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pa.local\pastas\DRES\DGIR\SIRER\Dados Resíduos\RU\2025\RARU\"/>
    </mc:Choice>
  </mc:AlternateContent>
  <xr:revisionPtr revIDLastSave="0" documentId="13_ncr:1_{43F747F7-C9F2-4B3D-9414-1E439DB8C636}" xr6:coauthVersionLast="47" xr6:coauthVersionMax="47" xr10:uidLastSave="{00000000-0000-0000-0000-000000000000}"/>
  <bookViews>
    <workbookView xWindow="-120" yWindow="-120" windowWidth="24240" windowHeight="13020" xr2:uid="{70F78E60-0127-40DB-8062-CD4E4C1A7A3A}"/>
  </bookViews>
  <sheets>
    <sheet name="Indicadores RU" sheetId="1" r:id="rId1"/>
  </sheets>
  <externalReferences>
    <externalReference r:id="rId2"/>
  </externalReferences>
  <definedNames>
    <definedName name="_2._Data_reporting___questionnaire">#REF!</definedName>
    <definedName name="_2._Description_of_the_parties_involved_in_the_data_collection">#REF!</definedName>
    <definedName name="_2._Legal_acts">#REF!</definedName>
    <definedName name="_3._Data_reporting___questionnaire">#REF!</definedName>
    <definedName name="_3._Description_of_methods_used">#REF!</definedName>
    <definedName name="_3._Methodological_notes">#REF!</definedName>
    <definedName name="_3._Methodology_for_reporting_by_numbers">#REF!</definedName>
    <definedName name="_4._Accuracy_of_the_data">#REF!</definedName>
    <definedName name="_4._Data_reporting___questionnaire">#REF!</definedName>
    <definedName name="_4._Methodology_for_reporting_by_numbers">#REF!</definedName>
    <definedName name="_4._Methodology_for_reporting_by_weight">#REF!</definedName>
    <definedName name="_5._Confidentiality">#REF!</definedName>
    <definedName name="_6._Main_national_websites__reference_documents_and_publications">#REF!</definedName>
    <definedName name="_xlnm._FilterDatabase" localSheetId="0" hidden="1">'Indicadores RU'!$A$7:$AB$9</definedName>
    <definedName name="_Order1" hidden="1">0</definedName>
    <definedName name="_Order2" hidden="1">0</definedName>
    <definedName name="a">#REF!</definedName>
    <definedName name="aa" localSheetId="0">#REF!</definedName>
    <definedName name="aa">#REF!</definedName>
    <definedName name="aaa">#REF!</definedName>
    <definedName name="aaaa">#REF!</definedName>
    <definedName name="abc" hidden="1">#REF!</definedName>
    <definedName name="ABCD">#REF!</definedName>
    <definedName name="AE" hidden="1">#REF!</definedName>
    <definedName name="anew">#REF!</definedName>
    <definedName name="Annual_consumption_of_lightweight_plastic_carrier_bags_QUALITY_REPORT">#REF!</definedName>
    <definedName name="ANNUAL_CONSUMPTION_OF_LIGHTWEIGHT_PLASTIC_CARRIER_BAGS_QUESTIONS_ON_METHODOLOGY_AND_COVERAGE">#REF!</definedName>
    <definedName name="Ano">#REF!</definedName>
    <definedName name="_xlnm.Print_Area" localSheetId="0">'Indicadores RU'!$A$6:$AB$66</definedName>
    <definedName name="as">#REF!</definedName>
    <definedName name="av" hidden="1">#REF!</definedName>
    <definedName name="b" hidden="1">#REF!</definedName>
    <definedName name="BLPH1" hidden="1">#REF!</definedName>
    <definedName name="BLPH2" hidden="1">#REF!</definedName>
    <definedName name="BLPH3" hidden="1">#REF!</definedName>
    <definedName name="COUNTRY">#REF!</definedName>
    <definedName name="Data_uses">#REF!</definedName>
    <definedName name="DECIMALS">#REF!</definedName>
    <definedName name="ficha_3" localSheetId="0">#REF!</definedName>
    <definedName name="ficha_3">#REF!</definedName>
    <definedName name="ficha_5" localSheetId="0">#REF!</definedName>
    <definedName name="ficha_5">#REF!</definedName>
    <definedName name="ficha_6" localSheetId="0">#REF!</definedName>
    <definedName name="ficha_6">#REF!</definedName>
    <definedName name="Fluxog_Resialentejo" localSheetId="0">#REF!</definedName>
    <definedName name="Fluxog_Resialentejo">#REF!</definedName>
    <definedName name="Formulário">#REF!</definedName>
    <definedName name="FRT_N90">#REF!</definedName>
    <definedName name="IQ_ACCOUNT_CHANGE" hidden="1">"c413"</definedName>
    <definedName name="IQ_ACCOUNTING_STANDARD" hidden="1">"c4539"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"c100"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"c360"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"c373"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" hidden="1">"c5630"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"c893"</definedName>
    <definedName name="IQ_FINANCING_CASH_SUPPL" hidden="1">"c899"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"c5615"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"c362"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"c1026"</definedName>
    <definedName name="IQ_PRICE_OVER_LTM_EPS" hidden="1">"c1029"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"c1122"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39559.6730092593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mk" hidden="1">{"Linkages",#N/A,TRUE,"Linkages";"Finassum",#N/A,TRUE,"Linkages";"insto_returns",#N/A,TRUE,"Insto Returns";"BAA",#N/A,TRUE,"BAA Returns";"impact_fin",#N/A,TRUE,"Impact on BAA";"ratios",#N/A,TRUE,"Key Ratios";"annual_data",#N/A,TRUE,"Annual Data"}</definedName>
    <definedName name="Legal_acts">#REF!</definedName>
    <definedName name="LER">#REF!</definedName>
    <definedName name="mmm">#REF!</definedName>
    <definedName name="mnb" hidden="1">#REF!</definedName>
    <definedName name="mnbc" hidden="1">#REF!</definedName>
    <definedName name="New_calculation">#REF!</definedName>
    <definedName name="PDR">#REF!</definedName>
    <definedName name="Preço_N90">#REF!</definedName>
    <definedName name="qaz" hidden="1">#REF!</definedName>
    <definedName name="ROUNDING">#REF!</definedName>
    <definedName name="TipoResíduo">#REF!</definedName>
    <definedName name="_xlnm.Print_Titles" localSheetId="0">'Indicadores RU'!$A:$B</definedName>
    <definedName name="Triagem">#REF!</definedName>
    <definedName name="unhide_all_sheets">#REF!</definedName>
    <definedName name="wrn.2nd." hidden="1">{"FuelOpex",#N/A,TRUE,"Summary";"RevNOPTax",#N/A,TRUE,"Summary";"Funding",#N/A,TRUE,"Summary";"CashflowIRRDebt",#N/A,TRUE,"Summary"}</definedName>
    <definedName name="wrn.APAC." hidden="1">{"Linkages",#N/A,TRUE,"Linkages";"Finassum",#N/A,TRUE,"Linkages";"insto_returns",#N/A,TRUE,"Insto Returns";"BAA",#N/A,TRUE,"BAA Returns";"impact_fin",#N/A,TRUE,"Impact on BAA";"ratios",#N/A,TRUE,"Key Ratios";"annual_data",#N/A,TRUE,"Annual Data"}</definedName>
    <definedName name="wrn.BPLAN." hidden="1">{"contents",#N/A,FALSE,"Contents";"Linkages",#N/A,FALSE,"Linkages";"report",#N/A,FALSE,"Report";"Tables",#N/A,FALSE,"Landscape";"returns",#N/A,FALSE,"Annual Data";"annual_data",#N/A,FALSE,"Annual Data";"ratios",#N/A,FALSE,"Key Ratios";"balancesheet",#N/A,FALSE,"Balance Sheet";"insto_returns",#N/A,FALSE,"Insto Returns";"project_returns",#N/A,FALSE,"Project Returns";"title",#N/A,FALSE,"Contents"}</definedName>
    <definedName name="wrn.Complete." hidden="1">{"Linkages",#N/A,TRUE,"Linkages";"Busplan",#N/A,TRUE,"Linkages";"traffic",#N/A,TRUE,"Linkages";"Finassum",#N/A,TRUE,"Linkages";"Key_drivers",#N/A,TRUE,"Rev Drivers";"Cash_flow",#N/A,TRUE,"Cashflow";"balancesheet",#N/A,TRUE,"Balance Sheet";"tax_schedule",#N/A,TRUE,"Tax Schedule";"franking",#N/A,TRUE,"Tax Schedule";"Term",#N/A,TRUE,"BankDebt";"sub",#N/A,TRUE,"BankDebt";"capex",#N/A,TRUE,"BankDebt";"insto_returns",#N/A,TRUE,"Insto Returns";"BAA_plc",#N/A,TRUE,"BAA Returns";"impact_fin",#N/A,TRUE,"Impact on BAA";"ratios",#N/A,TRUE,"Key Ratios";"annual_data",#N/A,TRUE,"Annual Data"}</definedName>
    <definedName name="wrn.comps." hidden="1">{#N/A,#N/A,FALSE,"Comp"}</definedName>
    <definedName name="wrn.Depr." hidden="1">{"tax_schedule",#N/A,TRUE,"Tax Schedule";"profit_loss",#N/A,TRUE,"ProfitLoss";"impact_fin",#N/A,TRUE,"Impact on BAA";"annual_data",#N/A,TRUE,"Annual Data"}</definedName>
    <definedName name="wrn.Financial._.Reports." hidden="1">{#N/A,#N/A,TRUE,"Title";#N/A,#N/A,TRUE,"Index";#N/A,#N/A,TRUE,"Consolidated P&amp;L";#N/A,#N/A,TRUE,"EPH P&amp;L";#N/A,#N/A,TRUE,"Delemar P&amp;L";#N/A,#N/A,TRUE,"Uttterson P&amp;L";#N/A,#N/A,TRUE,"Balance Sheet";#N/A,#N/A,TRUE,"Cash Flow";#N/A,#N/A,TRUE,"KPI";#N/A,#N/A,TRUE,"2. Working Capital";#N/A,#N/A,TRUE,"3. Investments";#N/A,#N/A,TRUE,"4. PPE";#N/A,#N/A,TRUE,"5. Tax";#N/A,#N/A,TRUE,"6. Intangibles";#N/A,#N/A,TRUE,"7. Other NCA";#N/A,#N/A,TRUE,"8. Borrowings";#N/A,#N/A,TRUE,"9. Equity";#N/A,#N/A,TRUE,"GST"}</definedName>
    <definedName name="wrn.finmodel." hidden="1">{#N/A,#N/A,FALSE,"Fin Model"}</definedName>
    <definedName name="wrn.FinSummary." hidden="1">{"OperatingIncome",#N/A,FALSE,"Financial";"IncomeTax",#N/A,FALSE,"Financial";"CashAvailableInvestors",#N/A,FALSE,"Financial";"InvestorReturns",#N/A,FALSE,"Financial";"ProjectCashflow",#N/A,FALSE,"Financial"}</definedName>
    <definedName name="wrn.Full._.Print._.Out." hidden="1">{#N/A,#N/A,TRUE,"Notice";#N/A,#N/A,TRUE,"Title";#N/A,#N/A,TRUE,"Contents";#N/A,#N/A,TRUE,"General Assumptions";#N/A,#N/A,TRUE,"Accounts";#N/A,#N/A,TRUE,"OperatingAssumptions";#N/A,#N/A,TRUE,"OpAssBk";#N/A,#N/A,TRUE,"Consumer";#N/A,#N/A,TRUE,"Business";#N/A,#N/A,TRUE,"CorpISP";#N/A,#N/A,TRUE,"ISP";#N/A,#N/A,TRUE,"Carrier";#N/A,#N/A,TRUE,"Other";#N/A,#N/A,TRUE,"Depn";#N/A,#N/A,TRUE,"Debt";#N/A,#N/A,TRUE,"Cashflow";#N/A,#N/A,TRUE,"Finance Leases";#N/A,#N/A,TRUE,"Optus Lease";#N/A,#N/A,TRUE,"Sthn Cross Lease";#N/A,#N/A,TRUE,"Ops Summary";#N/A,#N/A,TRUE,"Summary";#N/A,#N/A,TRUE,"AssBookGen";#N/A,#N/A,TRUE,"Historical Data"}</definedName>
    <definedName name="wrn.page57to67." hidden="1">{#N/A,#N/A,FALSE,"57";#N/A,#N/A,FALSE,"58";#N/A,#N/A,FALSE,"59";#N/A,#N/A,FALSE,"60";#N/A,#N/A,FALSE,"60A";#N/A,#N/A,FALSE,"61";#N/A,#N/A,FALSE,"62";#N/A,#N/A,FALSE,"63";#N/A,#N/A,FALSE,"63A";#N/A,#N/A,FALSE,"64";#N/A,#N/A,FALSE,"65";#N/A,#N/A,FALSE,"66";#N/A,#N/A,FALSE,"67"}</definedName>
    <definedName name="wrn.Pages._.28._.to._.50." hidden="1">{#N/A,#N/A,FALSE,"28";#N/A,#N/A,FALSE,"29";#N/A,#N/A,FALSE,"30";#N/A,#N/A,FALSE,"31";#N/A,#N/A,FALSE,"32";#N/A,#N/A,FALSE,"33";#N/A,#N/A,FALSE,"34";#N/A,#N/A,FALSE,"35";#N/A,#N/A,FALSE,"36";#N/A,#N/A,FALSE,"37";#N/A,#N/A,FALSE,"38";#N/A,#N/A,FALSE,"39";#N/A,#N/A,FALSE,"40";#N/A,#N/A,FALSE,"41";#N/A,#N/A,FALSE,"42";#N/A,#N/A,FALSE,"43";#N/A,#N/A,FALSE,"44";#N/A,#N/A,FALSE,"45";#N/A,#N/A,FALSE,"46";#N/A,#N/A,FALSE,"47";#N/A,#N/A,FALSE,"48";#N/A,#N/A,FALSE,"49";#N/A,#N/A,FALSE,"50"}</definedName>
    <definedName name="wrn.Pages._.51._.to._.66." hidden="1">{#N/A,#N/A,FALSE,"51";#N/A,#N/A,FALSE,"52";#N/A,#N/A,FALSE,"53";#N/A,#N/A,FALSE,"54";#N/A,#N/A,FALSE,"55";#N/A,#N/A,FALSE,"55A";#N/A,#N/A,FALSE,"56";#N/A,#N/A,FALSE,"57";#N/A,#N/A,FALSE,"57A";#N/A,#N/A,FALSE,"58";#N/A,#N/A,FALSE,"59";#N/A,#N/A,FALSE,"60";#N/A,#N/A,FALSE,"60A";#N/A,#N/A,FALSE,"61";#N/A,#N/A,FALSE,"62";#N/A,#N/A,FALSE,"63";#N/A,#N/A,FALSE,"63A";#N/A,#N/A,FALSE,"64";#N/A,#N/A,FALSE,"65";#N/A,#N/A,FALSE,"66"}</definedName>
    <definedName name="wrn.pages._.88._.to._.end." hidden="1">{#N/A,#N/A,FALSE,"88";#N/A,#N/A,FALSE,"89";#N/A,#N/A,FALSE,"90";#N/A,#N/A,FALSE,"91";#N/A,#N/A,FALSE,"92";#N/A,#N/A,FALSE,"93";#N/A,#N/A,FALSE,"94";#N/A,#N/A,FALSE,"94.1a";#N/A,#N/A,FALSE,"94.1b";#N/A,#N/A,FALSE,"94.2a";#N/A,#N/A,FALSE,"94.2b";#N/A,#N/A,FALSE,"94.3a";#N/A,#N/A,FALSE,"94.3b";#N/A,#N/A,FALSE,"95";#N/A,#N/A,FALSE,"96";#N/A,#N/A,FALSE,"97";#N/A,#N/A,FALSE,"98";#N/A,#N/A,FALSE,"99";#N/A,#N/A,FALSE,"100";#N/A,#N/A,FALSE,"101";#N/A,#N/A,FALSE,"102";#N/A,#N/A,FALSE,"103";#N/A,#N/A,FALSE,"104";#N/A,#N/A,FALSE,"105";#N/A,#N/A,FALSE,"106";#N/A,#N/A,FALSE,"107";#N/A,#N/A,FALSE,"108";#N/A,#N/A,FALSE,"109";#N/A,#N/A,FALSE,"110";#N/A,#N/A,FALSE,"110A";#N/A,#N/A,FALSE,"111";#N/A,#N/A,FALSE,"112";#N/A,#N/A,FALSE,"113";#N/A,#N/A,FALSE,"SignPage"}</definedName>
    <definedName name="wrn.Penn._.PSC._.part._.1." hidden="1">{#N/A,#N/A,FALSE,"Cover";#N/A,#N/A,FALSE,"Index 1";#N/A,#N/A,FALSE,"Index 2";#N/A,#N/A,FALSE,"Blank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22";#N/A,#N/A,FALSE,"23";#N/A,#N/A,FALSE,"24";#N/A,#N/A,FALSE,"25";#N/A,#N/A,FALSE,"26";#N/A,#N/A,FALSE,"27";#N/A,#N/A,FALSE,"28";#N/A,#N/A,FALSE,"29";#N/A,#N/A,FALSE,"30";#N/A,#N/A,FALSE,"31";#N/A,#N/A,FALSE,"32";#N/A,#N/A,FALSE,"33";#N/A,#N/A,FALSE,"34";#N/A,#N/A,FALSE,"35";#N/A,#N/A,FALSE,"36";#N/A,#N/A,FALSE,"37";#N/A,#N/A,FALSE,"38";#N/A,#N/A,FALSE,"39";#N/A,#N/A,FALSE,"40";#N/A,#N/A,FALSE,"41";#N/A,#N/A,FALSE,"42";#N/A,#N/A,FALSE,"43";#N/A,#N/A,FALSE,"44";#N/A,#N/A,FALSE,"45";#N/A,#N/A,FALSE,"46";#N/A,#N/A,FALSE,"47";#N/A,#N/A,FALSE,"48";#N/A,#N/A,FALSE,"49";#N/A,#N/A,FALSE,"50";#N/A,#N/A,FALSE,"51";#N/A,#N/A,FALSE,"52";#N/A,#N/A,FALSE,"53";#N/A,#N/A,FALSE,"54";#N/A,#N/A,FALSE,"55";#N/A,#N/A,FALSE,"55A";#N/A,#N/A,FALSE,"56";#N/A,#N/A,FALSE,"57";#N/A,#N/A,FALSE,"57A";#N/A,#N/A,FALSE,"58";#N/A,#N/A,FALSE,"59";#N/A,#N/A,FALSE,"60";#N/A,#N/A,FALSE,"60A";#N/A,#N/A,FALSE,"61";#N/A,#N/A,FALSE,"62";#N/A,#N/A,FALSE,"63";#N/A,#N/A,FALSE,"63A";#N/A,#N/A,FALSE,"64";#N/A,#N/A,FALSE,"65";#N/A,#N/A,FALSE,"66"}</definedName>
    <definedName name="wrn.Penn._.PSC._.part._.2." hidden="1">{#N/A,#N/A,FALSE,"67";#N/A,#N/A,FALSE,"68";#N/A,#N/A,FALSE,"68A";#N/A,#N/A,FALSE,"69";#N/A,#N/A,FALSE,"70";#N/A,#N/A,FALSE,"71";#N/A,#N/A,FALSE,"72";#N/A,#N/A,FALSE,"73";#N/A,#N/A,FALSE,"74";#N/A,#N/A,FALSE,"75";#N/A,#N/A,FALSE,"76";#N/A,#N/A,FALSE,"77";#N/A,#N/A,FALSE,"78";#N/A,#N/A,FALSE,"79";#N/A,#N/A,FALSE,"80";#N/A,#N/A,FALSE,"81";#N/A,#N/A,FALSE,"82";#N/A,#N/A,FALSE,"83";#N/A,#N/A,FALSE,"84";#N/A,#N/A,FALSE,"85";#N/A,#N/A,FALSE,"86";#N/A,#N/A,FALSE,"87";#N/A,#N/A,FALSE,"88";#N/A,#N/A,FALSE,"89";#N/A,#N/A,FALSE,"90";#N/A,#N/A,FALSE,"91";#N/A,#N/A,FALSE,"92";#N/A,#N/A,FALSE,"93";#N/A,#N/A,FALSE,"94.1a";#N/A,#N/A,FALSE,"94.1b";#N/A,#N/A,FALSE,"94.2a";#N/A,#N/A,FALSE,"94.2b";#N/A,#N/A,FALSE,"94.3a";#N/A,#N/A,FALSE,"94.3b";#N/A,#N/A,FALSE,"95";#N/A,#N/A,FALSE,"96";#N/A,#N/A,FALSE,"97";#N/A,#N/A,FALSE,"98";#N/A,#N/A,FALSE,"99";#N/A,#N/A,FALSE,"100";#N/A,#N/A,FALSE,"101";#N/A,#N/A,FALSE,"102";#N/A,#N/A,FALSE,"103";#N/A,#N/A,FALSE,"104";#N/A,#N/A,FALSE,"105";#N/A,#N/A,FALSE,"106";#N/A,#N/A,FALSE,"107";#N/A,#N/A,FALSE,"108";#N/A,#N/A,FALSE,"109";#N/A,#N/A,FALSE,"110";#N/A,#N/A,FALSE,"111";#N/A,#N/A,FALSE,"112";#N/A,#N/A,FALSE,"113";#N/A,#N/A,FALSE,"SignPage"}</definedName>
    <definedName name="wrn.Print._.Runs." hidden="1">{"ratios",#N/A,FALSE,"Key Ratios";#N/A,#N/A,FALSE,"Annual Data";#N/A,#N/A,FALSE,"Balance Sheet"}</definedName>
    <definedName name="wrn.Printout2." hidden="1">{"Linkages",#N/A,FALSE,"Linkages";"Busplan",#N/A,FALSE,"Linkages";"traffic",#N/A,FALSE,"Linkages";"Finassum",#N/A,FALSE,"Linkages"}</definedName>
    <definedName name="wrn.Short._.Form._.Print._.Out." hidden="1">{#N/A,#N/A,FALSE,"General Assumptions";#N/A,#N/A,FALSE,"Accounts";#N/A,#N/A,FALSE,"OperatingAssumptions";#N/A,#N/A,FALSE,"Cashflow";#N/A,#N/A,FALSE,"Debt";#N/A,#N/A,FALSE,"Ops Summary";#N/A,#N/A,FALSE,"Summary"}</definedName>
    <definedName name="wrn.Summary." hidden="1">{"Summary",#N/A,FALSE,"Summary"}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xx" hidden="1">#REF!</definedName>
    <definedName name="z" hidden="1">#REF!</definedName>
    <definedName name="Z_09F72122_E454_4E8E_A153_B3C6B1F4454F_.wvu.Cols" localSheetId="0" hidden="1">'Indicadores RU'!#REF!</definedName>
    <definedName name="Z_09F72122_E454_4E8E_A153_B3C6B1F4454F_.wvu.PrintArea" localSheetId="0" hidden="1">'Indicadores RU'!$A$6:$AB$66</definedName>
    <definedName name="Z_09F72122_E454_4E8E_A153_B3C6B1F4454F_.wvu.PrintTitles" localSheetId="0" hidden="1">'Indicadores RU'!$A:$B</definedName>
    <definedName name="Z_09F72122_E454_4E8E_A153_B3C6B1F4454F_.wvu.Rows" localSheetId="0" hidden="1">'Indicadores RU'!#REF!</definedName>
    <definedName name="Z_1011CE06_A98D_4B33_BD47_21E9CF641FF5_.wvu.Cols" localSheetId="0" hidden="1">'Indicadores RU'!#REF!</definedName>
    <definedName name="Z_1011CE06_A98D_4B33_BD47_21E9CF641FF5_.wvu.PrintArea" localSheetId="0" hidden="1">'Indicadores RU'!$A$6:$AB$66</definedName>
    <definedName name="Z_1011CE06_A98D_4B33_BD47_21E9CF641FF5_.wvu.PrintTitles" localSheetId="0" hidden="1">'Indicadores RU'!$A:$B</definedName>
    <definedName name="Z_1011CE06_A98D_4B33_BD47_21E9CF641FF5_.wvu.Rows" localSheetId="0" hidden="1">'Indicadores RU'!#REF!</definedName>
    <definedName name="Z_2184C3A1_075E_4D7F_89E5_B973641C612C_.wvu.Cols" localSheetId="0" hidden="1">'Indicadores RU'!#REF!</definedName>
    <definedName name="Z_2184C3A1_075E_4D7F_89E5_B973641C612C_.wvu.PrintArea" localSheetId="0" hidden="1">'Indicadores RU'!$A$6:$AB$66</definedName>
    <definedName name="Z_2184C3A1_075E_4D7F_89E5_B973641C612C_.wvu.PrintTitles" localSheetId="0" hidden="1">'Indicadores RU'!$A:$B</definedName>
    <definedName name="Z_2184C3A1_075E_4D7F_89E5_B973641C612C_.wvu.Rows" localSheetId="0" hidden="1">'Indicadores RU'!#REF!</definedName>
    <definedName name="Z_2C1A7690_9A51_41BC_9087_8E1AB775CDC9_.wvu.Cols" localSheetId="0" hidden="1">'Indicadores RU'!$B:$B,'Indicadores RU'!#REF!</definedName>
    <definedName name="Z_2C1A7690_9A51_41BC_9087_8E1AB775CDC9_.wvu.PrintArea" localSheetId="0" hidden="1">'Indicadores RU'!$A$6:$AB$66</definedName>
    <definedName name="Z_2C1A7690_9A51_41BC_9087_8E1AB775CDC9_.wvu.PrintTitles" localSheetId="0" hidden="1">'Indicadores RU'!$A:$B</definedName>
    <definedName name="Z_2C1A7690_9A51_41BC_9087_8E1AB775CDC9_.wvu.Rows" localSheetId="0" hidden="1">'Indicadores RU'!#REF!</definedName>
    <definedName name="Z_6CDD6883_5196_4FFD_A4C5_CC460CC3AB53_.wvu.Cols" localSheetId="0" hidden="1">'Indicadores RU'!#REF!</definedName>
    <definedName name="Z_6CDD6883_5196_4FFD_A4C5_CC460CC3AB53_.wvu.PrintArea" localSheetId="0" hidden="1">'Indicadores RU'!$A$6:$AB$66</definedName>
    <definedName name="Z_6CDD6883_5196_4FFD_A4C5_CC460CC3AB53_.wvu.PrintTitles" localSheetId="0" hidden="1">'Indicadores RU'!$A:$B</definedName>
    <definedName name="Z_6CDD6883_5196_4FFD_A4C5_CC460CC3AB53_.wvu.Rows" localSheetId="0" hidden="1">'Indicadores RU'!#REF!</definedName>
    <definedName name="Z_6FBB213C_593E_44E5_9595_2A436596FC58_.wvu.Cols" localSheetId="0" hidden="1">'Indicadores RU'!$B:$B,'Indicadores RU'!#REF!</definedName>
    <definedName name="Z_6FBB213C_593E_44E5_9595_2A436596FC58_.wvu.PrintArea" localSheetId="0" hidden="1">'Indicadores RU'!$A$6:$AB$66</definedName>
    <definedName name="Z_6FBB213C_593E_44E5_9595_2A436596FC58_.wvu.PrintTitles" localSheetId="0" hidden="1">'Indicadores RU'!$A:$B</definedName>
    <definedName name="Z_6FBB213C_593E_44E5_9595_2A436596FC58_.wvu.Rows" localSheetId="0" hidden="1">'Indicadores RU'!#REF!</definedName>
    <definedName name="Z_9BDC8B6E_5BE7_447F_9A4F_C64BDE113C89_.wvu.Cols" localSheetId="0" hidden="1">'Indicadores RU'!#REF!</definedName>
    <definedName name="Z_9BDC8B6E_5BE7_447F_9A4F_C64BDE113C89_.wvu.PrintArea" localSheetId="0" hidden="1">'Indicadores RU'!$A$6:$AB$66</definedName>
    <definedName name="Z_9BDC8B6E_5BE7_447F_9A4F_C64BDE113C89_.wvu.PrintTitles" localSheetId="0" hidden="1">'Indicadores RU'!$A:$B</definedName>
    <definedName name="Z_9BDC8B6E_5BE7_447F_9A4F_C64BDE113C89_.wvu.Rows" localSheetId="0" hidden="1">'Indicadores RU'!#REF!</definedName>
    <definedName name="zz" hidden="1">#REF!</definedName>
    <definedName name="zzz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72" i="1" l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Y66" i="1"/>
  <c r="X66" i="1"/>
  <c r="W66" i="1"/>
  <c r="V66" i="1"/>
  <c r="U66" i="1"/>
  <c r="T66" i="1"/>
  <c r="S66" i="1"/>
  <c r="R66" i="1"/>
  <c r="Q66" i="1"/>
  <c r="P66" i="1"/>
  <c r="O66" i="1"/>
  <c r="N66" i="1"/>
  <c r="E66" i="1" s="1"/>
  <c r="M66" i="1"/>
  <c r="L66" i="1"/>
  <c r="K66" i="1"/>
  <c r="J66" i="1"/>
  <c r="I66" i="1"/>
  <c r="H66" i="1"/>
  <c r="G66" i="1"/>
  <c r="F66" i="1"/>
  <c r="D66" i="1"/>
  <c r="C66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Y59" i="1"/>
  <c r="X59" i="1"/>
  <c r="W59" i="1"/>
  <c r="V59" i="1"/>
  <c r="U59" i="1"/>
  <c r="T59" i="1"/>
  <c r="S59" i="1"/>
  <c r="R59" i="1"/>
  <c r="Q59" i="1"/>
  <c r="P59" i="1"/>
  <c r="P54" i="1" s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Y56" i="1"/>
  <c r="X56" i="1"/>
  <c r="X54" i="1" s="1"/>
  <c r="W56" i="1"/>
  <c r="V56" i="1"/>
  <c r="U56" i="1"/>
  <c r="T56" i="1"/>
  <c r="S56" i="1"/>
  <c r="R56" i="1"/>
  <c r="Q56" i="1"/>
  <c r="P56" i="1"/>
  <c r="O56" i="1"/>
  <c r="N56" i="1"/>
  <c r="M56" i="1"/>
  <c r="L56" i="1"/>
  <c r="L54" i="1" s="1"/>
  <c r="K56" i="1"/>
  <c r="J56" i="1"/>
  <c r="I56" i="1"/>
  <c r="H56" i="1"/>
  <c r="G56" i="1"/>
  <c r="F56" i="1"/>
  <c r="E56" i="1"/>
  <c r="D56" i="1"/>
  <c r="D54" i="1" s="1"/>
  <c r="C56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E54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Y51" i="1"/>
  <c r="X51" i="1"/>
  <c r="W51" i="1"/>
  <c r="V51" i="1"/>
  <c r="U51" i="1"/>
  <c r="T51" i="1"/>
  <c r="S51" i="1"/>
  <c r="R51" i="1"/>
  <c r="Q51" i="1"/>
  <c r="Q48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E48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H47" i="1"/>
  <c r="G47" i="1"/>
  <c r="F47" i="1"/>
  <c r="E47" i="1"/>
  <c r="D47" i="1"/>
  <c r="C47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H43" i="1"/>
  <c r="G43" i="1"/>
  <c r="F43" i="1"/>
  <c r="E43" i="1"/>
  <c r="D43" i="1"/>
  <c r="C43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F36" i="1" s="1"/>
  <c r="E38" i="1"/>
  <c r="D38" i="1"/>
  <c r="C38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Y35" i="1"/>
  <c r="X35" i="1"/>
  <c r="W35" i="1"/>
  <c r="V35" i="1"/>
  <c r="U35" i="1"/>
  <c r="T35" i="1"/>
  <c r="S35" i="1"/>
  <c r="R35" i="1"/>
  <c r="Q35" i="1"/>
  <c r="P35" i="1"/>
  <c r="O35" i="1"/>
  <c r="O30" i="1" s="1"/>
  <c r="N35" i="1"/>
  <c r="N30" i="1" s="1"/>
  <c r="M35" i="1"/>
  <c r="L35" i="1"/>
  <c r="K35" i="1"/>
  <c r="J35" i="1"/>
  <c r="I35" i="1"/>
  <c r="H35" i="1"/>
  <c r="G35" i="1"/>
  <c r="F35" i="1"/>
  <c r="E35" i="1"/>
  <c r="D35" i="1"/>
  <c r="C35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Y31" i="1"/>
  <c r="X31" i="1"/>
  <c r="W31" i="1"/>
  <c r="V31" i="1"/>
  <c r="U31" i="1"/>
  <c r="T31" i="1"/>
  <c r="S31" i="1"/>
  <c r="R31" i="1"/>
  <c r="R30" i="1" s="1"/>
  <c r="Q31" i="1"/>
  <c r="P31" i="1"/>
  <c r="O31" i="1"/>
  <c r="N31" i="1"/>
  <c r="M31" i="1"/>
  <c r="L31" i="1"/>
  <c r="K31" i="1"/>
  <c r="J31" i="1"/>
  <c r="I31" i="1"/>
  <c r="H31" i="1"/>
  <c r="G31" i="1"/>
  <c r="G25" i="1" s="1"/>
  <c r="G24" i="1" s="1"/>
  <c r="F31" i="1"/>
  <c r="F30" i="1" s="1"/>
  <c r="E31" i="1"/>
  <c r="D31" i="1"/>
  <c r="C31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H29" i="1"/>
  <c r="G29" i="1"/>
  <c r="F29" i="1"/>
  <c r="E29" i="1"/>
  <c r="D29" i="1"/>
  <c r="C29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Y25" i="1"/>
  <c r="Y24" i="1" s="1"/>
  <c r="X25" i="1"/>
  <c r="X24" i="1" s="1"/>
  <c r="W25" i="1"/>
  <c r="W24" i="1" s="1"/>
  <c r="V25" i="1"/>
  <c r="V24" i="1" s="1"/>
  <c r="U25" i="1"/>
  <c r="U24" i="1" s="1"/>
  <c r="T25" i="1"/>
  <c r="T24" i="1" s="1"/>
  <c r="S25" i="1"/>
  <c r="S24" i="1" s="1"/>
  <c r="R25" i="1"/>
  <c r="R24" i="1" s="1"/>
  <c r="Q25" i="1"/>
  <c r="Q24" i="1" s="1"/>
  <c r="P25" i="1"/>
  <c r="O25" i="1"/>
  <c r="N25" i="1"/>
  <c r="M25" i="1"/>
  <c r="M24" i="1" s="1"/>
  <c r="M23" i="1" s="1"/>
  <c r="L25" i="1"/>
  <c r="K25" i="1"/>
  <c r="K24" i="1" s="1"/>
  <c r="J25" i="1"/>
  <c r="J24" i="1" s="1"/>
  <c r="I25" i="1"/>
  <c r="H25" i="1"/>
  <c r="H24" i="1" s="1"/>
  <c r="F25" i="1"/>
  <c r="F24" i="1" s="1"/>
  <c r="E25" i="1"/>
  <c r="E24" i="1" s="1"/>
  <c r="D25" i="1"/>
  <c r="D24" i="1" s="1"/>
  <c r="C25" i="1"/>
  <c r="C24" i="1" s="1"/>
  <c r="P24" i="1"/>
  <c r="O24" i="1"/>
  <c r="O23" i="1" s="1"/>
  <c r="L24" i="1"/>
  <c r="L23" i="1" s="1"/>
  <c r="I24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Y11" i="1"/>
  <c r="X11" i="1"/>
  <c r="W11" i="1"/>
  <c r="V11" i="1"/>
  <c r="U11" i="1"/>
  <c r="T11" i="1"/>
  <c r="S11" i="1"/>
  <c r="S9" i="1" s="1"/>
  <c r="R11" i="1"/>
  <c r="Q11" i="1"/>
  <c r="P11" i="1"/>
  <c r="O11" i="1"/>
  <c r="N11" i="1"/>
  <c r="M11" i="1"/>
  <c r="L11" i="1"/>
  <c r="K11" i="1"/>
  <c r="J11" i="1"/>
  <c r="I11" i="1"/>
  <c r="H11" i="1"/>
  <c r="G11" i="1"/>
  <c r="G8" i="1" s="1"/>
  <c r="F11" i="1"/>
  <c r="E11" i="1"/>
  <c r="D11" i="1"/>
  <c r="C11" i="1"/>
  <c r="V48" i="1" l="1"/>
  <c r="Q54" i="1"/>
  <c r="K36" i="1"/>
  <c r="M48" i="1"/>
  <c r="P23" i="1"/>
  <c r="G42" i="1"/>
  <c r="P30" i="1"/>
  <c r="J42" i="1"/>
  <c r="V42" i="1"/>
  <c r="K42" i="1"/>
  <c r="S30" i="1"/>
  <c r="D8" i="1"/>
  <c r="U23" i="1"/>
  <c r="L42" i="1"/>
  <c r="X42" i="1"/>
  <c r="W36" i="1"/>
  <c r="E23" i="1"/>
  <c r="P8" i="1"/>
  <c r="F8" i="1"/>
  <c r="R9" i="1"/>
  <c r="C17" i="1"/>
  <c r="O17" i="1"/>
  <c r="G36" i="1"/>
  <c r="S36" i="1"/>
  <c r="D23" i="1"/>
  <c r="T42" i="1"/>
  <c r="H42" i="1"/>
  <c r="P17" i="1"/>
  <c r="R23" i="1"/>
  <c r="Y48" i="1"/>
  <c r="E17" i="1"/>
  <c r="Q17" i="1"/>
  <c r="X23" i="1"/>
  <c r="Q9" i="1"/>
  <c r="V17" i="1"/>
  <c r="H30" i="1"/>
  <c r="V36" i="1"/>
  <c r="I30" i="1"/>
  <c r="I36" i="1"/>
  <c r="AA67" i="1"/>
  <c r="Y30" i="1"/>
  <c r="N48" i="1"/>
  <c r="C54" i="1"/>
  <c r="J8" i="1"/>
  <c r="AA44" i="1"/>
  <c r="D48" i="1"/>
  <c r="T54" i="1"/>
  <c r="AA15" i="1"/>
  <c r="AA32" i="1"/>
  <c r="F48" i="1"/>
  <c r="R48" i="1"/>
  <c r="F54" i="1"/>
  <c r="R54" i="1"/>
  <c r="I54" i="1"/>
  <c r="U54" i="1"/>
  <c r="E9" i="1"/>
  <c r="AA20" i="1"/>
  <c r="H23" i="1"/>
  <c r="J36" i="1"/>
  <c r="W42" i="1"/>
  <c r="W17" i="1"/>
  <c r="AA26" i="1"/>
  <c r="X30" i="1"/>
  <c r="U36" i="1"/>
  <c r="M30" i="1"/>
  <c r="N54" i="1"/>
  <c r="Q8" i="1"/>
  <c r="U8" i="1"/>
  <c r="K30" i="1"/>
  <c r="O48" i="1"/>
  <c r="U9" i="1"/>
  <c r="N17" i="1"/>
  <c r="D9" i="1"/>
  <c r="AA28" i="1"/>
  <c r="O42" i="1"/>
  <c r="P48" i="1"/>
  <c r="AA64" i="1"/>
  <c r="F9" i="1"/>
  <c r="G9" i="1"/>
  <c r="N9" i="1"/>
  <c r="AA25" i="1"/>
  <c r="O36" i="1"/>
  <c r="R36" i="1"/>
  <c r="I48" i="1"/>
  <c r="U48" i="1"/>
  <c r="G54" i="1"/>
  <c r="S54" i="1"/>
  <c r="AA63" i="1"/>
  <c r="E8" i="1"/>
  <c r="W30" i="1"/>
  <c r="R8" i="1"/>
  <c r="N42" i="1"/>
  <c r="J9" i="1"/>
  <c r="O9" i="1"/>
  <c r="F17" i="1"/>
  <c r="R17" i="1"/>
  <c r="I17" i="1"/>
  <c r="U17" i="1"/>
  <c r="I23" i="1"/>
  <c r="Y23" i="1"/>
  <c r="D36" i="1"/>
  <c r="P36" i="1"/>
  <c r="R42" i="1"/>
  <c r="V54" i="1"/>
  <c r="AA61" i="1"/>
  <c r="T30" i="1"/>
  <c r="U42" i="1"/>
  <c r="AA41" i="1"/>
  <c r="Y17" i="1"/>
  <c r="X36" i="1"/>
  <c r="O54" i="1"/>
  <c r="V8" i="1"/>
  <c r="Y42" i="1"/>
  <c r="P9" i="1"/>
  <c r="E30" i="1"/>
  <c r="Q30" i="1"/>
  <c r="AA35" i="1"/>
  <c r="E42" i="1"/>
  <c r="I42" i="1"/>
  <c r="H48" i="1"/>
  <c r="T48" i="1"/>
  <c r="J17" i="1"/>
  <c r="K17" i="1"/>
  <c r="U30" i="1"/>
  <c r="AA59" i="1"/>
  <c r="AA62" i="1"/>
  <c r="I8" i="1"/>
  <c r="M17" i="1"/>
  <c r="I9" i="1"/>
  <c r="M42" i="1"/>
  <c r="V9" i="1"/>
  <c r="S8" i="1"/>
  <c r="Q23" i="1"/>
  <c r="J30" i="1"/>
  <c r="V30" i="1"/>
  <c r="T36" i="1"/>
  <c r="F42" i="1"/>
  <c r="S42" i="1"/>
  <c r="AA55" i="1"/>
  <c r="AA50" i="1"/>
  <c r="C48" i="1"/>
  <c r="AA66" i="1"/>
  <c r="AA70" i="1"/>
  <c r="S23" i="1"/>
  <c r="AA56" i="1"/>
  <c r="AA38" i="1"/>
  <c r="L36" i="1"/>
  <c r="W9" i="1"/>
  <c r="W8" i="1"/>
  <c r="L9" i="1"/>
  <c r="L8" i="1"/>
  <c r="X9" i="1"/>
  <c r="X8" i="1"/>
  <c r="G17" i="1"/>
  <c r="S17" i="1"/>
  <c r="K23" i="1"/>
  <c r="W23" i="1"/>
  <c r="D30" i="1"/>
  <c r="AA37" i="1"/>
  <c r="C36" i="1"/>
  <c r="N36" i="1"/>
  <c r="AA45" i="1"/>
  <c r="G48" i="1"/>
  <c r="S48" i="1"/>
  <c r="AA60" i="1"/>
  <c r="F23" i="1"/>
  <c r="AA47" i="1"/>
  <c r="J48" i="1"/>
  <c r="AA49" i="1"/>
  <c r="M36" i="1"/>
  <c r="W48" i="1"/>
  <c r="L30" i="1"/>
  <c r="AA34" i="1"/>
  <c r="AA69" i="1"/>
  <c r="AA13" i="1"/>
  <c r="AA18" i="1"/>
  <c r="C23" i="1"/>
  <c r="H36" i="1"/>
  <c r="AA39" i="1"/>
  <c r="H9" i="1"/>
  <c r="AA12" i="1"/>
  <c r="H8" i="1"/>
  <c r="K48" i="1"/>
  <c r="K9" i="1"/>
  <c r="K8" i="1"/>
  <c r="V23" i="1"/>
  <c r="M9" i="1"/>
  <c r="M8" i="1"/>
  <c r="AA14" i="1"/>
  <c r="H17" i="1"/>
  <c r="N8" i="1"/>
  <c r="E36" i="1"/>
  <c r="Q36" i="1"/>
  <c r="AA43" i="1"/>
  <c r="T9" i="1"/>
  <c r="T8" i="1"/>
  <c r="T23" i="1"/>
  <c r="D17" i="1"/>
  <c r="Y36" i="1"/>
  <c r="J23" i="1"/>
  <c r="AA31" i="1"/>
  <c r="L48" i="1"/>
  <c r="X48" i="1"/>
  <c r="Y9" i="1"/>
  <c r="Y8" i="1"/>
  <c r="T17" i="1"/>
  <c r="N24" i="1"/>
  <c r="N23" i="1" s="1"/>
  <c r="C9" i="1"/>
  <c r="C8" i="1"/>
  <c r="O8" i="1"/>
  <c r="L17" i="1"/>
  <c r="X17" i="1"/>
  <c r="AA21" i="1"/>
  <c r="AA27" i="1"/>
  <c r="C30" i="1"/>
  <c r="G23" i="1"/>
  <c r="AA33" i="1"/>
  <c r="AA40" i="1"/>
  <c r="Q42" i="1"/>
  <c r="C42" i="1"/>
  <c r="AA53" i="1"/>
  <c r="H54" i="1"/>
  <c r="AA58" i="1"/>
  <c r="AA71" i="1"/>
  <c r="AA22" i="1"/>
  <c r="D42" i="1"/>
  <c r="P42" i="1"/>
  <c r="AA52" i="1"/>
  <c r="M54" i="1"/>
  <c r="Y54" i="1"/>
  <c r="K54" i="1"/>
  <c r="W54" i="1"/>
  <c r="AA57" i="1"/>
  <c r="J54" i="1"/>
  <c r="AA65" i="1"/>
  <c r="AA72" i="1"/>
  <c r="AA11" i="1"/>
  <c r="AA51" i="1"/>
  <c r="AA46" i="1"/>
  <c r="AA19" i="1"/>
  <c r="G30" i="1"/>
  <c r="AA29" i="1"/>
  <c r="AA54" i="1" l="1"/>
  <c r="AA17" i="1"/>
  <c r="AA42" i="1"/>
  <c r="AA30" i="1"/>
  <c r="AA48" i="1"/>
  <c r="AA8" i="1"/>
  <c r="AA9" i="1"/>
  <c r="AA23" i="1"/>
  <c r="AA36" i="1"/>
  <c r="AA24" i="1"/>
</calcChain>
</file>

<file path=xl/sharedStrings.xml><?xml version="1.0" encoding="utf-8"?>
<sst xmlns="http://schemas.openxmlformats.org/spreadsheetml/2006/main" count="152" uniqueCount="63">
  <si>
    <r>
      <rPr>
        <b/>
        <sz val="11"/>
        <color theme="1"/>
        <rFont val="Calibri"/>
        <family val="2"/>
        <scheme val="minor"/>
      </rPr>
      <t>Tabela 1 -</t>
    </r>
    <r>
      <rPr>
        <sz val="11"/>
        <color indexed="8"/>
        <rFont val="Calibri"/>
        <family val="2"/>
        <scheme val="minor"/>
      </rPr>
      <t xml:space="preserve"> Dados de Resíduos Urbanos, do ano 2025</t>
    </r>
  </si>
  <si>
    <t>Fonte: Formulários do Mapa de Registo de Resíduos Urbanos disponibilizados através da Plataforma SILiAmb</t>
  </si>
  <si>
    <t>Designação</t>
  </si>
  <si>
    <t>unidade</t>
  </si>
  <si>
    <t>Algar</t>
  </si>
  <si>
    <t>Amarsul</t>
  </si>
  <si>
    <t>Ambilital</t>
  </si>
  <si>
    <t>Ambisousa</t>
  </si>
  <si>
    <t>Amcal</t>
  </si>
  <si>
    <t>Braval</t>
  </si>
  <si>
    <t>Planalto Beirão</t>
  </si>
  <si>
    <t>Ecoleziria</t>
  </si>
  <si>
    <t>ERSUC</t>
  </si>
  <si>
    <t>Gesamb</t>
  </si>
  <si>
    <t>Lipor</t>
  </si>
  <si>
    <t>Resialentejo</t>
  </si>
  <si>
    <t>Resíduos Nordeste</t>
  </si>
  <si>
    <t>Resiestrela</t>
  </si>
  <si>
    <t>RESINORTE</t>
  </si>
  <si>
    <t>RSTJ</t>
  </si>
  <si>
    <t>Resulima</t>
  </si>
  <si>
    <t>Suldouro</t>
  </si>
  <si>
    <t>Tratolixo</t>
  </si>
  <si>
    <t>Valnor</t>
  </si>
  <si>
    <t>Valorlis</t>
  </si>
  <si>
    <t>Valorminho</t>
  </si>
  <si>
    <t>Valorsul</t>
  </si>
  <si>
    <t>Total PT continental</t>
  </si>
  <si>
    <t>Quantidade de total de resíduos produzidos/recebidos</t>
  </si>
  <si>
    <t>tonelada</t>
  </si>
  <si>
    <t>Quantidade de RU produzidos/recebidos</t>
  </si>
  <si>
    <t>Recolha Indiferenciada</t>
  </si>
  <si>
    <t>Recolha Seletiva e outras recolhas</t>
  </si>
  <si>
    <t>Entradas de outros produtores de RU</t>
  </si>
  <si>
    <t>Reciclagem na Origem</t>
  </si>
  <si>
    <t xml:space="preserve">Entradas de RNU </t>
  </si>
  <si>
    <t>Quantidade total de resíduos depositados em aterro</t>
  </si>
  <si>
    <t xml:space="preserve">             Resíduos Urbanos recolhas municipais</t>
  </si>
  <si>
    <t xml:space="preserve">             RU (Outros produtores de RU)</t>
  </si>
  <si>
    <t xml:space="preserve">             RU recebido de outro SGRU</t>
  </si>
  <si>
    <t xml:space="preserve">             RNU </t>
  </si>
  <si>
    <t xml:space="preserve">             Rejeitados/Refugos/outros resíduos resultantes recebidos</t>
  </si>
  <si>
    <t>Quantidade total de resíduos que deram entrada em unidades de TMB</t>
  </si>
  <si>
    <t xml:space="preserve">             RUB e Verdes de recolhas municipais</t>
  </si>
  <si>
    <t>Quantidade total de RUB entrados em unidades de valorização orgânica provenientes de recolhida selectiva</t>
  </si>
  <si>
    <t xml:space="preserve">            RUB e Verdes de recolhas municipais</t>
  </si>
  <si>
    <t xml:space="preserve">             RUB recebido de outro SGRU</t>
  </si>
  <si>
    <t>Quantidade total de resíduos que deram entrada em centrais de incineração</t>
  </si>
  <si>
    <t>Quantidade total de resíduos que deram entrada em unidades de TM</t>
  </si>
  <si>
    <t>Quantidade total de resíduos que deram entrada em unidades de triagem</t>
  </si>
  <si>
    <t>Quantidade total de resíduos que deram entrada em plataformas de recicláveis</t>
  </si>
  <si>
    <t>Quantidade total de resíduos resultantes do processo de incineração que são retomados para reciclagem</t>
  </si>
  <si>
    <t>Quantidade total de resíduos retomado para reciclagem resultantes do processo de TM/TMB/VO</t>
  </si>
  <si>
    <t xml:space="preserve">Quantidade total de resíduos retomado para reciclagem a partir de unidades de triagem </t>
  </si>
  <si>
    <t>Quantidade total de resíduos saídos de plataformas de recicláveis</t>
  </si>
  <si>
    <t>Quantidade total de composto produzido a partir de Valorização Orgânica Seletiva</t>
  </si>
  <si>
    <t>Quantidade total de composto produzido a partir de TMB</t>
  </si>
  <si>
    <t>Quantidade total de material para CDR encaminhado para produção de CDR</t>
  </si>
  <si>
    <t>Quantidade total de CDR produzido</t>
  </si>
  <si>
    <t>Quantidade de vidro retomado para reciclagem</t>
  </si>
  <si>
    <t>Quantidade de papel/cartão retomado para reciclagem (inclui ECAL)</t>
  </si>
  <si>
    <t xml:space="preserve">Quantidade de plástico/metal retomado para reciclagem </t>
  </si>
  <si>
    <t>Quantidade de madeira retomado para reciclagem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</si>
</sst>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"/>
    <numFmt numFmtId="166" formatCode="#,##0.0"/>
    <numFmt numFmtId="167" formatCode="0.000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</cellStyleXfs>
  <cellXfs count="57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0" applyFont="1"/>
    <xf numFmtId="4" fontId="0" fillId="0" borderId="0" xfId="0" applyNumberFormat="1"/>
    <xf numFmtId="164" fontId="3" fillId="0" borderId="0" xfId="1" applyNumberFormat="1" applyFont="1"/>
    <xf numFmtId="3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7" fillId="2" borderId="1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0" fillId="2" borderId="3" xfId="1" applyFont="1" applyFill="1" applyBorder="1" applyAlignment="1">
      <alignment horizontal="justify" vertical="center" wrapText="1"/>
    </xf>
    <xf numFmtId="0" fontId="11" fillId="2" borderId="2" xfId="1" applyFont="1" applyFill="1" applyBorder="1" applyAlignment="1">
      <alignment horizontal="center" vertical="center"/>
    </xf>
    <xf numFmtId="3" fontId="4" fillId="0" borderId="4" xfId="1" applyNumberFormat="1" applyFont="1" applyBorder="1" applyAlignment="1">
      <alignment horizontal="right" vertical="center"/>
    </xf>
    <xf numFmtId="3" fontId="1" fillId="0" borderId="4" xfId="1" applyNumberFormat="1" applyBorder="1"/>
    <xf numFmtId="3" fontId="1" fillId="0" borderId="0" xfId="1" applyNumberFormat="1"/>
    <xf numFmtId="3" fontId="4" fillId="0" borderId="2" xfId="1" applyNumberFormat="1" applyFont="1" applyBorder="1" applyAlignment="1">
      <alignment horizontal="right" vertical="center"/>
    </xf>
    <xf numFmtId="3" fontId="1" fillId="0" borderId="2" xfId="1" applyNumberFormat="1" applyBorder="1"/>
    <xf numFmtId="0" fontId="11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left" vertical="center" wrapText="1"/>
    </xf>
    <xf numFmtId="3" fontId="1" fillId="0" borderId="6" xfId="1" applyNumberFormat="1" applyBorder="1" applyAlignment="1">
      <alignment horizontal="right" vertical="center"/>
    </xf>
    <xf numFmtId="0" fontId="10" fillId="2" borderId="7" xfId="1" applyFont="1" applyFill="1" applyBorder="1" applyAlignment="1">
      <alignment horizontal="left" vertical="center" wrapText="1"/>
    </xf>
    <xf numFmtId="0" fontId="11" fillId="2" borderId="8" xfId="1" applyFont="1" applyFill="1" applyBorder="1" applyAlignment="1">
      <alignment horizontal="center" vertical="center"/>
    </xf>
    <xf numFmtId="3" fontId="1" fillId="0" borderId="8" xfId="1" applyNumberFormat="1" applyBorder="1" applyAlignment="1">
      <alignment horizontal="right" vertical="center"/>
    </xf>
    <xf numFmtId="3" fontId="1" fillId="0" borderId="8" xfId="1" applyNumberFormat="1" applyBorder="1"/>
    <xf numFmtId="0" fontId="1" fillId="0" borderId="0" xfId="1" applyAlignment="1">
      <alignment wrapText="1"/>
    </xf>
    <xf numFmtId="0" fontId="10" fillId="2" borderId="2" xfId="1" applyFont="1" applyFill="1" applyBorder="1" applyAlignment="1">
      <alignment horizontal="justify" vertical="center" wrapText="1"/>
    </xf>
    <xf numFmtId="3" fontId="3" fillId="3" borderId="2" xfId="1" applyNumberFormat="1" applyFont="1" applyFill="1" applyBorder="1" applyAlignment="1">
      <alignment horizontal="right" vertical="center"/>
    </xf>
    <xf numFmtId="0" fontId="12" fillId="2" borderId="9" xfId="1" applyFont="1" applyFill="1" applyBorder="1" applyAlignment="1">
      <alignment horizontal="left" vertical="center" wrapText="1"/>
    </xf>
    <xf numFmtId="3" fontId="1" fillId="0" borderId="2" xfId="1" applyNumberFormat="1" applyBorder="1" applyAlignment="1">
      <alignment horizontal="right" vertical="center"/>
    </xf>
    <xf numFmtId="3" fontId="1" fillId="0" borderId="0" xfId="1" applyNumberFormat="1" applyAlignment="1">
      <alignment horizontal="right" vertical="center"/>
    </xf>
    <xf numFmtId="0" fontId="12" fillId="2" borderId="2" xfId="1" applyFont="1" applyFill="1" applyBorder="1" applyAlignment="1">
      <alignment horizontal="left" vertical="center" wrapText="1"/>
    </xf>
    <xf numFmtId="4" fontId="1" fillId="0" borderId="0" xfId="1" applyNumberFormat="1"/>
    <xf numFmtId="9" fontId="1" fillId="0" borderId="0" xfId="3" applyFont="1"/>
    <xf numFmtId="3" fontId="1" fillId="4" borderId="6" xfId="1" applyNumberFormat="1" applyFill="1" applyBorder="1" applyAlignment="1">
      <alignment horizontal="right" vertical="center"/>
    </xf>
    <xf numFmtId="0" fontId="12" fillId="2" borderId="10" xfId="1" applyFont="1" applyFill="1" applyBorder="1" applyAlignment="1">
      <alignment horizontal="left" vertical="center" wrapText="1"/>
    </xf>
    <xf numFmtId="0" fontId="10" fillId="2" borderId="9" xfId="1" applyFont="1" applyFill="1" applyBorder="1" applyAlignment="1">
      <alignment vertical="center" wrapText="1"/>
    </xf>
    <xf numFmtId="0" fontId="10" fillId="2" borderId="9" xfId="1" applyFont="1" applyFill="1" applyBorder="1" applyAlignment="1">
      <alignment horizontal="justify" vertical="center" wrapText="1"/>
    </xf>
    <xf numFmtId="0" fontId="10" fillId="2" borderId="7" xfId="1" applyFont="1" applyFill="1" applyBorder="1" applyAlignment="1">
      <alignment horizontal="justify" vertical="center" wrapText="1"/>
    </xf>
    <xf numFmtId="3" fontId="4" fillId="0" borderId="8" xfId="1" applyNumberFormat="1" applyFont="1" applyBorder="1" applyAlignment="1">
      <alignment horizontal="right" vertical="center"/>
    </xf>
    <xf numFmtId="0" fontId="10" fillId="0" borderId="0" xfId="1" applyFont="1" applyAlignment="1">
      <alignment horizontal="justify" vertical="center" wrapText="1"/>
    </xf>
    <xf numFmtId="0" fontId="11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14" fillId="0" borderId="2" xfId="4" applyNumberFormat="1" applyFont="1" applyBorder="1" applyAlignment="1">
      <alignment horizontal="right" vertical="center"/>
    </xf>
    <xf numFmtId="165" fontId="1" fillId="0" borderId="0" xfId="1" applyNumberFormat="1" applyAlignment="1">
      <alignment wrapText="1"/>
    </xf>
    <xf numFmtId="166" fontId="1" fillId="0" borderId="0" xfId="1" applyNumberFormat="1"/>
    <xf numFmtId="0" fontId="2" fillId="0" borderId="0" xfId="1" applyFont="1"/>
    <xf numFmtId="167" fontId="1" fillId="0" borderId="0" xfId="1" applyNumberFormat="1"/>
    <xf numFmtId="0" fontId="9" fillId="0" borderId="11" xfId="1" applyFont="1" applyBorder="1" applyAlignment="1">
      <alignment horizontal="center"/>
    </xf>
    <xf numFmtId="3" fontId="4" fillId="0" borderId="11" xfId="1" applyNumberFormat="1" applyFont="1" applyBorder="1" applyAlignment="1">
      <alignment horizontal="right" vertical="center"/>
    </xf>
    <xf numFmtId="3" fontId="1" fillId="0" borderId="11" xfId="1" applyNumberFormat="1" applyBorder="1" applyAlignment="1">
      <alignment horizontal="right" vertical="center"/>
    </xf>
    <xf numFmtId="0" fontId="4" fillId="0" borderId="0" xfId="1" applyFont="1" applyBorder="1"/>
    <xf numFmtId="3" fontId="3" fillId="3" borderId="11" xfId="1" applyNumberFormat="1" applyFont="1" applyFill="1" applyBorder="1" applyAlignment="1">
      <alignment horizontal="right" vertical="center"/>
    </xf>
    <xf numFmtId="3" fontId="1" fillId="4" borderId="11" xfId="1" applyNumberForma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4" fontId="1" fillId="0" borderId="0" xfId="1" applyNumberFormat="1" applyBorder="1"/>
  </cellXfs>
  <cellStyles count="5">
    <cellStyle name="Normal" xfId="0" builtinId="0"/>
    <cellStyle name="Normal 16 4" xfId="1" xr:uid="{B2EA024C-0393-45FA-A0BC-FFB5256D5D76}"/>
    <cellStyle name="Normal 8 2" xfId="4" xr:uid="{DA76118D-9100-4C3B-8739-0B733E9FA76B}"/>
    <cellStyle name="Percentagem 2 2" xfId="3" xr:uid="{081E837D-361F-4D5D-9A8D-AB2D490C951A}"/>
    <cellStyle name="Percentagem 4" xfId="2" xr:uid="{157CF995-0F42-480D-B3C4-37F3150D4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144780</xdr:rowOff>
    </xdr:from>
    <xdr:to>
      <xdr:col>1</xdr:col>
      <xdr:colOff>3048</xdr:colOff>
      <xdr:row>5</xdr:row>
      <xdr:rowOff>17907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D5CDE65-B6B0-4983-B6A5-89C3D1FFF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44780"/>
          <a:ext cx="2984373" cy="8256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a.local\pastas\DRES\DGIR\SIRER\Dados%20Res&#237;duos\RU\2025\RARU\MRRU_2025.xlsx" TargetMode="External"/><Relationship Id="rId1" Type="http://schemas.openxmlformats.org/officeDocument/2006/relationships/externalLinkPath" Target="MRRU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GRU"/>
      <sheetName val="Instalações_2025"/>
      <sheetName val="Meta RUB por Sistema"/>
      <sheetName val="RUB depositado aterro"/>
      <sheetName val="Meta DQR"/>
      <sheetName val="META ATERRO_2035_f"/>
      <sheetName val="META PRR_2030_f"/>
      <sheetName val="Análise Embalagens por Loja"/>
      <sheetName val="Meta Prevenção"/>
      <sheetName val="Recolhas_ARM_PRR_f"/>
      <sheetName val="BASILEIA"/>
      <sheetName val="População_f"/>
      <sheetName val="Dados - Quantidades_Açores_f"/>
      <sheetName val="DQR_nova_f"/>
      <sheetName val="Retomas vidro (EG_MRRU)"/>
      <sheetName val="Meta_aterro_f"/>
      <sheetName val="Biorresíduos_RS_f"/>
      <sheetName val="OG_f"/>
      <sheetName val="Biorresíduos_RO_f"/>
      <sheetName val="TGR_RO_f"/>
      <sheetName val="Partilha infraestruturas"/>
      <sheetName val="Total SGRU"/>
      <sheetName val="Indicadores RU"/>
      <sheetName val="SAÍDAS_TD"/>
      <sheetName val="Saídas_2025"/>
      <sheetName val="Entradas_2025"/>
      <sheetName val="Resultantes_2025"/>
      <sheetName val="Interno_2025"/>
      <sheetName val="ENTRADAS_TD"/>
      <sheetName val="Tabelas AUX"/>
      <sheetName val="Entrada_tratamento"/>
      <sheetName val="Retomas_2025"/>
      <sheetName val="RETOMAS_TD"/>
      <sheetName val="RESULTANTES_TD"/>
      <sheetName val="GLOBAL_Tratados"/>
      <sheetName val="Biogás_2025"/>
      <sheetName val="Composto_2025"/>
      <sheetName val="Energia_2025"/>
      <sheetName val="R10vsD1"/>
      <sheetName val="Fração Residual"/>
      <sheetName val="Landfill rate"/>
      <sheetName val="Material breakdown-EUROSTAT"/>
      <sheetName val="Retomas RS_Meta"/>
      <sheetName val="DQR por Sistema"/>
      <sheetName val="Meta PRR-2020"/>
      <sheetName val="FluxoG TOTAL"/>
      <sheetName val="Fluxog_Algar"/>
      <sheetName val="Fluxog_AMARSUL"/>
      <sheetName val="Fluxog_Ambilital"/>
      <sheetName val="Fluxog_Ambisousa"/>
      <sheetName val="Fluxog_AMCAL"/>
      <sheetName val="Fluxog_BRAVAL"/>
      <sheetName val="Fluxog_Ecolezíria"/>
      <sheetName val="Fluxog_ERSUC"/>
      <sheetName val="Fluxog_Gesamb"/>
      <sheetName val="Fluxog_Lipor"/>
      <sheetName val="Fluxog_ Planalto Beirão"/>
      <sheetName val="Fluxog_Resialentejo"/>
      <sheetName val="Fluxog_Resíduos Nordeste"/>
      <sheetName val="Fluxog_Resiestrela"/>
      <sheetName val="Fluxog_Resinorte"/>
      <sheetName val="Fluxog_RSTJ"/>
      <sheetName val="Fluxog_Resulima"/>
      <sheetName val="Fluxog_Suldouro"/>
      <sheetName val="Fluxog_Tratolixo"/>
      <sheetName val="Fluxog_VALNOR"/>
      <sheetName val="Fluxog_Valorlis"/>
      <sheetName val="Fluxog_Valorminho"/>
      <sheetName val="Fluxog_Valorsu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15">
          <cell r="A315" t="str">
            <v>ALGAR</v>
          </cell>
          <cell r="B315">
            <v>151</v>
          </cell>
          <cell r="D315">
            <v>1219.48</v>
          </cell>
          <cell r="E315">
            <v>924.4432266996381</v>
          </cell>
        </row>
        <row r="316">
          <cell r="A316" t="str">
            <v>AMARSUL</v>
          </cell>
          <cell r="B316">
            <v>0</v>
          </cell>
          <cell r="D316">
            <v>399.49</v>
          </cell>
          <cell r="E316">
            <v>460.81152668208676</v>
          </cell>
        </row>
        <row r="317">
          <cell r="A317" t="str">
            <v>Ambilital</v>
          </cell>
          <cell r="B317">
            <v>23.04</v>
          </cell>
          <cell r="D317">
            <v>109.42</v>
          </cell>
          <cell r="E317">
            <v>65.496975024128275</v>
          </cell>
        </row>
        <row r="318">
          <cell r="A318" t="str">
            <v>Ambisousa</v>
          </cell>
          <cell r="B318">
            <v>987.93298265615613</v>
          </cell>
          <cell r="D318">
            <v>2395.8074099999999</v>
          </cell>
          <cell r="E318">
            <v>2764.4936715273525</v>
          </cell>
        </row>
        <row r="319">
          <cell r="A319" t="str">
            <v>Amcal</v>
          </cell>
          <cell r="B319">
            <v>0</v>
          </cell>
          <cell r="D319">
            <v>0</v>
          </cell>
          <cell r="E319">
            <v>3.46</v>
          </cell>
        </row>
        <row r="320">
          <cell r="A320" t="str">
            <v>Braval</v>
          </cell>
          <cell r="B320">
            <v>109.32</v>
          </cell>
          <cell r="D320">
            <v>67.03</v>
          </cell>
          <cell r="E320">
            <v>11.032910602488785</v>
          </cell>
        </row>
        <row r="321">
          <cell r="A321" t="str">
            <v>Ecoleziria</v>
          </cell>
          <cell r="B321">
            <v>653.00977413779151</v>
          </cell>
          <cell r="D321">
            <v>1428.72</v>
          </cell>
          <cell r="E321">
            <v>1126.8425524870086</v>
          </cell>
        </row>
        <row r="322">
          <cell r="A322" t="str">
            <v>ERSUC</v>
          </cell>
          <cell r="B322">
            <v>394.61699999999996</v>
          </cell>
          <cell r="D322">
            <v>2383.9244899999999</v>
          </cell>
          <cell r="E322">
            <v>3853.969415615114</v>
          </cell>
        </row>
        <row r="323">
          <cell r="A323" t="str">
            <v>Gesamb</v>
          </cell>
          <cell r="B323">
            <v>1111.6115330688745</v>
          </cell>
          <cell r="D323">
            <v>2222.7999999999997</v>
          </cell>
          <cell r="E323">
            <v>1420.1674601063778</v>
          </cell>
        </row>
        <row r="324">
          <cell r="A324" t="str">
            <v>Lipor</v>
          </cell>
          <cell r="B324">
            <v>5843.74</v>
          </cell>
          <cell r="D324">
            <v>5679.0716345000001</v>
          </cell>
          <cell r="E324">
            <v>5576.3162419569535</v>
          </cell>
        </row>
        <row r="325">
          <cell r="A325" t="str">
            <v>Planalto Beirão</v>
          </cell>
          <cell r="B325">
            <v>68.352446071306957</v>
          </cell>
          <cell r="D325">
            <v>498.85</v>
          </cell>
          <cell r="E325">
            <v>408.89144593024406</v>
          </cell>
        </row>
        <row r="326">
          <cell r="A326" t="str">
            <v>Resíduos Nordeste</v>
          </cell>
          <cell r="B326">
            <v>0</v>
          </cell>
          <cell r="D326">
            <v>279.70029999999997</v>
          </cell>
          <cell r="E326">
            <v>256.12000000000006</v>
          </cell>
        </row>
        <row r="327">
          <cell r="A327" t="str">
            <v>Resialentejo</v>
          </cell>
          <cell r="B327">
            <v>0</v>
          </cell>
          <cell r="D327">
            <v>24.090000000000003</v>
          </cell>
          <cell r="E327">
            <v>38.344433189590731</v>
          </cell>
        </row>
        <row r="328">
          <cell r="A328" t="str">
            <v>RESIESTRELA</v>
          </cell>
          <cell r="B328">
            <v>0</v>
          </cell>
          <cell r="D328">
            <v>493.27</v>
          </cell>
          <cell r="E328">
            <v>661.41442820046404</v>
          </cell>
        </row>
        <row r="329">
          <cell r="A329" t="str">
            <v>RESINORTE</v>
          </cell>
          <cell r="B329">
            <v>306.02600000000001</v>
          </cell>
          <cell r="D329">
            <v>1076.3200000000002</v>
          </cell>
          <cell r="E329">
            <v>795.09892372226466</v>
          </cell>
        </row>
        <row r="330">
          <cell r="A330" t="str">
            <v>RESULIMA</v>
          </cell>
          <cell r="B330">
            <v>1135.4732052894794</v>
          </cell>
          <cell r="D330">
            <v>3249.3199999999997</v>
          </cell>
          <cell r="E330">
            <v>2208.71</v>
          </cell>
        </row>
        <row r="331">
          <cell r="A331" t="str">
            <v>RSTJ</v>
          </cell>
          <cell r="B331">
            <v>0</v>
          </cell>
          <cell r="D331">
            <v>112.41999999999999</v>
          </cell>
          <cell r="E331">
            <v>376.61958341714484</v>
          </cell>
        </row>
        <row r="332">
          <cell r="A332" t="str">
            <v>SULDOURO</v>
          </cell>
          <cell r="B332">
            <v>650.90363250948769</v>
          </cell>
          <cell r="D332">
            <v>299.37</v>
          </cell>
          <cell r="E332">
            <v>274.47541112297466</v>
          </cell>
        </row>
        <row r="333">
          <cell r="A333" t="str">
            <v>Tratolixo</v>
          </cell>
          <cell r="B333">
            <v>1213.5115682292735</v>
          </cell>
          <cell r="D333">
            <v>3364.43</v>
          </cell>
          <cell r="E333">
            <v>3069.2959472408343</v>
          </cell>
        </row>
        <row r="334">
          <cell r="A334" t="str">
            <v>VALNOR</v>
          </cell>
          <cell r="B334">
            <v>22.963999999999999</v>
          </cell>
          <cell r="D334">
            <v>494.46</v>
          </cell>
          <cell r="E334">
            <v>586.17579836494724</v>
          </cell>
        </row>
        <row r="335">
          <cell r="A335" t="str">
            <v>VALORLIS</v>
          </cell>
          <cell r="B335">
            <v>2911.39</v>
          </cell>
          <cell r="D335">
            <v>140.15</v>
          </cell>
          <cell r="E335">
            <v>100.35861379281829</v>
          </cell>
        </row>
        <row r="336">
          <cell r="A336" t="str">
            <v>VALORMINHO</v>
          </cell>
          <cell r="B336">
            <v>50.242676543419641</v>
          </cell>
          <cell r="D336">
            <v>211.1</v>
          </cell>
          <cell r="E336">
            <v>29.982110091428609</v>
          </cell>
        </row>
        <row r="337">
          <cell r="A337" t="str">
            <v>VALORSUL</v>
          </cell>
          <cell r="B337">
            <v>2029.951</v>
          </cell>
          <cell r="D337">
            <v>2803.2</v>
          </cell>
          <cell r="E337">
            <v>1483.8375107703325</v>
          </cell>
        </row>
      </sheetData>
      <sheetData sheetId="19"/>
      <sheetData sheetId="20"/>
      <sheetData sheetId="21">
        <row r="11">
          <cell r="B11" t="str">
            <v>SGRU</v>
          </cell>
          <cell r="C11" t="str">
            <v>Recolha Indiferenciada</v>
          </cell>
          <cell r="D11" t="str">
            <v xml:space="preserve">Recolha Seletiva e Outras recolhas </v>
          </cell>
          <cell r="E11" t="str">
            <v>Outros produtores RU</v>
          </cell>
          <cell r="F11" t="str">
            <v>Grandes/pequenos produtores RNU</v>
          </cell>
          <cell r="G11" t="str">
            <v>Total RU (t)</v>
          </cell>
          <cell r="H11" t="str">
            <v>Capitação total RU(kg/hab.ano)</v>
          </cell>
          <cell r="I11" t="str">
            <v>Capitação RU (kg/hab.dia)</v>
          </cell>
          <cell r="J11" t="str">
            <v>Recolha indiferenciada (milhares t)</v>
          </cell>
          <cell r="K11" t="str">
            <v>Recolha diferenciada (milhares t)</v>
          </cell>
          <cell r="L11" t="str">
            <v>Grandes/pequenos produtores RU (milhares t)</v>
          </cell>
        </row>
        <row r="12">
          <cell r="B12" t="str">
            <v>ALGAR</v>
          </cell>
          <cell r="C12">
            <v>288247.57500000007</v>
          </cell>
          <cell r="D12">
            <v>122459.35499999998</v>
          </cell>
          <cell r="E12">
            <v>22965.412</v>
          </cell>
          <cell r="F12">
            <v>5956.24</v>
          </cell>
          <cell r="G12">
            <v>434596.78522669972</v>
          </cell>
          <cell r="H12">
            <v>752.46580718258633</v>
          </cell>
          <cell r="I12">
            <v>2.0615501566646199</v>
          </cell>
          <cell r="J12">
            <v>288.2475750000001</v>
          </cell>
          <cell r="K12">
            <v>122.45935499999999</v>
          </cell>
          <cell r="L12">
            <v>22.965412000000001</v>
          </cell>
        </row>
        <row r="13">
          <cell r="B13" t="str">
            <v>AMARSUL</v>
          </cell>
          <cell r="C13">
            <v>316323.10200000001</v>
          </cell>
          <cell r="D13">
            <v>177804.73900000012</v>
          </cell>
          <cell r="E13">
            <v>1004.7500000000001</v>
          </cell>
          <cell r="F13">
            <v>6321.4699999999993</v>
          </cell>
          <cell r="G13">
            <v>495593.40252668224</v>
          </cell>
          <cell r="H13">
            <v>531.35263803765974</v>
          </cell>
          <cell r="I13">
            <v>1.455760652157972</v>
          </cell>
          <cell r="J13">
            <v>316.32310200000001</v>
          </cell>
          <cell r="K13">
            <v>177.80473900000013</v>
          </cell>
          <cell r="L13">
            <v>1.00475</v>
          </cell>
        </row>
        <row r="14">
          <cell r="B14" t="str">
            <v>AMBILITAL</v>
          </cell>
          <cell r="C14">
            <v>59326.119908301145</v>
          </cell>
          <cell r="D14">
            <v>12528.614570000049</v>
          </cell>
          <cell r="E14">
            <v>2065.3841598716672</v>
          </cell>
          <cell r="F14">
            <v>0</v>
          </cell>
          <cell r="G14">
            <v>73985.615613196991</v>
          </cell>
          <cell r="H14">
            <v>537.29958542325642</v>
          </cell>
          <cell r="I14">
            <v>1.4720536586938533</v>
          </cell>
          <cell r="J14">
            <v>59.326119908301145</v>
          </cell>
          <cell r="K14">
            <v>12.528614570000048</v>
          </cell>
          <cell r="L14">
            <v>2.0653841598716673</v>
          </cell>
        </row>
        <row r="15">
          <cell r="B15" t="str">
            <v>AMBISOUSA</v>
          </cell>
          <cell r="C15">
            <v>137762.21</v>
          </cell>
          <cell r="D15">
            <v>15478.290000000008</v>
          </cell>
          <cell r="E15">
            <v>0</v>
          </cell>
          <cell r="F15">
            <v>0</v>
          </cell>
          <cell r="G15">
            <v>156004.99367152737</v>
          </cell>
          <cell r="H15">
            <v>458.27480824024394</v>
          </cell>
          <cell r="I15">
            <v>1.2555474198362848</v>
          </cell>
          <cell r="J15">
            <v>137.76220999999998</v>
          </cell>
          <cell r="K15">
            <v>15.478290000000008</v>
          </cell>
          <cell r="L15">
            <v>0</v>
          </cell>
        </row>
        <row r="16">
          <cell r="B16" t="str">
            <v>AMCAL</v>
          </cell>
          <cell r="C16">
            <v>9594.5400000000009</v>
          </cell>
          <cell r="D16">
            <v>4585.880000000001</v>
          </cell>
          <cell r="E16">
            <v>73.199999999999989</v>
          </cell>
          <cell r="F16">
            <v>0</v>
          </cell>
          <cell r="G16">
            <v>14257.080000000002</v>
          </cell>
          <cell r="H16">
            <v>598.35816510681173</v>
          </cell>
          <cell r="I16">
            <v>1.6393374386487993</v>
          </cell>
          <cell r="J16">
            <v>9.5945400000000003</v>
          </cell>
          <cell r="K16">
            <v>4.5858800000000013</v>
          </cell>
          <cell r="L16">
            <v>7.3199999999999987E-2</v>
          </cell>
        </row>
        <row r="17">
          <cell r="B17" t="str">
            <v>BRAVAL</v>
          </cell>
          <cell r="C17">
            <v>112173.73200000002</v>
          </cell>
          <cell r="D17">
            <v>24889.00099999996</v>
          </cell>
          <cell r="E17">
            <v>222.87999999999997</v>
          </cell>
          <cell r="F17">
            <v>9652.86</v>
          </cell>
          <cell r="G17">
            <v>137296.64591060247</v>
          </cell>
          <cell r="H17">
            <v>426.21304004918017</v>
          </cell>
          <cell r="I17">
            <v>1.1677069590388498</v>
          </cell>
          <cell r="J17">
            <v>112.17373200000002</v>
          </cell>
          <cell r="K17">
            <v>24.889000999999961</v>
          </cell>
          <cell r="L17">
            <v>0.22287999999999997</v>
          </cell>
        </row>
        <row r="18">
          <cell r="B18" t="str">
            <v>ECOLEZIRIA</v>
          </cell>
          <cell r="C18">
            <v>58619.28</v>
          </cell>
          <cell r="D18">
            <v>8228.0599999999977</v>
          </cell>
          <cell r="E18">
            <v>0</v>
          </cell>
          <cell r="F18">
            <v>3.58</v>
          </cell>
          <cell r="G18">
            <v>67974.182552487007</v>
          </cell>
          <cell r="H18">
            <v>513.22961064666572</v>
          </cell>
          <cell r="I18">
            <v>1.4061085223196321</v>
          </cell>
          <cell r="J18">
            <v>58.619279999999996</v>
          </cell>
          <cell r="K18">
            <v>8.2280599999999975</v>
          </cell>
          <cell r="L18">
            <v>0</v>
          </cell>
        </row>
        <row r="19">
          <cell r="B19" t="str">
            <v>ERSUC</v>
          </cell>
          <cell r="C19">
            <v>356327.47999999992</v>
          </cell>
          <cell r="D19">
            <v>73963.951293018996</v>
          </cell>
          <cell r="E19">
            <v>6931.1679999999997</v>
          </cell>
          <cell r="F19">
            <v>0</v>
          </cell>
          <cell r="G19">
            <v>441076.56870863406</v>
          </cell>
          <cell r="H19">
            <v>444.28631519274404</v>
          </cell>
          <cell r="I19">
            <v>1.2172227813499836</v>
          </cell>
          <cell r="J19">
            <v>356.32747999999992</v>
          </cell>
          <cell r="K19">
            <v>73.963951293018994</v>
          </cell>
          <cell r="L19">
            <v>6.9311679999999996</v>
          </cell>
        </row>
        <row r="20">
          <cell r="B20" t="str">
            <v>GESAMB</v>
          </cell>
          <cell r="C20">
            <v>68144.422999999995</v>
          </cell>
          <cell r="D20">
            <v>16642.436000000031</v>
          </cell>
          <cell r="E20">
            <v>475.58</v>
          </cell>
          <cell r="F20">
            <v>402.0200000000001</v>
          </cell>
          <cell r="G20">
            <v>86682.606460106399</v>
          </cell>
          <cell r="H20">
            <v>576.35286562104272</v>
          </cell>
          <cell r="I20">
            <v>1.5790489469069664</v>
          </cell>
          <cell r="J20">
            <v>68.144422999999989</v>
          </cell>
          <cell r="K20">
            <v>16.642436000000032</v>
          </cell>
          <cell r="L20">
            <v>0.47558</v>
          </cell>
        </row>
        <row r="21">
          <cell r="B21" t="str">
            <v>LIPOR</v>
          </cell>
          <cell r="C21">
            <v>384202.33999999991</v>
          </cell>
          <cell r="D21">
            <v>154062.65408799978</v>
          </cell>
          <cell r="E21">
            <v>3738.349999999999</v>
          </cell>
          <cell r="F21">
            <v>2082.9699999999998</v>
          </cell>
          <cell r="G21">
            <v>547579.66032995656</v>
          </cell>
          <cell r="H21">
            <v>517.98607962861456</v>
          </cell>
          <cell r="I21">
            <v>1.4191399441879851</v>
          </cell>
          <cell r="J21">
            <v>384.20233999999994</v>
          </cell>
          <cell r="K21">
            <v>154.06265408799979</v>
          </cell>
          <cell r="L21">
            <v>3.7383499999999992</v>
          </cell>
        </row>
        <row r="22">
          <cell r="B22" t="str">
            <v>PLANALTO BEIRÃO</v>
          </cell>
          <cell r="C22">
            <v>119381.8</v>
          </cell>
          <cell r="D22">
            <v>21557.202000000063</v>
          </cell>
          <cell r="E22">
            <v>1856.4599999999998</v>
          </cell>
          <cell r="F22">
            <v>11335.6</v>
          </cell>
          <cell r="G22">
            <v>143204.35344593029</v>
          </cell>
          <cell r="H22">
            <v>420.10626560038696</v>
          </cell>
          <cell r="I22">
            <v>1.1509760701380465</v>
          </cell>
          <cell r="J22">
            <v>119.3818</v>
          </cell>
          <cell r="K22">
            <v>21.557202000000064</v>
          </cell>
          <cell r="L22">
            <v>1.8564599999999998</v>
          </cell>
        </row>
        <row r="23">
          <cell r="B23" t="str">
            <v>RESIALENTEJO</v>
          </cell>
          <cell r="C23">
            <v>41456.481</v>
          </cell>
          <cell r="D23">
            <v>13552.856500000002</v>
          </cell>
          <cell r="E23">
            <v>0</v>
          </cell>
          <cell r="F23">
            <v>0</v>
          </cell>
          <cell r="G23">
            <v>55047.681933189589</v>
          </cell>
          <cell r="H23">
            <v>582.93461891297</v>
          </cell>
          <cell r="I23">
            <v>1.597081147706767</v>
          </cell>
          <cell r="J23">
            <v>41.456480999999997</v>
          </cell>
          <cell r="K23">
            <v>13.552856500000003</v>
          </cell>
          <cell r="L23">
            <v>0</v>
          </cell>
        </row>
        <row r="24">
          <cell r="B24" t="str">
            <v>RESÍDUOS NORDESTE</v>
          </cell>
          <cell r="C24">
            <v>54387.38</v>
          </cell>
          <cell r="D24">
            <v>8081.1919999999955</v>
          </cell>
          <cell r="E24">
            <v>761.76</v>
          </cell>
          <cell r="F24">
            <v>192.61999999999998</v>
          </cell>
          <cell r="G24">
            <v>63486.451999999997</v>
          </cell>
          <cell r="H24">
            <v>489.48124732558989</v>
          </cell>
          <cell r="I24">
            <v>1.3410445132207942</v>
          </cell>
          <cell r="J24">
            <v>54.38738</v>
          </cell>
          <cell r="K24">
            <v>8.0811919999999962</v>
          </cell>
          <cell r="L24">
            <v>0.76175999999999999</v>
          </cell>
        </row>
        <row r="25">
          <cell r="B25" t="str">
            <v>RESIESTRELA</v>
          </cell>
          <cell r="C25">
            <v>68519.069999999992</v>
          </cell>
          <cell r="D25">
            <v>11963.208499999993</v>
          </cell>
          <cell r="E25">
            <v>340.67450000000008</v>
          </cell>
          <cell r="F25">
            <v>0</v>
          </cell>
          <cell r="G25">
            <v>81484.36742820045</v>
          </cell>
          <cell r="H25">
            <v>442.99066512016293</v>
          </cell>
          <cell r="I25">
            <v>1.213673055123734</v>
          </cell>
          <cell r="J25">
            <v>68.519069999999999</v>
          </cell>
          <cell r="K25">
            <v>11.963208499999993</v>
          </cell>
          <cell r="L25">
            <v>0.3406745000000001</v>
          </cell>
        </row>
        <row r="26">
          <cell r="B26" t="str">
            <v>RESINORTE</v>
          </cell>
          <cell r="C26">
            <v>334575.33999999997</v>
          </cell>
          <cell r="D26">
            <v>93137.586000000301</v>
          </cell>
          <cell r="E26">
            <v>921.2399999999999</v>
          </cell>
          <cell r="F26">
            <v>0</v>
          </cell>
          <cell r="G26">
            <v>429429.26492372254</v>
          </cell>
          <cell r="H26">
            <v>462.98353353299268</v>
          </cell>
          <cell r="I26">
            <v>1.2684480370766922</v>
          </cell>
          <cell r="J26">
            <v>334.57533999999998</v>
          </cell>
          <cell r="K26">
            <v>93.137586000000297</v>
          </cell>
          <cell r="L26">
            <v>0.92123999999999995</v>
          </cell>
        </row>
        <row r="27">
          <cell r="B27" t="str">
            <v>RSTJ</v>
          </cell>
          <cell r="C27">
            <v>81580.78</v>
          </cell>
          <cell r="D27">
            <v>16193.453999999998</v>
          </cell>
          <cell r="E27">
            <v>1681.74</v>
          </cell>
          <cell r="F27">
            <v>0</v>
          </cell>
          <cell r="G27">
            <v>99832.59358341714</v>
          </cell>
          <cell r="H27">
            <v>464.4899540706005</v>
          </cell>
          <cell r="I27">
            <v>1.2725752166317823</v>
          </cell>
          <cell r="J27">
            <v>81.580780000000004</v>
          </cell>
          <cell r="K27">
            <v>16.193453999999999</v>
          </cell>
          <cell r="L27">
            <v>1.68174</v>
          </cell>
        </row>
        <row r="28">
          <cell r="B28" t="str">
            <v>RESULIMA</v>
          </cell>
          <cell r="C28">
            <v>123836.22</v>
          </cell>
          <cell r="D28">
            <v>27900.000000000029</v>
          </cell>
          <cell r="E28">
            <v>946.54000000000008</v>
          </cell>
          <cell r="F28">
            <v>530.17999999999995</v>
          </cell>
          <cell r="G28">
            <v>154891.47000000003</v>
          </cell>
          <cell r="H28">
            <v>472.31505057312148</v>
          </cell>
          <cell r="I28">
            <v>1.2940138371866341</v>
          </cell>
          <cell r="J28">
            <v>123.83622</v>
          </cell>
          <cell r="K28">
            <v>27.900000000000031</v>
          </cell>
          <cell r="L28">
            <v>0.94654000000000005</v>
          </cell>
        </row>
        <row r="29">
          <cell r="B29" t="str">
            <v>SULDOURO</v>
          </cell>
          <cell r="C29">
            <v>173964.96</v>
          </cell>
          <cell r="D29">
            <v>37958.725000000035</v>
          </cell>
          <cell r="E29">
            <v>0</v>
          </cell>
          <cell r="F29">
            <v>1086.46</v>
          </cell>
          <cell r="G29">
            <v>212198.16041112301</v>
          </cell>
          <cell r="H29">
            <v>456.38036990599818</v>
          </cell>
          <cell r="I29">
            <v>1.2503571778246525</v>
          </cell>
          <cell r="J29">
            <v>173.96495999999999</v>
          </cell>
          <cell r="K29">
            <v>37.958725000000037</v>
          </cell>
          <cell r="L29">
            <v>0</v>
          </cell>
        </row>
        <row r="30">
          <cell r="B30" t="str">
            <v>TRATOLIXO</v>
          </cell>
          <cell r="C30">
            <v>317038.22470632597</v>
          </cell>
          <cell r="D30">
            <v>187648.98329367401</v>
          </cell>
          <cell r="E30">
            <v>5487.74</v>
          </cell>
          <cell r="F30">
            <v>2837.84</v>
          </cell>
          <cell r="G30">
            <v>513244.24394724082</v>
          </cell>
          <cell r="H30">
            <v>526.11916919622627</v>
          </cell>
          <cell r="I30">
            <v>1.4414223813595239</v>
          </cell>
          <cell r="J30">
            <v>317.03822470632599</v>
          </cell>
          <cell r="K30">
            <v>187.64898329367401</v>
          </cell>
          <cell r="L30">
            <v>5.4877399999999996</v>
          </cell>
        </row>
        <row r="31">
          <cell r="B31" t="str">
            <v>VALNOR</v>
          </cell>
          <cell r="C31">
            <v>97893.606</v>
          </cell>
          <cell r="D31">
            <v>25678.626000000018</v>
          </cell>
          <cell r="E31">
            <v>1060.8600000000001</v>
          </cell>
          <cell r="F31">
            <v>3661.5600000000004</v>
          </cell>
          <cell r="G31">
            <v>125219.26779836496</v>
          </cell>
          <cell r="H31">
            <v>492.64497368321338</v>
          </cell>
          <cell r="I31">
            <v>1.349712256666338</v>
          </cell>
          <cell r="J31">
            <v>97.893606000000005</v>
          </cell>
          <cell r="K31">
            <v>25.678626000000019</v>
          </cell>
          <cell r="L31">
            <v>1.0608600000000001</v>
          </cell>
        </row>
        <row r="32">
          <cell r="B32" t="str">
            <v>VALORLIS</v>
          </cell>
          <cell r="C32">
            <v>113969.17999999998</v>
          </cell>
          <cell r="D32">
            <v>29791.604000000065</v>
          </cell>
          <cell r="E32">
            <v>0.5</v>
          </cell>
          <cell r="F32">
            <v>0</v>
          </cell>
          <cell r="G32">
            <v>143861.64261379285</v>
          </cell>
          <cell r="H32">
            <v>428.22209969249337</v>
          </cell>
          <cell r="I32">
            <v>1.1732112320342285</v>
          </cell>
          <cell r="J32">
            <v>113.96917999999998</v>
          </cell>
          <cell r="K32">
            <v>29.791604000000063</v>
          </cell>
          <cell r="L32">
            <v>5.0000000000000001E-4</v>
          </cell>
        </row>
        <row r="33">
          <cell r="B33" t="str">
            <v>VALORMINHO</v>
          </cell>
          <cell r="C33">
            <v>34770.679999999993</v>
          </cell>
          <cell r="D33">
            <v>6716.3800000000047</v>
          </cell>
          <cell r="E33">
            <v>295.88</v>
          </cell>
          <cell r="F33">
            <v>0</v>
          </cell>
          <cell r="G33">
            <v>41812.922110091422</v>
          </cell>
          <cell r="H33">
            <v>542.5951143910853</v>
          </cell>
          <cell r="I33">
            <v>1.4865619572358502</v>
          </cell>
          <cell r="J33">
            <v>34.770679999999992</v>
          </cell>
          <cell r="K33">
            <v>6.7163800000000045</v>
          </cell>
          <cell r="L33">
            <v>0.29587999999999998</v>
          </cell>
        </row>
        <row r="34">
          <cell r="B34" t="str">
            <v>VALORSUL</v>
          </cell>
          <cell r="C34">
            <v>659855.76500000013</v>
          </cell>
          <cell r="D34">
            <v>193036.28354592063</v>
          </cell>
          <cell r="E34">
            <v>7278.5479999999989</v>
          </cell>
          <cell r="F34">
            <v>2015.6289999999999</v>
          </cell>
          <cell r="G34">
            <v>861654.43405669101</v>
          </cell>
          <cell r="H34">
            <v>453.20250447819052</v>
          </cell>
          <cell r="I34">
            <v>1.2416506972005219</v>
          </cell>
          <cell r="J34">
            <v>659.85576500000013</v>
          </cell>
          <cell r="K34">
            <v>193.03628354592064</v>
          </cell>
          <cell r="L34">
            <v>7.2785479999999989</v>
          </cell>
        </row>
        <row r="35">
          <cell r="B35" t="str">
            <v>ARM</v>
          </cell>
          <cell r="C35">
            <v>101962.78000000003</v>
          </cell>
          <cell r="D35">
            <v>30732.308599999989</v>
          </cell>
          <cell r="G35">
            <v>132695.08860000002</v>
          </cell>
          <cell r="H35">
            <v>499.95323775973486</v>
          </cell>
          <cell r="I35">
            <v>1.3697348979718764</v>
          </cell>
          <cell r="J35">
            <v>101.96278000000002</v>
          </cell>
          <cell r="K35">
            <v>30.732308599999989</v>
          </cell>
          <cell r="L35">
            <v>0</v>
          </cell>
        </row>
        <row r="36">
          <cell r="B36" t="str">
            <v>AÇORES</v>
          </cell>
          <cell r="C36">
            <v>94740.047500000001</v>
          </cell>
          <cell r="D36">
            <v>59229.22387000006</v>
          </cell>
          <cell r="G36">
            <v>153969.27137000006</v>
          </cell>
          <cell r="H36">
            <v>628.85925596003926</v>
          </cell>
          <cell r="I36">
            <v>1.7229020711233953</v>
          </cell>
          <cell r="J36">
            <v>94.740047500000003</v>
          </cell>
          <cell r="K36">
            <v>59.229223870000062</v>
          </cell>
          <cell r="L36">
            <v>0</v>
          </cell>
        </row>
      </sheetData>
      <sheetData sheetId="22">
        <row r="20">
          <cell r="AY20" t="str">
            <v>Total depositado em aterro</v>
          </cell>
          <cell r="BB20">
            <v>0.51164904976754078</v>
          </cell>
        </row>
        <row r="21">
          <cell r="AY21" t="str">
            <v>Aterro direto</v>
          </cell>
          <cell r="BA21">
            <v>1620738.3562641535</v>
          </cell>
        </row>
        <row r="22">
          <cell r="AY22" t="str">
            <v>RU de outros produtores</v>
          </cell>
          <cell r="BA22">
            <v>26745.458000000006</v>
          </cell>
        </row>
        <row r="23">
          <cell r="AY23" t="str">
            <v xml:space="preserve">RNU </v>
          </cell>
          <cell r="BA23">
            <v>62042.099999999991</v>
          </cell>
        </row>
        <row r="24">
          <cell r="AY24" t="str">
            <v>Rejeitados/Refugos</v>
          </cell>
          <cell r="BA24">
            <v>1043357.9984219542</v>
          </cell>
        </row>
        <row r="25">
          <cell r="AY25" t="str">
            <v>TMB</v>
          </cell>
          <cell r="BA25">
            <v>1191039.7189999998</v>
          </cell>
        </row>
        <row r="26">
          <cell r="AY26" t="str">
            <v>TM</v>
          </cell>
          <cell r="BA26">
            <v>466841.67606525787</v>
          </cell>
        </row>
        <row r="27">
          <cell r="AY27" t="str">
            <v>VO</v>
          </cell>
          <cell r="BA27">
            <v>128849.80900000001</v>
          </cell>
        </row>
        <row r="28">
          <cell r="AY28" t="str">
            <v>Valorização material</v>
          </cell>
          <cell r="BA28">
            <v>487360.28359573917</v>
          </cell>
        </row>
        <row r="29">
          <cell r="AY29" t="str">
            <v>EVE</v>
          </cell>
          <cell r="BA29">
            <v>953889.41100000008</v>
          </cell>
        </row>
        <row r="31">
          <cell r="AY31" t="str">
            <v>Total produzido</v>
          </cell>
          <cell r="BB31">
            <v>0.48835095023245922</v>
          </cell>
        </row>
        <row r="40">
          <cell r="AM40" t="str">
            <v>TMB</v>
          </cell>
        </row>
        <row r="60">
          <cell r="AN60">
            <v>2010</v>
          </cell>
          <cell r="AO60">
            <v>2011</v>
          </cell>
          <cell r="AP60">
            <v>2012</v>
          </cell>
          <cell r="AQ60">
            <v>2013</v>
          </cell>
          <cell r="AR60">
            <v>2014</v>
          </cell>
        </row>
        <row r="61">
          <cell r="AM61" t="str">
            <v>Aterro</v>
          </cell>
          <cell r="AN61">
            <v>0.62224613137425699</v>
          </cell>
          <cell r="AO61">
            <v>0.59893712603692051</v>
          </cell>
          <cell r="AP61">
            <v>0.55271848886504327</v>
          </cell>
          <cell r="AQ61">
            <v>0.43347453915584033</v>
          </cell>
          <cell r="AR61">
            <v>0.24859257018411052</v>
          </cell>
        </row>
        <row r="62">
          <cell r="AM62" t="str">
            <v>VO</v>
          </cell>
          <cell r="AN62">
            <v>1.9593162416207309E-2</v>
          </cell>
          <cell r="AO62">
            <v>2.0662870987440393E-2</v>
          </cell>
          <cell r="AP62">
            <v>2.1113438656463968E-2</v>
          </cell>
          <cell r="AQ62">
            <v>1.9365167739128528E-2</v>
          </cell>
          <cell r="AR62">
            <v>3.5295729949473408E-2</v>
          </cell>
        </row>
        <row r="64">
          <cell r="AN64">
            <v>0.18027015357159393</v>
          </cell>
          <cell r="AO64">
            <v>0.19990635712354538</v>
          </cell>
          <cell r="AP64">
            <v>0.18656963646056957</v>
          </cell>
          <cell r="AQ64">
            <v>0.21678883856299108</v>
          </cell>
          <cell r="AR64">
            <v>0.2098671868731542</v>
          </cell>
        </row>
        <row r="65">
          <cell r="AM65" t="str">
            <v>TM</v>
          </cell>
          <cell r="AN65">
            <v>0</v>
          </cell>
          <cell r="AO65">
            <v>0</v>
          </cell>
          <cell r="AP65">
            <v>2.9111191253915758E-3</v>
          </cell>
          <cell r="AQ65">
            <v>6.705538550851263E-2</v>
          </cell>
          <cell r="AR65">
            <v>7.0175206396304354E-2</v>
          </cell>
        </row>
        <row r="66">
          <cell r="AM66" t="str">
            <v>V. material</v>
          </cell>
          <cell r="AN66">
            <v>9.8193547053185337E-2</v>
          </cell>
          <cell r="AO66">
            <v>9.0211989813899607E-2</v>
          </cell>
          <cell r="AP66">
            <v>8.8965357064013983E-2</v>
          </cell>
          <cell r="AQ66">
            <v>9.2262768293587108E-2</v>
          </cell>
          <cell r="AR66">
            <v>8.09126605333743E-2</v>
          </cell>
        </row>
      </sheetData>
      <sheetData sheetId="23"/>
      <sheetData sheetId="24"/>
      <sheetData sheetId="25"/>
      <sheetData sheetId="26">
        <row r="1">
          <cell r="B1" t="str">
            <v>SGRU</v>
          </cell>
          <cell r="N1" t="str">
            <v>tipo_residuo</v>
          </cell>
          <cell r="P1" t="str">
            <v>quantidade</v>
          </cell>
        </row>
        <row r="2">
          <cell r="B2" t="str">
            <v>Lipor</v>
          </cell>
          <cell r="N2" t="str">
            <v>Escórias de metais ferrosos</v>
          </cell>
          <cell r="P2">
            <v>3634.84</v>
          </cell>
        </row>
        <row r="3">
          <cell r="B3" t="str">
            <v>Lipor</v>
          </cell>
          <cell r="N3" t="str">
            <v>Escórias de metais ferrosos</v>
          </cell>
          <cell r="P3">
            <v>1764.7</v>
          </cell>
        </row>
        <row r="4">
          <cell r="B4" t="str">
            <v>Lipor</v>
          </cell>
          <cell r="N4" t="str">
            <v>Escórias Inertes</v>
          </cell>
          <cell r="P4">
            <v>7741.1949999999997</v>
          </cell>
        </row>
        <row r="5">
          <cell r="B5" t="str">
            <v>Lipor</v>
          </cell>
          <cell r="N5" t="str">
            <v>Escórias Inertes</v>
          </cell>
          <cell r="P5">
            <v>34957.864999999998</v>
          </cell>
        </row>
        <row r="6">
          <cell r="B6" t="str">
            <v>Lipor</v>
          </cell>
          <cell r="N6" t="str">
            <v>Escórias Inertes</v>
          </cell>
          <cell r="P6">
            <v>1202.7</v>
          </cell>
        </row>
        <row r="7">
          <cell r="B7" t="str">
            <v>Lipor</v>
          </cell>
          <cell r="N7" t="str">
            <v>Escórias Inertes</v>
          </cell>
          <cell r="P7">
            <v>13478.52</v>
          </cell>
        </row>
        <row r="8">
          <cell r="B8" t="str">
            <v>Lipor</v>
          </cell>
          <cell r="N8" t="str">
            <v>Cinzas volantes</v>
          </cell>
          <cell r="P8">
            <v>12625.04</v>
          </cell>
        </row>
        <row r="9">
          <cell r="B9" t="str">
            <v>Lipor</v>
          </cell>
          <cell r="N9" t="str">
            <v>Outros</v>
          </cell>
          <cell r="P9">
            <v>24.54</v>
          </cell>
        </row>
        <row r="10">
          <cell r="B10" t="str">
            <v>Lipor</v>
          </cell>
          <cell r="N10" t="str">
            <v>Outros</v>
          </cell>
          <cell r="P10">
            <v>51.64</v>
          </cell>
        </row>
        <row r="11">
          <cell r="B11" t="str">
            <v>Lipor</v>
          </cell>
          <cell r="N11" t="str">
            <v>Outros</v>
          </cell>
          <cell r="P11">
            <v>510.78</v>
          </cell>
        </row>
        <row r="12">
          <cell r="B12" t="str">
            <v>Lipor</v>
          </cell>
          <cell r="N12" t="str">
            <v>Outros</v>
          </cell>
          <cell r="P12">
            <v>1215.08</v>
          </cell>
        </row>
        <row r="13">
          <cell r="B13" t="str">
            <v>Lipor</v>
          </cell>
          <cell r="N13" t="str">
            <v>Outros</v>
          </cell>
          <cell r="P13">
            <v>235.7</v>
          </cell>
        </row>
        <row r="14">
          <cell r="B14" t="str">
            <v>VALORSUL</v>
          </cell>
          <cell r="N14" t="str">
            <v>Escórias de metais ferrosos</v>
          </cell>
          <cell r="P14">
            <v>293.38</v>
          </cell>
        </row>
        <row r="15">
          <cell r="B15" t="str">
            <v>VALORSUL</v>
          </cell>
          <cell r="N15" t="str">
            <v>Escórias de metais ferrosos</v>
          </cell>
          <cell r="P15">
            <v>1342.3400000000001</v>
          </cell>
        </row>
        <row r="16">
          <cell r="B16" t="str">
            <v>VALORSUL</v>
          </cell>
          <cell r="N16" t="str">
            <v>Escórias de metais ferrosos</v>
          </cell>
          <cell r="P16">
            <v>272.27999999999997</v>
          </cell>
        </row>
        <row r="17">
          <cell r="B17" t="str">
            <v>VALORSUL</v>
          </cell>
          <cell r="N17" t="str">
            <v>Escórias de metais ferrosos</v>
          </cell>
          <cell r="P17">
            <v>5567.6000000000013</v>
          </cell>
        </row>
        <row r="18">
          <cell r="B18" t="str">
            <v>VALORSUL</v>
          </cell>
          <cell r="N18" t="str">
            <v>Escórias Inertes</v>
          </cell>
          <cell r="P18">
            <v>151409.06</v>
          </cell>
        </row>
        <row r="19">
          <cell r="B19" t="str">
            <v>VALORSUL</v>
          </cell>
          <cell r="N19" t="str">
            <v>Cinzas volantes</v>
          </cell>
          <cell r="P19">
            <v>22222.559999999998</v>
          </cell>
        </row>
        <row r="20">
          <cell r="B20" t="str">
            <v>VALORSUL</v>
          </cell>
          <cell r="N20" t="str">
            <v>RUB para Tratamento Biológico</v>
          </cell>
          <cell r="P20">
            <v>128.54</v>
          </cell>
        </row>
        <row r="21">
          <cell r="B21" t="str">
            <v>ARM</v>
          </cell>
          <cell r="N21" t="str">
            <v>Escórias de metais ferrosos</v>
          </cell>
          <cell r="P21">
            <v>146.59</v>
          </cell>
        </row>
        <row r="22">
          <cell r="B22" t="str">
            <v>ARM</v>
          </cell>
          <cell r="N22" t="str">
            <v>Escórias de metais ferrosos</v>
          </cell>
          <cell r="P22">
            <v>274.565</v>
          </cell>
        </row>
        <row r="23">
          <cell r="B23" t="str">
            <v>ARM</v>
          </cell>
          <cell r="N23" t="str">
            <v>Escórias de metais ferrosos</v>
          </cell>
          <cell r="P23">
            <v>50.09</v>
          </cell>
        </row>
        <row r="24">
          <cell r="B24" t="str">
            <v>ARM</v>
          </cell>
          <cell r="N24" t="str">
            <v>Escórias de metais ferrosos</v>
          </cell>
          <cell r="P24">
            <v>178.90499999999997</v>
          </cell>
        </row>
        <row r="25">
          <cell r="B25" t="str">
            <v>ARM</v>
          </cell>
          <cell r="N25" t="str">
            <v>Escórias Inertes</v>
          </cell>
          <cell r="P25">
            <v>18330.470000000023</v>
          </cell>
        </row>
        <row r="26">
          <cell r="B26" t="str">
            <v>ARM</v>
          </cell>
          <cell r="N26" t="str">
            <v>Escórias Inertes</v>
          </cell>
          <cell r="P26">
            <v>2989.6300000000006</v>
          </cell>
        </row>
        <row r="27">
          <cell r="B27" t="str">
            <v>ARM</v>
          </cell>
          <cell r="N27" t="str">
            <v>Escórias Inertes</v>
          </cell>
          <cell r="P27">
            <v>93.62</v>
          </cell>
        </row>
        <row r="28">
          <cell r="B28" t="str">
            <v>ARM</v>
          </cell>
          <cell r="N28" t="str">
            <v>Cinzas volantes</v>
          </cell>
          <cell r="P28">
            <v>9651.4000000000015</v>
          </cell>
        </row>
        <row r="29">
          <cell r="B29" t="str">
            <v>Lipor</v>
          </cell>
          <cell r="N29" t="str">
            <v>Outros</v>
          </cell>
          <cell r="P29">
            <v>1698.76</v>
          </cell>
        </row>
        <row r="30">
          <cell r="B30" t="str">
            <v>Lipor</v>
          </cell>
          <cell r="N30" t="str">
            <v>Outros</v>
          </cell>
          <cell r="P30">
            <v>586.74</v>
          </cell>
        </row>
        <row r="31">
          <cell r="B31" t="str">
            <v>Lipor</v>
          </cell>
          <cell r="N31" t="str">
            <v>Outros</v>
          </cell>
          <cell r="P31">
            <v>21.62</v>
          </cell>
        </row>
        <row r="32">
          <cell r="B32" t="str">
            <v>Lipor</v>
          </cell>
          <cell r="N32" t="str">
            <v>Outros</v>
          </cell>
          <cell r="P32">
            <v>377.87</v>
          </cell>
        </row>
        <row r="33">
          <cell r="B33" t="str">
            <v>Lipor</v>
          </cell>
          <cell r="N33" t="str">
            <v>Outros</v>
          </cell>
          <cell r="P33">
            <v>631.40999999999985</v>
          </cell>
        </row>
        <row r="34">
          <cell r="B34" t="str">
            <v>Lipor</v>
          </cell>
          <cell r="N34" t="str">
            <v>Outros</v>
          </cell>
          <cell r="P34">
            <v>3.86</v>
          </cell>
        </row>
        <row r="35">
          <cell r="B35" t="e">
            <v>#N/A</v>
          </cell>
          <cell r="N35" t="str">
            <v>RUB para Tratamento Biológico</v>
          </cell>
          <cell r="P35">
            <v>9</v>
          </cell>
        </row>
        <row r="36">
          <cell r="B36" t="str">
            <v>Tratolixo</v>
          </cell>
          <cell r="N36" t="str">
            <v>Rejeitados/Refugos</v>
          </cell>
          <cell r="P36">
            <v>20846.700000000004</v>
          </cell>
        </row>
        <row r="37">
          <cell r="B37" t="str">
            <v>Tratolixo</v>
          </cell>
          <cell r="N37" t="str">
            <v>Rejeitados/Refugos</v>
          </cell>
          <cell r="P37">
            <v>9272.5799999999981</v>
          </cell>
        </row>
        <row r="38">
          <cell r="B38" t="str">
            <v>Tratolixo</v>
          </cell>
          <cell r="N38" t="str">
            <v>Rejeitados/Refugos</v>
          </cell>
          <cell r="P38">
            <v>7124.4599999999982</v>
          </cell>
        </row>
        <row r="39">
          <cell r="B39" t="str">
            <v>Tratolixo</v>
          </cell>
          <cell r="N39" t="str">
            <v>Aço embalagem (RI)</v>
          </cell>
          <cell r="P39">
            <v>186.14959999999999</v>
          </cell>
        </row>
        <row r="40">
          <cell r="B40" t="str">
            <v>Tratolixo</v>
          </cell>
          <cell r="N40" t="str">
            <v>Metais Ferrosos não embalagem (RI)</v>
          </cell>
          <cell r="P40">
            <v>18.410399999999999</v>
          </cell>
        </row>
        <row r="41">
          <cell r="B41" t="str">
            <v>Tratolixo</v>
          </cell>
          <cell r="N41" t="str">
            <v>Aço embalagem (RI)</v>
          </cell>
          <cell r="P41">
            <v>22.950199999999999</v>
          </cell>
        </row>
        <row r="42">
          <cell r="B42" t="str">
            <v>Tratolixo</v>
          </cell>
          <cell r="N42" t="str">
            <v>Metais Ferrosos não embalagem (RI)</v>
          </cell>
          <cell r="P42">
            <v>2.2697999999999996</v>
          </cell>
        </row>
        <row r="43">
          <cell r="B43" t="str">
            <v>Tratolixo</v>
          </cell>
          <cell r="N43" t="str">
            <v>Aço embalagem (RI)</v>
          </cell>
          <cell r="P43">
            <v>34.034000000000006</v>
          </cell>
        </row>
        <row r="44">
          <cell r="B44" t="str">
            <v>Tratolixo</v>
          </cell>
          <cell r="N44" t="str">
            <v>Metais Ferrosos não embalagem (RI)</v>
          </cell>
          <cell r="P44">
            <v>3.3660000000000001</v>
          </cell>
        </row>
        <row r="45">
          <cell r="B45" t="str">
            <v>Tratolixo</v>
          </cell>
          <cell r="N45" t="str">
            <v>Aço embalagem (RI)</v>
          </cell>
          <cell r="P45">
            <v>13.868400000000001</v>
          </cell>
        </row>
        <row r="46">
          <cell r="B46" t="str">
            <v>Tratolixo</v>
          </cell>
          <cell r="N46" t="str">
            <v>Metais Ferrosos não embalagem (RI)</v>
          </cell>
          <cell r="P46">
            <v>1.3715999999999999</v>
          </cell>
        </row>
        <row r="47">
          <cell r="B47" t="str">
            <v>Tratolixo</v>
          </cell>
          <cell r="N47" t="str">
            <v>Aço embalagem (RI)</v>
          </cell>
          <cell r="P47">
            <v>48.503</v>
          </cell>
        </row>
        <row r="48">
          <cell r="B48" t="str">
            <v>Tratolixo</v>
          </cell>
          <cell r="N48" t="str">
            <v>Metais Ferrosos não embalagem (RI)</v>
          </cell>
          <cell r="P48">
            <v>4.7969999999999997</v>
          </cell>
        </row>
        <row r="49">
          <cell r="B49" t="str">
            <v>Tratolixo</v>
          </cell>
          <cell r="N49" t="str">
            <v>Alumínio embalagem (RI)</v>
          </cell>
          <cell r="P49">
            <v>7.78</v>
          </cell>
        </row>
        <row r="50">
          <cell r="B50" t="str">
            <v>Tratolixo</v>
          </cell>
          <cell r="N50" t="str">
            <v>Metais não Ferrosos não embalagem (RI)</v>
          </cell>
          <cell r="P50">
            <v>1.5</v>
          </cell>
        </row>
        <row r="51">
          <cell r="B51" t="str">
            <v>Tratolixo</v>
          </cell>
          <cell r="N51" t="str">
            <v>Rejeitados/Refugos</v>
          </cell>
          <cell r="P51">
            <v>981.78</v>
          </cell>
        </row>
        <row r="52">
          <cell r="B52" t="str">
            <v>Tratolixo</v>
          </cell>
          <cell r="N52" t="str">
            <v>Vidro embalagem (RI)</v>
          </cell>
          <cell r="P52">
            <v>28.84</v>
          </cell>
        </row>
        <row r="53">
          <cell r="B53" t="str">
            <v>Tratolixo</v>
          </cell>
          <cell r="N53" t="str">
            <v>Rejeitados/Refugos</v>
          </cell>
          <cell r="P53">
            <v>4178.5200000000004</v>
          </cell>
        </row>
        <row r="54">
          <cell r="B54" t="str">
            <v>Tratolixo</v>
          </cell>
          <cell r="N54" t="str">
            <v>Rejeitados/Refugos</v>
          </cell>
          <cell r="P54">
            <v>39.5</v>
          </cell>
        </row>
        <row r="55">
          <cell r="B55" t="str">
            <v>Tratolixo</v>
          </cell>
          <cell r="N55" t="str">
            <v>Vidro embalagem (RI)</v>
          </cell>
          <cell r="P55">
            <v>29.2</v>
          </cell>
        </row>
        <row r="56">
          <cell r="B56" t="str">
            <v>Tratolixo</v>
          </cell>
          <cell r="N56" t="str">
            <v>Vidro embalagem (RI)</v>
          </cell>
          <cell r="P56">
            <v>55.44</v>
          </cell>
        </row>
        <row r="57">
          <cell r="B57" t="str">
            <v>Tratolixo</v>
          </cell>
          <cell r="N57" t="str">
            <v>Rejeitados/Refugos</v>
          </cell>
          <cell r="P57">
            <v>22856.841999008258</v>
          </cell>
        </row>
        <row r="58">
          <cell r="B58" t="str">
            <v>Planalto Beirão</v>
          </cell>
          <cell r="N58" t="str">
            <v>Rejeitados/Refugos</v>
          </cell>
          <cell r="P58">
            <v>551.82000000000005</v>
          </cell>
        </row>
        <row r="59">
          <cell r="B59" t="str">
            <v>Planalto Beirão</v>
          </cell>
          <cell r="N59" t="str">
            <v>Rejeitados/Refugos</v>
          </cell>
          <cell r="P59">
            <v>43.06</v>
          </cell>
        </row>
        <row r="60">
          <cell r="B60" t="str">
            <v>Planalto Beirão</v>
          </cell>
          <cell r="N60" t="str">
            <v>Rejeitados/Refugos</v>
          </cell>
          <cell r="P60">
            <v>735.26</v>
          </cell>
        </row>
        <row r="61">
          <cell r="B61" t="str">
            <v>Planalto Beirão</v>
          </cell>
          <cell r="N61" t="str">
            <v>Rejeitados/Refugos</v>
          </cell>
          <cell r="P61">
            <v>295.52</v>
          </cell>
        </row>
        <row r="62">
          <cell r="B62" t="str">
            <v>Planalto Beirão</v>
          </cell>
          <cell r="N62" t="str">
            <v>Rejeitados/Refugos</v>
          </cell>
          <cell r="P62">
            <v>612.17999999999995</v>
          </cell>
        </row>
        <row r="63">
          <cell r="B63" t="str">
            <v>ERSUC</v>
          </cell>
          <cell r="N63" t="str">
            <v>Outros</v>
          </cell>
          <cell r="P63">
            <v>12987.325000000001</v>
          </cell>
        </row>
        <row r="64">
          <cell r="B64" t="str">
            <v>ERSUC</v>
          </cell>
          <cell r="N64" t="str">
            <v>Outros</v>
          </cell>
          <cell r="P64">
            <v>69081.735000000001</v>
          </cell>
        </row>
        <row r="65">
          <cell r="B65" t="str">
            <v>ERSUC</v>
          </cell>
          <cell r="N65" t="str">
            <v>Outros</v>
          </cell>
          <cell r="P65">
            <v>11033.458000000001</v>
          </cell>
        </row>
        <row r="66">
          <cell r="B66" t="str">
            <v>ERSUC</v>
          </cell>
          <cell r="N66" t="str">
            <v>Outros</v>
          </cell>
          <cell r="P66">
            <v>93957.37</v>
          </cell>
        </row>
        <row r="67">
          <cell r="B67" t="str">
            <v>Amcal</v>
          </cell>
          <cell r="N67" t="str">
            <v>Outros</v>
          </cell>
          <cell r="P67">
            <v>220</v>
          </cell>
        </row>
        <row r="68">
          <cell r="B68" t="str">
            <v>ALGAR</v>
          </cell>
          <cell r="N68" t="str">
            <v>Outros</v>
          </cell>
          <cell r="P68">
            <v>40057</v>
          </cell>
        </row>
        <row r="69">
          <cell r="B69" t="str">
            <v>ALGAR</v>
          </cell>
          <cell r="N69" t="str">
            <v>Outros</v>
          </cell>
          <cell r="P69">
            <v>1585.54</v>
          </cell>
        </row>
        <row r="70">
          <cell r="B70" t="str">
            <v>ALGAR</v>
          </cell>
          <cell r="N70" t="str">
            <v>Outros</v>
          </cell>
          <cell r="P70">
            <v>330.28</v>
          </cell>
        </row>
        <row r="71">
          <cell r="B71" t="str">
            <v>ALGAR</v>
          </cell>
          <cell r="N71" t="str">
            <v>Outros</v>
          </cell>
          <cell r="P71">
            <v>148.08000000000001</v>
          </cell>
        </row>
        <row r="72">
          <cell r="B72" t="str">
            <v>ALGAR</v>
          </cell>
          <cell r="N72" t="str">
            <v>Outros</v>
          </cell>
          <cell r="P72">
            <v>63</v>
          </cell>
        </row>
        <row r="73">
          <cell r="B73" t="str">
            <v>ALGAR</v>
          </cell>
          <cell r="N73" t="str">
            <v>Outros</v>
          </cell>
          <cell r="P73">
            <v>43.8</v>
          </cell>
        </row>
        <row r="74">
          <cell r="B74" t="str">
            <v>ALGAR</v>
          </cell>
          <cell r="N74" t="str">
            <v>Outros</v>
          </cell>
          <cell r="P74">
            <v>476.5</v>
          </cell>
        </row>
        <row r="75">
          <cell r="B75" t="str">
            <v>ALGAR</v>
          </cell>
          <cell r="N75" t="str">
            <v>Outros</v>
          </cell>
          <cell r="P75">
            <v>346.94</v>
          </cell>
        </row>
        <row r="76">
          <cell r="B76" t="str">
            <v>ALGAR</v>
          </cell>
          <cell r="N76" t="str">
            <v>Outros</v>
          </cell>
          <cell r="P76">
            <v>9.9600000000000009</v>
          </cell>
        </row>
        <row r="77">
          <cell r="B77" t="str">
            <v>ALGAR</v>
          </cell>
          <cell r="N77" t="str">
            <v>Outros</v>
          </cell>
          <cell r="P77">
            <v>35.340000000000003</v>
          </cell>
        </row>
        <row r="78">
          <cell r="B78" t="str">
            <v>ALGAR</v>
          </cell>
          <cell r="N78" t="str">
            <v>Outros</v>
          </cell>
          <cell r="P78">
            <v>1351.72</v>
          </cell>
        </row>
        <row r="79">
          <cell r="B79" t="str">
            <v>ALGAR</v>
          </cell>
          <cell r="N79" t="str">
            <v>Outros</v>
          </cell>
          <cell r="P79">
            <v>133.6</v>
          </cell>
        </row>
        <row r="80">
          <cell r="B80" t="str">
            <v>ALGAR</v>
          </cell>
          <cell r="N80" t="str">
            <v>Outros</v>
          </cell>
          <cell r="P80">
            <v>4925.82</v>
          </cell>
        </row>
        <row r="81">
          <cell r="B81" t="str">
            <v>ALGAR</v>
          </cell>
          <cell r="N81" t="str">
            <v>Outros</v>
          </cell>
          <cell r="P81">
            <v>95.28</v>
          </cell>
        </row>
        <row r="82">
          <cell r="B82" t="str">
            <v>ALGAR</v>
          </cell>
          <cell r="N82" t="str">
            <v>Outros</v>
          </cell>
          <cell r="P82">
            <v>705.46</v>
          </cell>
        </row>
        <row r="83">
          <cell r="B83" t="str">
            <v>SULDOURO</v>
          </cell>
          <cell r="N83" t="str">
            <v>Outros</v>
          </cell>
          <cell r="P83">
            <v>160.69999999999999</v>
          </cell>
        </row>
        <row r="84">
          <cell r="B84" t="str">
            <v>SULDOURO</v>
          </cell>
          <cell r="N84" t="str">
            <v>Outros</v>
          </cell>
          <cell r="P84">
            <v>5998.38</v>
          </cell>
        </row>
        <row r="85">
          <cell r="B85" t="str">
            <v>SULDOURO</v>
          </cell>
          <cell r="N85" t="str">
            <v>Outros</v>
          </cell>
          <cell r="P85">
            <v>3546.06</v>
          </cell>
        </row>
        <row r="86">
          <cell r="B86" t="str">
            <v>SULDOURO</v>
          </cell>
          <cell r="N86" t="str">
            <v>Outros</v>
          </cell>
          <cell r="P86">
            <v>5.56</v>
          </cell>
        </row>
        <row r="87">
          <cell r="B87" t="str">
            <v>RESULIMA</v>
          </cell>
          <cell r="N87" t="str">
            <v>Outros</v>
          </cell>
          <cell r="P87">
            <v>2592.7199999999998</v>
          </cell>
        </row>
        <row r="88">
          <cell r="B88" t="str">
            <v>RESULIMA</v>
          </cell>
          <cell r="N88" t="str">
            <v>Outros</v>
          </cell>
          <cell r="P88">
            <v>16002.34</v>
          </cell>
        </row>
        <row r="89">
          <cell r="B89" t="str">
            <v>BRAVAL</v>
          </cell>
          <cell r="N89" t="str">
            <v>Rejeitados/Refugos</v>
          </cell>
          <cell r="P89">
            <v>11107.593000000001</v>
          </cell>
        </row>
        <row r="90">
          <cell r="B90" t="str">
            <v>BRAVAL</v>
          </cell>
          <cell r="N90" t="str">
            <v>Rejeitados/Refugos</v>
          </cell>
          <cell r="P90">
            <v>19224.706999999999</v>
          </cell>
        </row>
        <row r="91">
          <cell r="B91" t="str">
            <v>VALORLIS</v>
          </cell>
          <cell r="N91" t="str">
            <v>Outros</v>
          </cell>
          <cell r="P91">
            <v>33.44</v>
          </cell>
        </row>
        <row r="92">
          <cell r="B92" t="str">
            <v>VALORLIS</v>
          </cell>
          <cell r="N92" t="str">
            <v>Outros</v>
          </cell>
          <cell r="P92">
            <v>4209.8799999999992</v>
          </cell>
        </row>
        <row r="93">
          <cell r="B93" t="str">
            <v>VALORLIS</v>
          </cell>
          <cell r="N93" t="str">
            <v>Outros</v>
          </cell>
          <cell r="P93">
            <v>11007.939999999999</v>
          </cell>
        </row>
        <row r="94">
          <cell r="B94" t="str">
            <v>VALORLIS</v>
          </cell>
          <cell r="N94" t="str">
            <v>Outros</v>
          </cell>
          <cell r="P94">
            <v>173.98</v>
          </cell>
        </row>
        <row r="95">
          <cell r="B95" t="str">
            <v>AMARSUL</v>
          </cell>
          <cell r="N95" t="str">
            <v>Outros</v>
          </cell>
          <cell r="P95">
            <v>9840.5400000000009</v>
          </cell>
        </row>
        <row r="96">
          <cell r="B96" t="str">
            <v>AMARSUL</v>
          </cell>
          <cell r="N96" t="str">
            <v>RUB para Tratamento Biológico</v>
          </cell>
          <cell r="P96">
            <v>85.06</v>
          </cell>
        </row>
        <row r="97">
          <cell r="B97" t="str">
            <v>AMARSUL</v>
          </cell>
          <cell r="N97" t="str">
            <v>Outros</v>
          </cell>
          <cell r="P97">
            <v>1932.28</v>
          </cell>
        </row>
        <row r="98">
          <cell r="B98" t="str">
            <v>AMARSUL</v>
          </cell>
          <cell r="N98" t="str">
            <v>Outros</v>
          </cell>
          <cell r="P98">
            <v>415.18</v>
          </cell>
        </row>
        <row r="99">
          <cell r="B99" t="str">
            <v>AMARSUL</v>
          </cell>
          <cell r="N99" t="str">
            <v>Outros</v>
          </cell>
          <cell r="P99">
            <v>1466.8799999999999</v>
          </cell>
        </row>
        <row r="100">
          <cell r="B100" t="str">
            <v>AMARSUL</v>
          </cell>
          <cell r="N100" t="str">
            <v>Outros</v>
          </cell>
          <cell r="P100">
            <v>22.22</v>
          </cell>
        </row>
        <row r="101">
          <cell r="B101" t="str">
            <v>AMARSUL</v>
          </cell>
          <cell r="N101" t="str">
            <v>Outros</v>
          </cell>
          <cell r="P101">
            <v>11799.88</v>
          </cell>
        </row>
        <row r="102">
          <cell r="B102" t="str">
            <v>AMARSUL</v>
          </cell>
          <cell r="N102" t="str">
            <v>RUB para Tratamento Biológico</v>
          </cell>
          <cell r="P102">
            <v>1100.6600000000001</v>
          </cell>
        </row>
        <row r="103">
          <cell r="B103" t="str">
            <v>Resialentejo</v>
          </cell>
          <cell r="N103" t="str">
            <v>Outros</v>
          </cell>
          <cell r="P103">
            <v>2546.8000000000002</v>
          </cell>
        </row>
        <row r="104">
          <cell r="B104" t="str">
            <v>Resialentejo</v>
          </cell>
          <cell r="N104" t="str">
            <v>Outros</v>
          </cell>
          <cell r="P104">
            <v>2431</v>
          </cell>
        </row>
        <row r="105">
          <cell r="B105" t="e">
            <v>#N/A</v>
          </cell>
          <cell r="N105" t="str">
            <v>Outros</v>
          </cell>
          <cell r="P105">
            <v>72.06</v>
          </cell>
        </row>
        <row r="106">
          <cell r="B106" t="str">
            <v>VALNOR</v>
          </cell>
          <cell r="N106" t="str">
            <v>Outros</v>
          </cell>
          <cell r="P106">
            <v>9298.9</v>
          </cell>
        </row>
        <row r="107">
          <cell r="B107" t="str">
            <v>VALNOR</v>
          </cell>
          <cell r="N107" t="str">
            <v>Outros</v>
          </cell>
          <cell r="P107">
            <v>7610.6</v>
          </cell>
        </row>
        <row r="108">
          <cell r="B108" t="str">
            <v>Ambilital</v>
          </cell>
          <cell r="N108" t="str">
            <v>Outros</v>
          </cell>
          <cell r="P108">
            <v>5395.24</v>
          </cell>
        </row>
        <row r="109">
          <cell r="B109" t="str">
            <v>Ambilital</v>
          </cell>
          <cell r="N109" t="str">
            <v>Rejeitados/Refugos</v>
          </cell>
          <cell r="P109">
            <v>785.04</v>
          </cell>
        </row>
        <row r="110">
          <cell r="B110" t="str">
            <v>Ambilital</v>
          </cell>
          <cell r="N110" t="str">
            <v>Rejeitados/Refugos</v>
          </cell>
          <cell r="P110">
            <v>105.22</v>
          </cell>
        </row>
        <row r="111">
          <cell r="B111" t="str">
            <v>Resíduos Nordeste</v>
          </cell>
          <cell r="N111" t="str">
            <v>Outros</v>
          </cell>
          <cell r="P111">
            <v>404.04</v>
          </cell>
        </row>
        <row r="112">
          <cell r="B112" t="str">
            <v>Resíduos Nordeste</v>
          </cell>
          <cell r="N112" t="str">
            <v>Rejeitados/Refugos</v>
          </cell>
          <cell r="P112">
            <v>19468.36</v>
          </cell>
        </row>
        <row r="113">
          <cell r="B113" t="str">
            <v>Gesamb</v>
          </cell>
          <cell r="N113" t="str">
            <v>Rejeitados/Refugos</v>
          </cell>
          <cell r="P113">
            <v>2325.9499999999998</v>
          </cell>
        </row>
        <row r="114">
          <cell r="B114" t="str">
            <v>Gesamb</v>
          </cell>
          <cell r="N114" t="str">
            <v>Rejeitados/Refugos</v>
          </cell>
          <cell r="P114">
            <v>39.619999999999997</v>
          </cell>
        </row>
        <row r="115">
          <cell r="B115" t="str">
            <v>Gesamb</v>
          </cell>
          <cell r="N115" t="str">
            <v>Rejeitados/Refugos</v>
          </cell>
          <cell r="P115">
            <v>1043.68</v>
          </cell>
        </row>
        <row r="116">
          <cell r="B116" t="e">
            <v>#N/A</v>
          </cell>
          <cell r="N116" t="str">
            <v>Outros</v>
          </cell>
          <cell r="P116">
            <v>377.94</v>
          </cell>
        </row>
        <row r="117">
          <cell r="B117" t="str">
            <v>RESIESTRELA</v>
          </cell>
          <cell r="N117" t="str">
            <v>Outros</v>
          </cell>
          <cell r="P117">
            <v>509.68</v>
          </cell>
        </row>
        <row r="118">
          <cell r="B118" t="str">
            <v>RESIESTRELA</v>
          </cell>
          <cell r="N118" t="str">
            <v>Outros</v>
          </cell>
          <cell r="P118">
            <v>588.05999999999995</v>
          </cell>
        </row>
        <row r="119">
          <cell r="B119" t="str">
            <v>RESIESTRELA</v>
          </cell>
          <cell r="N119" t="str">
            <v>Outros</v>
          </cell>
          <cell r="P119">
            <v>28688.240000000002</v>
          </cell>
        </row>
        <row r="120">
          <cell r="B120" t="str">
            <v>RESINORTE</v>
          </cell>
          <cell r="N120" t="str">
            <v>Outros</v>
          </cell>
          <cell r="P120">
            <v>75336.957999999999</v>
          </cell>
        </row>
        <row r="121">
          <cell r="B121" t="str">
            <v>RESINORTE</v>
          </cell>
          <cell r="N121" t="str">
            <v>Outros</v>
          </cell>
          <cell r="P121">
            <v>26.82</v>
          </cell>
        </row>
        <row r="122">
          <cell r="B122" t="str">
            <v>RESINORTE</v>
          </cell>
          <cell r="N122" t="str">
            <v>Outros</v>
          </cell>
          <cell r="P122">
            <v>1196.085</v>
          </cell>
        </row>
        <row r="123">
          <cell r="B123" t="str">
            <v>RESINORTE</v>
          </cell>
          <cell r="N123" t="str">
            <v>Outros</v>
          </cell>
          <cell r="P123">
            <v>1655.1479999999999</v>
          </cell>
        </row>
        <row r="124">
          <cell r="B124" t="str">
            <v>VALORSUL</v>
          </cell>
          <cell r="N124" t="str">
            <v>Outros</v>
          </cell>
          <cell r="P124">
            <v>22.179999999999996</v>
          </cell>
        </row>
        <row r="125">
          <cell r="B125" t="str">
            <v>VALORSUL</v>
          </cell>
          <cell r="N125" t="str">
            <v>Outros</v>
          </cell>
          <cell r="P125">
            <v>3333.72</v>
          </cell>
        </row>
        <row r="126">
          <cell r="B126" t="str">
            <v>VALORSUL</v>
          </cell>
          <cell r="N126" t="str">
            <v>Outros</v>
          </cell>
          <cell r="P126">
            <v>8925.4600000000009</v>
          </cell>
        </row>
        <row r="127">
          <cell r="B127" t="str">
            <v>VALORSUL</v>
          </cell>
          <cell r="N127" t="str">
            <v>Outros</v>
          </cell>
          <cell r="P127">
            <v>841.2</v>
          </cell>
        </row>
        <row r="128">
          <cell r="B128" t="str">
            <v>ARM</v>
          </cell>
          <cell r="N128" t="str">
            <v>Rejeitados/Refugos</v>
          </cell>
          <cell r="P128">
            <v>123.86000000000001</v>
          </cell>
        </row>
        <row r="129">
          <cell r="B129" t="str">
            <v>ARM</v>
          </cell>
          <cell r="N129" t="str">
            <v>Rejeitados/Refugos</v>
          </cell>
          <cell r="P129">
            <v>191.82</v>
          </cell>
        </row>
        <row r="130">
          <cell r="B130" t="str">
            <v>RSTJ</v>
          </cell>
          <cell r="N130" t="str">
            <v>Outros</v>
          </cell>
          <cell r="P130">
            <v>8036</v>
          </cell>
        </row>
        <row r="131">
          <cell r="B131" t="str">
            <v>RSTJ</v>
          </cell>
          <cell r="N131" t="str">
            <v>Outros</v>
          </cell>
          <cell r="P131">
            <v>36689</v>
          </cell>
        </row>
        <row r="132">
          <cell r="B132" t="str">
            <v>RSTJ</v>
          </cell>
          <cell r="N132" t="str">
            <v>Rejeitados/Refugos</v>
          </cell>
          <cell r="P132">
            <v>843.78</v>
          </cell>
        </row>
        <row r="133">
          <cell r="B133" t="str">
            <v>Tratolixo</v>
          </cell>
          <cell r="N133" t="str">
            <v>Papel/Cartão - Embalagens de papel e cartão (RI)</v>
          </cell>
          <cell r="P133">
            <v>153.48000000000002</v>
          </cell>
        </row>
        <row r="134">
          <cell r="B134" t="str">
            <v>Tratolixo</v>
          </cell>
          <cell r="N134" t="str">
            <v>Papel/Cartão - Embalagens de papel e cartão (RI)</v>
          </cell>
          <cell r="P134">
            <v>520.78000000000009</v>
          </cell>
        </row>
        <row r="135">
          <cell r="B135" t="str">
            <v>Tratolixo</v>
          </cell>
          <cell r="N135" t="str">
            <v>Papel/Cartão - Embalagens de papel e cartão (RI)</v>
          </cell>
          <cell r="P135">
            <v>65.039999999999992</v>
          </cell>
        </row>
        <row r="136">
          <cell r="B136" t="str">
            <v>Tratolixo</v>
          </cell>
          <cell r="N136" t="str">
            <v>Papel/Cartão - Embalagens de cartão para alimentos líquidos (ECAL) (RI)</v>
          </cell>
          <cell r="P136">
            <v>73.06</v>
          </cell>
        </row>
        <row r="137">
          <cell r="B137" t="str">
            <v>Tratolixo</v>
          </cell>
          <cell r="N137" t="str">
            <v>Papel/Cartão - Embalagens de papel e cartão (RI)</v>
          </cell>
          <cell r="P137">
            <v>106.52</v>
          </cell>
        </row>
        <row r="138">
          <cell r="B138" t="str">
            <v>Tratolixo</v>
          </cell>
          <cell r="N138" t="str">
            <v>Aço embalagem (RI)</v>
          </cell>
          <cell r="P138">
            <v>175.5754</v>
          </cell>
        </row>
        <row r="139">
          <cell r="B139" t="str">
            <v>Tratolixo</v>
          </cell>
          <cell r="N139" t="str">
            <v>Metais Ferrosos não embalagem (RI)</v>
          </cell>
          <cell r="P139">
            <v>17.364599999999996</v>
          </cell>
        </row>
        <row r="140">
          <cell r="B140" t="str">
            <v>Tratolixo</v>
          </cell>
          <cell r="N140" t="str">
            <v>Aço embalagem (RI)</v>
          </cell>
          <cell r="P140">
            <v>20.6206</v>
          </cell>
        </row>
        <row r="141">
          <cell r="B141" t="str">
            <v>Tratolixo</v>
          </cell>
          <cell r="N141" t="str">
            <v>Metais Ferrosos não embalagem (RI)</v>
          </cell>
          <cell r="P141">
            <v>2.0394000000000001</v>
          </cell>
        </row>
        <row r="142">
          <cell r="B142" t="str">
            <v>Tratolixo</v>
          </cell>
          <cell r="N142" t="str">
            <v>Aço embalagem (RI)</v>
          </cell>
          <cell r="P142">
            <v>67.904200000000003</v>
          </cell>
        </row>
        <row r="143">
          <cell r="B143" t="str">
            <v>Tratolixo</v>
          </cell>
          <cell r="N143" t="str">
            <v>Metais Ferrosos não embalagem (RI)</v>
          </cell>
          <cell r="P143">
            <v>6.7157999999999998</v>
          </cell>
        </row>
        <row r="144">
          <cell r="B144" t="str">
            <v>Tratolixo</v>
          </cell>
          <cell r="N144" t="str">
            <v>Aço embalagem (RI)</v>
          </cell>
          <cell r="P144">
            <v>34.125</v>
          </cell>
        </row>
        <row r="145">
          <cell r="B145" t="str">
            <v>Tratolixo</v>
          </cell>
          <cell r="N145" t="str">
            <v>Metais Ferrosos não embalagem (RI)</v>
          </cell>
          <cell r="P145">
            <v>3.375</v>
          </cell>
        </row>
        <row r="146">
          <cell r="B146" t="str">
            <v>Tratolixo</v>
          </cell>
          <cell r="N146" t="str">
            <v>Aço embalagem (RI)</v>
          </cell>
          <cell r="P146">
            <v>96.223399999999998</v>
          </cell>
        </row>
        <row r="147">
          <cell r="B147" t="str">
            <v>Tratolixo</v>
          </cell>
          <cell r="N147" t="str">
            <v>Metais Ferrosos não embalagem (RI)</v>
          </cell>
          <cell r="P147">
            <v>9.5166000000000004</v>
          </cell>
        </row>
        <row r="148">
          <cell r="B148" t="str">
            <v>Tratolixo</v>
          </cell>
          <cell r="N148" t="str">
            <v>Alumínio embalagem (RI)</v>
          </cell>
          <cell r="P148">
            <v>10.66</v>
          </cell>
        </row>
        <row r="149">
          <cell r="B149" t="str">
            <v>Tratolixo</v>
          </cell>
          <cell r="N149" t="str">
            <v>Plástico - Filme embalagem (RI)</v>
          </cell>
          <cell r="P149">
            <v>323.46720000000005</v>
          </cell>
        </row>
        <row r="150">
          <cell r="B150" t="str">
            <v>Tratolixo</v>
          </cell>
          <cell r="N150" t="str">
            <v>Plástico - Filme não embalagem (RI)</v>
          </cell>
          <cell r="P150">
            <v>125.7928</v>
          </cell>
        </row>
        <row r="151">
          <cell r="B151" t="str">
            <v>Tratolixo</v>
          </cell>
          <cell r="N151" t="str">
            <v>Plástico - PEAD/PP embalagem (RI)</v>
          </cell>
          <cell r="P151">
            <v>62.08</v>
          </cell>
        </row>
        <row r="152">
          <cell r="B152" t="str">
            <v>Tratolixo</v>
          </cell>
          <cell r="N152" t="str">
            <v>Plástico - PEAD/PP embalagem (RI)</v>
          </cell>
          <cell r="P152">
            <v>122.16000000000001</v>
          </cell>
        </row>
        <row r="153">
          <cell r="B153" t="str">
            <v>Tratolixo</v>
          </cell>
          <cell r="N153" t="str">
            <v>Plástico - PET embalagem (RI)</v>
          </cell>
          <cell r="P153">
            <v>637.44000000000005</v>
          </cell>
        </row>
        <row r="154">
          <cell r="B154" t="str">
            <v>Tratolixo</v>
          </cell>
          <cell r="N154" t="str">
            <v>Vidro embalagem (RI)</v>
          </cell>
          <cell r="P154">
            <v>28.04</v>
          </cell>
        </row>
        <row r="155">
          <cell r="B155" t="str">
            <v>Tratolixo</v>
          </cell>
          <cell r="N155" t="str">
            <v>Vidro embalagem (RI)</v>
          </cell>
          <cell r="P155">
            <v>171.6</v>
          </cell>
        </row>
        <row r="156">
          <cell r="B156" t="str">
            <v>Tratolixo</v>
          </cell>
          <cell r="N156" t="str">
            <v>Vidro embalagem (RI)</v>
          </cell>
          <cell r="P156">
            <v>77.06</v>
          </cell>
        </row>
        <row r="157">
          <cell r="B157" t="str">
            <v>Tratolixo</v>
          </cell>
          <cell r="N157" t="str">
            <v>Papel/Cartão - Embalagens de cartão para alimentos líquidos (ECAL) (RI)</v>
          </cell>
          <cell r="P157">
            <v>75.06</v>
          </cell>
        </row>
        <row r="158">
          <cell r="B158" t="str">
            <v>Tratolixo</v>
          </cell>
          <cell r="N158" t="str">
            <v>Rejeitados/Refugos</v>
          </cell>
          <cell r="P158">
            <v>223197.25999999992</v>
          </cell>
        </row>
        <row r="159">
          <cell r="B159" t="str">
            <v>Tratolixo</v>
          </cell>
          <cell r="N159" t="str">
            <v>RUB para Tratamento Biológico</v>
          </cell>
          <cell r="P159">
            <v>61914.58</v>
          </cell>
        </row>
        <row r="160">
          <cell r="B160" t="str">
            <v>Tratolixo</v>
          </cell>
          <cell r="N160" t="str">
            <v>Rejeitados/Refugos</v>
          </cell>
          <cell r="P160">
            <v>464.21999999999997</v>
          </cell>
        </row>
        <row r="161">
          <cell r="B161" t="str">
            <v>Tratolixo</v>
          </cell>
          <cell r="N161" t="str">
            <v>Papel/Cartão - Embalagens de cartão para alimentos líquidos (ECAL) (RI)</v>
          </cell>
          <cell r="P161">
            <v>50.120000000000005</v>
          </cell>
        </row>
        <row r="162">
          <cell r="B162" t="str">
            <v>Tratolixo</v>
          </cell>
          <cell r="N162" t="str">
            <v>Rejeitados/Refugos</v>
          </cell>
          <cell r="P162">
            <v>800.17800099174463</v>
          </cell>
        </row>
        <row r="163">
          <cell r="B163" t="str">
            <v>Tratolixo</v>
          </cell>
          <cell r="N163" t="str">
            <v>RUB para Tratamento Biológico</v>
          </cell>
          <cell r="P163">
            <v>2068.21</v>
          </cell>
        </row>
        <row r="164">
          <cell r="B164" t="str">
            <v>Planalto Beirão</v>
          </cell>
          <cell r="N164" t="str">
            <v>Aço embalagem (RI)</v>
          </cell>
          <cell r="P164">
            <v>853.58</v>
          </cell>
        </row>
        <row r="165">
          <cell r="B165" t="str">
            <v>Planalto Beirão</v>
          </cell>
          <cell r="N165" t="str">
            <v>Metais Ferrosos não embalagem (RI)</v>
          </cell>
          <cell r="P165">
            <v>233.5</v>
          </cell>
        </row>
        <row r="166">
          <cell r="B166" t="str">
            <v>Planalto Beirão</v>
          </cell>
          <cell r="N166" t="str">
            <v>Alumínio embalagem (RI)</v>
          </cell>
          <cell r="P166">
            <v>217.56</v>
          </cell>
        </row>
        <row r="167">
          <cell r="B167" t="str">
            <v>Planalto Beirão</v>
          </cell>
          <cell r="N167" t="str">
            <v>Metais não Ferrosos não embalagem (RI)</v>
          </cell>
          <cell r="P167">
            <v>26.5</v>
          </cell>
        </row>
        <row r="168">
          <cell r="B168" t="str">
            <v>Planalto Beirão</v>
          </cell>
          <cell r="N168" t="str">
            <v>Plástico - Filme embalagem (RI)</v>
          </cell>
          <cell r="P168">
            <v>766.24</v>
          </cell>
        </row>
        <row r="169">
          <cell r="B169" t="str">
            <v>Planalto Beirão</v>
          </cell>
          <cell r="N169" t="str">
            <v>Plásticos Mistos embalagem (RI)</v>
          </cell>
          <cell r="P169">
            <v>1615.56</v>
          </cell>
        </row>
        <row r="170">
          <cell r="B170" t="str">
            <v>Planalto Beirão</v>
          </cell>
          <cell r="N170" t="str">
            <v>Plásticos não embalagem (RI)</v>
          </cell>
          <cell r="P170">
            <v>21.96</v>
          </cell>
        </row>
        <row r="171">
          <cell r="B171" t="str">
            <v>Planalto Beirão</v>
          </cell>
          <cell r="N171" t="str">
            <v>Rejeitados/Refugos</v>
          </cell>
          <cell r="P171">
            <v>71237.960000000006</v>
          </cell>
        </row>
        <row r="172">
          <cell r="B172" t="str">
            <v>Planalto Beirão</v>
          </cell>
          <cell r="N172" t="str">
            <v>Rejeitados/Refugos</v>
          </cell>
          <cell r="P172">
            <v>2865</v>
          </cell>
        </row>
        <row r="173">
          <cell r="B173" t="str">
            <v>Planalto Beirão</v>
          </cell>
          <cell r="N173" t="str">
            <v>RUB para Tratamento Biológico</v>
          </cell>
          <cell r="P173">
            <v>2339.12</v>
          </cell>
        </row>
        <row r="174">
          <cell r="B174" t="str">
            <v>ERSUC</v>
          </cell>
          <cell r="N174" t="str">
            <v>Outros</v>
          </cell>
          <cell r="P174">
            <v>3.15</v>
          </cell>
        </row>
        <row r="175">
          <cell r="B175" t="str">
            <v>ERSUC</v>
          </cell>
          <cell r="N175" t="str">
            <v>Papel/Cartão - Embalagens de cartão para alimentos líquidos (ECAL) (RI)</v>
          </cell>
          <cell r="P175">
            <v>75.599999999999994</v>
          </cell>
        </row>
        <row r="176">
          <cell r="B176" t="str">
            <v>ERSUC</v>
          </cell>
          <cell r="N176" t="str">
            <v>Papel/Cartão - Embalagens de cartão para alimentos líquidos (ECAL) (RI)</v>
          </cell>
          <cell r="P176">
            <v>261.14</v>
          </cell>
        </row>
        <row r="177">
          <cell r="B177" t="str">
            <v>ERSUC</v>
          </cell>
          <cell r="N177" t="str">
            <v>Metais Ferrosos não embalagem (RI)</v>
          </cell>
          <cell r="P177">
            <v>11.4</v>
          </cell>
        </row>
        <row r="178">
          <cell r="B178" t="str">
            <v>ERSUC</v>
          </cell>
          <cell r="N178" t="str">
            <v>Aço embalagem (RI)</v>
          </cell>
          <cell r="P178">
            <v>520.32820000000004</v>
          </cell>
        </row>
        <row r="179">
          <cell r="B179" t="str">
            <v>ERSUC</v>
          </cell>
          <cell r="N179" t="str">
            <v>Metais Ferrosos não embalagem (RI)</v>
          </cell>
          <cell r="P179">
            <v>157.90879999999999</v>
          </cell>
        </row>
        <row r="180">
          <cell r="B180" t="str">
            <v>ERSUC</v>
          </cell>
          <cell r="N180" t="str">
            <v>Metais Ferrosos não embalagem (RI)</v>
          </cell>
          <cell r="P180">
            <v>200.44</v>
          </cell>
        </row>
        <row r="181">
          <cell r="B181" t="str">
            <v>ERSUC</v>
          </cell>
          <cell r="N181" t="str">
            <v>Metais Ferrosos não embalagem (RI)</v>
          </cell>
          <cell r="P181">
            <v>81.605000000000004</v>
          </cell>
        </row>
        <row r="182">
          <cell r="B182" t="str">
            <v>ERSUC</v>
          </cell>
          <cell r="N182" t="str">
            <v>Aço embalagem (RI)</v>
          </cell>
          <cell r="P182">
            <v>616.74</v>
          </cell>
        </row>
        <row r="183">
          <cell r="B183" t="str">
            <v>ERSUC</v>
          </cell>
          <cell r="N183" t="str">
            <v>Metais Ferrosos não embalagem (RI)</v>
          </cell>
          <cell r="P183">
            <v>201.16419999999997</v>
          </cell>
        </row>
        <row r="184">
          <cell r="B184" t="str">
            <v>ERSUC</v>
          </cell>
          <cell r="N184" t="str">
            <v>Metais Ferrosos não embalagem (RI)</v>
          </cell>
          <cell r="P184">
            <v>117.36</v>
          </cell>
        </row>
        <row r="185">
          <cell r="B185" t="str">
            <v>ERSUC</v>
          </cell>
          <cell r="N185" t="str">
            <v>Metais não Ferrosos não embalagem (RI)</v>
          </cell>
          <cell r="P185">
            <v>77.239999999999995</v>
          </cell>
        </row>
        <row r="186">
          <cell r="B186" t="str">
            <v>ERSUC</v>
          </cell>
          <cell r="N186" t="str">
            <v>Metais não Ferrosos não embalagem (RI)</v>
          </cell>
          <cell r="P186">
            <v>112.68</v>
          </cell>
        </row>
        <row r="187">
          <cell r="B187" t="str">
            <v>ERSUC</v>
          </cell>
          <cell r="N187" t="str">
            <v>Metais não Ferrosos não embalagem (RI)</v>
          </cell>
          <cell r="P187">
            <v>46.64</v>
          </cell>
        </row>
        <row r="188">
          <cell r="B188" t="str">
            <v>ERSUC</v>
          </cell>
          <cell r="N188" t="str">
            <v>Plástico - Filme embalagem (RI)</v>
          </cell>
          <cell r="P188">
            <v>326.01600000000002</v>
          </cell>
        </row>
        <row r="189">
          <cell r="B189" t="str">
            <v>ERSUC</v>
          </cell>
          <cell r="N189" t="str">
            <v>Plástico - Filme não embalagem (RI)</v>
          </cell>
          <cell r="P189">
            <v>36.223999999999997</v>
          </cell>
        </row>
        <row r="190">
          <cell r="B190" t="str">
            <v>ERSUC</v>
          </cell>
          <cell r="N190" t="str">
            <v>Plástico - PEAD/PP embalagem (RI)</v>
          </cell>
          <cell r="P190">
            <v>129.54</v>
          </cell>
        </row>
        <row r="191">
          <cell r="B191" t="str">
            <v>ERSUC</v>
          </cell>
          <cell r="N191" t="str">
            <v>Plásticos não embalagem (RI)</v>
          </cell>
          <cell r="P191">
            <v>32.540000000000006</v>
          </cell>
        </row>
        <row r="192">
          <cell r="B192" t="str">
            <v>ERSUC</v>
          </cell>
          <cell r="N192" t="str">
            <v>Plásticos não embalagem (RI)</v>
          </cell>
          <cell r="P192">
            <v>7.04</v>
          </cell>
        </row>
        <row r="193">
          <cell r="B193" t="str">
            <v>ERSUC</v>
          </cell>
          <cell r="N193" t="str">
            <v>Plástico - Filme embalagem (RI)</v>
          </cell>
          <cell r="P193">
            <v>82.494</v>
          </cell>
        </row>
        <row r="194">
          <cell r="B194" t="str">
            <v>ERSUC</v>
          </cell>
          <cell r="N194" t="str">
            <v>Plástico - Filme não embalagem (RI)</v>
          </cell>
          <cell r="P194">
            <v>9.1660000000000004</v>
          </cell>
        </row>
        <row r="195">
          <cell r="B195" t="str">
            <v>ERSUC</v>
          </cell>
          <cell r="N195" t="str">
            <v>Plástico - Filme embalagem (RI)</v>
          </cell>
          <cell r="P195">
            <v>163.26</v>
          </cell>
        </row>
        <row r="196">
          <cell r="B196" t="str">
            <v>ERSUC</v>
          </cell>
          <cell r="N196" t="str">
            <v>Plástico - Filme não embalagem (RI)</v>
          </cell>
          <cell r="P196">
            <v>18.14</v>
          </cell>
        </row>
        <row r="197">
          <cell r="B197" t="str">
            <v>ERSUC</v>
          </cell>
          <cell r="N197" t="str">
            <v>Plástico - PEAD/PP embalagem (RI)</v>
          </cell>
          <cell r="P197">
            <v>95.24</v>
          </cell>
        </row>
        <row r="198">
          <cell r="B198" t="str">
            <v>ERSUC</v>
          </cell>
          <cell r="N198" t="str">
            <v>Plástico - PET embalagem (RI)</v>
          </cell>
          <cell r="P198">
            <v>601.05999999999995</v>
          </cell>
        </row>
        <row r="199">
          <cell r="B199" t="str">
            <v>ERSUC</v>
          </cell>
          <cell r="N199" t="str">
            <v>Plásticos não embalagem (RI)</v>
          </cell>
          <cell r="P199">
            <v>40.6</v>
          </cell>
        </row>
        <row r="200">
          <cell r="B200" t="str">
            <v>ERSUC</v>
          </cell>
          <cell r="N200" t="str">
            <v>Plástico - PEAD/PP embalagem (RI)</v>
          </cell>
          <cell r="P200">
            <v>17.52</v>
          </cell>
        </row>
        <row r="201">
          <cell r="B201" t="str">
            <v>ERSUC</v>
          </cell>
          <cell r="N201" t="str">
            <v>Outros</v>
          </cell>
          <cell r="P201">
            <v>60006.239999999998</v>
          </cell>
        </row>
        <row r="202">
          <cell r="B202" t="str">
            <v>ERSUC</v>
          </cell>
          <cell r="N202" t="str">
            <v>RUB para Tratamento Biológico</v>
          </cell>
          <cell r="P202">
            <v>92477.34</v>
          </cell>
        </row>
        <row r="203">
          <cell r="B203" t="str">
            <v>ERSUC</v>
          </cell>
          <cell r="N203" t="str">
            <v>Papel/Cartão - Embalagens de cartão para alimentos líquidos (ECAL) (RI)</v>
          </cell>
          <cell r="P203">
            <v>24.7</v>
          </cell>
        </row>
        <row r="204">
          <cell r="B204" t="str">
            <v>ERSUC</v>
          </cell>
          <cell r="N204" t="str">
            <v>Outros</v>
          </cell>
          <cell r="P204">
            <v>0.34799999999999998</v>
          </cell>
        </row>
        <row r="205">
          <cell r="B205" t="str">
            <v>ERSUC</v>
          </cell>
          <cell r="N205" t="str">
            <v>Outros</v>
          </cell>
          <cell r="P205">
            <v>71.819999999999993</v>
          </cell>
        </row>
        <row r="206">
          <cell r="B206" t="str">
            <v>ERSUC</v>
          </cell>
          <cell r="N206" t="str">
            <v>Outros</v>
          </cell>
          <cell r="P206">
            <v>68.23</v>
          </cell>
        </row>
        <row r="207">
          <cell r="B207" t="str">
            <v>ERSUC</v>
          </cell>
          <cell r="N207" t="str">
            <v>Papel/Cartão - Embalagens de cartão para alimentos líquidos (ECAL) (RI)</v>
          </cell>
          <cell r="P207">
            <v>53.120000000000005</v>
          </cell>
        </row>
        <row r="208">
          <cell r="B208" t="str">
            <v>ERSUC</v>
          </cell>
          <cell r="N208" t="str">
            <v>Papel/Cartão - Embalagens de cartão para alimentos líquidos (ECAL) (RI)</v>
          </cell>
          <cell r="P208">
            <v>47.72</v>
          </cell>
        </row>
        <row r="209">
          <cell r="B209" t="str">
            <v>ERSUC</v>
          </cell>
          <cell r="N209" t="str">
            <v>Papel/Cartão - Embalagens de cartão para alimentos líquidos (ECAL) (RI)</v>
          </cell>
          <cell r="P209">
            <v>149.42000000000002</v>
          </cell>
        </row>
        <row r="210">
          <cell r="B210" t="str">
            <v>ERSUC</v>
          </cell>
          <cell r="N210" t="str">
            <v>Metais Ferrosos não embalagem (RI)</v>
          </cell>
          <cell r="P210">
            <v>365.92</v>
          </cell>
        </row>
        <row r="211">
          <cell r="B211" t="str">
            <v>ERSUC</v>
          </cell>
          <cell r="N211" t="str">
            <v>Aço embalagem (RI)</v>
          </cell>
          <cell r="P211">
            <v>383.56400000000002</v>
          </cell>
        </row>
        <row r="212">
          <cell r="B212" t="str">
            <v>ERSUC</v>
          </cell>
          <cell r="N212" t="str">
            <v>Metais Ferrosos não embalagem (RI)</v>
          </cell>
          <cell r="P212">
            <v>89.972999999999999</v>
          </cell>
        </row>
        <row r="213">
          <cell r="B213" t="str">
            <v>ERSUC</v>
          </cell>
          <cell r="N213" t="str">
            <v>Metais Ferrosos não embalagem (RI)</v>
          </cell>
          <cell r="P213">
            <v>28.725999999999999</v>
          </cell>
        </row>
        <row r="214">
          <cell r="B214" t="str">
            <v>ERSUC</v>
          </cell>
          <cell r="N214" t="str">
            <v>Metais Ferrosos não embalagem (RI)</v>
          </cell>
          <cell r="P214">
            <v>24.622999999999998</v>
          </cell>
        </row>
        <row r="215">
          <cell r="B215" t="str">
            <v>ERSUC</v>
          </cell>
          <cell r="N215" t="str">
            <v>Aço embalagem (RI)</v>
          </cell>
          <cell r="P215">
            <v>523.63379999999995</v>
          </cell>
        </row>
        <row r="216">
          <cell r="B216" t="str">
            <v>ERSUC</v>
          </cell>
          <cell r="N216" t="str">
            <v>Metais Ferrosos não embalagem (RI)</v>
          </cell>
          <cell r="P216">
            <v>122.82620000000001</v>
          </cell>
        </row>
        <row r="217">
          <cell r="B217" t="str">
            <v>ERSUC</v>
          </cell>
          <cell r="N217" t="str">
            <v>Aço embalagem (RI)</v>
          </cell>
          <cell r="P217">
            <v>14.693</v>
          </cell>
        </row>
        <row r="218">
          <cell r="B218" t="str">
            <v>ERSUC</v>
          </cell>
          <cell r="N218" t="str">
            <v>Metais Ferrosos não embalagem (RI)</v>
          </cell>
          <cell r="P218">
            <v>3.4470000000000001</v>
          </cell>
        </row>
        <row r="219">
          <cell r="B219" t="str">
            <v>ERSUC</v>
          </cell>
          <cell r="N219" t="str">
            <v>Metais não Ferrosos não embalagem (RI)</v>
          </cell>
          <cell r="P219">
            <v>30.96</v>
          </cell>
        </row>
        <row r="220">
          <cell r="B220" t="str">
            <v>ERSUC</v>
          </cell>
          <cell r="N220" t="str">
            <v>Metais não Ferrosos não embalagem (RI)</v>
          </cell>
          <cell r="P220">
            <v>26.959999999999997</v>
          </cell>
        </row>
        <row r="221">
          <cell r="B221" t="str">
            <v>ERSUC</v>
          </cell>
          <cell r="N221" t="str">
            <v>Metais não Ferrosos não embalagem (RI)</v>
          </cell>
          <cell r="P221">
            <v>49.88</v>
          </cell>
        </row>
        <row r="222">
          <cell r="B222" t="str">
            <v>ERSUC</v>
          </cell>
          <cell r="N222" t="str">
            <v>Metais não Ferrosos não embalagem (RI)</v>
          </cell>
          <cell r="P222">
            <v>23.96</v>
          </cell>
        </row>
        <row r="223">
          <cell r="B223" t="str">
            <v>ERSUC</v>
          </cell>
          <cell r="N223" t="str">
            <v>Plástico - Filme embalagem (RI)</v>
          </cell>
          <cell r="P223">
            <v>317.22399999999999</v>
          </cell>
        </row>
        <row r="224">
          <cell r="B224" t="str">
            <v>ERSUC</v>
          </cell>
          <cell r="N224" t="str">
            <v>Plástico - Filme não embalagem (RI)</v>
          </cell>
          <cell r="P224">
            <v>16.695999999999998</v>
          </cell>
        </row>
        <row r="225">
          <cell r="B225" t="str">
            <v>ERSUC</v>
          </cell>
          <cell r="N225" t="str">
            <v>Plástico - PEAD/PP embalagem (RI)</v>
          </cell>
          <cell r="P225">
            <v>75.180000000000007</v>
          </cell>
        </row>
        <row r="226">
          <cell r="B226" t="str">
            <v>ERSUC</v>
          </cell>
          <cell r="N226" t="str">
            <v>Plásticos não embalagem (RI)</v>
          </cell>
          <cell r="P226">
            <v>41.82</v>
          </cell>
        </row>
        <row r="227">
          <cell r="B227" t="str">
            <v>ERSUC</v>
          </cell>
          <cell r="N227" t="str">
            <v>Plásticos não embalagem (RI)</v>
          </cell>
          <cell r="P227">
            <v>1.8599999999999999</v>
          </cell>
        </row>
        <row r="228">
          <cell r="B228" t="str">
            <v>ERSUC</v>
          </cell>
          <cell r="N228" t="str">
            <v>Plástico - Filme embalagem (RI)</v>
          </cell>
          <cell r="P228">
            <v>67.906000000000006</v>
          </cell>
        </row>
        <row r="229">
          <cell r="B229" t="str">
            <v>ERSUC</v>
          </cell>
          <cell r="N229" t="str">
            <v>Plástico - Filme não embalagem (RI)</v>
          </cell>
          <cell r="P229">
            <v>3.5739999999999998</v>
          </cell>
        </row>
        <row r="230">
          <cell r="B230" t="str">
            <v>ERSUC</v>
          </cell>
          <cell r="N230" t="str">
            <v>Plástico - Filme embalagem (RI)</v>
          </cell>
          <cell r="P230">
            <v>193.173</v>
          </cell>
        </row>
        <row r="231">
          <cell r="B231" t="str">
            <v>ERSUC</v>
          </cell>
          <cell r="N231" t="str">
            <v>Plástico - Filme não embalagem (RI)</v>
          </cell>
          <cell r="P231">
            <v>10.167000000000002</v>
          </cell>
        </row>
        <row r="232">
          <cell r="B232" t="str">
            <v>ERSUC</v>
          </cell>
          <cell r="N232" t="str">
            <v>Plástico - PEAD/PP embalagem (RI)</v>
          </cell>
          <cell r="P232">
            <v>77.599999999999994</v>
          </cell>
        </row>
        <row r="233">
          <cell r="B233" t="str">
            <v>ERSUC</v>
          </cell>
          <cell r="N233" t="str">
            <v>Plástico - PET embalagem (RI)</v>
          </cell>
          <cell r="P233">
            <v>530.92000000000007</v>
          </cell>
        </row>
        <row r="234">
          <cell r="B234" t="str">
            <v>ERSUC</v>
          </cell>
          <cell r="N234" t="str">
            <v>Plásticos não embalagem (RI)</v>
          </cell>
          <cell r="P234">
            <v>3.34</v>
          </cell>
        </row>
        <row r="235">
          <cell r="B235" t="str">
            <v>ERSUC</v>
          </cell>
          <cell r="N235" t="str">
            <v>Papel/Cartão - Embalagens de cartão para alimentos líquidos (ECAL) (RI)</v>
          </cell>
          <cell r="P235">
            <v>22.5</v>
          </cell>
        </row>
        <row r="236">
          <cell r="B236" t="str">
            <v>ERSUC</v>
          </cell>
          <cell r="N236" t="str">
            <v>Outros</v>
          </cell>
          <cell r="P236">
            <v>53535.87</v>
          </cell>
        </row>
        <row r="237">
          <cell r="B237" t="str">
            <v>ERSUC</v>
          </cell>
          <cell r="N237" t="str">
            <v>RUB para Tratamento Biológico</v>
          </cell>
          <cell r="P237">
            <v>112080</v>
          </cell>
        </row>
        <row r="238">
          <cell r="B238" t="str">
            <v>ERSUC</v>
          </cell>
          <cell r="N238" t="str">
            <v>Papel/Cartão - Embalagens de cartão para alimentos líquidos (ECAL) (RI)</v>
          </cell>
          <cell r="P238">
            <v>27.62</v>
          </cell>
        </row>
        <row r="239">
          <cell r="B239" t="str">
            <v>ERSUC</v>
          </cell>
          <cell r="N239" t="str">
            <v>Outros</v>
          </cell>
          <cell r="P239">
            <v>0.187</v>
          </cell>
        </row>
        <row r="240">
          <cell r="B240" t="str">
            <v>ERSUC</v>
          </cell>
          <cell r="N240" t="str">
            <v>Outros</v>
          </cell>
          <cell r="P240">
            <v>44.02</v>
          </cell>
        </row>
        <row r="241">
          <cell r="B241" t="str">
            <v>ERSUC</v>
          </cell>
          <cell r="N241" t="str">
            <v>Outros</v>
          </cell>
          <cell r="P241">
            <v>72.45</v>
          </cell>
        </row>
        <row r="242">
          <cell r="B242" t="str">
            <v>ALGAR</v>
          </cell>
          <cell r="N242" t="str">
            <v>Papel/Cartão - Embalagens de cartão para alimentos líquidos (ECAL) (RI)</v>
          </cell>
          <cell r="P242">
            <v>23.32</v>
          </cell>
        </row>
        <row r="243">
          <cell r="B243" t="str">
            <v>ALGAR</v>
          </cell>
          <cell r="N243" t="str">
            <v>Papel/Cartão - Embalagens de cartão para alimentos líquidos (ECAL) (RI)</v>
          </cell>
          <cell r="P243">
            <v>119.78</v>
          </cell>
        </row>
        <row r="244">
          <cell r="B244" t="str">
            <v>ALGAR</v>
          </cell>
          <cell r="N244" t="str">
            <v>Aço embalagem (RI)</v>
          </cell>
          <cell r="P244">
            <v>82.456999999999994</v>
          </cell>
        </row>
        <row r="245">
          <cell r="B245" t="str">
            <v>ALGAR</v>
          </cell>
          <cell r="N245" t="str">
            <v>Metais Ferrosos não embalagem (RI)</v>
          </cell>
          <cell r="P245">
            <v>13.423</v>
          </cell>
        </row>
        <row r="246">
          <cell r="B246" t="str">
            <v>ALGAR</v>
          </cell>
          <cell r="N246" t="str">
            <v>Aço embalagem (RI)</v>
          </cell>
          <cell r="P246">
            <v>152.44399999999999</v>
          </cell>
        </row>
        <row r="247">
          <cell r="B247" t="str">
            <v>ALGAR</v>
          </cell>
          <cell r="N247" t="str">
            <v>Metais Ferrosos não embalagem (RI)</v>
          </cell>
          <cell r="P247">
            <v>24.815999999999999</v>
          </cell>
        </row>
        <row r="248">
          <cell r="B248" t="str">
            <v>ALGAR</v>
          </cell>
          <cell r="N248" t="str">
            <v>Aço embalagem (RI)</v>
          </cell>
          <cell r="P248">
            <v>14.861000000000001</v>
          </cell>
        </row>
        <row r="249">
          <cell r="B249" t="str">
            <v>ALGAR</v>
          </cell>
          <cell r="N249" t="str">
            <v>Metais Ferrosos não embalagem (RI)</v>
          </cell>
          <cell r="P249">
            <v>2.419</v>
          </cell>
        </row>
        <row r="250">
          <cell r="B250" t="str">
            <v>ALGAR</v>
          </cell>
          <cell r="N250" t="str">
            <v>Alumínio embalagem (RI)</v>
          </cell>
          <cell r="P250">
            <v>240.19300000000001</v>
          </cell>
        </row>
        <row r="251">
          <cell r="B251" t="str">
            <v>ALGAR</v>
          </cell>
          <cell r="N251" t="str">
            <v>Plástico - Filme embalagem (RI)</v>
          </cell>
          <cell r="P251">
            <v>132.31100000000001</v>
          </cell>
        </row>
        <row r="252">
          <cell r="B252" t="str">
            <v>ALGAR</v>
          </cell>
          <cell r="N252" t="str">
            <v>Plástico - Filme não embalagem (RI)</v>
          </cell>
          <cell r="P252">
            <v>19.768999999999998</v>
          </cell>
        </row>
        <row r="253">
          <cell r="B253" t="str">
            <v>ALGAR</v>
          </cell>
          <cell r="N253" t="str">
            <v>Plástico - PEAD/PP embalagem (RI)</v>
          </cell>
          <cell r="P253">
            <v>94.86</v>
          </cell>
        </row>
        <row r="254">
          <cell r="B254" t="str">
            <v>ALGAR</v>
          </cell>
          <cell r="N254" t="str">
            <v>Plástico - PEAD/PP embalagem (RI)</v>
          </cell>
          <cell r="P254">
            <v>13.62</v>
          </cell>
        </row>
        <row r="255">
          <cell r="B255" t="str">
            <v>ALGAR</v>
          </cell>
          <cell r="N255" t="str">
            <v>Plástico - PEAD/PP embalagem (RI)</v>
          </cell>
          <cell r="P255">
            <v>42.58</v>
          </cell>
        </row>
        <row r="256">
          <cell r="B256" t="str">
            <v>ALGAR</v>
          </cell>
          <cell r="N256" t="str">
            <v>Plástico - PET embalagem (RI)</v>
          </cell>
          <cell r="P256">
            <v>189.62</v>
          </cell>
        </row>
        <row r="257">
          <cell r="B257" t="str">
            <v>ALGAR</v>
          </cell>
          <cell r="N257" t="str">
            <v>Plástico - PET embalagem (RI)</v>
          </cell>
          <cell r="P257">
            <v>598.60500000000002</v>
          </cell>
        </row>
        <row r="258">
          <cell r="B258" t="str">
            <v>ALGAR</v>
          </cell>
          <cell r="N258" t="str">
            <v>Papel/Cartão - Embalagens de cartão para alimentos líquidos (ECAL) (RI)</v>
          </cell>
          <cell r="P258">
            <v>23.24</v>
          </cell>
        </row>
        <row r="259">
          <cell r="B259" t="str">
            <v>ALGAR</v>
          </cell>
          <cell r="N259" t="str">
            <v>Outros</v>
          </cell>
          <cell r="P259">
            <v>31505</v>
          </cell>
        </row>
        <row r="260">
          <cell r="B260" t="str">
            <v>ALGAR</v>
          </cell>
          <cell r="N260" t="str">
            <v>RUB para Tratamento Biológico</v>
          </cell>
          <cell r="P260">
            <v>43017.52</v>
          </cell>
        </row>
        <row r="261">
          <cell r="B261" t="str">
            <v>ALGAR</v>
          </cell>
          <cell r="N261" t="str">
            <v>RUB para Tratamento Biológico</v>
          </cell>
          <cell r="P261">
            <v>1856.48</v>
          </cell>
        </row>
        <row r="262">
          <cell r="B262" t="str">
            <v>ALGAR</v>
          </cell>
          <cell r="N262" t="str">
            <v>Papel/Cartão - Embalagens de cartão para alimentos líquidos (ECAL) (RI)</v>
          </cell>
          <cell r="P262">
            <v>25.68</v>
          </cell>
        </row>
        <row r="263">
          <cell r="B263" t="str">
            <v>ALGAR</v>
          </cell>
          <cell r="N263" t="str">
            <v>Papel/Cartão - Embalagens de cartão para alimentos líquidos (ECAL) (RI)</v>
          </cell>
          <cell r="P263">
            <v>25.5</v>
          </cell>
        </row>
        <row r="264">
          <cell r="B264" t="str">
            <v>ALGAR</v>
          </cell>
          <cell r="N264" t="str">
            <v>Metais Ferrosos não embalagem (RI)</v>
          </cell>
          <cell r="P264">
            <v>21.76</v>
          </cell>
        </row>
        <row r="265">
          <cell r="B265" t="str">
            <v>ALGAR</v>
          </cell>
          <cell r="N265" t="str">
            <v>Aço embalagem (RI)</v>
          </cell>
          <cell r="P265">
            <v>42.604999999999997</v>
          </cell>
        </row>
        <row r="266">
          <cell r="B266" t="str">
            <v>ALGAR</v>
          </cell>
          <cell r="N266" t="str">
            <v>Metais Ferrosos não embalagem (RI)</v>
          </cell>
          <cell r="P266">
            <v>6.9349999999999996</v>
          </cell>
        </row>
        <row r="267">
          <cell r="B267" t="str">
            <v>ALGAR</v>
          </cell>
          <cell r="N267" t="str">
            <v>Alumínio embalagem (RI)</v>
          </cell>
          <cell r="P267">
            <v>9.8800000000000008</v>
          </cell>
        </row>
        <row r="268">
          <cell r="B268" t="str">
            <v>ALGAR</v>
          </cell>
          <cell r="N268" t="str">
            <v>Plástico - PEAD/PP embalagem (RI)</v>
          </cell>
          <cell r="P268">
            <v>9.6199999999999992</v>
          </cell>
        </row>
        <row r="269">
          <cell r="B269" t="str">
            <v>ALGAR</v>
          </cell>
          <cell r="N269" t="str">
            <v>Plástico - PET embalagem (RI)</v>
          </cell>
          <cell r="P269">
            <v>8.56</v>
          </cell>
        </row>
        <row r="270">
          <cell r="B270" t="str">
            <v>ALGAR</v>
          </cell>
          <cell r="N270" t="str">
            <v>Plástico - PET embalagem (RI)</v>
          </cell>
          <cell r="P270">
            <v>9.9</v>
          </cell>
        </row>
        <row r="271">
          <cell r="B271" t="str">
            <v>ALGAR</v>
          </cell>
          <cell r="N271" t="str">
            <v>Outros</v>
          </cell>
          <cell r="P271">
            <v>8407.5400000000009</v>
          </cell>
        </row>
        <row r="272">
          <cell r="B272" t="str">
            <v>ALGAR</v>
          </cell>
          <cell r="N272" t="str">
            <v>Outros</v>
          </cell>
          <cell r="P272">
            <v>811.24</v>
          </cell>
        </row>
        <row r="273">
          <cell r="B273" t="str">
            <v>ALGAR</v>
          </cell>
          <cell r="N273" t="str">
            <v>RUB para Tratamento Biológico</v>
          </cell>
          <cell r="P273">
            <v>6422.5720000000001</v>
          </cell>
        </row>
        <row r="274">
          <cell r="B274" t="str">
            <v>SULDOURO</v>
          </cell>
          <cell r="N274" t="str">
            <v>Metais Ferrosos não embalagem (RI)</v>
          </cell>
          <cell r="P274">
            <v>26.72</v>
          </cell>
        </row>
        <row r="275">
          <cell r="B275" t="str">
            <v>SULDOURO</v>
          </cell>
          <cell r="N275" t="str">
            <v>Aço embalagem (RI)</v>
          </cell>
          <cell r="P275">
            <v>52.75</v>
          </cell>
        </row>
        <row r="276">
          <cell r="B276" t="str">
            <v>SULDOURO</v>
          </cell>
          <cell r="N276" t="str">
            <v>Metais Ferrosos não embalagem (RI)</v>
          </cell>
          <cell r="P276">
            <v>3.97</v>
          </cell>
        </row>
        <row r="277">
          <cell r="B277" t="str">
            <v>SULDOURO</v>
          </cell>
          <cell r="N277" t="str">
            <v>Metais Ferrosos não embalagem (RI)</v>
          </cell>
          <cell r="P277">
            <v>31.89</v>
          </cell>
        </row>
        <row r="278">
          <cell r="B278" t="str">
            <v>SULDOURO</v>
          </cell>
          <cell r="N278" t="str">
            <v>Aço embalagem (RI)</v>
          </cell>
          <cell r="P278">
            <v>76.632000000000005</v>
          </cell>
        </row>
        <row r="279">
          <cell r="B279" t="str">
            <v>SULDOURO</v>
          </cell>
          <cell r="N279" t="str">
            <v>Metais Ferrosos não embalagem (RI)</v>
          </cell>
          <cell r="P279">
            <v>5.7679999999999998</v>
          </cell>
        </row>
        <row r="280">
          <cell r="B280" t="str">
            <v>SULDOURO</v>
          </cell>
          <cell r="N280" t="str">
            <v>Metais Ferrosos não embalagem (RI)</v>
          </cell>
          <cell r="P280">
            <v>74.34</v>
          </cell>
        </row>
        <row r="281">
          <cell r="B281" t="str">
            <v>SULDOURO</v>
          </cell>
          <cell r="N281" t="str">
            <v>Plástico - Filme embalagem (RI)</v>
          </cell>
          <cell r="P281">
            <v>44.786000000000001</v>
          </cell>
        </row>
        <row r="282">
          <cell r="B282" t="str">
            <v>SULDOURO</v>
          </cell>
          <cell r="N282" t="str">
            <v>Plástico - Filme não embalagem (RI)</v>
          </cell>
          <cell r="P282">
            <v>28.634</v>
          </cell>
        </row>
        <row r="283">
          <cell r="B283" t="str">
            <v>SULDOURO</v>
          </cell>
          <cell r="N283" t="str">
            <v>Plástico - PET embalagem (RI)</v>
          </cell>
          <cell r="P283">
            <v>52.08</v>
          </cell>
        </row>
        <row r="284">
          <cell r="B284" t="str">
            <v>SULDOURO</v>
          </cell>
          <cell r="N284" t="str">
            <v>Plástico - PEAD/PP embalagem (RI)</v>
          </cell>
          <cell r="P284">
            <v>16</v>
          </cell>
        </row>
        <row r="285">
          <cell r="B285" t="str">
            <v>SULDOURO</v>
          </cell>
          <cell r="N285" t="str">
            <v>Vidro embalagem (RI)</v>
          </cell>
          <cell r="P285">
            <v>373.12</v>
          </cell>
        </row>
        <row r="286">
          <cell r="B286" t="str">
            <v>SULDOURO</v>
          </cell>
          <cell r="N286" t="str">
            <v>Vidro embalagem (RI)</v>
          </cell>
          <cell r="P286">
            <v>57.5</v>
          </cell>
        </row>
        <row r="287">
          <cell r="B287" t="str">
            <v>SULDOURO</v>
          </cell>
          <cell r="N287" t="str">
            <v>Outros</v>
          </cell>
          <cell r="P287">
            <v>450.98</v>
          </cell>
        </row>
        <row r="288">
          <cell r="B288" t="str">
            <v>SULDOURO</v>
          </cell>
          <cell r="N288" t="str">
            <v>RUB para Tratamento Biológico</v>
          </cell>
          <cell r="P288">
            <v>17711.16</v>
          </cell>
        </row>
        <row r="289">
          <cell r="B289" t="str">
            <v>SULDOURO</v>
          </cell>
          <cell r="N289" t="str">
            <v>Outros</v>
          </cell>
          <cell r="P289">
            <v>53569.919999999998</v>
          </cell>
        </row>
        <row r="290">
          <cell r="B290" t="str">
            <v>SULDOURO</v>
          </cell>
          <cell r="N290" t="str">
            <v>Outros</v>
          </cell>
          <cell r="P290">
            <v>15.79</v>
          </cell>
        </row>
        <row r="291">
          <cell r="B291" t="str">
            <v>RESULIMA</v>
          </cell>
          <cell r="N291" t="str">
            <v>Papel/Cartão - Embalagens de cartão para alimentos líquidos (ECAL) (RI)</v>
          </cell>
          <cell r="P291">
            <v>48.14</v>
          </cell>
        </row>
        <row r="292">
          <cell r="B292" t="str">
            <v>RESULIMA</v>
          </cell>
          <cell r="N292" t="str">
            <v>Papel/Cartão - Embalagens de cartão para alimentos líquidos (ECAL) (RI)</v>
          </cell>
          <cell r="P292">
            <v>23.84</v>
          </cell>
        </row>
        <row r="293">
          <cell r="B293" t="str">
            <v>RESULIMA</v>
          </cell>
          <cell r="N293" t="str">
            <v>Aço embalagem (RI)</v>
          </cell>
          <cell r="P293">
            <v>50.238</v>
          </cell>
        </row>
        <row r="294">
          <cell r="B294" t="str">
            <v>RESULIMA</v>
          </cell>
          <cell r="N294" t="str">
            <v>Metais Ferrosos não embalagem (RI)</v>
          </cell>
          <cell r="P294">
            <v>5.5819999999999999</v>
          </cell>
        </row>
        <row r="295">
          <cell r="B295" t="str">
            <v>RESULIMA</v>
          </cell>
          <cell r="N295" t="str">
            <v>Aço embalagem (RI)</v>
          </cell>
          <cell r="P295">
            <v>74.069999999999993</v>
          </cell>
        </row>
        <row r="296">
          <cell r="B296" t="str">
            <v>RESULIMA</v>
          </cell>
          <cell r="N296" t="str">
            <v>Metais Ferrosos não embalagem (RI)</v>
          </cell>
          <cell r="P296">
            <v>8.23</v>
          </cell>
        </row>
        <row r="297">
          <cell r="B297" t="str">
            <v>RESULIMA</v>
          </cell>
          <cell r="N297" t="str">
            <v>Aço embalagem (RI)</v>
          </cell>
          <cell r="P297">
            <v>192.654</v>
          </cell>
        </row>
        <row r="298">
          <cell r="B298" t="str">
            <v>RESULIMA</v>
          </cell>
          <cell r="N298" t="str">
            <v>Metais Ferrosos não embalagem (RI)</v>
          </cell>
          <cell r="P298">
            <v>21.405999999999999</v>
          </cell>
        </row>
        <row r="299">
          <cell r="B299" t="str">
            <v>RESULIMA</v>
          </cell>
          <cell r="N299" t="str">
            <v>Metais Ferrosos não embalagem (RI)</v>
          </cell>
          <cell r="P299">
            <v>208.965</v>
          </cell>
        </row>
        <row r="300">
          <cell r="B300" t="str">
            <v>RESULIMA</v>
          </cell>
          <cell r="N300" t="str">
            <v>Plástico - Filme embalagem (RI)</v>
          </cell>
          <cell r="P300">
            <v>124.355</v>
          </cell>
        </row>
        <row r="301">
          <cell r="B301" t="str">
            <v>RESULIMA</v>
          </cell>
          <cell r="N301" t="str">
            <v>Plástico - Filme não embalagem (RI)</v>
          </cell>
          <cell r="P301">
            <v>45.994</v>
          </cell>
        </row>
        <row r="302">
          <cell r="B302" t="str">
            <v>RESULIMA</v>
          </cell>
          <cell r="N302" t="str">
            <v>Plástico - PEAD/PP embalagem (RI)</v>
          </cell>
          <cell r="P302">
            <v>134.69999999999999</v>
          </cell>
        </row>
        <row r="303">
          <cell r="B303" t="str">
            <v>RESULIMA</v>
          </cell>
          <cell r="N303" t="str">
            <v>Plástico - Filme embalagem (RI)</v>
          </cell>
          <cell r="P303">
            <v>31.565000000000001</v>
          </cell>
        </row>
        <row r="304">
          <cell r="B304" t="str">
            <v>RESULIMA</v>
          </cell>
          <cell r="N304" t="str">
            <v>Plástico - Filme não embalagem (RI)</v>
          </cell>
          <cell r="P304">
            <v>11.675000000000001</v>
          </cell>
        </row>
        <row r="305">
          <cell r="B305" t="str">
            <v>RESULIMA</v>
          </cell>
          <cell r="N305" t="str">
            <v>Plástico - outros plásticos embalagens (RI)</v>
          </cell>
          <cell r="P305">
            <v>66.900000000000006</v>
          </cell>
        </row>
        <row r="306">
          <cell r="B306" t="str">
            <v>RESULIMA</v>
          </cell>
          <cell r="N306" t="str">
            <v>Plástico - PEAD/PP embalagem (RI)</v>
          </cell>
          <cell r="P306">
            <v>31.98</v>
          </cell>
        </row>
        <row r="307">
          <cell r="B307" t="str">
            <v>RESULIMA</v>
          </cell>
          <cell r="N307" t="str">
            <v>Plástico - PET embalagem (RI)</v>
          </cell>
          <cell r="P307">
            <v>446.22</v>
          </cell>
        </row>
        <row r="308">
          <cell r="B308" t="str">
            <v>RESULIMA</v>
          </cell>
          <cell r="N308" t="str">
            <v>Plástico - outros plásticos embalagens (RI)</v>
          </cell>
          <cell r="P308">
            <v>21.02</v>
          </cell>
        </row>
        <row r="309">
          <cell r="B309" t="str">
            <v>RESULIMA</v>
          </cell>
          <cell r="N309" t="str">
            <v>Vidro embalagem (RI)</v>
          </cell>
          <cell r="P309">
            <v>455.99999999999994</v>
          </cell>
        </row>
        <row r="310">
          <cell r="B310" t="str">
            <v>RESULIMA</v>
          </cell>
          <cell r="N310" t="str">
            <v>Vidro embalagem (RI)</v>
          </cell>
          <cell r="P310">
            <v>116.76</v>
          </cell>
        </row>
        <row r="311">
          <cell r="B311" t="str">
            <v>RESULIMA</v>
          </cell>
          <cell r="N311" t="str">
            <v>Outros</v>
          </cell>
          <cell r="P311">
            <v>42019.05999999999</v>
          </cell>
        </row>
        <row r="312">
          <cell r="B312" t="str">
            <v>RESULIMA</v>
          </cell>
          <cell r="N312" t="str">
            <v>RUB para Tratamento Biológico</v>
          </cell>
          <cell r="P312">
            <v>38288.126000000004</v>
          </cell>
        </row>
        <row r="313">
          <cell r="B313" t="str">
            <v>BRAVAL</v>
          </cell>
          <cell r="N313" t="str">
            <v>Papel/Cartão - Embalagens de papel e cartão (RI)</v>
          </cell>
          <cell r="P313">
            <v>99.86</v>
          </cell>
        </row>
        <row r="314">
          <cell r="B314" t="str">
            <v>BRAVAL</v>
          </cell>
          <cell r="N314" t="str">
            <v>Aço embalagem (RI)</v>
          </cell>
          <cell r="P314">
            <v>8.1430000000000007</v>
          </cell>
        </row>
        <row r="315">
          <cell r="B315" t="str">
            <v>BRAVAL</v>
          </cell>
          <cell r="N315" t="str">
            <v>Metais Ferrosos não embalagem (RI)</v>
          </cell>
          <cell r="P315">
            <v>1.4370000000000001</v>
          </cell>
        </row>
        <row r="316">
          <cell r="B316" t="str">
            <v>BRAVAL</v>
          </cell>
          <cell r="N316" t="str">
            <v>Aço embalagem (RI)</v>
          </cell>
          <cell r="P316">
            <v>779.44999999999993</v>
          </cell>
        </row>
        <row r="317">
          <cell r="B317" t="str">
            <v>BRAVAL</v>
          </cell>
          <cell r="N317" t="str">
            <v>Metais Ferrosos não embalagem (RI)</v>
          </cell>
          <cell r="P317">
            <v>137.54999999999998</v>
          </cell>
        </row>
        <row r="318">
          <cell r="B318" t="str">
            <v>BRAVAL</v>
          </cell>
          <cell r="N318" t="str">
            <v>Plástico - Filme embalagem (RI)</v>
          </cell>
          <cell r="P318">
            <v>273.6678</v>
          </cell>
        </row>
        <row r="319">
          <cell r="B319" t="str">
            <v>BRAVAL</v>
          </cell>
          <cell r="N319" t="str">
            <v>Plástico - Filme não embalagem (RI)</v>
          </cell>
          <cell r="P319">
            <v>122.9522</v>
          </cell>
        </row>
        <row r="320">
          <cell r="B320" t="str">
            <v>BRAVAL</v>
          </cell>
          <cell r="N320" t="str">
            <v>Plástico - Filme embalagem (RI)</v>
          </cell>
          <cell r="P320">
            <v>66.460799999999992</v>
          </cell>
        </row>
        <row r="321">
          <cell r="B321" t="str">
            <v>BRAVAL</v>
          </cell>
          <cell r="N321" t="str">
            <v>Plástico - Filme não embalagem (RI)</v>
          </cell>
          <cell r="P321">
            <v>29.859199999999998</v>
          </cell>
        </row>
        <row r="322">
          <cell r="B322" t="str">
            <v>BRAVAL</v>
          </cell>
          <cell r="N322" t="str">
            <v>Outras Embalagens de Plástico (RI)</v>
          </cell>
          <cell r="P322">
            <v>40.4</v>
          </cell>
        </row>
        <row r="323">
          <cell r="B323" t="str">
            <v>BRAVAL</v>
          </cell>
          <cell r="N323" t="str">
            <v>Plástico - PEAD/PP embalagem (RI)</v>
          </cell>
          <cell r="P323">
            <v>83.62</v>
          </cell>
        </row>
        <row r="324">
          <cell r="B324" t="str">
            <v>BRAVAL</v>
          </cell>
          <cell r="N324" t="str">
            <v>Plástico - PET embalagem (RI)</v>
          </cell>
          <cell r="P324">
            <v>84.56</v>
          </cell>
        </row>
        <row r="325">
          <cell r="B325" t="str">
            <v>BRAVAL</v>
          </cell>
          <cell r="N325" t="str">
            <v>Plástico - PET embalagem (RI)</v>
          </cell>
          <cell r="P325">
            <v>83.16</v>
          </cell>
        </row>
        <row r="326">
          <cell r="B326" t="str">
            <v>BRAVAL</v>
          </cell>
          <cell r="N326" t="str">
            <v>Vidro embalagem (RI)</v>
          </cell>
          <cell r="P326">
            <v>318.12</v>
          </cell>
        </row>
        <row r="327">
          <cell r="B327" t="str">
            <v>BRAVAL</v>
          </cell>
          <cell r="N327" t="str">
            <v>Vidro embalagem (RI)</v>
          </cell>
          <cell r="P327">
            <v>82.9</v>
          </cell>
        </row>
        <row r="328">
          <cell r="B328" t="str">
            <v>BRAVAL</v>
          </cell>
          <cell r="N328" t="str">
            <v>Papel/Cartão - Embalagens de cartão para alimentos líquidos (ECAL) (RI)</v>
          </cell>
          <cell r="P328">
            <v>95.74</v>
          </cell>
        </row>
        <row r="329">
          <cell r="B329" t="str">
            <v>BRAVAL</v>
          </cell>
          <cell r="N329" t="str">
            <v>Rejeitados/Refugos</v>
          </cell>
          <cell r="P329">
            <v>25247.98</v>
          </cell>
        </row>
        <row r="330">
          <cell r="B330" t="str">
            <v>BRAVAL</v>
          </cell>
          <cell r="N330" t="str">
            <v>RUB para Tratamento Biológico</v>
          </cell>
          <cell r="P330">
            <v>30367.9</v>
          </cell>
        </row>
        <row r="331">
          <cell r="B331" t="str">
            <v>VALORMINHO</v>
          </cell>
          <cell r="N331" t="str">
            <v>Aço embalagem (RI)</v>
          </cell>
          <cell r="P331">
            <v>98.4</v>
          </cell>
        </row>
        <row r="332">
          <cell r="B332" t="str">
            <v>VALORMINHO</v>
          </cell>
          <cell r="N332" t="str">
            <v>Aço embalagem (RI)</v>
          </cell>
          <cell r="P332">
            <v>23.8</v>
          </cell>
        </row>
        <row r="333">
          <cell r="B333" t="str">
            <v>VALORMINHO</v>
          </cell>
          <cell r="N333" t="str">
            <v>Aço embalagem (RI)</v>
          </cell>
          <cell r="P333">
            <v>68.14</v>
          </cell>
        </row>
        <row r="334">
          <cell r="B334" t="str">
            <v>VALORMINHO</v>
          </cell>
          <cell r="N334" t="str">
            <v>Alumínio embalagem (RI)</v>
          </cell>
          <cell r="P334">
            <v>32.835000000000001</v>
          </cell>
        </row>
        <row r="335">
          <cell r="B335" t="str">
            <v>VALORMINHO</v>
          </cell>
          <cell r="N335" t="str">
            <v>Plástico - Filme embalagem (RI)</v>
          </cell>
          <cell r="P335">
            <v>37.100999999999999</v>
          </cell>
        </row>
        <row r="336">
          <cell r="B336" t="str">
            <v>VALORMINHO</v>
          </cell>
          <cell r="N336" t="str">
            <v>Plástico - Filme não embalagem (RI)</v>
          </cell>
          <cell r="P336">
            <v>6.0389999999999997</v>
          </cell>
        </row>
        <row r="337">
          <cell r="B337" t="str">
            <v>VALORMINHO</v>
          </cell>
          <cell r="N337" t="str">
            <v>Plástico - PEAD/PP embalagem (RI)</v>
          </cell>
          <cell r="P337">
            <v>13.86</v>
          </cell>
        </row>
        <row r="338">
          <cell r="B338" t="str">
            <v>VALORMINHO</v>
          </cell>
          <cell r="N338" t="str">
            <v>Plástico - PET embalagem (RI)</v>
          </cell>
          <cell r="P338">
            <v>84.919999999999987</v>
          </cell>
        </row>
        <row r="339">
          <cell r="B339" t="str">
            <v>VALORMINHO</v>
          </cell>
          <cell r="N339" t="str">
            <v>Plástico - PEAD/PP embalagem (RI)</v>
          </cell>
          <cell r="P339">
            <v>26.3</v>
          </cell>
        </row>
        <row r="340">
          <cell r="B340" t="str">
            <v>VALORMINHO</v>
          </cell>
          <cell r="N340" t="str">
            <v>Vidro embalagem (RI)</v>
          </cell>
          <cell r="P340">
            <v>249.85999999999999</v>
          </cell>
        </row>
        <row r="341">
          <cell r="B341" t="str">
            <v>VALORMINHO</v>
          </cell>
          <cell r="N341" t="str">
            <v>Vidro embalagem (RI)</v>
          </cell>
          <cell r="P341">
            <v>123.52</v>
          </cell>
        </row>
        <row r="342">
          <cell r="B342" t="str">
            <v>VALORMINHO</v>
          </cell>
          <cell r="N342" t="str">
            <v>RUB para Tratamento Biológico</v>
          </cell>
          <cell r="P342">
            <v>13805.499999999998</v>
          </cell>
        </row>
        <row r="343">
          <cell r="B343" t="str">
            <v>VALORMINHO</v>
          </cell>
          <cell r="N343" t="str">
            <v>Outros</v>
          </cell>
          <cell r="P343">
            <v>18231.939999999999</v>
          </cell>
        </row>
        <row r="344">
          <cell r="B344" t="str">
            <v>VALORLIS</v>
          </cell>
          <cell r="N344" t="str">
            <v>Aço embalagem (RI)</v>
          </cell>
          <cell r="P344">
            <v>352.11999999999995</v>
          </cell>
        </row>
        <row r="345">
          <cell r="B345" t="str">
            <v>VALORLIS</v>
          </cell>
          <cell r="N345" t="str">
            <v>Metais Ferrosos não embalagem (RI)</v>
          </cell>
          <cell r="P345">
            <v>123.71999999999998</v>
          </cell>
        </row>
        <row r="346">
          <cell r="B346" t="str">
            <v>VALORLIS</v>
          </cell>
          <cell r="N346" t="str">
            <v>Aço embalagem (RI)</v>
          </cell>
          <cell r="P346">
            <v>19.239999999999998</v>
          </cell>
        </row>
        <row r="347">
          <cell r="B347" t="str">
            <v>VALORLIS</v>
          </cell>
          <cell r="N347" t="str">
            <v>Metais Ferrosos não embalagem (RI)</v>
          </cell>
          <cell r="P347">
            <v>6.76</v>
          </cell>
        </row>
        <row r="348">
          <cell r="B348" t="str">
            <v>VALORLIS</v>
          </cell>
          <cell r="N348" t="str">
            <v>Aço embalagem (RI)</v>
          </cell>
          <cell r="P348">
            <v>156.80599999999998</v>
          </cell>
        </row>
        <row r="349">
          <cell r="B349" t="str">
            <v>VALORLIS</v>
          </cell>
          <cell r="N349" t="str">
            <v>Metais Ferrosos não embalagem (RI)</v>
          </cell>
          <cell r="P349">
            <v>55.093999999999994</v>
          </cell>
        </row>
        <row r="350">
          <cell r="B350" t="str">
            <v>VALORLIS</v>
          </cell>
          <cell r="N350" t="str">
            <v>Plástico - PET embalagem (RI)</v>
          </cell>
          <cell r="P350">
            <v>343.84000000000003</v>
          </cell>
        </row>
        <row r="351">
          <cell r="B351" t="str">
            <v>VALORLIS</v>
          </cell>
          <cell r="N351" t="str">
            <v>Plástico - PET embalagem (RI)</v>
          </cell>
          <cell r="P351">
            <v>34.76</v>
          </cell>
        </row>
        <row r="352">
          <cell r="B352" t="str">
            <v>VALORLIS</v>
          </cell>
          <cell r="N352" t="str">
            <v>Outros</v>
          </cell>
          <cell r="P352">
            <v>84733.319999999992</v>
          </cell>
        </row>
        <row r="353">
          <cell r="B353" t="str">
            <v>VALORLIS</v>
          </cell>
          <cell r="N353" t="str">
            <v>RUB para Tratamento Biológico</v>
          </cell>
          <cell r="P353">
            <v>27292.080000000005</v>
          </cell>
        </row>
        <row r="354">
          <cell r="B354" t="str">
            <v>VALORLIS</v>
          </cell>
          <cell r="N354" t="str">
            <v>Outros</v>
          </cell>
          <cell r="P354">
            <v>902.8599999999999</v>
          </cell>
        </row>
        <row r="355">
          <cell r="B355" t="str">
            <v>AMARSUL</v>
          </cell>
          <cell r="N355" t="str">
            <v>Aço embalagem (RI)</v>
          </cell>
          <cell r="P355">
            <v>231.04660000000001</v>
          </cell>
        </row>
        <row r="356">
          <cell r="B356" t="str">
            <v>AMARSUL</v>
          </cell>
          <cell r="N356" t="str">
            <v>Metais Ferrosos não embalagem (RI)</v>
          </cell>
          <cell r="P356">
            <v>37.613399999999999</v>
          </cell>
        </row>
        <row r="357">
          <cell r="B357" t="str">
            <v>AMARSUL</v>
          </cell>
          <cell r="N357" t="str">
            <v>Aço embalagem (RI)</v>
          </cell>
          <cell r="P357">
            <v>14.1556</v>
          </cell>
        </row>
        <row r="358">
          <cell r="B358" t="str">
            <v>AMARSUL</v>
          </cell>
          <cell r="N358" t="str">
            <v>Metais Ferrosos não embalagem (RI)</v>
          </cell>
          <cell r="P358">
            <v>2.3044000000000002</v>
          </cell>
        </row>
        <row r="359">
          <cell r="B359" t="str">
            <v>AMARSUL</v>
          </cell>
          <cell r="N359" t="str">
            <v>Aço embalagem (RI)</v>
          </cell>
          <cell r="P359">
            <v>29.756</v>
          </cell>
        </row>
        <row r="360">
          <cell r="B360" t="str">
            <v>AMARSUL</v>
          </cell>
          <cell r="N360" t="str">
            <v>Metais Ferrosos não embalagem (RI)</v>
          </cell>
          <cell r="P360">
            <v>4.8440000000000003</v>
          </cell>
        </row>
        <row r="361">
          <cell r="B361" t="str">
            <v>AMARSUL</v>
          </cell>
          <cell r="N361" t="str">
            <v>Aço embalagem (RI)</v>
          </cell>
          <cell r="P361">
            <v>52.7348</v>
          </cell>
        </row>
        <row r="362">
          <cell r="B362" t="str">
            <v>AMARSUL</v>
          </cell>
          <cell r="N362" t="str">
            <v>Metais Ferrosos não embalagem (RI)</v>
          </cell>
          <cell r="P362">
            <v>8.5852000000000004</v>
          </cell>
        </row>
        <row r="363">
          <cell r="B363" t="str">
            <v>AMARSUL</v>
          </cell>
          <cell r="N363" t="str">
            <v>Alumínio embalagem (RI)</v>
          </cell>
          <cell r="P363">
            <v>32.402000000000001</v>
          </cell>
        </row>
        <row r="364">
          <cell r="B364" t="str">
            <v>AMARSUL</v>
          </cell>
          <cell r="N364" t="str">
            <v>Metais não Ferrosos não embalagem (RI)</v>
          </cell>
          <cell r="P364">
            <v>5.718</v>
          </cell>
        </row>
        <row r="365">
          <cell r="B365" t="str">
            <v>AMARSUL</v>
          </cell>
          <cell r="N365" t="str">
            <v>Alumínio embalagem (RI)</v>
          </cell>
          <cell r="P365">
            <v>5.2359999999999998</v>
          </cell>
        </row>
        <row r="366">
          <cell r="B366" t="str">
            <v>AMARSUL</v>
          </cell>
          <cell r="N366" t="str">
            <v>Metais não Ferrosos não embalagem (RI)</v>
          </cell>
          <cell r="P366">
            <v>0.92400000000000004</v>
          </cell>
        </row>
        <row r="367">
          <cell r="B367" t="str">
            <v>AMARSUL</v>
          </cell>
          <cell r="N367" t="str">
            <v>RUB para Tratamento Biológico</v>
          </cell>
          <cell r="P367">
            <v>29254.660600000003</v>
          </cell>
        </row>
        <row r="368">
          <cell r="B368" t="str">
            <v>AMARSUL</v>
          </cell>
          <cell r="N368" t="str">
            <v>Outros</v>
          </cell>
          <cell r="P368">
            <v>27888.2</v>
          </cell>
        </row>
        <row r="369">
          <cell r="B369" t="str">
            <v>AMARSUL</v>
          </cell>
          <cell r="N369" t="str">
            <v>Outros</v>
          </cell>
          <cell r="P369">
            <v>50.1</v>
          </cell>
        </row>
        <row r="370">
          <cell r="B370" t="str">
            <v>AMARSUL</v>
          </cell>
          <cell r="N370" t="str">
            <v>Aço embalagem (RI)</v>
          </cell>
          <cell r="P370">
            <v>87.733000000000004</v>
          </cell>
        </row>
        <row r="371">
          <cell r="B371" t="str">
            <v>AMARSUL</v>
          </cell>
          <cell r="N371" t="str">
            <v>Metais Ferrosos não embalagem (RI)</v>
          </cell>
          <cell r="P371">
            <v>41.287000000000006</v>
          </cell>
        </row>
        <row r="372">
          <cell r="B372" t="str">
            <v>AMARSUL</v>
          </cell>
          <cell r="N372" t="str">
            <v>Metais Ferrosos não embalagem (RI)</v>
          </cell>
          <cell r="P372">
            <v>56.76</v>
          </cell>
        </row>
        <row r="373">
          <cell r="B373" t="str">
            <v>AMARSUL</v>
          </cell>
          <cell r="N373" t="str">
            <v>Aço embalagem (RI)</v>
          </cell>
          <cell r="P373">
            <v>12.444000000000001</v>
          </cell>
        </row>
        <row r="374">
          <cell r="B374" t="str">
            <v>AMARSUL</v>
          </cell>
          <cell r="N374" t="str">
            <v>Metais Ferrosos não embalagem (RI)</v>
          </cell>
          <cell r="P374">
            <v>5.8560000000000008</v>
          </cell>
        </row>
        <row r="375">
          <cell r="B375" t="str">
            <v>AMARSUL</v>
          </cell>
          <cell r="N375" t="str">
            <v>Metais Ferrosos não embalagem (RI)</v>
          </cell>
          <cell r="P375">
            <v>90.825000000000003</v>
          </cell>
        </row>
        <row r="376">
          <cell r="B376" t="str">
            <v>AMARSUL</v>
          </cell>
          <cell r="N376" t="str">
            <v>Metais Ferrosos não embalagem (RI)</v>
          </cell>
          <cell r="P376">
            <v>8.18</v>
          </cell>
        </row>
        <row r="377">
          <cell r="B377" t="str">
            <v>AMARSUL</v>
          </cell>
          <cell r="N377" t="str">
            <v>Aço embalagem (RI)</v>
          </cell>
          <cell r="P377">
            <v>12.362400000000001</v>
          </cell>
        </row>
        <row r="378">
          <cell r="B378" t="str">
            <v>AMARSUL</v>
          </cell>
          <cell r="N378" t="str">
            <v>Metais Ferrosos não embalagem (RI)</v>
          </cell>
          <cell r="P378">
            <v>5.8175999999999997</v>
          </cell>
        </row>
        <row r="379">
          <cell r="B379" t="str">
            <v>AMARSUL</v>
          </cell>
          <cell r="N379" t="str">
            <v>Aço embalagem (RI)</v>
          </cell>
          <cell r="P379">
            <v>25.922000000000001</v>
          </cell>
        </row>
        <row r="380">
          <cell r="B380" t="str">
            <v>AMARSUL</v>
          </cell>
          <cell r="N380" t="str">
            <v>Metais Ferrosos não embalagem (RI)</v>
          </cell>
          <cell r="P380">
            <v>12.198</v>
          </cell>
        </row>
        <row r="381">
          <cell r="B381" t="str">
            <v>AMARSUL</v>
          </cell>
          <cell r="N381" t="str">
            <v>Plástico - Filme embalagem (RI)</v>
          </cell>
          <cell r="P381">
            <v>188.727</v>
          </cell>
        </row>
        <row r="382">
          <cell r="B382" t="str">
            <v>AMARSUL</v>
          </cell>
          <cell r="N382" t="str">
            <v>Plástico - Filme não embalagem (RI)</v>
          </cell>
          <cell r="P382">
            <v>9.9330000000000016</v>
          </cell>
        </row>
        <row r="383">
          <cell r="B383" t="str">
            <v>AMARSUL</v>
          </cell>
          <cell r="N383" t="str">
            <v>Plásticos não embalagem (RI)</v>
          </cell>
          <cell r="P383">
            <v>13.76</v>
          </cell>
        </row>
        <row r="384">
          <cell r="B384" t="str">
            <v>AMARSUL</v>
          </cell>
          <cell r="N384" t="str">
            <v>Outros</v>
          </cell>
          <cell r="P384">
            <v>20500.110000000004</v>
          </cell>
        </row>
        <row r="385">
          <cell r="B385" t="str">
            <v>AMARSUL</v>
          </cell>
          <cell r="N385" t="str">
            <v>Rejeitados/Refugos</v>
          </cell>
          <cell r="P385">
            <v>30253.581000000002</v>
          </cell>
        </row>
        <row r="386">
          <cell r="B386" t="str">
            <v>AMARSUL</v>
          </cell>
          <cell r="N386" t="str">
            <v>RUB para Tratamento Biológico</v>
          </cell>
          <cell r="P386">
            <v>2221.1</v>
          </cell>
        </row>
        <row r="387">
          <cell r="B387" t="str">
            <v>AMARSUL</v>
          </cell>
          <cell r="N387" t="str">
            <v>Outros</v>
          </cell>
          <cell r="P387">
            <v>481.06</v>
          </cell>
        </row>
        <row r="388">
          <cell r="B388" t="str">
            <v>AMARSUL</v>
          </cell>
          <cell r="N388" t="str">
            <v>Outros</v>
          </cell>
          <cell r="P388">
            <v>5.34</v>
          </cell>
        </row>
        <row r="389">
          <cell r="B389" t="str">
            <v>AMARSUL</v>
          </cell>
          <cell r="N389" t="str">
            <v>Outros</v>
          </cell>
          <cell r="P389">
            <v>2.835</v>
          </cell>
        </row>
        <row r="390">
          <cell r="B390" t="str">
            <v>AMARSUL</v>
          </cell>
          <cell r="N390" t="str">
            <v>RUB para Tratamento Biológico</v>
          </cell>
          <cell r="P390">
            <v>1053.27</v>
          </cell>
        </row>
        <row r="391">
          <cell r="B391" t="str">
            <v>AMARSUL</v>
          </cell>
          <cell r="N391" t="str">
            <v>RUB para Tratamento Biológico</v>
          </cell>
          <cell r="P391">
            <v>4084.45</v>
          </cell>
        </row>
        <row r="392">
          <cell r="B392" t="str">
            <v>AMARSUL</v>
          </cell>
          <cell r="N392" t="str">
            <v>RUB para Tratamento Biológico</v>
          </cell>
          <cell r="P392">
            <v>1297.32</v>
          </cell>
        </row>
        <row r="393">
          <cell r="B393" t="str">
            <v>AMARSUL</v>
          </cell>
          <cell r="N393" t="str">
            <v>RUB para Tratamento Biológico</v>
          </cell>
          <cell r="P393">
            <v>646.74</v>
          </cell>
        </row>
        <row r="394">
          <cell r="B394" t="str">
            <v>AMARSUL</v>
          </cell>
          <cell r="N394" t="str">
            <v>Aço embalagem (RI)</v>
          </cell>
          <cell r="P394">
            <v>228.69084000000001</v>
          </cell>
        </row>
        <row r="395">
          <cell r="B395" t="str">
            <v>AMARSUL</v>
          </cell>
          <cell r="N395" t="str">
            <v>Metais Ferrosos não embalagem (RI)</v>
          </cell>
          <cell r="P395">
            <v>98.010359999999991</v>
          </cell>
        </row>
        <row r="396">
          <cell r="B396" t="str">
            <v>AMARSUL</v>
          </cell>
          <cell r="N396" t="str">
            <v>Outros</v>
          </cell>
          <cell r="P396">
            <v>40.378799999999991</v>
          </cell>
        </row>
        <row r="397">
          <cell r="B397" t="str">
            <v>AMARSUL</v>
          </cell>
          <cell r="N397" t="str">
            <v>Aço embalagem (RI)</v>
          </cell>
          <cell r="P397">
            <v>20.54654</v>
          </cell>
        </row>
        <row r="398">
          <cell r="B398" t="str">
            <v>AMARSUL</v>
          </cell>
          <cell r="N398" t="str">
            <v>Metais Ferrosos não embalagem (RI)</v>
          </cell>
          <cell r="P398">
            <v>3.8</v>
          </cell>
        </row>
        <row r="399">
          <cell r="B399" t="str">
            <v>AMARSUL</v>
          </cell>
          <cell r="N399" t="str">
            <v>Metais Ferrosos não embalagem (RI)</v>
          </cell>
          <cell r="P399">
            <v>8.8056599999999996</v>
          </cell>
        </row>
        <row r="400">
          <cell r="B400" t="str">
            <v>AMARSUL</v>
          </cell>
          <cell r="N400" t="str">
            <v>Outros</v>
          </cell>
          <cell r="P400">
            <v>3.6278000000000001</v>
          </cell>
        </row>
        <row r="401">
          <cell r="B401" t="str">
            <v>AMARSUL</v>
          </cell>
          <cell r="N401" t="str">
            <v>Aço embalagem (RI)</v>
          </cell>
          <cell r="P401">
            <v>63.521079999999998</v>
          </cell>
        </row>
        <row r="402">
          <cell r="B402" t="str">
            <v>AMARSUL</v>
          </cell>
          <cell r="N402" t="str">
            <v>Metais Ferrosos não embalagem (RI)</v>
          </cell>
          <cell r="P402">
            <v>27.223320000000001</v>
          </cell>
        </row>
        <row r="403">
          <cell r="B403" t="str">
            <v>AMARSUL</v>
          </cell>
          <cell r="N403" t="str">
            <v>Outros</v>
          </cell>
          <cell r="P403">
            <v>11.215599999999998</v>
          </cell>
        </row>
        <row r="404">
          <cell r="B404" t="str">
            <v>AMARSUL</v>
          </cell>
          <cell r="N404" t="str">
            <v>Aço embalagem (RI)</v>
          </cell>
          <cell r="P404">
            <v>20.608839999999997</v>
          </cell>
        </row>
        <row r="405">
          <cell r="B405" t="str">
            <v>AMARSUL</v>
          </cell>
          <cell r="N405" t="str">
            <v>Metais Ferrosos não embalagem (RI)</v>
          </cell>
          <cell r="P405">
            <v>8.8323599999999995</v>
          </cell>
        </row>
        <row r="406">
          <cell r="B406" t="str">
            <v>AMARSUL</v>
          </cell>
          <cell r="N406" t="str">
            <v>Outros</v>
          </cell>
          <cell r="P406">
            <v>3.6387999999999998</v>
          </cell>
        </row>
        <row r="407">
          <cell r="B407" t="str">
            <v>AMARSUL</v>
          </cell>
          <cell r="N407" t="str">
            <v>Metais não Ferrosos não embalagem (RI)</v>
          </cell>
          <cell r="P407">
            <v>14.64</v>
          </cell>
        </row>
        <row r="408">
          <cell r="B408" t="str">
            <v>AMARSUL</v>
          </cell>
          <cell r="N408" t="str">
            <v>Metais não Ferrosos não embalagem (RI)</v>
          </cell>
          <cell r="P408">
            <v>6.54</v>
          </cell>
        </row>
        <row r="409">
          <cell r="B409" t="str">
            <v>AMARSUL</v>
          </cell>
          <cell r="N409" t="str">
            <v>Metais não Ferrosos não embalagem (RI)</v>
          </cell>
          <cell r="P409">
            <v>20.079999999999998</v>
          </cell>
        </row>
        <row r="410">
          <cell r="B410" t="str">
            <v>AMARSUL</v>
          </cell>
          <cell r="N410" t="str">
            <v>Metais não Ferrosos não embalagem (RI)</v>
          </cell>
          <cell r="P410">
            <v>76.86</v>
          </cell>
        </row>
        <row r="411">
          <cell r="B411" t="str">
            <v>AMARSUL</v>
          </cell>
          <cell r="N411" t="str">
            <v>Plástico - Filme embalagem (RI)</v>
          </cell>
          <cell r="P411">
            <v>143.73500000000001</v>
          </cell>
        </row>
        <row r="412">
          <cell r="B412" t="str">
            <v>AMARSUL</v>
          </cell>
          <cell r="N412" t="str">
            <v>Plástico - Filme não embalagem (RI)</v>
          </cell>
          <cell r="P412">
            <v>7.5650000000000004</v>
          </cell>
        </row>
        <row r="413">
          <cell r="B413" t="str">
            <v>AMARSUL</v>
          </cell>
          <cell r="N413" t="str">
            <v>Plástico - PET embalagem (RI)</v>
          </cell>
          <cell r="P413">
            <v>157.38000000000002</v>
          </cell>
        </row>
        <row r="414">
          <cell r="B414" t="str">
            <v>AMARSUL</v>
          </cell>
          <cell r="N414" t="str">
            <v>Plásticos não embalagem (RI)</v>
          </cell>
          <cell r="P414">
            <v>16.900000000000002</v>
          </cell>
        </row>
        <row r="415">
          <cell r="B415" t="str">
            <v>AMARSUL</v>
          </cell>
          <cell r="N415" t="str">
            <v>Plástico - PET embalagem (RI)</v>
          </cell>
          <cell r="P415">
            <v>65.02</v>
          </cell>
        </row>
        <row r="416">
          <cell r="B416" t="str">
            <v>AMARSUL</v>
          </cell>
          <cell r="N416" t="str">
            <v>Vidro embalagem (RI)</v>
          </cell>
          <cell r="P416">
            <v>1078.28</v>
          </cell>
        </row>
        <row r="417">
          <cell r="B417" t="str">
            <v>AMARSUL</v>
          </cell>
          <cell r="N417" t="str">
            <v>Vidro embalagem (RI)</v>
          </cell>
          <cell r="P417">
            <v>222.92</v>
          </cell>
        </row>
        <row r="418">
          <cell r="B418" t="str">
            <v>AMARSUL</v>
          </cell>
          <cell r="N418" t="str">
            <v>Outros</v>
          </cell>
          <cell r="P418">
            <v>50544.829999999987</v>
          </cell>
        </row>
        <row r="419">
          <cell r="B419" t="str">
            <v>AMARSUL</v>
          </cell>
          <cell r="N419" t="str">
            <v>Outros</v>
          </cell>
          <cell r="P419">
            <v>8.9</v>
          </cell>
        </row>
        <row r="420">
          <cell r="B420" t="str">
            <v>AMARSUL</v>
          </cell>
          <cell r="N420" t="str">
            <v>RUB para Tratamento Biológico</v>
          </cell>
          <cell r="P420">
            <v>39425.280000000006</v>
          </cell>
        </row>
        <row r="421">
          <cell r="B421" t="str">
            <v>Resialentejo</v>
          </cell>
          <cell r="N421" t="str">
            <v>Papel/Cartão - Embalagens de papel e cartão (RI)</v>
          </cell>
          <cell r="P421">
            <v>27.54</v>
          </cell>
        </row>
        <row r="422">
          <cell r="B422" t="str">
            <v>Resialentejo</v>
          </cell>
          <cell r="N422" t="str">
            <v>Papel/Cartão - Embalagens de papel e cartão (RI)</v>
          </cell>
          <cell r="P422">
            <v>24.76</v>
          </cell>
        </row>
        <row r="423">
          <cell r="B423" t="str">
            <v>Resialentejo</v>
          </cell>
          <cell r="N423" t="str">
            <v>Aço embalagem (RI)</v>
          </cell>
          <cell r="P423">
            <v>19.54</v>
          </cell>
        </row>
        <row r="424">
          <cell r="B424" t="str">
            <v>Resialentejo</v>
          </cell>
          <cell r="N424" t="str">
            <v>Plástico - Filme embalagem (RI)</v>
          </cell>
          <cell r="P424">
            <v>249.74</v>
          </cell>
        </row>
        <row r="425">
          <cell r="B425" t="str">
            <v>Resialentejo</v>
          </cell>
          <cell r="N425" t="str">
            <v>Plástico - PEAD embalagem (RI)</v>
          </cell>
          <cell r="P425">
            <v>15.02</v>
          </cell>
        </row>
        <row r="426">
          <cell r="B426" t="str">
            <v>Resialentejo</v>
          </cell>
          <cell r="N426" t="str">
            <v>Plástico - PP embalagem (RI)</v>
          </cell>
          <cell r="P426">
            <v>13.5</v>
          </cell>
        </row>
        <row r="427">
          <cell r="B427" t="str">
            <v>Resialentejo</v>
          </cell>
          <cell r="N427" t="str">
            <v>Plástico - PET embalagem (RI)</v>
          </cell>
          <cell r="P427">
            <v>84.42</v>
          </cell>
        </row>
        <row r="428">
          <cell r="B428" t="str">
            <v>Resialentejo</v>
          </cell>
          <cell r="N428" t="str">
            <v>Plástico - outros plásticos embalagens (RI)</v>
          </cell>
          <cell r="P428">
            <v>36.5</v>
          </cell>
        </row>
        <row r="429">
          <cell r="B429" t="str">
            <v>Resialentejo</v>
          </cell>
          <cell r="N429" t="str">
            <v>Plástico - PEAD embalagem (RI)</v>
          </cell>
          <cell r="P429">
            <v>13.48</v>
          </cell>
        </row>
        <row r="430">
          <cell r="B430" t="str">
            <v>Resialentejo</v>
          </cell>
          <cell r="N430" t="str">
            <v>Plástico - PET embalagem (RI)</v>
          </cell>
          <cell r="P430">
            <v>27.32</v>
          </cell>
        </row>
        <row r="431">
          <cell r="B431" t="str">
            <v>Resialentejo</v>
          </cell>
          <cell r="N431" t="str">
            <v>Plástico - outros plásticos embalagens (RI)</v>
          </cell>
          <cell r="P431">
            <v>15.86</v>
          </cell>
        </row>
        <row r="432">
          <cell r="B432" t="str">
            <v>Resialentejo</v>
          </cell>
          <cell r="N432" t="str">
            <v>Vidro embalagem (RI)</v>
          </cell>
          <cell r="P432">
            <v>306.06</v>
          </cell>
        </row>
        <row r="433">
          <cell r="B433" t="str">
            <v>Resialentejo</v>
          </cell>
          <cell r="N433" t="str">
            <v>Rejeitados/Refugos</v>
          </cell>
          <cell r="P433">
            <v>11328.204243999997</v>
          </cell>
        </row>
        <row r="434">
          <cell r="B434" t="str">
            <v>Resialentejo</v>
          </cell>
          <cell r="N434" t="str">
            <v>RUB para Tratamento Biológico</v>
          </cell>
          <cell r="P434">
            <v>27347.03</v>
          </cell>
        </row>
        <row r="435">
          <cell r="B435" t="str">
            <v>Resialentejo</v>
          </cell>
          <cell r="N435" t="str">
            <v>Material para CDR</v>
          </cell>
          <cell r="P435">
            <v>529.56999999999994</v>
          </cell>
        </row>
        <row r="436">
          <cell r="B436" t="str">
            <v>Resialentejo</v>
          </cell>
          <cell r="N436" t="str">
            <v>Outros</v>
          </cell>
          <cell r="P436">
            <v>902.12</v>
          </cell>
        </row>
        <row r="437">
          <cell r="B437" t="str">
            <v>Resialentejo</v>
          </cell>
          <cell r="N437" t="str">
            <v>Outros</v>
          </cell>
          <cell r="P437">
            <v>143.74</v>
          </cell>
        </row>
        <row r="438">
          <cell r="B438" t="str">
            <v>VALNOR</v>
          </cell>
          <cell r="N438" t="str">
            <v>Aço embalagem (RI)</v>
          </cell>
          <cell r="P438">
            <v>515.62</v>
          </cell>
        </row>
        <row r="439">
          <cell r="B439" t="str">
            <v>VALNOR</v>
          </cell>
          <cell r="N439" t="str">
            <v>Metais Ferrosos não embalagem (RI)</v>
          </cell>
          <cell r="P439">
            <v>132.06</v>
          </cell>
        </row>
        <row r="440">
          <cell r="B440" t="str">
            <v>VALNOR</v>
          </cell>
          <cell r="N440" t="str">
            <v>Aço embalagem (RI)</v>
          </cell>
          <cell r="P440">
            <v>128.44</v>
          </cell>
        </row>
        <row r="441">
          <cell r="B441" t="str">
            <v>VALNOR</v>
          </cell>
          <cell r="N441" t="str">
            <v>Alumínio embalagem (RI)</v>
          </cell>
          <cell r="P441">
            <v>46.44</v>
          </cell>
        </row>
        <row r="442">
          <cell r="B442" t="str">
            <v>VALNOR</v>
          </cell>
          <cell r="N442" t="str">
            <v>Metais não Ferrosos não embalagem (RI)</v>
          </cell>
          <cell r="P442">
            <v>5.16</v>
          </cell>
        </row>
        <row r="443">
          <cell r="B443" t="str">
            <v>VALNOR</v>
          </cell>
          <cell r="N443" t="str">
            <v>Vidro embalagem (RI)</v>
          </cell>
          <cell r="P443">
            <v>610.38</v>
          </cell>
        </row>
        <row r="444">
          <cell r="B444" t="str">
            <v>VALNOR</v>
          </cell>
          <cell r="N444" t="str">
            <v>Outros</v>
          </cell>
          <cell r="P444">
            <v>55220.56</v>
          </cell>
        </row>
        <row r="445">
          <cell r="B445" t="str">
            <v>VALNOR</v>
          </cell>
          <cell r="N445" t="str">
            <v>Outros</v>
          </cell>
          <cell r="P445">
            <v>195.42</v>
          </cell>
        </row>
        <row r="446">
          <cell r="B446" t="str">
            <v>VALNOR</v>
          </cell>
          <cell r="N446" t="str">
            <v>Outros</v>
          </cell>
          <cell r="P446">
            <v>3434.42</v>
          </cell>
        </row>
        <row r="447">
          <cell r="B447" t="str">
            <v>VALNOR</v>
          </cell>
          <cell r="N447" t="str">
            <v>RUB para Tratamento Biológico</v>
          </cell>
          <cell r="P447">
            <v>34210.899825</v>
          </cell>
        </row>
        <row r="448">
          <cell r="B448" t="str">
            <v>Ambilital</v>
          </cell>
          <cell r="N448" t="str">
            <v>Outros</v>
          </cell>
          <cell r="P448">
            <v>16.7</v>
          </cell>
        </row>
        <row r="449">
          <cell r="B449" t="str">
            <v>Ambilital</v>
          </cell>
          <cell r="N449" t="str">
            <v>Papel/Cartão - Embalagens de cartão para alimentos líquidos (ECAL) (RS)</v>
          </cell>
          <cell r="P449">
            <v>48.42</v>
          </cell>
        </row>
        <row r="450">
          <cell r="B450" t="str">
            <v>Ambilital</v>
          </cell>
          <cell r="N450" t="str">
            <v>Aço embalagem (RI)</v>
          </cell>
          <cell r="P450">
            <v>65.38</v>
          </cell>
        </row>
        <row r="451">
          <cell r="B451" t="str">
            <v>Ambilital</v>
          </cell>
          <cell r="N451" t="str">
            <v>Aço embalagem (RI)</v>
          </cell>
          <cell r="P451">
            <v>37.18</v>
          </cell>
        </row>
        <row r="452">
          <cell r="B452" t="str">
            <v>Ambilital</v>
          </cell>
          <cell r="N452" t="str">
            <v>Plástico - Filme embalagem (RI)</v>
          </cell>
          <cell r="P452">
            <v>105.62520000000001</v>
          </cell>
        </row>
        <row r="453">
          <cell r="B453" t="str">
            <v>Ambilital</v>
          </cell>
          <cell r="N453" t="str">
            <v>Plástico - Filme não embalagem (RI)</v>
          </cell>
          <cell r="P453">
            <v>47.454800000000006</v>
          </cell>
        </row>
        <row r="454">
          <cell r="B454" t="str">
            <v>Ambilital</v>
          </cell>
          <cell r="N454" t="str">
            <v>Plástico - PEAD embalagem (RI)</v>
          </cell>
          <cell r="P454">
            <v>13.42</v>
          </cell>
        </row>
        <row r="455">
          <cell r="B455" t="str">
            <v>Ambilital</v>
          </cell>
          <cell r="N455" t="str">
            <v>Plástico - PEAD embalagem (RI)</v>
          </cell>
          <cell r="P455">
            <v>13.46</v>
          </cell>
        </row>
        <row r="456">
          <cell r="B456" t="str">
            <v>Ambilital</v>
          </cell>
          <cell r="N456" t="str">
            <v>Plástico - PET embalagem (RI)</v>
          </cell>
          <cell r="P456">
            <v>12.3</v>
          </cell>
        </row>
        <row r="457">
          <cell r="B457" t="str">
            <v>Ambilital</v>
          </cell>
          <cell r="N457" t="str">
            <v>Plástico - PET embalagem (RI)</v>
          </cell>
          <cell r="P457">
            <v>11.68</v>
          </cell>
        </row>
        <row r="458">
          <cell r="B458" t="str">
            <v>Ambilital</v>
          </cell>
          <cell r="N458" t="str">
            <v>Vidro embalagem (RI)</v>
          </cell>
          <cell r="P458">
            <v>142</v>
          </cell>
        </row>
        <row r="459">
          <cell r="B459" t="str">
            <v>Ambilital</v>
          </cell>
          <cell r="N459" t="str">
            <v>Rejeitados/Refugos</v>
          </cell>
          <cell r="P459">
            <v>10849.56</v>
          </cell>
        </row>
        <row r="460">
          <cell r="B460" t="str">
            <v>Ambilital</v>
          </cell>
          <cell r="N460" t="str">
            <v>Material para CDR</v>
          </cell>
          <cell r="P460">
            <v>234.4</v>
          </cell>
        </row>
        <row r="461">
          <cell r="B461" t="str">
            <v>Ambilital</v>
          </cell>
          <cell r="N461" t="str">
            <v>RUB para Tratamento Biológico</v>
          </cell>
          <cell r="P461">
            <v>14344.55</v>
          </cell>
        </row>
        <row r="462">
          <cell r="B462" t="str">
            <v>Ambilital</v>
          </cell>
          <cell r="N462" t="str">
            <v>Outros</v>
          </cell>
          <cell r="P462">
            <v>3.4</v>
          </cell>
        </row>
        <row r="463">
          <cell r="B463" t="str">
            <v>Resíduos Nordeste</v>
          </cell>
          <cell r="N463" t="str">
            <v>Papel/Cartão - Embalagens de papel e cartão (RI)</v>
          </cell>
          <cell r="P463">
            <v>122.57999999999998</v>
          </cell>
        </row>
        <row r="464">
          <cell r="B464" t="str">
            <v>Resíduos Nordeste</v>
          </cell>
          <cell r="N464" t="str">
            <v>Papel/Cartão - Embalagens de papel e cartão (RI)</v>
          </cell>
          <cell r="P464">
            <v>501.4</v>
          </cell>
        </row>
        <row r="465">
          <cell r="B465" t="str">
            <v>Resíduos Nordeste</v>
          </cell>
          <cell r="N465" t="str">
            <v>Aço embalagem (RI)</v>
          </cell>
          <cell r="P465">
            <v>73.111999999999995</v>
          </cell>
        </row>
        <row r="466">
          <cell r="B466" t="str">
            <v>Resíduos Nordeste</v>
          </cell>
          <cell r="N466" t="str">
            <v>Metais Ferrosos não embalagem (RI)</v>
          </cell>
          <cell r="P466">
            <v>3.8479999999999999</v>
          </cell>
        </row>
        <row r="467">
          <cell r="B467" t="str">
            <v>Resíduos Nordeste</v>
          </cell>
          <cell r="N467" t="str">
            <v>Metais Ferrosos não embalagem (RI)</v>
          </cell>
          <cell r="P467">
            <v>164.666</v>
          </cell>
        </row>
        <row r="468">
          <cell r="B468" t="str">
            <v>Resíduos Nordeste</v>
          </cell>
          <cell r="N468" t="str">
            <v>Aço embalagem (RI)</v>
          </cell>
          <cell r="P468">
            <v>121.277</v>
          </cell>
        </row>
        <row r="469">
          <cell r="B469" t="str">
            <v>Resíduos Nordeste</v>
          </cell>
          <cell r="N469" t="str">
            <v>Metais Ferrosos não embalagem (RI)</v>
          </cell>
          <cell r="P469">
            <v>6.383</v>
          </cell>
        </row>
        <row r="470">
          <cell r="B470" t="str">
            <v>Resíduos Nordeste</v>
          </cell>
          <cell r="N470" t="str">
            <v>Aço embalagem (RI)</v>
          </cell>
          <cell r="P470">
            <v>140.08699999999999</v>
          </cell>
        </row>
        <row r="471">
          <cell r="B471" t="str">
            <v>Resíduos Nordeste</v>
          </cell>
          <cell r="N471" t="str">
            <v>Metais Ferrosos não embalagem (RI)</v>
          </cell>
          <cell r="P471">
            <v>7.3730000000000002</v>
          </cell>
        </row>
        <row r="472">
          <cell r="B472" t="str">
            <v>Resíduos Nordeste</v>
          </cell>
          <cell r="N472" t="str">
            <v>Metais não Ferrosos não embalagem (RI)</v>
          </cell>
          <cell r="P472">
            <v>11.72</v>
          </cell>
        </row>
        <row r="473">
          <cell r="B473" t="str">
            <v>Resíduos Nordeste</v>
          </cell>
          <cell r="N473" t="str">
            <v>Plástico - PEAD/PP embalagem (RI)</v>
          </cell>
          <cell r="P473">
            <v>13.36</v>
          </cell>
        </row>
        <row r="474">
          <cell r="B474" t="str">
            <v>Resíduos Nordeste</v>
          </cell>
          <cell r="N474" t="str">
            <v>Plástico - Filme embalagem (RI)</v>
          </cell>
          <cell r="P474">
            <v>273.37099999999998</v>
          </cell>
        </row>
        <row r="475">
          <cell r="B475" t="str">
            <v>Resíduos Nordeste</v>
          </cell>
          <cell r="N475" t="str">
            <v>Plástico - PEAD/PP embalagem (RI)</v>
          </cell>
          <cell r="P475">
            <v>90.06</v>
          </cell>
        </row>
        <row r="476">
          <cell r="B476" t="str">
            <v>Resíduos Nordeste</v>
          </cell>
          <cell r="N476" t="str">
            <v>Plásticos não embalagem (RI)</v>
          </cell>
          <cell r="P476">
            <v>96.049000000000007</v>
          </cell>
        </row>
        <row r="477">
          <cell r="B477" t="str">
            <v>Resíduos Nordeste</v>
          </cell>
          <cell r="N477" t="str">
            <v>Plástico - Filme embalagem (RI)</v>
          </cell>
          <cell r="P477">
            <v>106.33799999999999</v>
          </cell>
        </row>
        <row r="478">
          <cell r="B478" t="str">
            <v>Resíduos Nordeste</v>
          </cell>
          <cell r="N478" t="str">
            <v>Plásticos não embalagem (RI)</v>
          </cell>
          <cell r="P478">
            <v>37.362000000000002</v>
          </cell>
        </row>
        <row r="479">
          <cell r="B479" t="str">
            <v>Resíduos Nordeste</v>
          </cell>
          <cell r="N479" t="str">
            <v>Plástico - PET embalagem (RI)</v>
          </cell>
          <cell r="P479">
            <v>176.86</v>
          </cell>
        </row>
        <row r="480">
          <cell r="B480" t="str">
            <v>Resíduos Nordeste</v>
          </cell>
          <cell r="N480" t="str">
            <v>Plástico - PEAD/PP embalagem (RI)</v>
          </cell>
          <cell r="P480">
            <v>13.38</v>
          </cell>
        </row>
        <row r="481">
          <cell r="B481" t="str">
            <v>Resíduos Nordeste</v>
          </cell>
          <cell r="N481" t="str">
            <v>Rejeitados/Refugos</v>
          </cell>
          <cell r="P481">
            <v>24762.920000000002</v>
          </cell>
        </row>
        <row r="482">
          <cell r="B482" t="str">
            <v>Resíduos Nordeste</v>
          </cell>
          <cell r="N482" t="str">
            <v>RUB para Tratamento Biológico</v>
          </cell>
          <cell r="P482">
            <v>26820</v>
          </cell>
        </row>
        <row r="483">
          <cell r="B483" t="str">
            <v>Resíduos Nordeste</v>
          </cell>
          <cell r="N483" t="str">
            <v>Vidro embalagem (RI)</v>
          </cell>
          <cell r="P483">
            <v>315.56</v>
          </cell>
        </row>
        <row r="484">
          <cell r="B484" t="str">
            <v>Resíduos Nordeste</v>
          </cell>
          <cell r="N484" t="str">
            <v>Metais Ferrosos não embalagem (RS)</v>
          </cell>
          <cell r="P484">
            <v>19.079999999999998</v>
          </cell>
        </row>
        <row r="485">
          <cell r="B485" t="str">
            <v>Resíduos Nordeste</v>
          </cell>
          <cell r="N485" t="str">
            <v>Outros</v>
          </cell>
          <cell r="P485">
            <v>81.103999999999999</v>
          </cell>
        </row>
        <row r="486">
          <cell r="B486" t="str">
            <v>Gesamb</v>
          </cell>
          <cell r="N486" t="str">
            <v>Papel/Cartão - Embalagens de papel e cartão (RI)</v>
          </cell>
          <cell r="P486">
            <v>143.54</v>
          </cell>
        </row>
        <row r="487">
          <cell r="B487" t="str">
            <v>Gesamb</v>
          </cell>
          <cell r="N487" t="str">
            <v>Papel/Cartão - Embalagens de papel e cartão (RI)</v>
          </cell>
          <cell r="P487">
            <v>24.9</v>
          </cell>
        </row>
        <row r="488">
          <cell r="B488" t="str">
            <v>Gesamb</v>
          </cell>
          <cell r="N488" t="str">
            <v>Papel/Cartão - Embalagens de cartão para alimentos líquidos (ECAL) (RI)</v>
          </cell>
          <cell r="P488">
            <v>96.699999999999989</v>
          </cell>
        </row>
        <row r="489">
          <cell r="B489" t="str">
            <v>Gesamb</v>
          </cell>
          <cell r="N489" t="str">
            <v>Aço embalagem (RI)</v>
          </cell>
          <cell r="P489">
            <v>95.34</v>
          </cell>
        </row>
        <row r="490">
          <cell r="B490" t="str">
            <v>Gesamb</v>
          </cell>
          <cell r="N490" t="str">
            <v>Metais Ferrosos não embalagem (RI)</v>
          </cell>
          <cell r="P490">
            <v>92.62</v>
          </cell>
        </row>
        <row r="491">
          <cell r="B491" t="str">
            <v>Gesamb</v>
          </cell>
          <cell r="N491" t="str">
            <v>Aço embalagem (RI)</v>
          </cell>
          <cell r="P491">
            <v>150.04</v>
          </cell>
        </row>
        <row r="492">
          <cell r="B492" t="str">
            <v>Gesamb</v>
          </cell>
          <cell r="N492" t="str">
            <v>Metais Ferrosos não embalagem (RI)</v>
          </cell>
          <cell r="P492">
            <v>26.599999999999998</v>
          </cell>
        </row>
        <row r="493">
          <cell r="B493" t="str">
            <v>Gesamb</v>
          </cell>
          <cell r="N493" t="str">
            <v>Aço embalagem (RI)</v>
          </cell>
          <cell r="P493">
            <v>22.7</v>
          </cell>
        </row>
        <row r="494">
          <cell r="B494" t="str">
            <v>Gesamb</v>
          </cell>
          <cell r="N494" t="str">
            <v>Alumínio embalagem (RI)</v>
          </cell>
          <cell r="P494">
            <v>20.14</v>
          </cell>
        </row>
        <row r="495">
          <cell r="B495" t="str">
            <v>Gesamb</v>
          </cell>
          <cell r="N495" t="str">
            <v>Alumínio embalagem (RI)</v>
          </cell>
          <cell r="P495">
            <v>14.32</v>
          </cell>
        </row>
        <row r="496">
          <cell r="B496" t="str">
            <v>Gesamb</v>
          </cell>
          <cell r="N496" t="str">
            <v>Plástico - Filme embalagem (RI)</v>
          </cell>
          <cell r="P496">
            <v>94.449600000000004</v>
          </cell>
        </row>
        <row r="497">
          <cell r="B497" t="str">
            <v>Gesamb</v>
          </cell>
          <cell r="N497" t="str">
            <v>Plástico - Filme não embalagem (RI)</v>
          </cell>
          <cell r="P497">
            <v>74.210399999999993</v>
          </cell>
        </row>
        <row r="498">
          <cell r="B498" t="str">
            <v>Gesamb</v>
          </cell>
          <cell r="N498" t="str">
            <v>Plástico - PET embalagem (RI)</v>
          </cell>
          <cell r="P498">
            <v>27.1</v>
          </cell>
        </row>
        <row r="499">
          <cell r="B499" t="str">
            <v>Gesamb</v>
          </cell>
          <cell r="N499" t="str">
            <v>Plástico - PEAD/PP embalagem (RI)</v>
          </cell>
          <cell r="P499">
            <v>15.52</v>
          </cell>
        </row>
        <row r="500">
          <cell r="B500" t="str">
            <v>Gesamb</v>
          </cell>
          <cell r="N500" t="str">
            <v>Plástico - PET embalagem (RI)</v>
          </cell>
          <cell r="P500">
            <v>119.84</v>
          </cell>
        </row>
        <row r="501">
          <cell r="B501" t="str">
            <v>Gesamb</v>
          </cell>
          <cell r="N501" t="str">
            <v>Plástico - PEAD/PP embalagem (RI)</v>
          </cell>
          <cell r="P501">
            <v>61.92</v>
          </cell>
        </row>
        <row r="502">
          <cell r="B502" t="str">
            <v>Gesamb</v>
          </cell>
          <cell r="N502" t="str">
            <v>Plástico - PET embalagem (RI)</v>
          </cell>
          <cell r="P502">
            <v>138.56</v>
          </cell>
        </row>
        <row r="503">
          <cell r="B503" t="str">
            <v>Gesamb</v>
          </cell>
          <cell r="N503" t="str">
            <v>Plástico - PET embalagem (RI)</v>
          </cell>
          <cell r="P503">
            <v>31.92</v>
          </cell>
        </row>
        <row r="504">
          <cell r="B504" t="str">
            <v>Gesamb</v>
          </cell>
          <cell r="N504" t="str">
            <v>Vidro embalagem (RI)</v>
          </cell>
          <cell r="P504">
            <v>29.399999999999991</v>
          </cell>
        </row>
        <row r="505">
          <cell r="B505" t="str">
            <v>Gesamb</v>
          </cell>
          <cell r="N505" t="str">
            <v>Vidro embalagem (RI)</v>
          </cell>
          <cell r="P505">
            <v>58.379999999999995</v>
          </cell>
        </row>
        <row r="506">
          <cell r="B506" t="str">
            <v>Gesamb</v>
          </cell>
          <cell r="N506" t="str">
            <v>Vidro embalagem (RI)</v>
          </cell>
          <cell r="P506">
            <v>169.9</v>
          </cell>
        </row>
        <row r="507">
          <cell r="B507" t="str">
            <v>Gesamb</v>
          </cell>
          <cell r="N507" t="str">
            <v>Rejeitados/Refugos</v>
          </cell>
          <cell r="P507">
            <v>32813.612599999986</v>
          </cell>
        </row>
        <row r="508">
          <cell r="B508" t="str">
            <v>Gesamb</v>
          </cell>
          <cell r="N508" t="str">
            <v>RUB para Tratamento Biológico</v>
          </cell>
          <cell r="P508">
            <v>32283.752530000005</v>
          </cell>
        </row>
        <row r="509">
          <cell r="B509" t="str">
            <v>Gesamb</v>
          </cell>
          <cell r="N509" t="str">
            <v>Outros</v>
          </cell>
          <cell r="P509">
            <v>36.820000000000007</v>
          </cell>
        </row>
        <row r="510">
          <cell r="B510" t="str">
            <v>RESIESTRELA</v>
          </cell>
          <cell r="N510" t="str">
            <v>Papel/Cartão - Embalagens de cartão para alimentos líquidos (ECAL) (RI)</v>
          </cell>
          <cell r="P510">
            <v>23</v>
          </cell>
        </row>
        <row r="511">
          <cell r="B511" t="str">
            <v>RESIESTRELA</v>
          </cell>
          <cell r="N511" t="str">
            <v>Papel/Cartão - Embalagens de papel e cartão (RI)</v>
          </cell>
          <cell r="P511">
            <v>195.54300000000001</v>
          </cell>
        </row>
        <row r="512">
          <cell r="B512" t="str">
            <v>RESIESTRELA</v>
          </cell>
          <cell r="N512" t="str">
            <v>Papel/Cartão - Embalagens de papel e cartão (RI)</v>
          </cell>
          <cell r="P512">
            <v>23.56</v>
          </cell>
        </row>
        <row r="513">
          <cell r="B513" t="str">
            <v>RESIESTRELA</v>
          </cell>
          <cell r="N513" t="str">
            <v>Papel/Cartão - Embalagens de papel e cartão (RI)</v>
          </cell>
          <cell r="P513">
            <v>20.7</v>
          </cell>
        </row>
        <row r="514">
          <cell r="B514" t="str">
            <v>RESIESTRELA</v>
          </cell>
          <cell r="N514" t="str">
            <v>Papel/Cartão - Embalagens de cartão para alimentos líquidos (ECAL) (RI)</v>
          </cell>
          <cell r="P514">
            <v>73.180000000000007</v>
          </cell>
        </row>
        <row r="515">
          <cell r="B515" t="str">
            <v>RESIESTRELA</v>
          </cell>
          <cell r="N515" t="str">
            <v>Papel/Cartão - Embalagens de cartão para alimentos líquidos (ECAL) (RI)</v>
          </cell>
          <cell r="P515">
            <v>69.62</v>
          </cell>
        </row>
        <row r="516">
          <cell r="B516" t="str">
            <v>RESIESTRELA</v>
          </cell>
          <cell r="N516" t="str">
            <v>Aço embalagem (RI)</v>
          </cell>
          <cell r="P516">
            <v>217.8502</v>
          </cell>
        </row>
        <row r="517">
          <cell r="B517" t="str">
            <v>RESIESTRELA</v>
          </cell>
          <cell r="N517" t="str">
            <v>Metais Ferrosos não embalagem (RI)</v>
          </cell>
          <cell r="P517">
            <v>57.909799999999997</v>
          </cell>
        </row>
        <row r="518">
          <cell r="B518" t="str">
            <v>RESIESTRELA</v>
          </cell>
          <cell r="N518" t="str">
            <v>Aço embalagem (RI)</v>
          </cell>
          <cell r="P518">
            <v>335.51320000000004</v>
          </cell>
        </row>
        <row r="519">
          <cell r="B519" t="str">
            <v>RESIESTRELA</v>
          </cell>
          <cell r="N519" t="str">
            <v>Metais Ferrosos não embalagem (RI)</v>
          </cell>
          <cell r="P519">
            <v>89.186800000000005</v>
          </cell>
        </row>
        <row r="520">
          <cell r="B520" t="str">
            <v>RESIESTRELA</v>
          </cell>
          <cell r="N520" t="str">
            <v>Plástico - Filme embalagem (RI)</v>
          </cell>
          <cell r="P520">
            <v>363.22</v>
          </cell>
        </row>
        <row r="521">
          <cell r="B521" t="str">
            <v>RESIESTRELA</v>
          </cell>
          <cell r="N521" t="str">
            <v>Plástico - PEAD/PP embalagem (RI)</v>
          </cell>
          <cell r="P521">
            <v>100.52</v>
          </cell>
        </row>
        <row r="522">
          <cell r="B522" t="str">
            <v>RESIESTRELA</v>
          </cell>
          <cell r="N522" t="str">
            <v>Plástico - Filme embalagem (RI)</v>
          </cell>
          <cell r="P522">
            <v>81.323000000000008</v>
          </cell>
        </row>
        <row r="523">
          <cell r="B523" t="str">
            <v>RESIESTRELA</v>
          </cell>
          <cell r="N523" t="str">
            <v>Plástico - PET embalagem (RI)</v>
          </cell>
          <cell r="P523">
            <v>482.7</v>
          </cell>
        </row>
        <row r="524">
          <cell r="B524" t="str">
            <v>RESIESTRELA</v>
          </cell>
          <cell r="N524" t="str">
            <v>Plástico - PEAD/PP embalagem (RI)</v>
          </cell>
          <cell r="P524">
            <v>12.78</v>
          </cell>
        </row>
        <row r="525">
          <cell r="B525" t="str">
            <v>RESIESTRELA</v>
          </cell>
          <cell r="N525" t="str">
            <v>Plástico - PEAD/PP embalagem (RI)</v>
          </cell>
          <cell r="P525">
            <v>53.7</v>
          </cell>
        </row>
        <row r="526">
          <cell r="B526" t="str">
            <v>RESIESTRELA</v>
          </cell>
          <cell r="N526" t="str">
            <v>Outros</v>
          </cell>
          <cell r="P526">
            <v>27786.04</v>
          </cell>
        </row>
        <row r="527">
          <cell r="B527" t="str">
            <v>RESIESTRELA</v>
          </cell>
          <cell r="N527" t="str">
            <v>RUB para Tratamento Biológico</v>
          </cell>
          <cell r="P527">
            <v>32651.850000000002</v>
          </cell>
        </row>
        <row r="528">
          <cell r="B528" t="str">
            <v>RESIESTRELA</v>
          </cell>
          <cell r="N528" t="str">
            <v>Papel/Cartão - Embalagens de cartão para alimentos líquidos (ECAL) (RI)</v>
          </cell>
          <cell r="P528">
            <v>23.08</v>
          </cell>
        </row>
        <row r="529">
          <cell r="B529" t="str">
            <v>RESIESTRELA</v>
          </cell>
          <cell r="N529" t="str">
            <v>Papel/Cartão - Embalagens de cartão para alimentos líquidos (ECAL) (RI)</v>
          </cell>
          <cell r="P529">
            <v>22.8</v>
          </cell>
        </row>
        <row r="530">
          <cell r="B530" t="str">
            <v>RESINORTE</v>
          </cell>
          <cell r="N530" t="str">
            <v>Papel/Cartão - Embalagens de cartão para alimentos líquidos (ECAL) (RI)</v>
          </cell>
          <cell r="P530">
            <v>73.42</v>
          </cell>
        </row>
        <row r="531">
          <cell r="B531" t="str">
            <v>RESINORTE</v>
          </cell>
          <cell r="N531" t="str">
            <v>Papel/Cartão - Embalagens de cartão para alimentos líquidos (ECAL) (RI)</v>
          </cell>
          <cell r="P531">
            <v>94.84</v>
          </cell>
        </row>
        <row r="532">
          <cell r="B532" t="str">
            <v>RESINORTE</v>
          </cell>
          <cell r="N532" t="str">
            <v>Aço embalagem (RI)</v>
          </cell>
          <cell r="P532">
            <v>18.588999999999999</v>
          </cell>
        </row>
        <row r="533">
          <cell r="B533" t="str">
            <v>RESINORTE</v>
          </cell>
          <cell r="N533" t="str">
            <v>Metais Ferrosos não embalagem (RI)</v>
          </cell>
          <cell r="P533">
            <v>6.5309999999999997</v>
          </cell>
        </row>
        <row r="534">
          <cell r="B534" t="str">
            <v>RESINORTE</v>
          </cell>
          <cell r="N534" t="str">
            <v>Alumínio embalagem (RI)</v>
          </cell>
          <cell r="P534">
            <v>94.18</v>
          </cell>
        </row>
        <row r="535">
          <cell r="B535" t="str">
            <v>RESINORTE</v>
          </cell>
          <cell r="N535" t="str">
            <v>Plástico - Filme embalagem (RI)</v>
          </cell>
          <cell r="P535">
            <v>15.88</v>
          </cell>
        </row>
        <row r="536">
          <cell r="B536" t="str">
            <v>RESINORTE</v>
          </cell>
          <cell r="N536" t="str">
            <v>Plástico - PEAD/PP embalagem (RI)</v>
          </cell>
          <cell r="P536">
            <v>120.26</v>
          </cell>
        </row>
        <row r="537">
          <cell r="B537" t="str">
            <v>RESINORTE</v>
          </cell>
          <cell r="N537" t="str">
            <v>Plástico - PEAD/PP embalagem (RI)</v>
          </cell>
          <cell r="P537">
            <v>40.742400000000004</v>
          </cell>
        </row>
        <row r="538">
          <cell r="B538" t="str">
            <v>RESINORTE</v>
          </cell>
          <cell r="N538" t="str">
            <v>Plástico - PET embalagem (RI)</v>
          </cell>
          <cell r="P538">
            <v>979.78932399999997</v>
          </cell>
        </row>
        <row r="539">
          <cell r="B539" t="str">
            <v>RESINORTE</v>
          </cell>
          <cell r="N539" t="str">
            <v>Plástico - PEAD/PP embalagem (RI)</v>
          </cell>
          <cell r="P539">
            <v>13.82</v>
          </cell>
        </row>
        <row r="540">
          <cell r="B540" t="str">
            <v>RESINORTE</v>
          </cell>
          <cell r="N540" t="str">
            <v>Plástico - PEAD/PP embalagem (RI)</v>
          </cell>
          <cell r="P540">
            <v>156.88999999999999</v>
          </cell>
        </row>
        <row r="541">
          <cell r="B541" t="str">
            <v>RESINORTE</v>
          </cell>
          <cell r="N541" t="str">
            <v>Vidro embalagem (RI)</v>
          </cell>
          <cell r="P541">
            <v>23.7</v>
          </cell>
        </row>
        <row r="542">
          <cell r="B542" t="str">
            <v>RESINORTE</v>
          </cell>
          <cell r="N542" t="str">
            <v>Papel/Cartão - Embalagens de cartão para alimentos líquidos (ECAL) (RI)</v>
          </cell>
          <cell r="P542">
            <v>22.74</v>
          </cell>
        </row>
        <row r="543">
          <cell r="B543" t="str">
            <v>RESINORTE</v>
          </cell>
          <cell r="N543" t="str">
            <v>Papel/Cartão - Embalagens de cartão para alimentos líquidos (ECAL) (RI)</v>
          </cell>
          <cell r="P543">
            <v>26.78</v>
          </cell>
        </row>
        <row r="544">
          <cell r="B544" t="str">
            <v>RESINORTE</v>
          </cell>
          <cell r="N544" t="str">
            <v>Rejeitados/Refugos</v>
          </cell>
          <cell r="P544">
            <v>1381.86</v>
          </cell>
        </row>
        <row r="545">
          <cell r="B545" t="str">
            <v>RESINORTE</v>
          </cell>
          <cell r="N545" t="str">
            <v>Plástico - Filme embalagem (RI)</v>
          </cell>
          <cell r="P545">
            <v>23.9</v>
          </cell>
        </row>
        <row r="546">
          <cell r="B546" t="str">
            <v>RESINORTE</v>
          </cell>
          <cell r="N546" t="str">
            <v>Plástico - PET embalagem (RI)</v>
          </cell>
          <cell r="P546">
            <v>10.18</v>
          </cell>
        </row>
        <row r="547">
          <cell r="B547" t="str">
            <v>RESINORTE</v>
          </cell>
          <cell r="N547" t="str">
            <v>Vidro embalagem (RI)</v>
          </cell>
          <cell r="P547">
            <v>28.54</v>
          </cell>
        </row>
        <row r="548">
          <cell r="B548" t="str">
            <v>RESINORTE</v>
          </cell>
          <cell r="N548" t="str">
            <v>Rejeitados/Refugos</v>
          </cell>
          <cell r="P548">
            <v>1274.98</v>
          </cell>
        </row>
        <row r="549">
          <cell r="B549" t="str">
            <v>RESINORTE</v>
          </cell>
          <cell r="N549" t="str">
            <v>RUB para Tratamento Biológico</v>
          </cell>
          <cell r="P549">
            <v>956.52</v>
          </cell>
        </row>
        <row r="550">
          <cell r="B550" t="str">
            <v>RESINORTE</v>
          </cell>
          <cell r="N550" t="str">
            <v>Aço embalagem (RI)</v>
          </cell>
          <cell r="P550">
            <v>188.93799999999999</v>
          </cell>
        </row>
        <row r="551">
          <cell r="B551" t="str">
            <v>RESINORTE</v>
          </cell>
          <cell r="N551" t="str">
            <v>Metais Ferrosos não embalagem (RI)</v>
          </cell>
          <cell r="P551">
            <v>33.341999999999999</v>
          </cell>
        </row>
        <row r="552">
          <cell r="B552" t="str">
            <v>RESINORTE</v>
          </cell>
          <cell r="N552" t="str">
            <v>Aço embalagem (RI)</v>
          </cell>
          <cell r="P552">
            <v>80.698999999999998</v>
          </cell>
        </row>
        <row r="553">
          <cell r="B553" t="str">
            <v>RESINORTE</v>
          </cell>
          <cell r="N553" t="str">
            <v>Metais Ferrosos não embalagem (RI)</v>
          </cell>
          <cell r="P553">
            <v>14.241</v>
          </cell>
        </row>
        <row r="554">
          <cell r="B554" t="str">
            <v>RESINORTE</v>
          </cell>
          <cell r="N554" t="str">
            <v>Metais Ferrosos não embalagem (RI)</v>
          </cell>
          <cell r="P554">
            <v>9.6150000000000002</v>
          </cell>
        </row>
        <row r="555">
          <cell r="B555" t="str">
            <v>RESINORTE</v>
          </cell>
          <cell r="N555" t="str">
            <v>Metais Ferrosos não embalagem (RI)</v>
          </cell>
          <cell r="P555">
            <v>4.3739999999999997</v>
          </cell>
        </row>
        <row r="556">
          <cell r="B556" t="str">
            <v>RESINORTE</v>
          </cell>
          <cell r="N556" t="str">
            <v>Aço embalagem (RI)</v>
          </cell>
          <cell r="P556">
            <v>54.484999999999999</v>
          </cell>
        </row>
        <row r="557">
          <cell r="B557" t="str">
            <v>RESINORTE</v>
          </cell>
          <cell r="N557" t="str">
            <v>Aço embalagem (RI)</v>
          </cell>
          <cell r="P557">
            <v>24.786000000000001</v>
          </cell>
        </row>
        <row r="558">
          <cell r="B558" t="str">
            <v>RESINORTE</v>
          </cell>
          <cell r="N558" t="str">
            <v>Plástico - PEAD/PP embalagem (RI)</v>
          </cell>
          <cell r="P558">
            <v>13.98</v>
          </cell>
        </row>
        <row r="559">
          <cell r="B559" t="str">
            <v>RESINORTE</v>
          </cell>
          <cell r="N559" t="str">
            <v>Plástico - Filme embalagem (RI)</v>
          </cell>
          <cell r="P559">
            <v>49.54</v>
          </cell>
        </row>
        <row r="560">
          <cell r="B560" t="str">
            <v>RESINORTE</v>
          </cell>
          <cell r="N560" t="str">
            <v>Plástico - Filme não embalagem (RI)</v>
          </cell>
          <cell r="P560">
            <v>49.54</v>
          </cell>
        </row>
        <row r="561">
          <cell r="B561" t="str">
            <v>RESINORTE</v>
          </cell>
          <cell r="N561" t="str">
            <v>Plástico - PET embalagem (RI)</v>
          </cell>
          <cell r="P561">
            <v>37.58</v>
          </cell>
        </row>
        <row r="562">
          <cell r="B562" t="str">
            <v>RESINORTE</v>
          </cell>
          <cell r="N562" t="str">
            <v>Vidro embalagem (RI)</v>
          </cell>
          <cell r="P562">
            <v>332.58</v>
          </cell>
        </row>
        <row r="563">
          <cell r="B563" t="str">
            <v>RESINORTE</v>
          </cell>
          <cell r="N563" t="str">
            <v>Vidro embalagem (RI)</v>
          </cell>
          <cell r="P563">
            <v>69.239999999999995</v>
          </cell>
        </row>
        <row r="564">
          <cell r="B564" t="str">
            <v>RESINORTE</v>
          </cell>
          <cell r="N564" t="str">
            <v>Outros</v>
          </cell>
          <cell r="P564">
            <v>38466.021999999997</v>
          </cell>
        </row>
        <row r="565">
          <cell r="B565" t="str">
            <v>RESINORTE</v>
          </cell>
          <cell r="N565" t="str">
            <v>Outros</v>
          </cell>
          <cell r="P565">
            <v>3337.74</v>
          </cell>
        </row>
        <row r="566">
          <cell r="B566" t="str">
            <v>RESINORTE</v>
          </cell>
          <cell r="N566" t="str">
            <v>Outros</v>
          </cell>
          <cell r="P566">
            <v>9008.86</v>
          </cell>
        </row>
        <row r="567">
          <cell r="B567" t="str">
            <v>RESINORTE</v>
          </cell>
          <cell r="N567" t="str">
            <v>Outros</v>
          </cell>
          <cell r="P567">
            <v>575.03499999999997</v>
          </cell>
        </row>
        <row r="568">
          <cell r="B568" t="str">
            <v>RESINORTE</v>
          </cell>
          <cell r="N568" t="str">
            <v>RUB para Tratamento Biológico</v>
          </cell>
          <cell r="P568">
            <v>67974.346999999994</v>
          </cell>
        </row>
        <row r="569">
          <cell r="B569" t="str">
            <v>RESINORTE</v>
          </cell>
          <cell r="N569" t="str">
            <v>Outros</v>
          </cell>
          <cell r="P569">
            <v>852.65200000000004</v>
          </cell>
        </row>
        <row r="570">
          <cell r="B570" t="str">
            <v>RESINORTE</v>
          </cell>
          <cell r="N570" t="str">
            <v>Papel/Cartão - Embalagens de cartão para alimentos líquidos (ECAL) (RI)</v>
          </cell>
          <cell r="P570">
            <v>24.42</v>
          </cell>
        </row>
        <row r="571">
          <cell r="B571" t="str">
            <v>RESINORTE</v>
          </cell>
          <cell r="N571" t="str">
            <v>Aço embalagem (RI)</v>
          </cell>
          <cell r="P571">
            <v>25.88</v>
          </cell>
        </row>
        <row r="572">
          <cell r="B572" t="str">
            <v>RESINORTE</v>
          </cell>
          <cell r="N572" t="str">
            <v>Alumínio embalagem (RI)</v>
          </cell>
          <cell r="P572">
            <v>9.4</v>
          </cell>
        </row>
        <row r="573">
          <cell r="B573" t="str">
            <v>RESINORTE</v>
          </cell>
          <cell r="N573" t="str">
            <v>Plástico - Filme embalagem (RI)</v>
          </cell>
          <cell r="P573">
            <v>45.252000000000002</v>
          </cell>
        </row>
        <row r="574">
          <cell r="B574" t="str">
            <v>RESINORTE</v>
          </cell>
          <cell r="N574" t="str">
            <v>Plástico - Filme não embalagem (RI)</v>
          </cell>
          <cell r="P574">
            <v>5.0279999999999996</v>
          </cell>
        </row>
        <row r="575">
          <cell r="B575" t="str">
            <v>RESINORTE</v>
          </cell>
          <cell r="N575" t="str">
            <v>Plástico - PEAD/PP embalagem (RI)</v>
          </cell>
          <cell r="P575">
            <v>24.42</v>
          </cell>
        </row>
        <row r="576">
          <cell r="B576" t="str">
            <v>RESINORTE</v>
          </cell>
          <cell r="N576" t="str">
            <v>Plástico - PET embalagem (RI)</v>
          </cell>
          <cell r="P576">
            <v>28.08</v>
          </cell>
        </row>
        <row r="577">
          <cell r="B577" t="str">
            <v>RESINORTE</v>
          </cell>
          <cell r="N577" t="str">
            <v>Vidro embalagem (RI)</v>
          </cell>
          <cell r="P577">
            <v>28.4</v>
          </cell>
        </row>
        <row r="578">
          <cell r="B578" t="str">
            <v>RESINORTE</v>
          </cell>
          <cell r="N578" t="str">
            <v>RUB para Tratamento Biológico</v>
          </cell>
          <cell r="P578">
            <v>2682.12</v>
          </cell>
        </row>
        <row r="579">
          <cell r="B579" t="str">
            <v>RESINORTE</v>
          </cell>
          <cell r="N579" t="str">
            <v>Rejeitados/Refugos</v>
          </cell>
          <cell r="P579">
            <v>2390.8200000000002</v>
          </cell>
        </row>
        <row r="580">
          <cell r="B580" t="str">
            <v>RSTJ</v>
          </cell>
          <cell r="N580" t="str">
            <v>Outros</v>
          </cell>
          <cell r="P580">
            <v>72.180000000000007</v>
          </cell>
        </row>
        <row r="581">
          <cell r="B581" t="str">
            <v>RSTJ</v>
          </cell>
          <cell r="N581" t="str">
            <v>Aço embalagem (RI)</v>
          </cell>
          <cell r="P581">
            <v>239.60000000000002</v>
          </cell>
        </row>
        <row r="582">
          <cell r="B582" t="str">
            <v>RSTJ</v>
          </cell>
          <cell r="N582" t="str">
            <v>Aço embalagem (RI)</v>
          </cell>
          <cell r="P582">
            <v>23.98</v>
          </cell>
        </row>
        <row r="583">
          <cell r="B583" t="str">
            <v>RSTJ</v>
          </cell>
          <cell r="N583" t="str">
            <v>Aço embalagem (RI)</v>
          </cell>
          <cell r="P583">
            <v>44.82</v>
          </cell>
        </row>
        <row r="584">
          <cell r="B584" t="str">
            <v>RSTJ</v>
          </cell>
          <cell r="N584" t="str">
            <v>Aço embalagem (RI)</v>
          </cell>
          <cell r="P584">
            <v>24.98</v>
          </cell>
        </row>
        <row r="585">
          <cell r="B585" t="str">
            <v>RSTJ</v>
          </cell>
          <cell r="N585" t="str">
            <v>Alumínio embalagem (RI)</v>
          </cell>
          <cell r="P585">
            <v>11.31</v>
          </cell>
        </row>
        <row r="586">
          <cell r="B586" t="str">
            <v>RSTJ</v>
          </cell>
          <cell r="N586" t="str">
            <v>Alumínio embalagem (RI)</v>
          </cell>
          <cell r="P586">
            <v>60.42</v>
          </cell>
        </row>
        <row r="587">
          <cell r="B587" t="str">
            <v>RSTJ</v>
          </cell>
          <cell r="N587" t="str">
            <v>Plástico - Filme embalagem (RI)</v>
          </cell>
          <cell r="P587">
            <v>26.56</v>
          </cell>
        </row>
        <row r="588">
          <cell r="B588" t="str">
            <v>RSTJ</v>
          </cell>
          <cell r="N588" t="str">
            <v>Plástico - outros plásticos embalagens (RI)</v>
          </cell>
          <cell r="P588">
            <v>1204.02</v>
          </cell>
        </row>
        <row r="589">
          <cell r="B589" t="str">
            <v>RSTJ</v>
          </cell>
          <cell r="N589" t="str">
            <v>Plásticos não embalagem (RI)</v>
          </cell>
          <cell r="P589">
            <v>141.99999999999997</v>
          </cell>
        </row>
        <row r="590">
          <cell r="B590" t="str">
            <v>RSTJ</v>
          </cell>
          <cell r="N590" t="str">
            <v>Plástico - PEAD/PP embalagem (RI)</v>
          </cell>
          <cell r="P590">
            <v>63.239999999999995</v>
          </cell>
        </row>
        <row r="591">
          <cell r="B591" t="str">
            <v>RSTJ</v>
          </cell>
          <cell r="N591" t="str">
            <v>Plástico - PET embalagem (RI)</v>
          </cell>
          <cell r="P591">
            <v>56.28</v>
          </cell>
        </row>
        <row r="592">
          <cell r="B592" t="str">
            <v>RSTJ</v>
          </cell>
          <cell r="N592" t="str">
            <v>Plástico - PET embalagem (RI)</v>
          </cell>
          <cell r="P592">
            <v>164.82000000000002</v>
          </cell>
        </row>
        <row r="593">
          <cell r="B593" t="str">
            <v>RSTJ</v>
          </cell>
          <cell r="N593" t="str">
            <v>Vidro embalagem (RI)</v>
          </cell>
          <cell r="P593">
            <v>58.980000000000004</v>
          </cell>
        </row>
        <row r="594">
          <cell r="B594" t="str">
            <v>RSTJ</v>
          </cell>
          <cell r="N594" t="str">
            <v>Vidro embalagem (RI)</v>
          </cell>
          <cell r="P594">
            <v>58.260000000000005</v>
          </cell>
        </row>
        <row r="595">
          <cell r="B595" t="str">
            <v>RSTJ</v>
          </cell>
          <cell r="N595" t="str">
            <v>Rejeitados/Refugos</v>
          </cell>
          <cell r="P595">
            <v>9021.5</v>
          </cell>
        </row>
        <row r="596">
          <cell r="B596" t="str">
            <v>RSTJ</v>
          </cell>
          <cell r="N596" t="str">
            <v>RUB para Tratamento Biológico</v>
          </cell>
          <cell r="P596">
            <v>44725</v>
          </cell>
        </row>
        <row r="597">
          <cell r="B597" t="str">
            <v>RSTJ</v>
          </cell>
          <cell r="N597" t="str">
            <v>Outros</v>
          </cell>
          <cell r="P597">
            <v>2460.7599999999998</v>
          </cell>
        </row>
        <row r="598">
          <cell r="B598" t="str">
            <v>Planalto Beirão</v>
          </cell>
          <cell r="N598" t="str">
            <v>Metais Ferrosos não embalagem (RI)</v>
          </cell>
          <cell r="P598">
            <v>37.200000000000003</v>
          </cell>
        </row>
        <row r="599">
          <cell r="B599" t="str">
            <v>Planalto Beirão</v>
          </cell>
          <cell r="N599" t="str">
            <v>CDR</v>
          </cell>
          <cell r="P599">
            <v>2104.46</v>
          </cell>
        </row>
        <row r="600">
          <cell r="B600" t="str">
            <v>Planalto Beirão</v>
          </cell>
          <cell r="N600" t="str">
            <v>Rejeitados/Refugos</v>
          </cell>
          <cell r="P600">
            <v>83.34</v>
          </cell>
        </row>
        <row r="601">
          <cell r="B601" t="str">
            <v>Planalto Beirão</v>
          </cell>
          <cell r="N601" t="str">
            <v>Rejeitados/Refugos</v>
          </cell>
          <cell r="P601">
            <v>553.5</v>
          </cell>
        </row>
        <row r="602">
          <cell r="B602" t="str">
            <v>Ambilital</v>
          </cell>
          <cell r="N602" t="str">
            <v>Rejeitados/Refugos</v>
          </cell>
          <cell r="P602">
            <v>154.12</v>
          </cell>
        </row>
        <row r="603">
          <cell r="B603" t="str">
            <v>Ambilital</v>
          </cell>
          <cell r="N603" t="str">
            <v>CDR</v>
          </cell>
          <cell r="P603">
            <v>913.5</v>
          </cell>
        </row>
        <row r="604">
          <cell r="B604" t="str">
            <v>Ambilital</v>
          </cell>
          <cell r="N604" t="str">
            <v>Rejeitados/Refugos</v>
          </cell>
          <cell r="P604">
            <v>103.52</v>
          </cell>
        </row>
        <row r="605">
          <cell r="B605" t="str">
            <v>VALORSUL</v>
          </cell>
          <cell r="N605" t="str">
            <v>Escórias de metais ferrosos</v>
          </cell>
          <cell r="P605">
            <v>1792.78</v>
          </cell>
        </row>
        <row r="606">
          <cell r="B606" t="str">
            <v>VALORSUL</v>
          </cell>
          <cell r="N606" t="str">
            <v>Escórias de metais ferrosos</v>
          </cell>
          <cell r="P606">
            <v>1039.2990000000002</v>
          </cell>
        </row>
        <row r="607">
          <cell r="B607" t="str">
            <v>VALORSUL</v>
          </cell>
          <cell r="N607" t="str">
            <v>Escórias de metais ferrosos</v>
          </cell>
          <cell r="P607">
            <v>1076.04</v>
          </cell>
        </row>
        <row r="608">
          <cell r="B608" t="str">
            <v>VALORSUL</v>
          </cell>
          <cell r="N608" t="str">
            <v>Escórias de metais ferrosos</v>
          </cell>
          <cell r="P608">
            <v>203.82</v>
          </cell>
        </row>
        <row r="609">
          <cell r="B609" t="str">
            <v>VALORSUL</v>
          </cell>
          <cell r="N609" t="str">
            <v>Escórias de metais ferrosos</v>
          </cell>
          <cell r="P609">
            <v>355.44000000000005</v>
          </cell>
        </row>
        <row r="610">
          <cell r="B610" t="str">
            <v>VALORSUL</v>
          </cell>
          <cell r="N610" t="str">
            <v>Escórias de metais ferrosos</v>
          </cell>
          <cell r="P610">
            <v>104.70000000000002</v>
          </cell>
        </row>
        <row r="611">
          <cell r="B611" t="str">
            <v>VALORSUL</v>
          </cell>
          <cell r="N611" t="str">
            <v>Inqueimados</v>
          </cell>
          <cell r="P611">
            <v>3994.44</v>
          </cell>
        </row>
        <row r="612">
          <cell r="B612" t="str">
            <v>VALORSUL</v>
          </cell>
          <cell r="N612" t="str">
            <v>Inqueimados</v>
          </cell>
          <cell r="P612">
            <v>4362.53</v>
          </cell>
        </row>
        <row r="613">
          <cell r="B613" t="str">
            <v>VALORSUL</v>
          </cell>
          <cell r="N613" t="str">
            <v>Metais Ferrosos não embalagem (RI)</v>
          </cell>
          <cell r="P613">
            <v>63.74</v>
          </cell>
        </row>
        <row r="614">
          <cell r="B614" t="str">
            <v>VALORSUL</v>
          </cell>
          <cell r="N614" t="str">
            <v>Metais Ferrosos não embalagem (RI)</v>
          </cell>
          <cell r="P614">
            <v>31.6</v>
          </cell>
        </row>
        <row r="615">
          <cell r="B615" t="str">
            <v>VALORSUL</v>
          </cell>
          <cell r="N615" t="str">
            <v>Metais Ferrosos não embalagem (RI)</v>
          </cell>
          <cell r="P615">
            <v>216.06</v>
          </cell>
        </row>
        <row r="616">
          <cell r="B616" t="str">
            <v>VALORSUL</v>
          </cell>
          <cell r="N616" t="str">
            <v>Escórias de metais não ferrosos</v>
          </cell>
          <cell r="P616">
            <v>270.40000000000003</v>
          </cell>
        </row>
        <row r="617">
          <cell r="B617" t="str">
            <v>VALORSUL</v>
          </cell>
          <cell r="N617" t="str">
            <v>Metais não Ferrosos não embalagem (RI)</v>
          </cell>
          <cell r="P617">
            <v>12.96</v>
          </cell>
        </row>
        <row r="618">
          <cell r="B618" t="str">
            <v>VALORSUL</v>
          </cell>
          <cell r="N618" t="str">
            <v>Escórias de metais não ferrosos</v>
          </cell>
          <cell r="P618">
            <v>171.46</v>
          </cell>
        </row>
        <row r="619">
          <cell r="B619" t="str">
            <v>VALORSUL</v>
          </cell>
          <cell r="N619" t="str">
            <v>Metais não Ferrosos não embalagem (RI)</v>
          </cell>
          <cell r="P619">
            <v>264.06</v>
          </cell>
        </row>
        <row r="620">
          <cell r="B620" t="str">
            <v>VALORSUL</v>
          </cell>
          <cell r="N620" t="str">
            <v>Outros</v>
          </cell>
          <cell r="P620">
            <v>2.56</v>
          </cell>
        </row>
        <row r="621">
          <cell r="B621" t="str">
            <v>VALORSUL</v>
          </cell>
          <cell r="N621" t="str">
            <v>Outros</v>
          </cell>
          <cell r="P621">
            <v>4.7530000000000001</v>
          </cell>
        </row>
        <row r="622">
          <cell r="B622" t="str">
            <v>VALORSUL</v>
          </cell>
          <cell r="N622" t="str">
            <v>Metais Ferrosos não embalagem (RI)</v>
          </cell>
          <cell r="P622">
            <v>9.5860000000000003</v>
          </cell>
        </row>
        <row r="623">
          <cell r="B623" t="str">
            <v>Lipor</v>
          </cell>
          <cell r="N623" t="str">
            <v>Outros</v>
          </cell>
          <cell r="P623">
            <v>4.1685E-2</v>
          </cell>
        </row>
        <row r="624">
          <cell r="B624" t="str">
            <v>Lipor</v>
          </cell>
          <cell r="N624" t="str">
            <v>Rejeitados/Refugos</v>
          </cell>
          <cell r="P624">
            <v>6274.6900000000014</v>
          </cell>
        </row>
        <row r="625">
          <cell r="B625" t="str">
            <v>Tratolixo</v>
          </cell>
          <cell r="N625" t="str">
            <v>Rejeitados/Refugos</v>
          </cell>
          <cell r="P625">
            <v>6741.6000000000013</v>
          </cell>
        </row>
        <row r="626">
          <cell r="B626" t="str">
            <v>Planalto Beirão</v>
          </cell>
          <cell r="N626" t="str">
            <v>Rejeitados/Refugos</v>
          </cell>
          <cell r="P626">
            <v>1325.78</v>
          </cell>
        </row>
        <row r="627">
          <cell r="B627" t="str">
            <v>Planalto Beirão</v>
          </cell>
          <cell r="N627" t="str">
            <v>Rejeitados/Refugos</v>
          </cell>
          <cell r="P627">
            <v>1571.54</v>
          </cell>
        </row>
        <row r="628">
          <cell r="B628" t="str">
            <v>ERSUC</v>
          </cell>
          <cell r="N628" t="str">
            <v>Outros</v>
          </cell>
          <cell r="P628">
            <v>2339.87</v>
          </cell>
        </row>
        <row r="629">
          <cell r="B629" t="str">
            <v>ERSUC</v>
          </cell>
          <cell r="N629" t="str">
            <v>Outros</v>
          </cell>
          <cell r="P629">
            <v>749.92</v>
          </cell>
        </row>
        <row r="630">
          <cell r="B630" t="str">
            <v>ERSUC</v>
          </cell>
          <cell r="N630" t="str">
            <v>Outros</v>
          </cell>
          <cell r="P630">
            <v>2024.92</v>
          </cell>
        </row>
        <row r="631">
          <cell r="B631" t="str">
            <v>Amcal</v>
          </cell>
          <cell r="N631" t="str">
            <v>Vidro embalagem (RS)</v>
          </cell>
          <cell r="P631">
            <v>3.54</v>
          </cell>
        </row>
        <row r="632">
          <cell r="B632" t="str">
            <v>Amcal</v>
          </cell>
          <cell r="N632" t="str">
            <v>Rejeitados/Refugos</v>
          </cell>
          <cell r="P632">
            <v>210.12</v>
          </cell>
        </row>
        <row r="633">
          <cell r="B633" t="str">
            <v>Amcal</v>
          </cell>
          <cell r="N633" t="str">
            <v>Outros</v>
          </cell>
          <cell r="P633">
            <v>22.39</v>
          </cell>
        </row>
        <row r="634">
          <cell r="B634" t="str">
            <v>ALGAR</v>
          </cell>
          <cell r="N634" t="str">
            <v>Outros</v>
          </cell>
          <cell r="P634">
            <v>591.87</v>
          </cell>
        </row>
        <row r="635">
          <cell r="B635" t="str">
            <v>ALGAR</v>
          </cell>
          <cell r="N635" t="str">
            <v>Outros</v>
          </cell>
          <cell r="P635">
            <v>2718.43</v>
          </cell>
        </row>
        <row r="636">
          <cell r="B636" t="str">
            <v>ALGAR</v>
          </cell>
          <cell r="N636" t="str">
            <v>Outros</v>
          </cell>
          <cell r="P636">
            <v>382.46</v>
          </cell>
        </row>
        <row r="637">
          <cell r="B637" t="str">
            <v>ALGAR</v>
          </cell>
          <cell r="N637" t="str">
            <v>Outros</v>
          </cell>
          <cell r="P637">
            <v>1504.79</v>
          </cell>
        </row>
        <row r="638">
          <cell r="B638" t="str">
            <v>SULDOURO</v>
          </cell>
          <cell r="N638" t="str">
            <v>Outros</v>
          </cell>
          <cell r="P638">
            <v>2655.18</v>
          </cell>
        </row>
        <row r="639">
          <cell r="B639" t="str">
            <v>RESULIMA</v>
          </cell>
          <cell r="N639" t="str">
            <v>Outros</v>
          </cell>
          <cell r="P639">
            <v>1413.94</v>
          </cell>
        </row>
        <row r="640">
          <cell r="B640" t="str">
            <v>BRAVAL</v>
          </cell>
          <cell r="N640" t="str">
            <v>Plásticos não embalagem (RS)</v>
          </cell>
          <cell r="P640">
            <v>66.739999999999995</v>
          </cell>
        </row>
        <row r="641">
          <cell r="B641" t="str">
            <v>BRAVAL</v>
          </cell>
          <cell r="N641" t="str">
            <v>Rejeitados/Refugos</v>
          </cell>
          <cell r="P641">
            <v>139.66</v>
          </cell>
        </row>
        <row r="642">
          <cell r="B642" t="str">
            <v>BRAVAL</v>
          </cell>
          <cell r="N642" t="str">
            <v>Vidro embalagem (RS)</v>
          </cell>
          <cell r="P642">
            <v>97.82</v>
          </cell>
        </row>
        <row r="643">
          <cell r="B643" t="str">
            <v>BRAVAL</v>
          </cell>
          <cell r="N643" t="str">
            <v>Rejeitados/Refugos</v>
          </cell>
          <cell r="P643">
            <v>4905.96</v>
          </cell>
        </row>
        <row r="644">
          <cell r="B644" t="str">
            <v>VALORMINHO</v>
          </cell>
          <cell r="N644" t="str">
            <v>Outros</v>
          </cell>
          <cell r="P644">
            <v>313.05999999999995</v>
          </cell>
        </row>
        <row r="645">
          <cell r="B645" t="str">
            <v>VALORLIS</v>
          </cell>
          <cell r="N645" t="str">
            <v>Outros</v>
          </cell>
          <cell r="P645">
            <v>1163.06</v>
          </cell>
        </row>
        <row r="646">
          <cell r="B646" t="str">
            <v>AMARSUL</v>
          </cell>
          <cell r="N646" t="str">
            <v>Outros</v>
          </cell>
          <cell r="P646">
            <v>970.57</v>
          </cell>
        </row>
        <row r="647">
          <cell r="B647" t="str">
            <v>AMARSUL</v>
          </cell>
          <cell r="N647" t="str">
            <v>Outros</v>
          </cell>
          <cell r="P647">
            <v>4159.0300000000007</v>
          </cell>
        </row>
        <row r="648">
          <cell r="B648" t="str">
            <v>AMARSUL</v>
          </cell>
          <cell r="N648" t="str">
            <v>Outros</v>
          </cell>
          <cell r="P648">
            <v>532.78</v>
          </cell>
        </row>
        <row r="649">
          <cell r="B649" t="str">
            <v>AMARSUL</v>
          </cell>
          <cell r="N649" t="str">
            <v>Outros</v>
          </cell>
          <cell r="P649">
            <v>59.499999999999993</v>
          </cell>
        </row>
        <row r="650">
          <cell r="B650" t="str">
            <v>Ambisousa</v>
          </cell>
          <cell r="N650" t="str">
            <v>Rejeitados/Refugos</v>
          </cell>
          <cell r="P650">
            <v>176.84</v>
          </cell>
        </row>
        <row r="651">
          <cell r="B651" t="str">
            <v>Ambisousa</v>
          </cell>
          <cell r="N651" t="str">
            <v>Rejeitados/Refugos</v>
          </cell>
          <cell r="P651">
            <v>34.880000000000003</v>
          </cell>
        </row>
        <row r="652">
          <cell r="B652" t="str">
            <v>Ambisousa</v>
          </cell>
          <cell r="N652" t="str">
            <v>Rejeitados/Refugos</v>
          </cell>
          <cell r="P652">
            <v>1076</v>
          </cell>
        </row>
        <row r="653">
          <cell r="B653" t="str">
            <v>Resialentejo</v>
          </cell>
          <cell r="N653" t="str">
            <v>Rejeitados/Refugos</v>
          </cell>
          <cell r="P653">
            <v>301.7</v>
          </cell>
        </row>
        <row r="654">
          <cell r="B654" t="str">
            <v>Resialentejo</v>
          </cell>
          <cell r="N654" t="str">
            <v>Material para CDR</v>
          </cell>
          <cell r="P654">
            <v>222.20000000000002</v>
          </cell>
        </row>
        <row r="655">
          <cell r="B655" t="str">
            <v>VALNOR</v>
          </cell>
          <cell r="N655" t="str">
            <v>Outros</v>
          </cell>
          <cell r="P655">
            <v>29.38</v>
          </cell>
        </row>
        <row r="656">
          <cell r="B656" t="str">
            <v>VALNOR</v>
          </cell>
          <cell r="N656" t="str">
            <v>Outros</v>
          </cell>
          <cell r="P656">
            <v>1710.28</v>
          </cell>
        </row>
        <row r="657">
          <cell r="B657" t="str">
            <v>VALNOR</v>
          </cell>
          <cell r="N657" t="str">
            <v>Outros</v>
          </cell>
          <cell r="P657">
            <v>999.32</v>
          </cell>
        </row>
        <row r="658">
          <cell r="B658" t="str">
            <v>VALNOR</v>
          </cell>
          <cell r="N658" t="str">
            <v>Outros</v>
          </cell>
          <cell r="P658">
            <v>93.54</v>
          </cell>
        </row>
        <row r="659">
          <cell r="B659" t="str">
            <v>Ambilital</v>
          </cell>
          <cell r="N659" t="str">
            <v>Rejeitados/Refugos</v>
          </cell>
          <cell r="P659">
            <v>228.5</v>
          </cell>
        </row>
        <row r="660">
          <cell r="B660" t="str">
            <v>Ambilital</v>
          </cell>
          <cell r="N660" t="str">
            <v>Material para CDR</v>
          </cell>
          <cell r="P660">
            <v>222.56</v>
          </cell>
        </row>
        <row r="661">
          <cell r="B661" t="str">
            <v>Ambilital</v>
          </cell>
          <cell r="N661" t="str">
            <v>Outros</v>
          </cell>
          <cell r="P661">
            <v>1.86</v>
          </cell>
        </row>
        <row r="662">
          <cell r="B662" t="str">
            <v>Ambilital</v>
          </cell>
          <cell r="N662" t="str">
            <v>Outros</v>
          </cell>
          <cell r="P662">
            <v>39.5</v>
          </cell>
        </row>
        <row r="663">
          <cell r="B663" t="str">
            <v>Resíduos Nordeste</v>
          </cell>
          <cell r="N663" t="str">
            <v>Rejeitados/Refugos</v>
          </cell>
          <cell r="P663">
            <v>311.54000000000002</v>
          </cell>
        </row>
        <row r="664">
          <cell r="B664" t="str">
            <v>Gesamb</v>
          </cell>
          <cell r="N664" t="str">
            <v>Rejeitados/Refugos</v>
          </cell>
          <cell r="P664">
            <v>560.24</v>
          </cell>
        </row>
        <row r="665">
          <cell r="B665" t="str">
            <v>RESIESTRELA</v>
          </cell>
          <cell r="N665" t="str">
            <v>Outros</v>
          </cell>
          <cell r="P665">
            <v>1059.26</v>
          </cell>
        </row>
        <row r="666">
          <cell r="B666" t="str">
            <v>RESINORTE</v>
          </cell>
          <cell r="N666" t="str">
            <v>Outros</v>
          </cell>
          <cell r="P666">
            <v>910.52</v>
          </cell>
        </row>
        <row r="667">
          <cell r="B667" t="str">
            <v>RESINORTE</v>
          </cell>
          <cell r="N667" t="str">
            <v>Outros</v>
          </cell>
          <cell r="P667">
            <v>523.04</v>
          </cell>
        </row>
        <row r="668">
          <cell r="B668" t="str">
            <v>RESINORTE</v>
          </cell>
          <cell r="N668" t="str">
            <v>Outros</v>
          </cell>
          <cell r="P668">
            <v>3076.9</v>
          </cell>
        </row>
        <row r="669">
          <cell r="B669" t="str">
            <v>RESINORTE</v>
          </cell>
          <cell r="N669" t="str">
            <v>Outros</v>
          </cell>
          <cell r="P669">
            <v>1302.48</v>
          </cell>
        </row>
        <row r="670">
          <cell r="B670" t="str">
            <v>RESINORTE</v>
          </cell>
          <cell r="N670" t="str">
            <v>Outros</v>
          </cell>
          <cell r="P670">
            <v>46.58</v>
          </cell>
        </row>
        <row r="671">
          <cell r="B671" t="str">
            <v>RESINORTE</v>
          </cell>
          <cell r="N671" t="str">
            <v>Outros</v>
          </cell>
          <cell r="P671">
            <v>308.77999999999997</v>
          </cell>
        </row>
        <row r="672">
          <cell r="B672" t="str">
            <v>VALORSUL</v>
          </cell>
          <cell r="N672" t="str">
            <v>Plástico - outros plásticos embalagens (RS)</v>
          </cell>
          <cell r="P672">
            <v>321.52</v>
          </cell>
        </row>
        <row r="673">
          <cell r="B673" t="str">
            <v>VALORSUL</v>
          </cell>
          <cell r="N673" t="str">
            <v>Outros</v>
          </cell>
          <cell r="P673">
            <v>8823.18</v>
          </cell>
        </row>
        <row r="674">
          <cell r="B674" t="str">
            <v>VALORSUL</v>
          </cell>
          <cell r="N674" t="str">
            <v>Outros</v>
          </cell>
          <cell r="P674">
            <v>490.12</v>
          </cell>
        </row>
        <row r="675">
          <cell r="B675" t="str">
            <v>VALORSUL</v>
          </cell>
          <cell r="N675" t="str">
            <v>Plástico - outros plásticos embalagens (RS)</v>
          </cell>
          <cell r="P675">
            <v>12.3</v>
          </cell>
        </row>
        <row r="676">
          <cell r="B676" t="str">
            <v>VALORSUL</v>
          </cell>
          <cell r="N676" t="str">
            <v>Outros</v>
          </cell>
          <cell r="P676">
            <v>43.5</v>
          </cell>
        </row>
        <row r="677">
          <cell r="B677" t="str">
            <v>VALORSUL</v>
          </cell>
          <cell r="N677" t="str">
            <v>Outros</v>
          </cell>
          <cell r="P677">
            <v>1356.9</v>
          </cell>
        </row>
        <row r="678">
          <cell r="B678" t="str">
            <v>ARM</v>
          </cell>
          <cell r="N678" t="str">
            <v>Rejeitados/Refugos</v>
          </cell>
          <cell r="P678">
            <v>1</v>
          </cell>
        </row>
        <row r="679">
          <cell r="B679" t="str">
            <v>ARM</v>
          </cell>
          <cell r="N679" t="str">
            <v>Rejeitados/Refugos</v>
          </cell>
          <cell r="P679">
            <v>93.36</v>
          </cell>
        </row>
        <row r="680">
          <cell r="B680" t="str">
            <v>ARM</v>
          </cell>
          <cell r="N680" t="str">
            <v>Rejeitados/Refugos</v>
          </cell>
          <cell r="P680">
            <v>0.5</v>
          </cell>
        </row>
        <row r="681">
          <cell r="B681" t="str">
            <v>ARM</v>
          </cell>
          <cell r="N681" t="str">
            <v>Rejeitados/Refugos</v>
          </cell>
          <cell r="P681">
            <v>2850.1200000000003</v>
          </cell>
        </row>
        <row r="682">
          <cell r="B682" t="str">
            <v>ARM</v>
          </cell>
          <cell r="N682" t="str">
            <v>Rejeitados/Refugos</v>
          </cell>
          <cell r="P682">
            <v>13.3</v>
          </cell>
        </row>
        <row r="683">
          <cell r="B683" t="str">
            <v>ARM</v>
          </cell>
          <cell r="N683" t="str">
            <v>Rejeitados/Refugos</v>
          </cell>
          <cell r="P683">
            <v>47.64</v>
          </cell>
        </row>
        <row r="684">
          <cell r="B684" t="str">
            <v>ARM</v>
          </cell>
          <cell r="N684" t="str">
            <v>Rejeitados/Refugos</v>
          </cell>
          <cell r="P684">
            <v>108.7</v>
          </cell>
        </row>
        <row r="685">
          <cell r="B685" t="str">
            <v>ARM</v>
          </cell>
          <cell r="N685" t="str">
            <v>Rejeitados/Refugos</v>
          </cell>
          <cell r="P685">
            <v>4.4400000000000004</v>
          </cell>
        </row>
        <row r="686">
          <cell r="B686" t="str">
            <v>RSTJ</v>
          </cell>
          <cell r="N686" t="str">
            <v>Rejeitados/Refugos</v>
          </cell>
          <cell r="P686">
            <v>833.2</v>
          </cell>
        </row>
        <row r="687">
          <cell r="B687" t="str">
            <v>Amcal</v>
          </cell>
          <cell r="N687" t="str">
            <v>Rejeitados/Refugos</v>
          </cell>
          <cell r="P687">
            <v>2250.14</v>
          </cell>
        </row>
        <row r="688">
          <cell r="B688" t="str">
            <v>Amcal</v>
          </cell>
          <cell r="N688" t="str">
            <v>Plástico - PEAD/PP embalagem (RI)</v>
          </cell>
          <cell r="P688">
            <v>14.72</v>
          </cell>
        </row>
        <row r="689">
          <cell r="B689" t="str">
            <v>Amcal</v>
          </cell>
          <cell r="N689" t="str">
            <v>Plástico - PET embalagem (RI)</v>
          </cell>
          <cell r="P689">
            <v>29</v>
          </cell>
        </row>
        <row r="690">
          <cell r="B690" t="str">
            <v>Amcal</v>
          </cell>
          <cell r="N690" t="str">
            <v>Plástico - Filme embalagem (RI)</v>
          </cell>
          <cell r="P690">
            <v>72.64</v>
          </cell>
        </row>
        <row r="691">
          <cell r="B691" t="str">
            <v>Amcal</v>
          </cell>
          <cell r="N691" t="str">
            <v>Plásticos Mistos embalagem (RI)</v>
          </cell>
          <cell r="P691">
            <v>41.82</v>
          </cell>
        </row>
        <row r="692">
          <cell r="B692" t="str">
            <v>Amcal</v>
          </cell>
          <cell r="N692" t="str">
            <v>RUB para Tratamento Biológico</v>
          </cell>
          <cell r="P692">
            <v>2946.39</v>
          </cell>
        </row>
        <row r="693">
          <cell r="B693" t="str">
            <v>Amcal</v>
          </cell>
          <cell r="N693" t="str">
            <v>Plástico - PET embalagem (RI)</v>
          </cell>
          <cell r="P693">
            <v>12.98</v>
          </cell>
        </row>
        <row r="694">
          <cell r="B694" t="str">
            <v>Ambilital</v>
          </cell>
          <cell r="N694" t="str">
            <v>Outros</v>
          </cell>
          <cell r="P694">
            <v>96.28</v>
          </cell>
        </row>
        <row r="698">
          <cell r="P698">
            <v>14846.398723999993</v>
          </cell>
        </row>
      </sheetData>
      <sheetData sheetId="27"/>
      <sheetData sheetId="28"/>
      <sheetData sheetId="29">
        <row r="109">
          <cell r="B109" t="str">
            <v>ALGAR</v>
          </cell>
          <cell r="C109">
            <v>37033.481</v>
          </cell>
          <cell r="D109">
            <v>7417.6900000000005</v>
          </cell>
          <cell r="E109">
            <v>1634.8880000000001</v>
          </cell>
          <cell r="F109">
            <v>56118.970000000016</v>
          </cell>
          <cell r="G109">
            <v>5925.38</v>
          </cell>
          <cell r="H109">
            <v>14328.946000000002</v>
          </cell>
          <cell r="I109">
            <v>122459.35499999998</v>
          </cell>
          <cell r="J109">
            <v>0</v>
          </cell>
          <cell r="L109">
            <v>5925.38</v>
          </cell>
        </row>
        <row r="110">
          <cell r="B110" t="str">
            <v>AMARSUL</v>
          </cell>
          <cell r="C110">
            <v>39071.049999999988</v>
          </cell>
          <cell r="D110">
            <v>7775.52</v>
          </cell>
          <cell r="E110">
            <v>4396.7419999999993</v>
          </cell>
          <cell r="F110">
            <v>97189.225999999995</v>
          </cell>
          <cell r="G110">
            <v>12460.599999999999</v>
          </cell>
          <cell r="H110">
            <v>16911.601000000002</v>
          </cell>
          <cell r="I110">
            <v>177804.73900000012</v>
          </cell>
          <cell r="J110">
            <v>0</v>
          </cell>
          <cell r="L110">
            <v>0</v>
          </cell>
          <cell r="M110">
            <v>11128.95</v>
          </cell>
        </row>
        <row r="111">
          <cell r="B111" t="str">
            <v>AMBILITAL</v>
          </cell>
          <cell r="C111">
            <v>6169.0755541442441</v>
          </cell>
          <cell r="D111">
            <v>0</v>
          </cell>
          <cell r="E111">
            <v>690.26444585575643</v>
          </cell>
          <cell r="F111">
            <v>3008.8645699999997</v>
          </cell>
          <cell r="G111">
            <v>589.70000000000005</v>
          </cell>
          <cell r="H111">
            <v>2070.71</v>
          </cell>
          <cell r="I111">
            <v>12528.614570000049</v>
          </cell>
          <cell r="J111">
            <v>0</v>
          </cell>
          <cell r="L111">
            <v>589.70000000000005</v>
          </cell>
          <cell r="M111">
            <v>2070.71</v>
          </cell>
        </row>
        <row r="112">
          <cell r="B112" t="str">
            <v>AMBISOUSA</v>
          </cell>
          <cell r="C112">
            <v>9634.67</v>
          </cell>
          <cell r="D112">
            <v>2875.26</v>
          </cell>
          <cell r="E112">
            <v>2899.9500000000003</v>
          </cell>
          <cell r="F112">
            <v>44.94</v>
          </cell>
          <cell r="G112">
            <v>0</v>
          </cell>
          <cell r="H112">
            <v>23.47</v>
          </cell>
          <cell r="I112">
            <v>15478.290000000008</v>
          </cell>
          <cell r="J112">
            <v>0</v>
          </cell>
          <cell r="L112">
            <v>0</v>
          </cell>
          <cell r="M112">
            <v>0</v>
          </cell>
        </row>
        <row r="113">
          <cell r="B113" t="str">
            <v>AMCAL</v>
          </cell>
          <cell r="C113">
            <v>0</v>
          </cell>
          <cell r="D113">
            <v>1776.8</v>
          </cell>
          <cell r="E113">
            <v>2388.9600000000009</v>
          </cell>
          <cell r="F113">
            <v>6.78</v>
          </cell>
          <cell r="G113">
            <v>23.88</v>
          </cell>
          <cell r="H113">
            <v>389.46000000000004</v>
          </cell>
          <cell r="I113">
            <v>4585.880000000001</v>
          </cell>
          <cell r="J113">
            <v>0</v>
          </cell>
          <cell r="L113">
            <v>23.88</v>
          </cell>
          <cell r="M113">
            <v>389.46000000000004</v>
          </cell>
        </row>
        <row r="114">
          <cell r="B114" t="str">
            <v>BRAVAL</v>
          </cell>
          <cell r="C114">
            <v>19324.882999999994</v>
          </cell>
          <cell r="D114">
            <v>54.687999999999988</v>
          </cell>
          <cell r="E114">
            <v>1809.0449999999998</v>
          </cell>
          <cell r="F114">
            <v>3672.4249999999997</v>
          </cell>
          <cell r="G114">
            <v>27.96</v>
          </cell>
          <cell r="H114">
            <v>0</v>
          </cell>
          <cell r="I114">
            <v>24889.00099999996</v>
          </cell>
          <cell r="J114">
            <v>0</v>
          </cell>
          <cell r="L114">
            <v>27.96</v>
          </cell>
          <cell r="M114">
            <v>0</v>
          </cell>
        </row>
        <row r="115">
          <cell r="B115" t="str">
            <v>ECOLEZIRIA</v>
          </cell>
          <cell r="C115">
            <v>3768.54</v>
          </cell>
          <cell r="D115">
            <v>69.039999999999992</v>
          </cell>
          <cell r="E115">
            <v>3935.72</v>
          </cell>
          <cell r="F115">
            <v>454.75999999999993</v>
          </cell>
          <cell r="G115">
            <v>0</v>
          </cell>
          <cell r="H115">
            <v>0</v>
          </cell>
          <cell r="I115">
            <v>8228.0599999999977</v>
          </cell>
          <cell r="J115">
            <v>0</v>
          </cell>
          <cell r="L115">
            <v>0</v>
          </cell>
          <cell r="M115">
            <v>0</v>
          </cell>
        </row>
        <row r="116">
          <cell r="B116" t="str">
            <v>ERSUC</v>
          </cell>
          <cell r="C116">
            <v>36798.82</v>
          </cell>
          <cell r="D116">
            <v>11655.151293018922</v>
          </cell>
          <cell r="E116">
            <v>2734.46</v>
          </cell>
          <cell r="F116">
            <v>12500.54</v>
          </cell>
          <cell r="G116">
            <v>6343.08</v>
          </cell>
          <cell r="H116">
            <v>3931.9000000000005</v>
          </cell>
          <cell r="I116">
            <v>73963.951293018996</v>
          </cell>
          <cell r="J116">
            <v>0</v>
          </cell>
          <cell r="L116">
            <v>6343.08</v>
          </cell>
          <cell r="M116">
            <v>3931.9000000000005</v>
          </cell>
        </row>
        <row r="117">
          <cell r="B117" t="str">
            <v>GESAMB</v>
          </cell>
          <cell r="C117">
            <v>5787.5119999999988</v>
          </cell>
          <cell r="D117">
            <v>693.86</v>
          </cell>
          <cell r="E117">
            <v>1521.7040000000009</v>
          </cell>
          <cell r="F117">
            <v>6988.0799999999972</v>
          </cell>
          <cell r="G117">
            <v>0</v>
          </cell>
          <cell r="H117">
            <v>1651.2800000000011</v>
          </cell>
          <cell r="I117">
            <v>16642.436000000031</v>
          </cell>
          <cell r="J117">
            <v>0</v>
          </cell>
          <cell r="L117">
            <v>0</v>
          </cell>
          <cell r="M117">
            <v>1651.2800000000011</v>
          </cell>
        </row>
        <row r="118">
          <cell r="B118" t="str">
            <v>LIPOR</v>
          </cell>
          <cell r="C118">
            <v>39180.44000000001</v>
          </cell>
          <cell r="D118">
            <v>25244.014999999999</v>
          </cell>
          <cell r="E118">
            <v>32401.671000000006</v>
          </cell>
          <cell r="F118">
            <v>2076.9580879999999</v>
          </cell>
          <cell r="G118">
            <v>28863.139999999996</v>
          </cell>
          <cell r="H118">
            <v>26296.430000000004</v>
          </cell>
          <cell r="I118">
            <v>154062.65408799978</v>
          </cell>
          <cell r="J118">
            <v>0</v>
          </cell>
        </row>
        <row r="119">
          <cell r="B119" t="str">
            <v>PLANALTO BEIRÃO</v>
          </cell>
          <cell r="C119">
            <v>13531.919999999996</v>
          </cell>
          <cell r="D119">
            <v>105.11999999999999</v>
          </cell>
          <cell r="E119">
            <v>5444.1630000000005</v>
          </cell>
          <cell r="F119">
            <v>2338.0589999999997</v>
          </cell>
          <cell r="G119">
            <v>137.94</v>
          </cell>
          <cell r="H119">
            <v>0</v>
          </cell>
          <cell r="I119">
            <v>21557.202000000063</v>
          </cell>
          <cell r="J119">
            <v>0</v>
          </cell>
          <cell r="L119">
            <v>137.94</v>
          </cell>
          <cell r="M119">
            <v>0</v>
          </cell>
        </row>
        <row r="120">
          <cell r="B120" t="str">
            <v>RESIALENTEJO</v>
          </cell>
          <cell r="C120">
            <v>3716.2599999999998</v>
          </cell>
          <cell r="D120">
            <v>2214.3039999999996</v>
          </cell>
          <cell r="E120">
            <v>635.56000000000006</v>
          </cell>
          <cell r="F120">
            <v>4413.2825000000003</v>
          </cell>
          <cell r="G120">
            <v>156.72</v>
          </cell>
          <cell r="H120">
            <v>2416.73</v>
          </cell>
          <cell r="I120">
            <v>13552.856500000002</v>
          </cell>
          <cell r="J120">
            <v>0</v>
          </cell>
          <cell r="L120">
            <v>156.72</v>
          </cell>
          <cell r="M120">
            <v>2416.73</v>
          </cell>
        </row>
        <row r="121">
          <cell r="B121" t="str">
            <v>RESÍDUOS NORDESTE</v>
          </cell>
          <cell r="C121">
            <v>2411.7590000000005</v>
          </cell>
          <cell r="D121">
            <v>1319.1680000000001</v>
          </cell>
          <cell r="E121">
            <v>4058.3989999999999</v>
          </cell>
          <cell r="F121">
            <v>65.885999999999996</v>
          </cell>
          <cell r="G121">
            <v>149</v>
          </cell>
          <cell r="H121">
            <v>76.98</v>
          </cell>
          <cell r="I121">
            <v>8081.1919999999955</v>
          </cell>
          <cell r="J121">
            <v>0</v>
          </cell>
          <cell r="L121">
            <v>149</v>
          </cell>
          <cell r="M121">
            <v>76.98</v>
          </cell>
        </row>
        <row r="122">
          <cell r="B122" t="str">
            <v>RESIESTRELA</v>
          </cell>
          <cell r="C122">
            <v>5078.1399999999976</v>
          </cell>
          <cell r="D122">
            <v>2563.4454999999994</v>
          </cell>
          <cell r="E122">
            <v>3875.4930000000018</v>
          </cell>
          <cell r="F122">
            <v>0</v>
          </cell>
          <cell r="G122">
            <v>446.13</v>
          </cell>
          <cell r="H122">
            <v>0</v>
          </cell>
          <cell r="I122">
            <v>11963.208499999993</v>
          </cell>
          <cell r="J122">
            <v>0</v>
          </cell>
          <cell r="L122">
            <v>446.13</v>
          </cell>
          <cell r="M122">
            <v>0</v>
          </cell>
        </row>
        <row r="123">
          <cell r="B123" t="str">
            <v>RESINORTE</v>
          </cell>
          <cell r="C123">
            <v>40704.783999999985</v>
          </cell>
          <cell r="D123">
            <v>13488.27</v>
          </cell>
          <cell r="E123">
            <v>6408.9620000000004</v>
          </cell>
          <cell r="F123">
            <v>16959.920000000006</v>
          </cell>
          <cell r="G123">
            <v>10997.060000000001</v>
          </cell>
          <cell r="H123">
            <v>4578.59</v>
          </cell>
          <cell r="I123">
            <v>93137.586000000301</v>
          </cell>
          <cell r="J123">
            <v>0</v>
          </cell>
          <cell r="L123">
            <v>10997.060000000001</v>
          </cell>
          <cell r="M123">
            <v>4578.59</v>
          </cell>
        </row>
        <row r="124">
          <cell r="B124" t="str">
            <v>RSTJ</v>
          </cell>
          <cell r="C124">
            <v>8207.2510000000002</v>
          </cell>
          <cell r="D124">
            <v>3112.4800000000009</v>
          </cell>
          <cell r="E124">
            <v>4873.7230000000018</v>
          </cell>
          <cell r="F124">
            <v>0</v>
          </cell>
          <cell r="G124">
            <v>0</v>
          </cell>
          <cell r="H124">
            <v>0</v>
          </cell>
          <cell r="I124">
            <v>16193.453999999998</v>
          </cell>
          <cell r="J124">
            <v>0</v>
          </cell>
          <cell r="L124">
            <v>0</v>
          </cell>
          <cell r="M124">
            <v>0</v>
          </cell>
        </row>
        <row r="125">
          <cell r="B125" t="str">
            <v>RESULIMA</v>
          </cell>
          <cell r="C125">
            <v>16452.28</v>
          </cell>
          <cell r="D125">
            <v>2064.9999999999995</v>
          </cell>
          <cell r="E125">
            <v>889.50000000000011</v>
          </cell>
          <cell r="F125">
            <v>4203.66</v>
          </cell>
          <cell r="G125">
            <v>2604.8199999999997</v>
          </cell>
          <cell r="H125">
            <v>1684.7399999999998</v>
          </cell>
          <cell r="I125">
            <v>27900.000000000029</v>
          </cell>
          <cell r="J125">
            <v>0</v>
          </cell>
          <cell r="L125">
            <v>2604.8199999999997</v>
          </cell>
          <cell r="M125">
            <v>1684.7399999999998</v>
          </cell>
        </row>
        <row r="126">
          <cell r="B126" t="str">
            <v>SULDOURO</v>
          </cell>
          <cell r="C126">
            <v>12969.98</v>
          </cell>
          <cell r="D126">
            <v>11726.33</v>
          </cell>
          <cell r="E126">
            <v>4971.4549999999999</v>
          </cell>
          <cell r="F126">
            <v>4996.62</v>
          </cell>
          <cell r="G126">
            <v>681.92000000000007</v>
          </cell>
          <cell r="H126">
            <v>2612.42</v>
          </cell>
          <cell r="I126">
            <v>37958.725000000035</v>
          </cell>
          <cell r="J126">
            <v>0</v>
          </cell>
          <cell r="L126">
            <v>681.92000000000007</v>
          </cell>
          <cell r="M126">
            <v>2612.42</v>
          </cell>
        </row>
        <row r="127">
          <cell r="B127" t="str">
            <v>TRATOLIXO</v>
          </cell>
          <cell r="C127">
            <v>46669.299999999996</v>
          </cell>
          <cell r="D127">
            <v>34.480000000000004</v>
          </cell>
          <cell r="E127">
            <v>163.88</v>
          </cell>
          <cell r="F127">
            <v>64426.12799999999</v>
          </cell>
          <cell r="G127">
            <v>13248.735293673999</v>
          </cell>
          <cell r="H127">
            <v>63106.459999999992</v>
          </cell>
          <cell r="I127">
            <v>187648.98329367401</v>
          </cell>
          <cell r="J127">
            <v>0</v>
          </cell>
          <cell r="L127">
            <v>13248.735293673999</v>
          </cell>
          <cell r="M127">
            <v>5693.3799999999974</v>
          </cell>
        </row>
        <row r="128">
          <cell r="B128" t="str">
            <v>VALNOR</v>
          </cell>
          <cell r="C128">
            <v>6751.86</v>
          </cell>
          <cell r="D128">
            <v>0</v>
          </cell>
          <cell r="E128">
            <v>178.68599999999995</v>
          </cell>
          <cell r="F128">
            <v>14027.799999999994</v>
          </cell>
          <cell r="G128">
            <v>3296.32</v>
          </cell>
          <cell r="H128">
            <v>1423.96</v>
          </cell>
          <cell r="I128">
            <v>25678.626000000018</v>
          </cell>
          <cell r="J128">
            <v>0</v>
          </cell>
          <cell r="L128">
            <v>3296.32</v>
          </cell>
          <cell r="M128">
            <v>1423.96</v>
          </cell>
        </row>
        <row r="129">
          <cell r="B129" t="str">
            <v>VALORLIS</v>
          </cell>
          <cell r="C129">
            <v>15967.559999999998</v>
          </cell>
          <cell r="D129">
            <v>2967.26</v>
          </cell>
          <cell r="E129">
            <v>1602.0640000000001</v>
          </cell>
          <cell r="F129">
            <v>5880.6999999999989</v>
          </cell>
          <cell r="G129">
            <v>2102.0600000000004</v>
          </cell>
          <cell r="H129">
            <v>1271.9599999999996</v>
          </cell>
          <cell r="I129">
            <v>29791.604000000065</v>
          </cell>
          <cell r="J129">
            <v>0</v>
          </cell>
          <cell r="L129">
            <v>837.98</v>
          </cell>
          <cell r="M129">
            <v>1271.9599999999996</v>
          </cell>
        </row>
        <row r="130">
          <cell r="B130" t="str">
            <v>VALORMINHO</v>
          </cell>
          <cell r="C130">
            <v>3890.7599999999998</v>
          </cell>
          <cell r="D130">
            <v>782.88</v>
          </cell>
          <cell r="E130">
            <v>348.86</v>
          </cell>
          <cell r="F130">
            <v>1112.44</v>
          </cell>
          <cell r="G130">
            <v>296.13999999999993</v>
          </cell>
          <cell r="H130">
            <v>285.3</v>
          </cell>
          <cell r="I130">
            <v>6716.3800000000047</v>
          </cell>
          <cell r="J130">
            <v>0</v>
          </cell>
          <cell r="L130">
            <v>0</v>
          </cell>
          <cell r="M130">
            <v>0</v>
          </cell>
        </row>
        <row r="131">
          <cell r="B131" t="str">
            <v>VALORSUL</v>
          </cell>
          <cell r="C131">
            <v>80659.909545920833</v>
          </cell>
          <cell r="D131">
            <v>28719.07</v>
          </cell>
          <cell r="E131">
            <v>4246.692</v>
          </cell>
          <cell r="F131">
            <v>33132.381999999998</v>
          </cell>
          <cell r="G131">
            <v>30431.950000000004</v>
          </cell>
          <cell r="H131">
            <v>15846.279999999997</v>
          </cell>
          <cell r="I131">
            <v>193036.28354592063</v>
          </cell>
          <cell r="J131">
            <v>0</v>
          </cell>
        </row>
        <row r="132">
          <cell r="B132" t="str">
            <v>ARM</v>
          </cell>
          <cell r="C132">
            <v>13240.380000000005</v>
          </cell>
          <cell r="D132">
            <v>0</v>
          </cell>
          <cell r="E132">
            <v>1303.6600000000005</v>
          </cell>
          <cell r="F132">
            <v>14995.960000000001</v>
          </cell>
          <cell r="G132">
            <v>0</v>
          </cell>
          <cell r="H132">
            <v>7766.1800000000039</v>
          </cell>
          <cell r="I132">
            <v>37306.180000000022</v>
          </cell>
          <cell r="J132">
            <v>6573.8714000000327</v>
          </cell>
        </row>
        <row r="133">
          <cell r="B133" t="str">
            <v>Açores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-59229.22387000006</v>
          </cell>
        </row>
        <row r="286">
          <cell r="B286" t="str">
            <v>ALGAR</v>
          </cell>
          <cell r="C286">
            <v>14949.660000000003</v>
          </cell>
          <cell r="D286">
            <v>4467.7870000000003</v>
          </cell>
          <cell r="E286">
            <v>528.98</v>
          </cell>
          <cell r="F286">
            <v>379.78</v>
          </cell>
          <cell r="G286">
            <v>16348.560000000001</v>
          </cell>
          <cell r="H286">
            <v>0</v>
          </cell>
          <cell r="I286">
            <v>0</v>
          </cell>
          <cell r="J286">
            <v>0</v>
          </cell>
          <cell r="M286">
            <v>0</v>
          </cell>
          <cell r="N286">
            <v>36674.767000000007</v>
          </cell>
          <cell r="O286">
            <v>0</v>
          </cell>
          <cell r="P286">
            <v>207.62000000000003</v>
          </cell>
          <cell r="Q286">
            <v>758.58799999999997</v>
          </cell>
          <cell r="R286">
            <v>0</v>
          </cell>
          <cell r="S286">
            <v>0</v>
          </cell>
          <cell r="T286">
            <v>787.77</v>
          </cell>
          <cell r="U286">
            <v>686.20500000000004</v>
          </cell>
          <cell r="V286">
            <v>3.867</v>
          </cell>
          <cell r="W286">
            <v>0</v>
          </cell>
          <cell r="X286">
            <v>0</v>
          </cell>
          <cell r="Y286">
            <v>0</v>
          </cell>
          <cell r="Z286">
            <v>2444.0500000000002</v>
          </cell>
          <cell r="AA286">
            <v>0</v>
          </cell>
          <cell r="AB286">
            <v>1119.4449999999999</v>
          </cell>
          <cell r="AC286">
            <v>611.79300000000001</v>
          </cell>
          <cell r="AD286">
            <v>217.52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1948.7579999999998</v>
          </cell>
          <cell r="AM286">
            <v>41067.575000000004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2444.0500000000002</v>
          </cell>
          <cell r="AY286">
            <v>0</v>
          </cell>
          <cell r="BA286">
            <v>5794.8519999999999</v>
          </cell>
          <cell r="BC286">
            <v>16348.560000000001</v>
          </cell>
          <cell r="BD286">
            <v>15546.960000000005</v>
          </cell>
          <cell r="BE286">
            <v>7694.2129999999988</v>
          </cell>
          <cell r="BF286">
            <v>787.77</v>
          </cell>
        </row>
        <row r="287">
          <cell r="B287" t="str">
            <v>AMARSUL</v>
          </cell>
          <cell r="C287">
            <v>16945.967000000001</v>
          </cell>
          <cell r="D287">
            <v>8570.130000000001</v>
          </cell>
          <cell r="E287">
            <v>551.29</v>
          </cell>
          <cell r="F287">
            <v>487.07500000000005</v>
          </cell>
          <cell r="G287">
            <v>0</v>
          </cell>
          <cell r="H287">
            <v>9.64</v>
          </cell>
          <cell r="I287">
            <v>28.039999999999996</v>
          </cell>
          <cell r="J287">
            <v>0</v>
          </cell>
          <cell r="M287">
            <v>0</v>
          </cell>
          <cell r="N287">
            <v>26592.142000000003</v>
          </cell>
          <cell r="O287">
            <v>0</v>
          </cell>
          <cell r="P287">
            <v>421.24000000000007</v>
          </cell>
          <cell r="Q287">
            <v>219.15</v>
          </cell>
          <cell r="R287">
            <v>0</v>
          </cell>
          <cell r="S287">
            <v>12662.099999999999</v>
          </cell>
          <cell r="T287">
            <v>1772.44</v>
          </cell>
          <cell r="U287">
            <v>223.98000000000002</v>
          </cell>
          <cell r="V287">
            <v>0</v>
          </cell>
          <cell r="W287">
            <v>0.34299999999999997</v>
          </cell>
          <cell r="X287">
            <v>1.5179999999999998</v>
          </cell>
          <cell r="Y287">
            <v>10.16</v>
          </cell>
          <cell r="Z287">
            <v>15310.930999999999</v>
          </cell>
          <cell r="AA287">
            <v>0</v>
          </cell>
          <cell r="AB287">
            <v>603.02</v>
          </cell>
          <cell r="AC287">
            <v>1441.7249999999999</v>
          </cell>
          <cell r="AD287">
            <v>0</v>
          </cell>
          <cell r="AE287">
            <v>1301.2</v>
          </cell>
          <cell r="AF287">
            <v>0</v>
          </cell>
          <cell r="AG287">
            <v>8.1750000000000007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3354.12</v>
          </cell>
          <cell r="AM287">
            <v>45257.192999999999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15310.930999999999</v>
          </cell>
          <cell r="AY287">
            <v>10.159999999999854</v>
          </cell>
          <cell r="BA287">
            <v>9594.3900000000012</v>
          </cell>
          <cell r="BC287">
            <v>13963.3</v>
          </cell>
          <cell r="BD287">
            <v>17433.042000000001</v>
          </cell>
          <cell r="BE287">
            <v>11806.555000000002</v>
          </cell>
          <cell r="BF287">
            <v>1782.0800000000002</v>
          </cell>
        </row>
        <row r="288">
          <cell r="B288" t="str">
            <v>AMBILITAL</v>
          </cell>
          <cell r="C288">
            <v>2650.2799999999997</v>
          </cell>
          <cell r="D288">
            <v>1107.44</v>
          </cell>
          <cell r="E288">
            <v>193.06</v>
          </cell>
          <cell r="F288">
            <v>69.34</v>
          </cell>
          <cell r="G288">
            <v>2443.7399999999998</v>
          </cell>
          <cell r="H288">
            <v>0</v>
          </cell>
          <cell r="I288">
            <v>0</v>
          </cell>
          <cell r="J288">
            <v>0</v>
          </cell>
          <cell r="M288">
            <v>0</v>
          </cell>
          <cell r="N288">
            <v>6463.86</v>
          </cell>
          <cell r="O288">
            <v>0</v>
          </cell>
          <cell r="P288">
            <v>0</v>
          </cell>
          <cell r="Q288">
            <v>283.82</v>
          </cell>
          <cell r="R288">
            <v>0</v>
          </cell>
          <cell r="S288">
            <v>0</v>
          </cell>
          <cell r="T288">
            <v>142.94</v>
          </cell>
          <cell r="U288">
            <v>371.88</v>
          </cell>
          <cell r="V288">
            <v>2.44</v>
          </cell>
          <cell r="W288">
            <v>17.643999999999998</v>
          </cell>
          <cell r="X288">
            <v>0</v>
          </cell>
          <cell r="Y288">
            <v>0</v>
          </cell>
          <cell r="Z288">
            <v>818.72400000000005</v>
          </cell>
          <cell r="AA288">
            <v>0</v>
          </cell>
          <cell r="AB288">
            <v>203.94000000000003</v>
          </cell>
          <cell r="AC288">
            <v>102.56</v>
          </cell>
          <cell r="AD288">
            <v>48.42</v>
          </cell>
          <cell r="AE288">
            <v>142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496.92</v>
          </cell>
          <cell r="AM288">
            <v>7779.5039999999999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818.72399999999993</v>
          </cell>
          <cell r="AY288">
            <v>0</v>
          </cell>
          <cell r="BA288">
            <v>1311.38</v>
          </cell>
          <cell r="BC288">
            <v>2585.7399999999998</v>
          </cell>
          <cell r="BD288">
            <v>2768.04</v>
          </cell>
          <cell r="BE288">
            <v>1890.82</v>
          </cell>
          <cell r="BF288">
            <v>142.94</v>
          </cell>
        </row>
        <row r="289">
          <cell r="B289" t="str">
            <v>AMBISOUSA</v>
          </cell>
          <cell r="C289">
            <v>5037.2003999999988</v>
          </cell>
          <cell r="D289">
            <v>1832.44</v>
          </cell>
          <cell r="E289">
            <v>190.97</v>
          </cell>
          <cell r="F289">
            <v>171.06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M289">
            <v>0</v>
          </cell>
          <cell r="N289">
            <v>7231.6703999999991</v>
          </cell>
          <cell r="O289">
            <v>0</v>
          </cell>
          <cell r="P289">
            <v>0</v>
          </cell>
          <cell r="Q289">
            <v>126.34</v>
          </cell>
          <cell r="R289">
            <v>0</v>
          </cell>
          <cell r="S289">
            <v>5622.2</v>
          </cell>
          <cell r="T289">
            <v>173.83</v>
          </cell>
          <cell r="U289">
            <v>157.98000000000002</v>
          </cell>
          <cell r="V289">
            <v>1.22</v>
          </cell>
          <cell r="W289">
            <v>0</v>
          </cell>
          <cell r="X289">
            <v>0</v>
          </cell>
          <cell r="Y289">
            <v>0</v>
          </cell>
          <cell r="Z289">
            <v>6081.5700000000006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13313.240399999999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6081.57</v>
          </cell>
          <cell r="AY289">
            <v>0</v>
          </cell>
          <cell r="BA289">
            <v>1832.44</v>
          </cell>
          <cell r="BC289">
            <v>5622.2</v>
          </cell>
          <cell r="BD289">
            <v>5208.2603999999992</v>
          </cell>
          <cell r="BE289">
            <v>2149.75</v>
          </cell>
          <cell r="BF289">
            <v>173.83</v>
          </cell>
        </row>
        <row r="290">
          <cell r="B290" t="str">
            <v>AMCAL</v>
          </cell>
          <cell r="C290">
            <v>673.95999999999992</v>
          </cell>
          <cell r="D290">
            <v>356.96000000000004</v>
          </cell>
          <cell r="E290">
            <v>77.38</v>
          </cell>
          <cell r="F290">
            <v>24.14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M290">
            <v>0</v>
          </cell>
          <cell r="N290">
            <v>1132.4400000000003</v>
          </cell>
          <cell r="O290">
            <v>0</v>
          </cell>
          <cell r="P290">
            <v>0</v>
          </cell>
          <cell r="Q290">
            <v>142.19999999999999</v>
          </cell>
          <cell r="R290">
            <v>0</v>
          </cell>
          <cell r="S290">
            <v>645.24</v>
          </cell>
          <cell r="T290">
            <v>122.82</v>
          </cell>
          <cell r="U290">
            <v>224.60000000000002</v>
          </cell>
          <cell r="V290">
            <v>0</v>
          </cell>
          <cell r="W290">
            <v>1.2</v>
          </cell>
          <cell r="X290">
            <v>0</v>
          </cell>
          <cell r="Y290">
            <v>0</v>
          </cell>
          <cell r="Z290">
            <v>1136.0600000000002</v>
          </cell>
          <cell r="AA290">
            <v>0</v>
          </cell>
          <cell r="AB290">
            <v>171.16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171.16</v>
          </cell>
          <cell r="AM290">
            <v>2439.6600000000008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1136.06</v>
          </cell>
          <cell r="AY290">
            <v>0</v>
          </cell>
          <cell r="BA290">
            <v>528.12</v>
          </cell>
          <cell r="BC290">
            <v>645.24</v>
          </cell>
          <cell r="BD290">
            <v>698.09999999999991</v>
          </cell>
          <cell r="BE290">
            <v>747.69999999999993</v>
          </cell>
          <cell r="BF290">
            <v>122.82</v>
          </cell>
        </row>
        <row r="291">
          <cell r="B291" t="str">
            <v>BRAVAL</v>
          </cell>
          <cell r="C291">
            <v>4334.04</v>
          </cell>
          <cell r="D291">
            <v>1464.9</v>
          </cell>
          <cell r="E291">
            <v>158.85999999999999</v>
          </cell>
          <cell r="F291">
            <v>184.56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M291">
            <v>0</v>
          </cell>
          <cell r="N291">
            <v>6142.3600000000006</v>
          </cell>
          <cell r="O291">
            <v>0</v>
          </cell>
          <cell r="P291">
            <v>66.140000000000015</v>
          </cell>
          <cell r="Q291">
            <v>0</v>
          </cell>
          <cell r="R291">
            <v>0</v>
          </cell>
          <cell r="S291">
            <v>7431.72</v>
          </cell>
          <cell r="T291">
            <v>0</v>
          </cell>
          <cell r="U291">
            <v>270.22000000000003</v>
          </cell>
          <cell r="V291">
            <v>11.140000000000002</v>
          </cell>
          <cell r="W291">
            <v>74.459999999999994</v>
          </cell>
          <cell r="X291">
            <v>0</v>
          </cell>
          <cell r="Y291">
            <v>0</v>
          </cell>
          <cell r="Z291">
            <v>7853.6800000000012</v>
          </cell>
          <cell r="AA291">
            <v>99.86</v>
          </cell>
          <cell r="AB291">
            <v>784.68</v>
          </cell>
          <cell r="AC291">
            <v>926.57999999999993</v>
          </cell>
          <cell r="AD291">
            <v>95.74</v>
          </cell>
          <cell r="AE291">
            <v>401.02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2307.88</v>
          </cell>
          <cell r="AM291">
            <v>16303.920000000002</v>
          </cell>
          <cell r="AN291">
            <v>0</v>
          </cell>
          <cell r="AO291">
            <v>98.239999999999782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7951.920000000001</v>
          </cell>
          <cell r="AY291">
            <v>98.239999999999782</v>
          </cell>
          <cell r="BA291">
            <v>2315.7200000000003</v>
          </cell>
          <cell r="BC291">
            <v>7832.74</v>
          </cell>
          <cell r="BD291">
            <v>4714.2</v>
          </cell>
          <cell r="BE291">
            <v>3401.16</v>
          </cell>
          <cell r="BF291">
            <v>0</v>
          </cell>
        </row>
        <row r="292">
          <cell r="B292" t="str">
            <v>ECOLEZIRIA</v>
          </cell>
          <cell r="C292">
            <v>1690.8286009000001</v>
          </cell>
          <cell r="D292">
            <v>433.14</v>
          </cell>
          <cell r="E292">
            <v>56.739999999999995</v>
          </cell>
          <cell r="F292">
            <v>47.900000000000006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M292">
            <v>0</v>
          </cell>
          <cell r="N292">
            <v>2228.6086009000001</v>
          </cell>
          <cell r="O292">
            <v>0</v>
          </cell>
          <cell r="P292">
            <v>28.700000000000003</v>
          </cell>
          <cell r="Q292">
            <v>39.24</v>
          </cell>
          <cell r="R292">
            <v>0</v>
          </cell>
          <cell r="S292">
            <v>1478.4199999999998</v>
          </cell>
          <cell r="T292">
            <v>18.32</v>
          </cell>
          <cell r="U292">
            <v>94.867999999999995</v>
          </cell>
          <cell r="V292">
            <v>0.89100000000000001</v>
          </cell>
          <cell r="W292">
            <v>3.5644999999999998</v>
          </cell>
          <cell r="X292">
            <v>0</v>
          </cell>
          <cell r="Y292">
            <v>0</v>
          </cell>
          <cell r="Z292">
            <v>1664.0034999999998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3892.6121008999999</v>
          </cell>
          <cell r="AN292">
            <v>10.58</v>
          </cell>
          <cell r="AO292">
            <v>10.580000000000155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1674.5835</v>
          </cell>
          <cell r="AY292">
            <v>10.580000000000155</v>
          </cell>
          <cell r="BA292">
            <v>461.84</v>
          </cell>
          <cell r="BC292">
            <v>1478.4199999999998</v>
          </cell>
          <cell r="BD292">
            <v>1738.7286009000002</v>
          </cell>
          <cell r="BE292">
            <v>557.82000000000005</v>
          </cell>
          <cell r="BF292">
            <v>18.32</v>
          </cell>
        </row>
        <row r="293">
          <cell r="B293" t="str">
            <v>ERSUC</v>
          </cell>
          <cell r="C293">
            <v>16372.676299999996</v>
          </cell>
          <cell r="D293">
            <v>6234.7996000000003</v>
          </cell>
          <cell r="E293">
            <v>673.18000000000006</v>
          </cell>
          <cell r="F293">
            <v>733.4799999999999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M293">
            <v>0</v>
          </cell>
          <cell r="N293">
            <v>24014.135899999997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20429.04</v>
          </cell>
          <cell r="T293">
            <v>531.62</v>
          </cell>
          <cell r="U293">
            <v>282.91700000000003</v>
          </cell>
          <cell r="V293">
            <v>0.51200000000000001</v>
          </cell>
          <cell r="W293">
            <v>0</v>
          </cell>
          <cell r="X293">
            <v>0</v>
          </cell>
          <cell r="Y293">
            <v>0</v>
          </cell>
          <cell r="Z293">
            <v>21244.089</v>
          </cell>
          <cell r="AA293">
            <v>0</v>
          </cell>
          <cell r="AB293">
            <v>2898.2999999999993</v>
          </cell>
          <cell r="AC293">
            <v>3832.6722</v>
          </cell>
          <cell r="AD293">
            <v>661.82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7392.792199999999</v>
          </cell>
          <cell r="AM293">
            <v>52651.017099999997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21244.089</v>
          </cell>
          <cell r="AY293">
            <v>0</v>
          </cell>
          <cell r="BA293">
            <v>9133.0995999999996</v>
          </cell>
          <cell r="BC293">
            <v>20429.04</v>
          </cell>
          <cell r="BD293">
            <v>17767.976299999995</v>
          </cell>
          <cell r="BE293">
            <v>13638.951799999999</v>
          </cell>
          <cell r="BF293">
            <v>531.62</v>
          </cell>
        </row>
        <row r="294">
          <cell r="B294" t="str">
            <v>GESAMB</v>
          </cell>
          <cell r="C294">
            <v>3136.0160000000001</v>
          </cell>
          <cell r="D294">
            <v>700.5</v>
          </cell>
          <cell r="E294">
            <v>167.34</v>
          </cell>
          <cell r="F294">
            <v>68.62</v>
          </cell>
          <cell r="G294">
            <v>2295.5</v>
          </cell>
          <cell r="H294">
            <v>0</v>
          </cell>
          <cell r="I294">
            <v>0</v>
          </cell>
          <cell r="J294">
            <v>0</v>
          </cell>
          <cell r="M294">
            <v>0</v>
          </cell>
          <cell r="N294">
            <v>6367.9760000000006</v>
          </cell>
          <cell r="O294">
            <v>0</v>
          </cell>
          <cell r="P294">
            <v>4.5999999999999996</v>
          </cell>
          <cell r="Q294">
            <v>135.96</v>
          </cell>
          <cell r="R294">
            <v>0</v>
          </cell>
          <cell r="S294">
            <v>0</v>
          </cell>
          <cell r="T294">
            <v>1506.5800000000004</v>
          </cell>
          <cell r="U294">
            <v>172.221</v>
          </cell>
          <cell r="V294">
            <v>3.52</v>
          </cell>
          <cell r="W294">
            <v>13.34</v>
          </cell>
          <cell r="X294">
            <v>0</v>
          </cell>
          <cell r="Y294">
            <v>0</v>
          </cell>
          <cell r="Z294">
            <v>1836.2210000000002</v>
          </cell>
          <cell r="AA294">
            <v>168.44</v>
          </cell>
          <cell r="AB294">
            <v>563.5200000000001</v>
          </cell>
          <cell r="AC294">
            <v>421.76</v>
          </cell>
          <cell r="AD294">
            <v>96.7</v>
          </cell>
          <cell r="AE294">
            <v>257.68</v>
          </cell>
          <cell r="AF294">
            <v>0</v>
          </cell>
          <cell r="AG294">
            <v>36.820000000000007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1544.92</v>
          </cell>
          <cell r="AM294">
            <v>9749.117000000002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1836.2210000000005</v>
          </cell>
          <cell r="AY294">
            <v>0</v>
          </cell>
          <cell r="BA294">
            <v>1268.6200000000001</v>
          </cell>
          <cell r="BC294">
            <v>2553.1799999999998</v>
          </cell>
          <cell r="BD294">
            <v>3469.7759999999998</v>
          </cell>
          <cell r="BE294">
            <v>1993.68</v>
          </cell>
          <cell r="BF294">
            <v>1506.5800000000004</v>
          </cell>
        </row>
        <row r="295">
          <cell r="B295" t="str">
            <v>LIPOR</v>
          </cell>
          <cell r="C295">
            <v>24942.119999999995</v>
          </cell>
          <cell r="D295">
            <v>7061.5999999999995</v>
          </cell>
          <cell r="E295">
            <v>1207.6499999999999</v>
          </cell>
          <cell r="F295">
            <v>855.86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M295">
            <v>0</v>
          </cell>
          <cell r="N295">
            <v>34067.229999999996</v>
          </cell>
          <cell r="O295">
            <v>0</v>
          </cell>
          <cell r="P295">
            <v>1081.0700000000002</v>
          </cell>
          <cell r="Q295">
            <v>915.64</v>
          </cell>
          <cell r="R295">
            <v>0</v>
          </cell>
          <cell r="S295">
            <v>22712.53</v>
          </cell>
          <cell r="T295">
            <v>19159.863000000001</v>
          </cell>
          <cell r="U295">
            <v>1680.7514999999999</v>
          </cell>
          <cell r="V295">
            <v>6.3784999999999998</v>
          </cell>
          <cell r="W295">
            <v>149.23808799999998</v>
          </cell>
          <cell r="X295">
            <v>0</v>
          </cell>
          <cell r="Y295">
            <v>0.60799999999999998</v>
          </cell>
          <cell r="Z295">
            <v>45706.079087999999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79773.309087999995</v>
          </cell>
          <cell r="AN295">
            <v>0</v>
          </cell>
          <cell r="AO295">
            <v>366.80999999999767</v>
          </cell>
          <cell r="AP295">
            <v>7065.4159999999993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46072.889087999996</v>
          </cell>
          <cell r="AY295">
            <v>367.41799999999785</v>
          </cell>
          <cell r="BA295">
            <v>8142.67</v>
          </cell>
          <cell r="BC295">
            <v>22712.53</v>
          </cell>
          <cell r="BD295">
            <v>25797.979999999996</v>
          </cell>
          <cell r="BE295">
            <v>10265.959999999999</v>
          </cell>
          <cell r="BF295">
            <v>19159.863000000001</v>
          </cell>
        </row>
        <row r="296">
          <cell r="B296" t="str">
            <v>PLANALTO BEIRÃO</v>
          </cell>
          <cell r="C296">
            <v>4730.6000000000004</v>
          </cell>
          <cell r="D296">
            <v>3103.46</v>
          </cell>
          <cell r="E296">
            <v>1792.2845999999997</v>
          </cell>
          <cell r="F296">
            <v>460.53999999999996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M296">
            <v>0</v>
          </cell>
          <cell r="N296">
            <v>10086.884600000001</v>
          </cell>
          <cell r="O296">
            <v>0</v>
          </cell>
          <cell r="P296">
            <v>124.06</v>
          </cell>
          <cell r="Q296">
            <v>0</v>
          </cell>
          <cell r="R296">
            <v>0</v>
          </cell>
          <cell r="S296">
            <v>6081.24</v>
          </cell>
          <cell r="T296">
            <v>639.98</v>
          </cell>
          <cell r="U296">
            <v>554.1</v>
          </cell>
          <cell r="V296">
            <v>2.379</v>
          </cell>
          <cell r="W296">
            <v>38.558999999999997</v>
          </cell>
          <cell r="X296">
            <v>0</v>
          </cell>
          <cell r="Y296">
            <v>0</v>
          </cell>
          <cell r="Z296">
            <v>7440.3180000000011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17527.202600000004</v>
          </cell>
          <cell r="AN296">
            <v>882.22</v>
          </cell>
          <cell r="AO296">
            <v>882.21999999999935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8322.5380000000005</v>
          </cell>
          <cell r="AY296">
            <v>882.21999999999935</v>
          </cell>
          <cell r="BA296">
            <v>3227.52</v>
          </cell>
          <cell r="BC296">
            <v>6081.24</v>
          </cell>
          <cell r="BD296">
            <v>5191.1400000000003</v>
          </cell>
          <cell r="BE296">
            <v>5019.8046000000004</v>
          </cell>
          <cell r="BF296">
            <v>639.98</v>
          </cell>
        </row>
        <row r="297">
          <cell r="B297" t="str">
            <v>RESIALENTEJO</v>
          </cell>
          <cell r="C297">
            <v>2516.3600000000006</v>
          </cell>
          <cell r="D297">
            <v>1078.04</v>
          </cell>
          <cell r="E297">
            <v>489.41999999999996</v>
          </cell>
          <cell r="F297">
            <v>71.12</v>
          </cell>
          <cell r="G297">
            <v>1636.92</v>
          </cell>
          <cell r="H297">
            <v>41.64</v>
          </cell>
          <cell r="I297">
            <v>0</v>
          </cell>
          <cell r="J297">
            <v>0</v>
          </cell>
          <cell r="M297">
            <v>0</v>
          </cell>
          <cell r="N297">
            <v>5833.5000000000009</v>
          </cell>
          <cell r="O297">
            <v>0</v>
          </cell>
          <cell r="P297">
            <v>0</v>
          </cell>
          <cell r="Q297">
            <v>70.111000000000004</v>
          </cell>
          <cell r="R297">
            <v>0</v>
          </cell>
          <cell r="S297">
            <v>0</v>
          </cell>
          <cell r="T297">
            <v>0</v>
          </cell>
          <cell r="U297">
            <v>312.20899999999995</v>
          </cell>
          <cell r="V297">
            <v>2.2799999999999998</v>
          </cell>
          <cell r="W297">
            <v>11.834500000000002</v>
          </cell>
          <cell r="X297">
            <v>0</v>
          </cell>
          <cell r="Y297">
            <v>0</v>
          </cell>
          <cell r="Z297">
            <v>396.4344999999999</v>
          </cell>
          <cell r="AA297">
            <v>52.3</v>
          </cell>
          <cell r="AB297">
            <v>455.84000000000003</v>
          </cell>
          <cell r="AC297">
            <v>19.54</v>
          </cell>
          <cell r="AD297">
            <v>0</v>
          </cell>
          <cell r="AE297">
            <v>306.06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833.74</v>
          </cell>
          <cell r="AM297">
            <v>7063.674500000001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396.43449999999996</v>
          </cell>
          <cell r="AY297">
            <v>0</v>
          </cell>
          <cell r="BA297">
            <v>1533.88</v>
          </cell>
          <cell r="BC297">
            <v>1942.98</v>
          </cell>
          <cell r="BD297">
            <v>2639.7800000000007</v>
          </cell>
          <cell r="BE297">
            <v>2112.951</v>
          </cell>
          <cell r="BF297">
            <v>41.64</v>
          </cell>
        </row>
        <row r="298">
          <cell r="B298" t="str">
            <v>RESÍDUOS NORDESTE</v>
          </cell>
          <cell r="C298">
            <v>1969.6299999999999</v>
          </cell>
          <cell r="D298">
            <v>599.61</v>
          </cell>
          <cell r="E298">
            <v>64.5</v>
          </cell>
          <cell r="F298">
            <v>73.180000000000007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M298">
            <v>0</v>
          </cell>
          <cell r="N298">
            <v>2706.9199999999996</v>
          </cell>
          <cell r="O298">
            <v>0</v>
          </cell>
          <cell r="P298">
            <v>0</v>
          </cell>
          <cell r="Q298">
            <v>212.92599999999999</v>
          </cell>
          <cell r="R298">
            <v>0</v>
          </cell>
          <cell r="S298">
            <v>1633.58</v>
          </cell>
          <cell r="T298">
            <v>837.69</v>
          </cell>
          <cell r="U298">
            <v>440.95400000000001</v>
          </cell>
          <cell r="V298">
            <v>0.92</v>
          </cell>
          <cell r="W298">
            <v>15.085000000000001</v>
          </cell>
          <cell r="X298">
            <v>0</v>
          </cell>
          <cell r="Y298">
            <v>0</v>
          </cell>
          <cell r="Z298">
            <v>3141.1550000000002</v>
          </cell>
          <cell r="AA298">
            <v>623.98</v>
          </cell>
          <cell r="AB298">
            <v>806.78</v>
          </cell>
          <cell r="AC298">
            <v>528.46600000000001</v>
          </cell>
          <cell r="AD298">
            <v>0</v>
          </cell>
          <cell r="AE298">
            <v>0</v>
          </cell>
          <cell r="AF298">
            <v>0</v>
          </cell>
          <cell r="AG298">
            <v>81.103999999999999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2040.3300000000002</v>
          </cell>
          <cell r="AM298">
            <v>7888.4050000000007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3141.1550000000002</v>
          </cell>
          <cell r="AY298">
            <v>0</v>
          </cell>
          <cell r="BA298">
            <v>1406.3899999999999</v>
          </cell>
          <cell r="BC298">
            <v>1633.58</v>
          </cell>
          <cell r="BD298">
            <v>2666.7899999999995</v>
          </cell>
          <cell r="BE298">
            <v>2212.2820000000002</v>
          </cell>
          <cell r="BF298">
            <v>837.69</v>
          </cell>
        </row>
        <row r="299">
          <cell r="B299" t="str">
            <v>RESIESTRELA</v>
          </cell>
          <cell r="C299">
            <v>3580.6309999999994</v>
          </cell>
          <cell r="D299">
            <v>809.86000000000024</v>
          </cell>
          <cell r="E299">
            <v>116.80000000000001</v>
          </cell>
          <cell r="F299">
            <v>82.56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M299">
            <v>0</v>
          </cell>
          <cell r="N299">
            <v>4589.8510000000006</v>
          </cell>
          <cell r="O299">
            <v>0.1</v>
          </cell>
          <cell r="P299">
            <v>0</v>
          </cell>
          <cell r="Q299">
            <v>179.89500000000001</v>
          </cell>
          <cell r="R299">
            <v>0</v>
          </cell>
          <cell r="S299">
            <v>2575.3199999999997</v>
          </cell>
          <cell r="T299">
            <v>0</v>
          </cell>
          <cell r="U299">
            <v>296.31499999999994</v>
          </cell>
          <cell r="V299">
            <v>3.0369999999999999</v>
          </cell>
          <cell r="W299">
            <v>0</v>
          </cell>
          <cell r="X299">
            <v>0</v>
          </cell>
          <cell r="Y299">
            <v>0</v>
          </cell>
          <cell r="Z299">
            <v>3054.6669999999995</v>
          </cell>
          <cell r="AA299">
            <v>239.803</v>
          </cell>
          <cell r="AB299">
            <v>1094.2429999999999</v>
          </cell>
          <cell r="AC299">
            <v>700.46</v>
          </cell>
          <cell r="AD299">
            <v>211.68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2246.1859999999997</v>
          </cell>
          <cell r="AM299">
            <v>9890.7039999999997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3054.6669999999995</v>
          </cell>
          <cell r="AY299">
            <v>0</v>
          </cell>
          <cell r="BA299">
            <v>1904.1030000000001</v>
          </cell>
          <cell r="BC299">
            <v>2575.3199999999997</v>
          </cell>
          <cell r="BD299">
            <v>4114.7739999999994</v>
          </cell>
          <cell r="BE299">
            <v>2901.2580000000003</v>
          </cell>
          <cell r="BF299">
            <v>0</v>
          </cell>
        </row>
        <row r="300">
          <cell r="B300" t="str">
            <v>RESINORTE</v>
          </cell>
          <cell r="C300">
            <v>20402.01816</v>
          </cell>
          <cell r="D300">
            <v>6348.786000000001</v>
          </cell>
          <cell r="E300">
            <v>662.58999999999992</v>
          </cell>
          <cell r="F300">
            <v>505.70000000000005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M300">
            <v>0</v>
          </cell>
          <cell r="N300">
            <v>27919.094160000001</v>
          </cell>
          <cell r="O300">
            <v>0</v>
          </cell>
          <cell r="P300">
            <v>686.22</v>
          </cell>
          <cell r="Q300">
            <v>440.96899999999999</v>
          </cell>
          <cell r="R300">
            <v>0</v>
          </cell>
          <cell r="S300">
            <v>21956.18</v>
          </cell>
          <cell r="T300">
            <v>3782.44</v>
          </cell>
          <cell r="U300">
            <v>789.74200000000008</v>
          </cell>
          <cell r="V300">
            <v>5.992</v>
          </cell>
          <cell r="W300">
            <v>2.3839999999999999</v>
          </cell>
          <cell r="X300">
            <v>0</v>
          </cell>
          <cell r="Y300">
            <v>0</v>
          </cell>
          <cell r="Z300">
            <v>27663.926999999992</v>
          </cell>
          <cell r="AA300">
            <v>0</v>
          </cell>
          <cell r="AB300">
            <v>1614.8817239999998</v>
          </cell>
          <cell r="AC300">
            <v>565.06000000000006</v>
          </cell>
          <cell r="AD300">
            <v>242.2</v>
          </cell>
          <cell r="AE300">
            <v>482.46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2904.6017239999996</v>
          </cell>
          <cell r="AM300">
            <v>58487.622883999997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27663.927</v>
          </cell>
          <cell r="AY300">
            <v>0</v>
          </cell>
          <cell r="BA300">
            <v>8649.8877240000002</v>
          </cell>
          <cell r="BC300">
            <v>22438.639999999999</v>
          </cell>
          <cell r="BD300">
            <v>21149.918160000001</v>
          </cell>
          <cell r="BE300">
            <v>10318.506724000001</v>
          </cell>
          <cell r="BF300">
            <v>3782.44</v>
          </cell>
        </row>
        <row r="301">
          <cell r="B301" t="str">
            <v>RSTJ</v>
          </cell>
          <cell r="C301">
            <v>3622.54</v>
          </cell>
          <cell r="D301">
            <v>2998.5600000000004</v>
          </cell>
          <cell r="E301">
            <v>357.95500000000004</v>
          </cell>
          <cell r="F301">
            <v>144.36000000000001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M301">
            <v>0</v>
          </cell>
          <cell r="N301">
            <v>7123.415</v>
          </cell>
          <cell r="O301">
            <v>0</v>
          </cell>
          <cell r="P301">
            <v>0</v>
          </cell>
          <cell r="Q301">
            <v>846.16399999999987</v>
          </cell>
          <cell r="R301">
            <v>0</v>
          </cell>
          <cell r="S301">
            <v>3128.8199999999997</v>
          </cell>
          <cell r="T301">
            <v>0</v>
          </cell>
          <cell r="U301">
            <v>190.66499999999999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4165.6489999999994</v>
          </cell>
          <cell r="AA301">
            <v>0</v>
          </cell>
          <cell r="AB301">
            <v>1371.3675966932697</v>
          </cell>
          <cell r="AC301">
            <v>335.29363342612226</v>
          </cell>
          <cell r="AD301">
            <v>0</v>
          </cell>
          <cell r="AE301">
            <v>97.034942565916836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1803.6961726853087</v>
          </cell>
          <cell r="AM301">
            <v>13092.760172685308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4165.6489999999994</v>
          </cell>
          <cell r="AY301">
            <v>0</v>
          </cell>
          <cell r="BA301">
            <v>4369.9275966932701</v>
          </cell>
          <cell r="BC301">
            <v>3225.8549425659166</v>
          </cell>
          <cell r="BD301">
            <v>3766.9</v>
          </cell>
          <cell r="BE301">
            <v>5909.3402301193919</v>
          </cell>
          <cell r="BF301">
            <v>0</v>
          </cell>
        </row>
        <row r="302">
          <cell r="B302" t="str">
            <v>RESULIMA</v>
          </cell>
          <cell r="C302">
            <v>6906.0600000000013</v>
          </cell>
          <cell r="D302">
            <v>2765.6419999999998</v>
          </cell>
          <cell r="E302">
            <v>375.01499999999999</v>
          </cell>
          <cell r="F302">
            <v>314.32000000000005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M302">
            <v>0</v>
          </cell>
          <cell r="N302">
            <v>10361.037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7831.3799999999992</v>
          </cell>
          <cell r="T302">
            <v>623.1099999999999</v>
          </cell>
          <cell r="U302">
            <v>116.24</v>
          </cell>
          <cell r="V302">
            <v>0.76</v>
          </cell>
          <cell r="W302">
            <v>0</v>
          </cell>
          <cell r="X302">
            <v>0</v>
          </cell>
          <cell r="Y302">
            <v>0</v>
          </cell>
          <cell r="Z302">
            <v>8571.49</v>
          </cell>
          <cell r="AA302">
            <v>0</v>
          </cell>
          <cell r="AB302">
            <v>914.40899999999999</v>
          </cell>
          <cell r="AC302">
            <v>561.14499999999998</v>
          </cell>
          <cell r="AD302">
            <v>71.98</v>
          </cell>
          <cell r="AE302">
            <v>572.76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2120.2939999999999</v>
          </cell>
          <cell r="AM302">
            <v>21052.821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8571.49</v>
          </cell>
          <cell r="AY302">
            <v>0</v>
          </cell>
          <cell r="BA302">
            <v>3680.0509999999999</v>
          </cell>
          <cell r="BC302">
            <v>8404.14</v>
          </cell>
          <cell r="BD302">
            <v>7292.3600000000006</v>
          </cell>
          <cell r="BE302">
            <v>4616.2109999999993</v>
          </cell>
          <cell r="BF302">
            <v>623.1099999999999</v>
          </cell>
        </row>
        <row r="303">
          <cell r="B303" t="str">
            <v>SULDOURO</v>
          </cell>
          <cell r="C303">
            <v>8910.66</v>
          </cell>
          <cell r="D303">
            <v>3882.4200000000005</v>
          </cell>
          <cell r="E303">
            <v>559.88</v>
          </cell>
          <cell r="F303">
            <v>418.9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M303">
            <v>0</v>
          </cell>
          <cell r="N303">
            <v>13771.859999999999</v>
          </cell>
          <cell r="O303">
            <v>0</v>
          </cell>
          <cell r="P303">
            <v>0</v>
          </cell>
          <cell r="Q303">
            <v>17.82</v>
          </cell>
          <cell r="R303">
            <v>0</v>
          </cell>
          <cell r="S303">
            <v>9129.35</v>
          </cell>
          <cell r="T303">
            <v>1946.2</v>
          </cell>
          <cell r="U303">
            <v>62.525000000000006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11155.895</v>
          </cell>
          <cell r="AA303">
            <v>0</v>
          </cell>
          <cell r="AB303">
            <v>141.5</v>
          </cell>
          <cell r="AC303">
            <v>272.07</v>
          </cell>
          <cell r="AD303">
            <v>0</v>
          </cell>
          <cell r="AE303">
            <v>430.62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844.19</v>
          </cell>
          <cell r="AM303">
            <v>25771.945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11155.895</v>
          </cell>
          <cell r="AY303">
            <v>0</v>
          </cell>
          <cell r="BA303">
            <v>4023.9200000000005</v>
          </cell>
          <cell r="BC303">
            <v>9559.9700000000012</v>
          </cell>
          <cell r="BD303">
            <v>9329.56</v>
          </cell>
          <cell r="BE303">
            <v>4873.6899999999996</v>
          </cell>
          <cell r="BF303">
            <v>1946.2</v>
          </cell>
        </row>
        <row r="304">
          <cell r="B304" t="str">
            <v>TRATOLIXO</v>
          </cell>
          <cell r="C304">
            <v>15638.543</v>
          </cell>
          <cell r="D304">
            <v>8612.66</v>
          </cell>
          <cell r="E304">
            <v>899.56000000000006</v>
          </cell>
          <cell r="F304">
            <v>441.94000000000005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M304">
            <v>0</v>
          </cell>
          <cell r="N304">
            <v>25592.703000000001</v>
          </cell>
          <cell r="O304">
            <v>0</v>
          </cell>
          <cell r="P304">
            <v>59.5</v>
          </cell>
          <cell r="Q304">
            <v>800.8</v>
          </cell>
          <cell r="R304">
            <v>0</v>
          </cell>
          <cell r="S304">
            <v>12793.09</v>
          </cell>
          <cell r="T304">
            <v>6171</v>
          </cell>
          <cell r="U304">
            <v>312.01900000000001</v>
          </cell>
          <cell r="V304">
            <v>7.657</v>
          </cell>
          <cell r="W304">
            <v>2.58</v>
          </cell>
          <cell r="X304">
            <v>0</v>
          </cell>
          <cell r="Y304">
            <v>27.1</v>
          </cell>
          <cell r="Z304">
            <v>20173.745999999999</v>
          </cell>
          <cell r="AA304">
            <v>845.82000000000016</v>
          </cell>
          <cell r="AB304">
            <v>1556.4924033067305</v>
          </cell>
          <cell r="AC304">
            <v>444.12</v>
          </cell>
          <cell r="AD304">
            <v>198.24</v>
          </cell>
          <cell r="AE304">
            <v>410.38505743408319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3455.0574607408134</v>
          </cell>
          <cell r="AM304">
            <v>49221.506460740813</v>
          </cell>
          <cell r="AN304">
            <v>287.98</v>
          </cell>
          <cell r="AO304">
            <v>287.97999999999956</v>
          </cell>
          <cell r="AP304">
            <v>71.983113608275559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20461.725999999999</v>
          </cell>
          <cell r="AY304">
            <v>315.07999999999811</v>
          </cell>
          <cell r="BA304">
            <v>10228.652403306731</v>
          </cell>
          <cell r="BC304">
            <v>13203.475057434083</v>
          </cell>
          <cell r="BD304">
            <v>17124.543000000001</v>
          </cell>
          <cell r="BE304">
            <v>12373.13240330673</v>
          </cell>
          <cell r="BF304">
            <v>6171</v>
          </cell>
        </row>
        <row r="305">
          <cell r="B305" t="str">
            <v>VALNOR</v>
          </cell>
          <cell r="C305">
            <v>5719.5400000000009</v>
          </cell>
          <cell r="D305">
            <v>2185.7600000000002</v>
          </cell>
          <cell r="E305">
            <v>201.01999999999998</v>
          </cell>
          <cell r="F305">
            <v>317.41999999999996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M305">
            <v>0</v>
          </cell>
          <cell r="N305">
            <v>8423.7400000000016</v>
          </cell>
          <cell r="O305">
            <v>0</v>
          </cell>
          <cell r="P305">
            <v>15.22</v>
          </cell>
          <cell r="Q305">
            <v>462.625</v>
          </cell>
          <cell r="R305">
            <v>0</v>
          </cell>
          <cell r="S305">
            <v>3217.24</v>
          </cell>
          <cell r="T305">
            <v>1198.78</v>
          </cell>
          <cell r="U305">
            <v>268.34000000000003</v>
          </cell>
          <cell r="V305">
            <v>10.015000000000001</v>
          </cell>
          <cell r="W305">
            <v>0</v>
          </cell>
          <cell r="X305">
            <v>0</v>
          </cell>
          <cell r="Y305">
            <v>0</v>
          </cell>
          <cell r="Z305">
            <v>5172.22</v>
          </cell>
          <cell r="AA305">
            <v>0</v>
          </cell>
          <cell r="AB305">
            <v>0</v>
          </cell>
          <cell r="AC305">
            <v>827.72000000000014</v>
          </cell>
          <cell r="AD305">
            <v>0</v>
          </cell>
          <cell r="AE305">
            <v>610.38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1438.1000000000001</v>
          </cell>
          <cell r="AM305">
            <v>15034.060000000001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5172.2199999999993</v>
          </cell>
          <cell r="AY305">
            <v>0</v>
          </cell>
          <cell r="BA305">
            <v>2200.98</v>
          </cell>
          <cell r="BC305">
            <v>3827.62</v>
          </cell>
          <cell r="BD305">
            <v>6036.9600000000009</v>
          </cell>
          <cell r="BE305">
            <v>3692.3450000000003</v>
          </cell>
          <cell r="BF305">
            <v>1198.78</v>
          </cell>
        </row>
        <row r="306">
          <cell r="B306" t="str">
            <v>VALORLIS</v>
          </cell>
          <cell r="C306">
            <v>7186.0600000000013</v>
          </cell>
          <cell r="D306">
            <v>3555.7799999999997</v>
          </cell>
          <cell r="E306">
            <v>472.65999999999997</v>
          </cell>
          <cell r="F306">
            <v>328.88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M306">
            <v>0</v>
          </cell>
          <cell r="N306">
            <v>11543.38</v>
          </cell>
          <cell r="O306">
            <v>0</v>
          </cell>
          <cell r="P306">
            <v>15.34</v>
          </cell>
          <cell r="Q306">
            <v>95.890999999999991</v>
          </cell>
          <cell r="R306">
            <v>0</v>
          </cell>
          <cell r="S306">
            <v>6604.84</v>
          </cell>
          <cell r="T306">
            <v>1071.75</v>
          </cell>
          <cell r="U306">
            <v>178.38599999999997</v>
          </cell>
          <cell r="V306">
            <v>1.0170000000000001</v>
          </cell>
          <cell r="W306">
            <v>0</v>
          </cell>
          <cell r="X306">
            <v>3.7399999999999998</v>
          </cell>
          <cell r="Y306">
            <v>0</v>
          </cell>
          <cell r="Z306">
            <v>7970.9639999999999</v>
          </cell>
          <cell r="AA306">
            <v>0</v>
          </cell>
          <cell r="AB306">
            <v>378.6</v>
          </cell>
          <cell r="AC306">
            <v>713.7399999999999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1092.3399999999999</v>
          </cell>
          <cell r="AM306">
            <v>20606.684000000001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7970.9639999999999</v>
          </cell>
          <cell r="AY306">
            <v>0</v>
          </cell>
          <cell r="BA306">
            <v>3949.72</v>
          </cell>
          <cell r="BC306">
            <v>6604.84</v>
          </cell>
          <cell r="BD306">
            <v>7514.9400000000014</v>
          </cell>
          <cell r="BE306">
            <v>5232.0109999999995</v>
          </cell>
          <cell r="BF306">
            <v>1071.75</v>
          </cell>
        </row>
        <row r="307">
          <cell r="B307" t="str">
            <v>VALORMINHO</v>
          </cell>
          <cell r="C307">
            <v>1670.84</v>
          </cell>
          <cell r="D307">
            <v>503.86</v>
          </cell>
          <cell r="E307">
            <v>53.239999999999995</v>
          </cell>
          <cell r="F307">
            <v>49.3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M307">
            <v>0</v>
          </cell>
          <cell r="N307">
            <v>2277.2399999999998</v>
          </cell>
          <cell r="O307">
            <v>0</v>
          </cell>
          <cell r="P307">
            <v>27.200000000000003</v>
          </cell>
          <cell r="Q307">
            <v>85.52000000000001</v>
          </cell>
          <cell r="R307">
            <v>0</v>
          </cell>
          <cell r="S307">
            <v>1937.4</v>
          </cell>
          <cell r="T307">
            <v>156.54</v>
          </cell>
          <cell r="U307">
            <v>40.671999999999997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2247.3319999999999</v>
          </cell>
          <cell r="AA307">
            <v>0</v>
          </cell>
          <cell r="AB307">
            <v>168.22</v>
          </cell>
          <cell r="AC307">
            <v>223.17500000000001</v>
          </cell>
          <cell r="AD307">
            <v>0</v>
          </cell>
          <cell r="AE307">
            <v>373.38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764.77499999999998</v>
          </cell>
          <cell r="AM307">
            <v>5289.3469999999998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2247.3319999999999</v>
          </cell>
          <cell r="AY307">
            <v>0</v>
          </cell>
          <cell r="BA307">
            <v>699.28000000000009</v>
          </cell>
          <cell r="BC307">
            <v>2310.7800000000002</v>
          </cell>
          <cell r="BD307">
            <v>1720.1399999999999</v>
          </cell>
          <cell r="BE307">
            <v>1061.2150000000001</v>
          </cell>
          <cell r="BF307">
            <v>156.54</v>
          </cell>
        </row>
        <row r="308">
          <cell r="B308" t="str">
            <v>VALORSUL</v>
          </cell>
          <cell r="C308">
            <v>40467.611999999994</v>
          </cell>
          <cell r="D308">
            <v>20732.187999999998</v>
          </cell>
          <cell r="E308">
            <v>1641.4209999999998</v>
          </cell>
          <cell r="F308">
            <v>1402.26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M308">
            <v>0</v>
          </cell>
          <cell r="N308">
            <v>64243.480999999992</v>
          </cell>
          <cell r="O308">
            <v>0</v>
          </cell>
          <cell r="P308">
            <v>0</v>
          </cell>
          <cell r="Q308">
            <v>539.23099999999999</v>
          </cell>
          <cell r="R308">
            <v>0</v>
          </cell>
          <cell r="S308">
            <v>31034.300000000003</v>
          </cell>
          <cell r="T308">
            <v>9076.4009999999998</v>
          </cell>
          <cell r="U308">
            <v>852.12900000000002</v>
          </cell>
          <cell r="V308">
            <v>5.9960000000000004</v>
          </cell>
          <cell r="W308">
            <v>0.04</v>
          </cell>
          <cell r="X308">
            <v>0</v>
          </cell>
          <cell r="Y308">
            <v>1.3</v>
          </cell>
          <cell r="Z308">
            <v>41509.397000000004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4.7530000000000001</v>
          </cell>
          <cell r="AH308">
            <v>2.56</v>
          </cell>
          <cell r="AI308">
            <v>0</v>
          </cell>
          <cell r="AJ308">
            <v>0</v>
          </cell>
          <cell r="AK308">
            <v>0</v>
          </cell>
          <cell r="AL308">
            <v>7.3130000000000006</v>
          </cell>
          <cell r="AM308">
            <v>105760.19099999999</v>
          </cell>
          <cell r="AN308">
            <v>0</v>
          </cell>
          <cell r="AO308">
            <v>0</v>
          </cell>
          <cell r="AP308">
            <v>6654.2892896859776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41509.397000000004</v>
          </cell>
          <cell r="AY308">
            <v>1.3000000000029104</v>
          </cell>
          <cell r="BA308">
            <v>20732.187999999998</v>
          </cell>
          <cell r="BC308">
            <v>31034.300000000003</v>
          </cell>
          <cell r="BD308">
            <v>41869.871999999996</v>
          </cell>
          <cell r="BE308">
            <v>22912.839999999997</v>
          </cell>
          <cell r="BF308">
            <v>9076.4009999999998</v>
          </cell>
        </row>
      </sheetData>
      <sheetData sheetId="30">
        <row r="14">
          <cell r="C14" t="str">
            <v>ALGAR</v>
          </cell>
          <cell r="D14">
            <v>192354.11799999996</v>
          </cell>
          <cell r="E14">
            <v>13612.890000000014</v>
          </cell>
          <cell r="F14">
            <v>19740.271999999997</v>
          </cell>
          <cell r="G14">
            <v>4744.8</v>
          </cell>
          <cell r="H14">
            <v>0</v>
          </cell>
          <cell r="I14">
            <v>230452.0799999999</v>
          </cell>
          <cell r="J14">
            <v>0</v>
          </cell>
          <cell r="K14">
            <v>40723.78</v>
          </cell>
          <cell r="L14">
            <v>41542.32</v>
          </cell>
          <cell r="M14">
            <v>486.46</v>
          </cell>
          <cell r="N14">
            <v>4223.2199999999993</v>
          </cell>
          <cell r="O14">
            <v>41738.737000000001</v>
          </cell>
          <cell r="P14">
            <v>0</v>
          </cell>
          <cell r="Q14">
            <v>0</v>
          </cell>
          <cell r="R14">
            <v>0</v>
          </cell>
          <cell r="S14">
            <v>129419.97700000003</v>
          </cell>
        </row>
        <row r="15">
          <cell r="C15" t="str">
            <v>Aterro Sanitário do Sotavento (Loulé)</v>
          </cell>
          <cell r="D15">
            <v>127306.50599999998</v>
          </cell>
          <cell r="E15">
            <v>1885.3000000000175</v>
          </cell>
          <cell r="F15">
            <v>1196.76</v>
          </cell>
          <cell r="G15">
            <v>4744.8</v>
          </cell>
          <cell r="H15">
            <v>0</v>
          </cell>
          <cell r="I15">
            <v>135133.36599999998</v>
          </cell>
          <cell r="J15">
            <v>0</v>
          </cell>
          <cell r="K15">
            <v>8407.5400000000009</v>
          </cell>
          <cell r="L15">
            <v>1351.72</v>
          </cell>
          <cell r="M15">
            <v>476.5</v>
          </cell>
          <cell r="N15">
            <v>1504.79</v>
          </cell>
          <cell r="O15">
            <v>27749.524000000001</v>
          </cell>
          <cell r="P15">
            <v>0</v>
          </cell>
          <cell r="Q15">
            <v>0</v>
          </cell>
          <cell r="R15">
            <v>0</v>
          </cell>
          <cell r="S15">
            <v>39490.074000000001</v>
          </cell>
        </row>
        <row r="16">
          <cell r="C16" t="str">
            <v>Central de Valorização Orgânica (São Brás de Alportel)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 t="str">
            <v>Unidade de Loulé 2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 t="str">
            <v>Unidade de Portimão</v>
          </cell>
          <cell r="D18">
            <v>65047.612000000001</v>
          </cell>
          <cell r="E18">
            <v>11727.589999999989</v>
          </cell>
          <cell r="F18">
            <v>18543.511999999999</v>
          </cell>
          <cell r="G18">
            <v>0</v>
          </cell>
          <cell r="H18">
            <v>0</v>
          </cell>
          <cell r="I18">
            <v>95318.713999999993</v>
          </cell>
          <cell r="J18">
            <v>0</v>
          </cell>
          <cell r="K18">
            <v>32316.240000000002</v>
          </cell>
          <cell r="L18">
            <v>40057</v>
          </cell>
          <cell r="M18">
            <v>9.9600000000000009</v>
          </cell>
          <cell r="N18">
            <v>2718.43</v>
          </cell>
          <cell r="O18">
            <v>13989.213</v>
          </cell>
          <cell r="P18">
            <v>0</v>
          </cell>
          <cell r="Q18">
            <v>0</v>
          </cell>
          <cell r="R18">
            <v>0</v>
          </cell>
          <cell r="S18">
            <v>89090.843000000008</v>
          </cell>
        </row>
        <row r="19">
          <cell r="C19" t="str">
            <v>Unidade de Tavira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 t="str">
            <v>AMARSUL</v>
          </cell>
          <cell r="D20">
            <v>109169.54999999999</v>
          </cell>
          <cell r="E20">
            <v>33290.319999999978</v>
          </cell>
          <cell r="F20">
            <v>196.92</v>
          </cell>
          <cell r="G20">
            <v>6321.4699999999993</v>
          </cell>
          <cell r="H20">
            <v>0</v>
          </cell>
          <cell r="I20">
            <v>148978.26000000007</v>
          </cell>
          <cell r="K20">
            <v>129186.72</v>
          </cell>
          <cell r="L20">
            <v>25061.799999999996</v>
          </cell>
          <cell r="M20" t="str">
            <v>-</v>
          </cell>
          <cell r="N20">
            <v>5129.5999999999995</v>
          </cell>
          <cell r="O20">
            <v>62691.37000000001</v>
          </cell>
          <cell r="P20">
            <v>0</v>
          </cell>
          <cell r="Q20">
            <v>0</v>
          </cell>
          <cell r="R20">
            <v>18.199999999982538</v>
          </cell>
          <cell r="S20">
            <v>222087.69</v>
          </cell>
        </row>
        <row r="21">
          <cell r="C21" t="str">
            <v>Unidade de Palmela - AMARSUL</v>
          </cell>
          <cell r="D21">
            <v>75475.009999999995</v>
          </cell>
          <cell r="E21">
            <v>23920.11</v>
          </cell>
          <cell r="F21">
            <v>157.56</v>
          </cell>
          <cell r="G21">
            <v>5855.63</v>
          </cell>
          <cell r="H21">
            <v>0</v>
          </cell>
          <cell r="I21">
            <v>105408.31</v>
          </cell>
          <cell r="K21">
            <v>78641.890000000014</v>
          </cell>
          <cell r="L21">
            <v>13261.919999999998</v>
          </cell>
          <cell r="M21" t="str">
            <v>-</v>
          </cell>
          <cell r="N21">
            <v>0</v>
          </cell>
          <cell r="O21">
            <v>36513.960000000006</v>
          </cell>
          <cell r="P21">
            <v>0</v>
          </cell>
          <cell r="Q21">
            <v>0</v>
          </cell>
          <cell r="R21">
            <v>18.19999999999709</v>
          </cell>
          <cell r="S21">
            <v>128435.97000000002</v>
          </cell>
        </row>
        <row r="22">
          <cell r="C22" t="str">
            <v>Unidade de Setúbal - AMARSUL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 t="str">
            <v>-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 t="str">
            <v>Unidade do Seixal - AMARSUL</v>
          </cell>
          <cell r="D23">
            <v>33694.539999999994</v>
          </cell>
          <cell r="E23">
            <v>9370.2099999999991</v>
          </cell>
          <cell r="F23">
            <v>39.36</v>
          </cell>
          <cell r="G23">
            <v>465.84000000000003</v>
          </cell>
          <cell r="H23">
            <v>0</v>
          </cell>
          <cell r="I23">
            <v>43569.94999999999</v>
          </cell>
          <cell r="J23">
            <v>0</v>
          </cell>
          <cell r="K23">
            <v>50544.829999999987</v>
          </cell>
          <cell r="L23">
            <v>11799.88</v>
          </cell>
          <cell r="M23" t="str">
            <v>-</v>
          </cell>
          <cell r="N23">
            <v>5129.5999999999995</v>
          </cell>
          <cell r="O23">
            <v>26177.41</v>
          </cell>
          <cell r="P23">
            <v>0</v>
          </cell>
          <cell r="Q23">
            <v>0</v>
          </cell>
          <cell r="R23">
            <v>0</v>
          </cell>
          <cell r="S23">
            <v>93651.719999999987</v>
          </cell>
        </row>
        <row r="24">
          <cell r="C24" t="str">
            <v>AMBILITAL</v>
          </cell>
          <cell r="D24">
            <v>33396.398934234552</v>
          </cell>
          <cell r="E24">
            <v>395.50000000000728</v>
          </cell>
          <cell r="F24">
            <v>845.74175731453556</v>
          </cell>
          <cell r="G24">
            <v>0</v>
          </cell>
          <cell r="H24">
            <v>0</v>
          </cell>
          <cell r="I24">
            <v>34637.640691549095</v>
          </cell>
          <cell r="J24">
            <v>0</v>
          </cell>
          <cell r="K24">
            <v>10849.56</v>
          </cell>
          <cell r="L24">
            <v>785.04</v>
          </cell>
          <cell r="M24" t="str">
            <v>-</v>
          </cell>
          <cell r="N24">
            <v>228.5</v>
          </cell>
          <cell r="O24">
            <v>1795.92</v>
          </cell>
          <cell r="P24">
            <v>0</v>
          </cell>
          <cell r="Q24">
            <v>103.52</v>
          </cell>
          <cell r="R24">
            <v>0</v>
          </cell>
          <cell r="S24">
            <v>13762.54</v>
          </cell>
        </row>
        <row r="25">
          <cell r="C25" t="str">
            <v>Unidade da Ambilital (Aterro, TMB, Triagem, CDR)</v>
          </cell>
          <cell r="D25">
            <v>33396.398934234552</v>
          </cell>
          <cell r="E25">
            <v>395.50000000000728</v>
          </cell>
          <cell r="F25">
            <v>845.74175731453556</v>
          </cell>
          <cell r="G25">
            <v>0</v>
          </cell>
          <cell r="H25">
            <v>0</v>
          </cell>
          <cell r="I25">
            <v>34637.640691549095</v>
          </cell>
          <cell r="J25">
            <v>0</v>
          </cell>
          <cell r="K25">
            <v>10849.56</v>
          </cell>
          <cell r="L25">
            <v>785.04</v>
          </cell>
          <cell r="M25" t="str">
            <v>-</v>
          </cell>
          <cell r="N25">
            <v>228.5</v>
          </cell>
          <cell r="O25">
            <v>1795.92</v>
          </cell>
          <cell r="P25">
            <v>0</v>
          </cell>
          <cell r="Q25">
            <v>103.52</v>
          </cell>
          <cell r="R25">
            <v>0</v>
          </cell>
          <cell r="S25">
            <v>13762.539999999999</v>
          </cell>
        </row>
        <row r="26">
          <cell r="C26" t="str">
            <v>AMBISOUSA</v>
          </cell>
          <cell r="D26">
            <v>137762.21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137762.21</v>
          </cell>
          <cell r="J26">
            <v>0</v>
          </cell>
          <cell r="K26">
            <v>0</v>
          </cell>
          <cell r="L26">
            <v>0</v>
          </cell>
          <cell r="M26" t="str">
            <v>-</v>
          </cell>
          <cell r="N26">
            <v>1252.8399999999999</v>
          </cell>
          <cell r="O26">
            <v>246.18</v>
          </cell>
          <cell r="P26">
            <v>0</v>
          </cell>
          <cell r="Q26">
            <v>0</v>
          </cell>
          <cell r="R26">
            <v>0</v>
          </cell>
          <cell r="S26">
            <v>1499.02</v>
          </cell>
        </row>
        <row r="27">
          <cell r="C27" t="str">
            <v>Unidade de Lustosa - Ambisousa (Aterro, Triagem)</v>
          </cell>
          <cell r="D27">
            <v>66330.930000000008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66330.930000000008</v>
          </cell>
          <cell r="J27">
            <v>0</v>
          </cell>
          <cell r="K27">
            <v>0</v>
          </cell>
          <cell r="L27">
            <v>0</v>
          </cell>
          <cell r="M27" t="str">
            <v>-</v>
          </cell>
          <cell r="N27">
            <v>1076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1076</v>
          </cell>
        </row>
        <row r="28">
          <cell r="C28" t="str">
            <v>Unidade de Penafiel - Ambisousa (Aterro, Triagem)</v>
          </cell>
          <cell r="D28">
            <v>71431.28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71431.28</v>
          </cell>
          <cell r="J28">
            <v>0</v>
          </cell>
          <cell r="K28">
            <v>0</v>
          </cell>
          <cell r="L28">
            <v>0</v>
          </cell>
          <cell r="M28" t="str">
            <v>-</v>
          </cell>
          <cell r="N28">
            <v>176.84</v>
          </cell>
          <cell r="O28">
            <v>246.18</v>
          </cell>
          <cell r="P28">
            <v>0</v>
          </cell>
          <cell r="Q28">
            <v>0</v>
          </cell>
          <cell r="R28">
            <v>0</v>
          </cell>
          <cell r="S28">
            <v>423.02</v>
          </cell>
        </row>
        <row r="29">
          <cell r="C29" t="str">
            <v>AMCAL</v>
          </cell>
          <cell r="D29">
            <v>3611.58</v>
          </cell>
          <cell r="E29">
            <v>1992.8799999999992</v>
          </cell>
          <cell r="F29">
            <v>0</v>
          </cell>
          <cell r="G29">
            <v>0</v>
          </cell>
          <cell r="H29">
            <v>0</v>
          </cell>
          <cell r="I29">
            <v>5604.4600000000009</v>
          </cell>
          <cell r="J29">
            <v>0</v>
          </cell>
          <cell r="K29">
            <v>0</v>
          </cell>
          <cell r="L29">
            <v>2250.14</v>
          </cell>
          <cell r="M29" t="str">
            <v>-</v>
          </cell>
          <cell r="N29">
            <v>210.12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2460.2599999999998</v>
          </cell>
        </row>
        <row r="30">
          <cell r="C30" t="str">
            <v>Sistema de Resíduos Sólidos da AMCAL</v>
          </cell>
          <cell r="D30">
            <v>3611.58</v>
          </cell>
          <cell r="E30">
            <v>1992.8799999999992</v>
          </cell>
          <cell r="F30">
            <v>0</v>
          </cell>
          <cell r="G30">
            <v>0</v>
          </cell>
          <cell r="H30">
            <v>0</v>
          </cell>
          <cell r="I30">
            <v>5604.4599999999991</v>
          </cell>
          <cell r="J30">
            <v>0</v>
          </cell>
          <cell r="K30">
            <v>0</v>
          </cell>
          <cell r="L30">
            <v>2250.14</v>
          </cell>
          <cell r="M30" t="str">
            <v>-</v>
          </cell>
          <cell r="N30">
            <v>210.12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2460.2599999999998</v>
          </cell>
        </row>
        <row r="31">
          <cell r="C31" t="str">
            <v>BRAVAL</v>
          </cell>
          <cell r="D31">
            <v>54348.432000000001</v>
          </cell>
          <cell r="E31">
            <v>4875.114999999998</v>
          </cell>
          <cell r="F31">
            <v>98.06</v>
          </cell>
          <cell r="G31">
            <v>9474.2800000000007</v>
          </cell>
          <cell r="H31">
            <v>0</v>
          </cell>
          <cell r="I31">
            <v>68795.886999999973</v>
          </cell>
          <cell r="J31">
            <v>0</v>
          </cell>
          <cell r="K31">
            <v>25247.98</v>
          </cell>
          <cell r="L31">
            <v>19224.706999999999</v>
          </cell>
          <cell r="M31" t="str">
            <v>-</v>
          </cell>
          <cell r="N31">
            <v>5045.62</v>
          </cell>
          <cell r="O31">
            <v>179.18</v>
          </cell>
          <cell r="P31">
            <v>0</v>
          </cell>
          <cell r="Q31">
            <v>0</v>
          </cell>
          <cell r="R31">
            <v>0</v>
          </cell>
          <cell r="S31">
            <v>49697.486999999994</v>
          </cell>
        </row>
        <row r="32">
          <cell r="C32" t="str">
            <v>Unidade da Braval (Aterro, Triagem)</v>
          </cell>
          <cell r="D32">
            <v>54348.432000000001</v>
          </cell>
          <cell r="E32">
            <v>4875.114999999998</v>
          </cell>
          <cell r="F32">
            <v>98.06</v>
          </cell>
          <cell r="G32">
            <v>9474.2800000000007</v>
          </cell>
          <cell r="H32">
            <v>0</v>
          </cell>
          <cell r="I32">
            <v>68795.887000000002</v>
          </cell>
          <cell r="J32">
            <v>0</v>
          </cell>
          <cell r="K32">
            <v>25247.98</v>
          </cell>
          <cell r="L32">
            <v>19224.706999999999</v>
          </cell>
          <cell r="M32" t="str">
            <v>-</v>
          </cell>
          <cell r="N32">
            <v>5045.62</v>
          </cell>
          <cell r="O32">
            <v>179.18</v>
          </cell>
          <cell r="P32">
            <v>0</v>
          </cell>
          <cell r="Q32">
            <v>0</v>
          </cell>
          <cell r="R32">
            <v>0</v>
          </cell>
          <cell r="S32">
            <v>49697.487000000001</v>
          </cell>
        </row>
        <row r="33">
          <cell r="C33" t="str">
            <v>ECOLEZIRIA</v>
          </cell>
          <cell r="D33">
            <v>58619.28</v>
          </cell>
          <cell r="E33">
            <v>450.63999999999942</v>
          </cell>
          <cell r="F33">
            <v>0</v>
          </cell>
          <cell r="G33">
            <v>0</v>
          </cell>
          <cell r="H33">
            <v>0</v>
          </cell>
          <cell r="I33">
            <v>59069.920000000006</v>
          </cell>
          <cell r="J33">
            <v>0</v>
          </cell>
          <cell r="K33">
            <v>0</v>
          </cell>
          <cell r="L33">
            <v>0</v>
          </cell>
          <cell r="M33" t="str">
            <v>-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1.52</v>
          </cell>
          <cell r="S33">
            <v>1.52</v>
          </cell>
        </row>
        <row r="34">
          <cell r="C34" t="str">
            <v>ATERRO SANITÁRIO DA RAPOSA</v>
          </cell>
          <cell r="D34">
            <v>58619.28</v>
          </cell>
          <cell r="E34">
            <v>450.63999999999942</v>
          </cell>
          <cell r="F34">
            <v>0</v>
          </cell>
          <cell r="G34">
            <v>0</v>
          </cell>
          <cell r="H34">
            <v>0</v>
          </cell>
          <cell r="I34">
            <v>59069.919999999998</v>
          </cell>
          <cell r="J34">
            <v>0</v>
          </cell>
          <cell r="K34">
            <v>0</v>
          </cell>
          <cell r="L34">
            <v>0</v>
          </cell>
          <cell r="M34" t="str">
            <v>-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1.52</v>
          </cell>
          <cell r="S34">
            <v>1.52</v>
          </cell>
        </row>
        <row r="35">
          <cell r="C35" t="str">
            <v>ERSUC</v>
          </cell>
          <cell r="D35">
            <v>0</v>
          </cell>
          <cell r="E35">
            <v>4025.4999999999991</v>
          </cell>
          <cell r="F35">
            <v>71.367999999999995</v>
          </cell>
          <cell r="G35">
            <v>0</v>
          </cell>
          <cell r="H35">
            <v>0</v>
          </cell>
          <cell r="I35">
            <v>4096.8679999999003</v>
          </cell>
          <cell r="J35">
            <v>0</v>
          </cell>
          <cell r="K35">
            <v>113542.11</v>
          </cell>
          <cell r="L35">
            <v>163039.09999999998</v>
          </cell>
          <cell r="M35" t="str">
            <v>-</v>
          </cell>
          <cell r="N35">
            <v>4364.79</v>
          </cell>
          <cell r="O35">
            <v>8266.5920000000006</v>
          </cell>
          <cell r="P35">
            <v>0</v>
          </cell>
          <cell r="Q35">
            <v>0</v>
          </cell>
          <cell r="R35">
            <v>0</v>
          </cell>
          <cell r="S35">
            <v>289212.592</v>
          </cell>
        </row>
        <row r="36">
          <cell r="C36" t="str">
            <v>Unidade de Aveiro - ERSUC (Aterro, TMB, Triagem, CDR)</v>
          </cell>
          <cell r="D36">
            <v>0</v>
          </cell>
          <cell r="E36">
            <v>2301.66</v>
          </cell>
          <cell r="F36">
            <v>15.367999999999999</v>
          </cell>
          <cell r="G36">
            <v>0</v>
          </cell>
          <cell r="H36">
            <v>0</v>
          </cell>
          <cell r="I36">
            <v>2317.0279999999998</v>
          </cell>
          <cell r="J36">
            <v>0</v>
          </cell>
          <cell r="K36">
            <v>53535.87</v>
          </cell>
          <cell r="L36">
            <v>93957.37</v>
          </cell>
          <cell r="M36" t="str">
            <v>-</v>
          </cell>
          <cell r="N36">
            <v>2024.92</v>
          </cell>
          <cell r="O36">
            <v>2714.1350000000002</v>
          </cell>
          <cell r="P36">
            <v>0</v>
          </cell>
          <cell r="Q36">
            <v>0</v>
          </cell>
          <cell r="R36">
            <v>0</v>
          </cell>
          <cell r="S36">
            <v>152232.29500000001</v>
          </cell>
        </row>
        <row r="37">
          <cell r="C37" t="str">
            <v>Unidade de Coimbra - ERSUC (Aterro, TMB, Triagem, CDR)</v>
          </cell>
          <cell r="D37">
            <v>0</v>
          </cell>
          <cell r="E37">
            <v>1723.8399999999997</v>
          </cell>
          <cell r="F37">
            <v>56</v>
          </cell>
          <cell r="G37">
            <v>0</v>
          </cell>
          <cell r="H37">
            <v>0</v>
          </cell>
          <cell r="I37">
            <v>1779.8399999999997</v>
          </cell>
          <cell r="J37">
            <v>0</v>
          </cell>
          <cell r="K37">
            <v>60006.239999999998</v>
          </cell>
          <cell r="L37">
            <v>69081.73</v>
          </cell>
          <cell r="M37" t="str">
            <v>-</v>
          </cell>
          <cell r="N37">
            <v>2339.87</v>
          </cell>
          <cell r="O37">
            <v>5552.4570000000003</v>
          </cell>
          <cell r="P37">
            <v>0</v>
          </cell>
          <cell r="Q37">
            <v>0</v>
          </cell>
          <cell r="R37">
            <v>0</v>
          </cell>
          <cell r="S37">
            <v>136980.29699999999</v>
          </cell>
        </row>
        <row r="38">
          <cell r="C38" t="str">
            <v>GESAMB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32813.612599999986</v>
          </cell>
          <cell r="L38">
            <v>39.619999999999997</v>
          </cell>
          <cell r="M38" t="str">
            <v>-</v>
          </cell>
          <cell r="N38">
            <v>560.24</v>
          </cell>
          <cell r="O38">
            <v>4635.8180000000002</v>
          </cell>
          <cell r="P38">
            <v>0</v>
          </cell>
          <cell r="Q38">
            <v>0</v>
          </cell>
          <cell r="R38">
            <v>0</v>
          </cell>
          <cell r="S38">
            <v>38049.290599999986</v>
          </cell>
        </row>
        <row r="39">
          <cell r="C39" t="str">
            <v>Parque de Gestão Ambiental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32813.612599999986</v>
          </cell>
          <cell r="L39">
            <v>39.619999999999997</v>
          </cell>
          <cell r="M39" t="str">
            <v>-</v>
          </cell>
          <cell r="N39">
            <v>560.24</v>
          </cell>
          <cell r="O39">
            <v>4635.8180000000002</v>
          </cell>
          <cell r="P39">
            <v>0</v>
          </cell>
          <cell r="Q39">
            <v>0</v>
          </cell>
          <cell r="R39">
            <v>0</v>
          </cell>
          <cell r="S39">
            <v>38049.290599999986</v>
          </cell>
        </row>
        <row r="40">
          <cell r="C40" t="str">
            <v>LIPOR</v>
          </cell>
          <cell r="D40">
            <v>16564.161</v>
          </cell>
          <cell r="E40">
            <v>0</v>
          </cell>
          <cell r="F40">
            <v>85.94</v>
          </cell>
          <cell r="G40">
            <v>0</v>
          </cell>
          <cell r="H40">
            <v>0</v>
          </cell>
          <cell r="I40">
            <v>16650.10100000001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34957.864999999998</v>
          </cell>
          <cell r="Q40">
            <v>0</v>
          </cell>
          <cell r="R40">
            <v>0</v>
          </cell>
          <cell r="S40">
            <v>34957.864999999998</v>
          </cell>
        </row>
        <row r="41">
          <cell r="C41" t="str">
            <v>Centrais de Valorização Multimaterial e Orgânica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str">
            <v>Central de Valorização Energética e Confinamento Técnico</v>
          </cell>
          <cell r="D42">
            <v>16564.161</v>
          </cell>
          <cell r="E42">
            <v>0</v>
          </cell>
          <cell r="F42">
            <v>85.94</v>
          </cell>
          <cell r="G42">
            <v>0</v>
          </cell>
          <cell r="H42">
            <v>0</v>
          </cell>
          <cell r="I42">
            <v>16650.100999999999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34957.864999999998</v>
          </cell>
          <cell r="Q42">
            <v>0</v>
          </cell>
          <cell r="R42">
            <v>0</v>
          </cell>
          <cell r="S42">
            <v>34957.864999999998</v>
          </cell>
        </row>
        <row r="43">
          <cell r="C43" t="str">
            <v>PLANALTO BEIRÃO</v>
          </cell>
          <cell r="D43">
            <v>37785.460000000006</v>
          </cell>
          <cell r="E43">
            <v>4130.0199999999968</v>
          </cell>
          <cell r="F43">
            <v>1856.4599999999998</v>
          </cell>
          <cell r="G43">
            <v>11335.6</v>
          </cell>
          <cell r="H43">
            <v>0</v>
          </cell>
          <cell r="I43">
            <v>55107.539999999935</v>
          </cell>
          <cell r="J43">
            <v>71237.960000000006</v>
          </cell>
          <cell r="K43">
            <v>0</v>
          </cell>
          <cell r="L43">
            <v>1347.44</v>
          </cell>
          <cell r="M43" t="str">
            <v>-</v>
          </cell>
          <cell r="N43">
            <v>1325.78</v>
          </cell>
          <cell r="O43">
            <v>0</v>
          </cell>
          <cell r="P43">
            <v>0</v>
          </cell>
          <cell r="Q43">
            <v>636.84</v>
          </cell>
          <cell r="R43">
            <v>0</v>
          </cell>
          <cell r="S43">
            <v>74548.02</v>
          </cell>
        </row>
        <row r="44">
          <cell r="C44" t="str">
            <v>Centro Integrado de Tratamento e Eliminação de Resíduos da Planalto Beirão (Aterro, Triagem e TMB)</v>
          </cell>
          <cell r="D44">
            <v>37785.460000000006</v>
          </cell>
          <cell r="E44">
            <v>4130.0199999999968</v>
          </cell>
          <cell r="F44">
            <v>1856.4599999999998</v>
          </cell>
          <cell r="G44">
            <v>11335.6</v>
          </cell>
          <cell r="H44">
            <v>0</v>
          </cell>
          <cell r="I44">
            <v>55107.54</v>
          </cell>
          <cell r="J44">
            <v>71237.960000000006</v>
          </cell>
          <cell r="K44">
            <v>0</v>
          </cell>
          <cell r="L44">
            <v>1347.44</v>
          </cell>
          <cell r="M44" t="str">
            <v>-</v>
          </cell>
          <cell r="N44">
            <v>1325.78</v>
          </cell>
          <cell r="O44">
            <v>0</v>
          </cell>
          <cell r="P44">
            <v>0</v>
          </cell>
          <cell r="Q44">
            <v>636.84</v>
          </cell>
          <cell r="R44">
            <v>0</v>
          </cell>
          <cell r="S44">
            <v>74548.02</v>
          </cell>
        </row>
        <row r="45">
          <cell r="C45" t="str">
            <v>RESIALENTEJO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11328.2</v>
          </cell>
          <cell r="L45">
            <v>2546.8000000000002</v>
          </cell>
          <cell r="M45" t="str">
            <v>-</v>
          </cell>
          <cell r="N45">
            <v>301.7</v>
          </cell>
          <cell r="O45">
            <v>2059.33</v>
          </cell>
          <cell r="P45">
            <v>0</v>
          </cell>
          <cell r="Q45">
            <v>0</v>
          </cell>
          <cell r="R45">
            <v>0</v>
          </cell>
          <cell r="S45">
            <v>16236.03</v>
          </cell>
        </row>
        <row r="46">
          <cell r="C46" t="str">
            <v>Unidade da Resialentejo (Aterro e Triagem)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11328.2</v>
          </cell>
          <cell r="L46">
            <v>2546.8000000000002</v>
          </cell>
          <cell r="M46" t="str">
            <v>-</v>
          </cell>
          <cell r="N46">
            <v>301.7</v>
          </cell>
          <cell r="O46">
            <v>2059.33</v>
          </cell>
          <cell r="P46">
            <v>0</v>
          </cell>
          <cell r="Q46">
            <v>0</v>
          </cell>
          <cell r="R46">
            <v>0</v>
          </cell>
          <cell r="S46">
            <v>16236.03</v>
          </cell>
        </row>
        <row r="47">
          <cell r="C47" t="str">
            <v>RESÍDUOS NORDESTE</v>
          </cell>
          <cell r="D47">
            <v>0</v>
          </cell>
          <cell r="E47">
            <v>1901.9699999999998</v>
          </cell>
          <cell r="F47">
            <v>761.76</v>
          </cell>
          <cell r="G47">
            <v>192.61999999999998</v>
          </cell>
          <cell r="H47">
            <v>0</v>
          </cell>
          <cell r="I47">
            <v>2856.3499999999985</v>
          </cell>
          <cell r="J47">
            <v>0</v>
          </cell>
          <cell r="K47">
            <v>24762.920000000002</v>
          </cell>
          <cell r="L47">
            <v>19468.36</v>
          </cell>
          <cell r="M47" t="str">
            <v>-</v>
          </cell>
          <cell r="N47">
            <v>311.54000000000002</v>
          </cell>
          <cell r="O47">
            <v>19.579999999999998</v>
          </cell>
          <cell r="P47">
            <v>0</v>
          </cell>
          <cell r="Q47">
            <v>0</v>
          </cell>
          <cell r="R47">
            <v>0</v>
          </cell>
          <cell r="S47">
            <v>44562.400000000009</v>
          </cell>
        </row>
        <row r="48">
          <cell r="C48" t="str">
            <v>Parque Ambiental do Nordeste Transmontano (PANT)</v>
          </cell>
          <cell r="D48">
            <v>0</v>
          </cell>
          <cell r="E48">
            <v>1901.9699999999998</v>
          </cell>
          <cell r="F48">
            <v>761.76</v>
          </cell>
          <cell r="G48">
            <v>192.61999999999998</v>
          </cell>
          <cell r="H48">
            <v>0</v>
          </cell>
          <cell r="I48">
            <v>2856.3499999999995</v>
          </cell>
          <cell r="J48">
            <v>0</v>
          </cell>
          <cell r="K48">
            <v>24762.920000000002</v>
          </cell>
          <cell r="L48">
            <v>19468.36</v>
          </cell>
          <cell r="M48" t="str">
            <v>-</v>
          </cell>
          <cell r="N48">
            <v>311.54000000000002</v>
          </cell>
          <cell r="O48">
            <v>19.579999999999998</v>
          </cell>
          <cell r="P48">
            <v>0</v>
          </cell>
          <cell r="Q48">
            <v>0</v>
          </cell>
          <cell r="R48">
            <v>0</v>
          </cell>
          <cell r="S48">
            <v>44562.400000000001</v>
          </cell>
        </row>
        <row r="49">
          <cell r="C49" t="str">
            <v>RESIESTRELA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27786.04</v>
          </cell>
          <cell r="L49">
            <v>29276.300000000003</v>
          </cell>
          <cell r="M49" t="str">
            <v>-</v>
          </cell>
          <cell r="N49">
            <v>1059.26</v>
          </cell>
          <cell r="O49">
            <v>2588.54</v>
          </cell>
          <cell r="P49">
            <v>0</v>
          </cell>
          <cell r="Q49">
            <v>0</v>
          </cell>
          <cell r="R49">
            <v>0</v>
          </cell>
          <cell r="S49">
            <v>60710.14</v>
          </cell>
        </row>
        <row r="50">
          <cell r="C50" t="str">
            <v>Unidade da Resiestrela (Aterro, TMB e Triagem)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27786.04</v>
          </cell>
          <cell r="L50">
            <v>29276.300000000003</v>
          </cell>
          <cell r="M50" t="str">
            <v>-</v>
          </cell>
          <cell r="N50">
            <v>1059.26</v>
          </cell>
          <cell r="O50">
            <v>2588.54</v>
          </cell>
          <cell r="P50">
            <v>0</v>
          </cell>
          <cell r="Q50">
            <v>0</v>
          </cell>
          <cell r="R50">
            <v>0</v>
          </cell>
          <cell r="S50">
            <v>60710.140000000007</v>
          </cell>
        </row>
        <row r="51">
          <cell r="C51" t="str">
            <v>RESINORTE</v>
          </cell>
          <cell r="D51">
            <v>200892.80099999995</v>
          </cell>
          <cell r="E51">
            <v>15098.339999999967</v>
          </cell>
          <cell r="F51">
            <v>234.79999999999998</v>
          </cell>
          <cell r="G51">
            <v>0</v>
          </cell>
          <cell r="H51">
            <v>0</v>
          </cell>
          <cell r="I51">
            <v>216225.94100000005</v>
          </cell>
          <cell r="J51">
            <v>5047.66</v>
          </cell>
          <cell r="K51">
            <v>48902.569000000003</v>
          </cell>
          <cell r="L51">
            <v>78215.011000000013</v>
          </cell>
          <cell r="M51" t="str">
            <v>-</v>
          </cell>
          <cell r="N51">
            <v>4819.24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136984.47999999998</v>
          </cell>
        </row>
        <row r="52">
          <cell r="C52" t="str">
            <v>CIVTRS UPRA - Unidade de Produção de Riba de Ave - Resinorte (TMB e Triagem)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 t="str">
            <v>-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C53" t="str">
            <v>UPBO - Unidade de Produção de Boticas - Resinorte (Aterro, TM e Triagem)</v>
          </cell>
          <cell r="D53">
            <v>26598.779999999995</v>
          </cell>
          <cell r="E53">
            <v>2168.7999999999993</v>
          </cell>
          <cell r="F53">
            <v>24.900000000000002</v>
          </cell>
          <cell r="G53">
            <v>0</v>
          </cell>
          <cell r="H53">
            <v>0</v>
          </cell>
          <cell r="I53">
            <v>28792.479999999996</v>
          </cell>
          <cell r="J53">
            <v>2390.8200000000002</v>
          </cell>
          <cell r="K53">
            <v>852.65200000000004</v>
          </cell>
          <cell r="L53">
            <v>1655.1479999999999</v>
          </cell>
          <cell r="M53" t="str">
            <v>-</v>
          </cell>
          <cell r="N53">
            <v>308.77999999999997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5207.3999999999996</v>
          </cell>
        </row>
        <row r="54">
          <cell r="C54" t="str">
            <v>UPCB - Aterro Sanitário de Vila Real - Resinorte (Aterro)</v>
          </cell>
          <cell r="D54">
            <v>5672.7800000000007</v>
          </cell>
          <cell r="E54">
            <v>202.57999999999993</v>
          </cell>
          <cell r="F54">
            <v>53.879999999999995</v>
          </cell>
          <cell r="G54">
            <v>0</v>
          </cell>
          <cell r="H54">
            <v>0</v>
          </cell>
          <cell r="I54">
            <v>5929.2400000000007</v>
          </cell>
          <cell r="J54">
            <v>0</v>
          </cell>
          <cell r="K54">
            <v>575.03499999999997</v>
          </cell>
          <cell r="L54">
            <v>1196.085</v>
          </cell>
          <cell r="M54" t="str">
            <v>-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1771.12</v>
          </cell>
        </row>
        <row r="55">
          <cell r="C55" t="str">
            <v>UPCB - Unidade de Produção de Celorico de Basto - Resinorte (Aterro, Triagem e TM)</v>
          </cell>
          <cell r="D55">
            <v>101485.37499999996</v>
          </cell>
          <cell r="E55">
            <v>11204.265999999989</v>
          </cell>
          <cell r="F55">
            <v>0</v>
          </cell>
          <cell r="G55">
            <v>0</v>
          </cell>
          <cell r="H55">
            <v>0</v>
          </cell>
          <cell r="I55">
            <v>112689.64099999995</v>
          </cell>
          <cell r="J55">
            <v>1381.86</v>
          </cell>
          <cell r="K55">
            <v>38466.021999999997</v>
          </cell>
          <cell r="L55">
            <v>75336.957999999999</v>
          </cell>
          <cell r="M55" t="str">
            <v>-</v>
          </cell>
          <cell r="N55">
            <v>3987.42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119172.26</v>
          </cell>
        </row>
        <row r="56">
          <cell r="C56" t="str">
            <v>UPLA - Unidade de Produção de Lamego - Resinorte (Aterro, TM e Triagem)</v>
          </cell>
          <cell r="D56">
            <v>67135.86599999998</v>
          </cell>
          <cell r="E56">
            <v>1522.6940000000031</v>
          </cell>
          <cell r="F56">
            <v>156.02000000000001</v>
          </cell>
          <cell r="G56">
            <v>0</v>
          </cell>
          <cell r="H56">
            <v>0</v>
          </cell>
          <cell r="I56">
            <v>68814.579999999987</v>
          </cell>
          <cell r="J56">
            <v>1274.98</v>
          </cell>
          <cell r="K56">
            <v>9008.86</v>
          </cell>
          <cell r="L56">
            <v>26.82</v>
          </cell>
          <cell r="M56" t="str">
            <v>-</v>
          </cell>
          <cell r="N56">
            <v>523.04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10833.7</v>
          </cell>
        </row>
        <row r="57">
          <cell r="C57" t="str">
            <v>RSTJ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9021.5</v>
          </cell>
          <cell r="L57">
            <v>37532.78</v>
          </cell>
          <cell r="M57" t="str">
            <v>-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46554.28</v>
          </cell>
        </row>
        <row r="58">
          <cell r="C58" t="str">
            <v>Unidade da Resitejo (Aterro, Triagem e TM)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9021.5</v>
          </cell>
          <cell r="L58">
            <v>37532.78</v>
          </cell>
          <cell r="M58" t="str">
            <v>-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46554.28</v>
          </cell>
        </row>
        <row r="59">
          <cell r="C59" t="str">
            <v>RESULIMA</v>
          </cell>
          <cell r="D59">
            <v>41959.92</v>
          </cell>
          <cell r="E59">
            <v>1606.9800000000032</v>
          </cell>
          <cell r="F59">
            <v>0.3</v>
          </cell>
          <cell r="G59">
            <v>530.17999999999995</v>
          </cell>
          <cell r="H59">
            <v>0</v>
          </cell>
          <cell r="I59">
            <v>44097.380000000005</v>
          </cell>
          <cell r="J59">
            <v>0</v>
          </cell>
          <cell r="K59">
            <v>42019.05999999999</v>
          </cell>
          <cell r="L59">
            <v>16002.34</v>
          </cell>
          <cell r="M59" t="str">
            <v>-</v>
          </cell>
          <cell r="N59">
            <v>1413.94</v>
          </cell>
          <cell r="O59">
            <v>1785.34</v>
          </cell>
          <cell r="P59">
            <v>0</v>
          </cell>
          <cell r="Q59">
            <v>0</v>
          </cell>
          <cell r="R59">
            <v>0</v>
          </cell>
          <cell r="S59">
            <v>61220.679999999993</v>
          </cell>
        </row>
        <row r="60">
          <cell r="C60" t="str">
            <v>Unidade da Resulima - Viana do Castelo (Aterro e Triagem)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 t="str">
            <v>-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C61" t="str">
            <v>Unidade de Valorização de Resíduos de Paradela</v>
          </cell>
          <cell r="D61">
            <v>41959.92</v>
          </cell>
          <cell r="E61">
            <v>1606.9800000000032</v>
          </cell>
          <cell r="F61">
            <v>0.3</v>
          </cell>
          <cell r="G61">
            <v>530.17999999999995</v>
          </cell>
          <cell r="H61">
            <v>0</v>
          </cell>
          <cell r="I61">
            <v>44097.380000000005</v>
          </cell>
          <cell r="J61">
            <v>0</v>
          </cell>
          <cell r="K61">
            <v>42019.05999999999</v>
          </cell>
          <cell r="L61">
            <v>16002.34</v>
          </cell>
          <cell r="M61" t="str">
            <v>-</v>
          </cell>
          <cell r="N61">
            <v>1413.94</v>
          </cell>
          <cell r="O61">
            <v>1785.34</v>
          </cell>
          <cell r="P61">
            <v>0</v>
          </cell>
          <cell r="Q61">
            <v>0</v>
          </cell>
          <cell r="R61">
            <v>0</v>
          </cell>
          <cell r="S61">
            <v>61220.679999999993</v>
          </cell>
        </row>
        <row r="62">
          <cell r="C62" t="str">
            <v>SULDOURO</v>
          </cell>
          <cell r="D62">
            <v>101378.48000000001</v>
          </cell>
          <cell r="E62">
            <v>4591.1200000000099</v>
          </cell>
          <cell r="F62">
            <v>0</v>
          </cell>
          <cell r="G62">
            <v>1086.46</v>
          </cell>
          <cell r="H62">
            <v>178.28</v>
          </cell>
          <cell r="I62">
            <v>107234.34000000004</v>
          </cell>
          <cell r="J62">
            <v>0</v>
          </cell>
          <cell r="K62">
            <v>53569.919999999998</v>
          </cell>
          <cell r="L62">
            <v>6159.08</v>
          </cell>
          <cell r="M62" t="str">
            <v>-</v>
          </cell>
          <cell r="N62">
            <v>2655.18</v>
          </cell>
          <cell r="O62">
            <v>2220.62</v>
          </cell>
          <cell r="P62">
            <v>0</v>
          </cell>
          <cell r="Q62">
            <v>0</v>
          </cell>
          <cell r="R62">
            <v>0</v>
          </cell>
          <cell r="S62">
            <v>64604.800000000003</v>
          </cell>
        </row>
        <row r="63">
          <cell r="C63" t="str">
            <v>Unidade de Sermonde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 t="str">
            <v>-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 t="str">
            <v>Unidade do Gestal</v>
          </cell>
          <cell r="D64">
            <v>101378.48000000001</v>
          </cell>
          <cell r="E64">
            <v>4591.1200000000099</v>
          </cell>
          <cell r="F64">
            <v>0</v>
          </cell>
          <cell r="G64">
            <v>1086.46</v>
          </cell>
          <cell r="H64">
            <v>178.28</v>
          </cell>
          <cell r="I64">
            <v>107234.34000000003</v>
          </cell>
          <cell r="J64">
            <v>0</v>
          </cell>
          <cell r="K64">
            <v>53569.919999999998</v>
          </cell>
          <cell r="L64">
            <v>6159.08</v>
          </cell>
          <cell r="M64" t="str">
            <v>-</v>
          </cell>
          <cell r="N64">
            <v>2655.18</v>
          </cell>
          <cell r="O64">
            <v>2220.62</v>
          </cell>
          <cell r="P64">
            <v>0</v>
          </cell>
          <cell r="Q64">
            <v>0</v>
          </cell>
          <cell r="R64">
            <v>0</v>
          </cell>
          <cell r="S64">
            <v>64604.800000000003</v>
          </cell>
        </row>
        <row r="65">
          <cell r="C65" t="str">
            <v>TRATOLIXO</v>
          </cell>
          <cell r="D65">
            <v>0</v>
          </cell>
          <cell r="E65">
            <v>0</v>
          </cell>
          <cell r="F65">
            <v>0</v>
          </cell>
          <cell r="G65">
            <v>2837.84</v>
          </cell>
          <cell r="H65">
            <v>0</v>
          </cell>
          <cell r="I65">
            <v>2837.8399999999674</v>
          </cell>
          <cell r="J65">
            <v>223197.25999999992</v>
          </cell>
          <cell r="K65">
            <v>800.17800099175656</v>
          </cell>
          <cell r="L65">
            <v>50828.001999008266</v>
          </cell>
          <cell r="M65" t="str">
            <v>-</v>
          </cell>
          <cell r="N65">
            <v>6741.6000000000013</v>
          </cell>
          <cell r="O65">
            <v>26422.219999999998</v>
          </cell>
          <cell r="P65">
            <v>0</v>
          </cell>
          <cell r="Q65">
            <v>0</v>
          </cell>
          <cell r="R65">
            <v>0</v>
          </cell>
          <cell r="S65">
            <v>307989.25999999995</v>
          </cell>
        </row>
        <row r="66">
          <cell r="C66" t="str">
            <v>Ecoparque da Abrunheira (TMB-DA Tratolixo)</v>
          </cell>
          <cell r="D66">
            <v>0</v>
          </cell>
          <cell r="E66">
            <v>0</v>
          </cell>
          <cell r="F66">
            <v>0</v>
          </cell>
          <cell r="G66">
            <v>2837.84</v>
          </cell>
          <cell r="H66">
            <v>0</v>
          </cell>
          <cell r="I66">
            <v>2837.84</v>
          </cell>
          <cell r="J66">
            <v>223197.25999999992</v>
          </cell>
          <cell r="K66">
            <v>800.17800099174463</v>
          </cell>
          <cell r="L66">
            <v>50828.001999008266</v>
          </cell>
          <cell r="M66" t="str">
            <v>-</v>
          </cell>
          <cell r="N66">
            <v>6741.6000000000013</v>
          </cell>
          <cell r="O66">
            <v>26422.219999999998</v>
          </cell>
          <cell r="P66">
            <v>0</v>
          </cell>
          <cell r="Q66">
            <v>0</v>
          </cell>
          <cell r="R66">
            <v>0</v>
          </cell>
          <cell r="S66">
            <v>307989.25999999989</v>
          </cell>
        </row>
        <row r="67">
          <cell r="C67" t="str">
            <v>Ecoparque de Trajouce (TM, Triagem e Aterro da Tratolixo)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 t="str">
            <v>-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 t="str">
            <v>VALNOR</v>
          </cell>
          <cell r="D68">
            <v>0</v>
          </cell>
          <cell r="E68">
            <v>445.65999999999997</v>
          </cell>
          <cell r="F68">
            <v>31.18</v>
          </cell>
          <cell r="G68">
            <v>3661.5600000000004</v>
          </cell>
          <cell r="H68">
            <v>0</v>
          </cell>
          <cell r="I68">
            <v>4138.3999999999942</v>
          </cell>
          <cell r="J68">
            <v>0</v>
          </cell>
          <cell r="K68">
            <v>55220.56</v>
          </cell>
          <cell r="L68">
            <v>9298.9</v>
          </cell>
          <cell r="M68" t="str">
            <v>-</v>
          </cell>
          <cell r="N68">
            <v>1803.82</v>
          </cell>
          <cell r="O68">
            <v>8010.66</v>
          </cell>
          <cell r="P68">
            <v>0</v>
          </cell>
          <cell r="Q68">
            <v>0</v>
          </cell>
          <cell r="R68">
            <v>0</v>
          </cell>
          <cell r="S68">
            <v>74333.939999999988</v>
          </cell>
        </row>
        <row r="69">
          <cell r="C69" t="str">
            <v>Aterro Sanitário de Castelo Branco</v>
          </cell>
          <cell r="D69">
            <v>0</v>
          </cell>
          <cell r="E69">
            <v>267.52</v>
          </cell>
          <cell r="F69">
            <v>0</v>
          </cell>
          <cell r="G69">
            <v>0</v>
          </cell>
          <cell r="H69">
            <v>0</v>
          </cell>
          <cell r="I69">
            <v>267.52</v>
          </cell>
          <cell r="J69">
            <v>0</v>
          </cell>
          <cell r="K69">
            <v>0</v>
          </cell>
          <cell r="L69">
            <v>0</v>
          </cell>
          <cell r="M69" t="str">
            <v>-</v>
          </cell>
          <cell r="N69">
            <v>93.54</v>
          </cell>
          <cell r="O69">
            <v>2380.58</v>
          </cell>
          <cell r="P69">
            <v>0</v>
          </cell>
          <cell r="Q69">
            <v>0</v>
          </cell>
          <cell r="R69">
            <v>0</v>
          </cell>
          <cell r="S69">
            <v>2474.12</v>
          </cell>
        </row>
        <row r="70">
          <cell r="C70" t="str">
            <v>Unidade Avis - Valnor (Aterro, TMB, Triagem e CDR)</v>
          </cell>
          <cell r="D70">
            <v>0</v>
          </cell>
          <cell r="E70">
            <v>178.14</v>
          </cell>
          <cell r="F70">
            <v>31.18</v>
          </cell>
          <cell r="G70">
            <v>3661.5600000000004</v>
          </cell>
          <cell r="H70">
            <v>0</v>
          </cell>
          <cell r="I70">
            <v>3870.8800000000006</v>
          </cell>
          <cell r="J70">
            <v>0</v>
          </cell>
          <cell r="K70">
            <v>55220.56</v>
          </cell>
          <cell r="L70">
            <v>9298.9</v>
          </cell>
          <cell r="M70" t="str">
            <v>-</v>
          </cell>
          <cell r="N70">
            <v>1710.28</v>
          </cell>
          <cell r="O70">
            <v>5630.08</v>
          </cell>
          <cell r="P70">
            <v>0</v>
          </cell>
          <cell r="Q70">
            <v>0</v>
          </cell>
          <cell r="R70">
            <v>0</v>
          </cell>
          <cell r="S70">
            <v>71859.820000000007</v>
          </cell>
        </row>
        <row r="71">
          <cell r="C71" t="str">
            <v>VALORLIS</v>
          </cell>
          <cell r="D71">
            <v>0</v>
          </cell>
          <cell r="E71">
            <v>5880.6999999999989</v>
          </cell>
          <cell r="F71">
            <v>0</v>
          </cell>
          <cell r="G71">
            <v>0</v>
          </cell>
          <cell r="H71">
            <v>0</v>
          </cell>
          <cell r="I71">
            <v>5880.7000000000116</v>
          </cell>
          <cell r="J71">
            <v>0</v>
          </cell>
          <cell r="K71">
            <v>84733.319999999992</v>
          </cell>
          <cell r="L71">
            <v>11041.38</v>
          </cell>
          <cell r="M71" t="str">
            <v>-</v>
          </cell>
          <cell r="N71">
            <v>1163.06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96937.76</v>
          </cell>
        </row>
        <row r="72">
          <cell r="C72" t="str">
            <v>Unidade da Valorlis (Aterro, TMB e Ecocentro)</v>
          </cell>
          <cell r="D72">
            <v>0</v>
          </cell>
          <cell r="E72">
            <v>5880.6999999999989</v>
          </cell>
          <cell r="F72">
            <v>0</v>
          </cell>
          <cell r="G72">
            <v>0</v>
          </cell>
          <cell r="H72">
            <v>0</v>
          </cell>
          <cell r="I72">
            <v>5880.6999999999989</v>
          </cell>
          <cell r="J72">
            <v>0</v>
          </cell>
          <cell r="K72">
            <v>84733.319999999992</v>
          </cell>
          <cell r="L72">
            <v>11041.38</v>
          </cell>
          <cell r="M72" t="str">
            <v>-</v>
          </cell>
          <cell r="N72">
            <v>1163.06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96937.76</v>
          </cell>
        </row>
        <row r="73">
          <cell r="C73" t="str">
            <v>VALORMINHO</v>
          </cell>
          <cell r="D73">
            <v>798.21999999999991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798.21999999999753</v>
          </cell>
          <cell r="J73">
            <v>0</v>
          </cell>
          <cell r="K73">
            <v>18231.939999999999</v>
          </cell>
          <cell r="L73">
            <v>0</v>
          </cell>
          <cell r="M73" t="str">
            <v>-</v>
          </cell>
          <cell r="N73">
            <v>313.05999999999995</v>
          </cell>
          <cell r="O73">
            <v>1111.82</v>
          </cell>
          <cell r="P73">
            <v>0</v>
          </cell>
          <cell r="Q73">
            <v>0</v>
          </cell>
          <cell r="R73">
            <v>2592.7200000000012</v>
          </cell>
          <cell r="S73">
            <v>22249.54</v>
          </cell>
        </row>
        <row r="74">
          <cell r="C74" t="str">
            <v>Unidade da Valorminho (Aterro e Triagem)</v>
          </cell>
          <cell r="D74">
            <v>798.21999999999991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798.21999999999991</v>
          </cell>
          <cell r="J74">
            <v>0</v>
          </cell>
          <cell r="K74">
            <v>18231.939999999999</v>
          </cell>
          <cell r="L74">
            <v>0</v>
          </cell>
          <cell r="M74" t="str">
            <v>-</v>
          </cell>
          <cell r="N74">
            <v>313.05999999999995</v>
          </cell>
          <cell r="O74">
            <v>1111.82</v>
          </cell>
          <cell r="P74">
            <v>0</v>
          </cell>
          <cell r="Q74">
            <v>0</v>
          </cell>
          <cell r="R74">
            <v>2592.7200000000012</v>
          </cell>
          <cell r="S74">
            <v>22249.54</v>
          </cell>
        </row>
        <row r="75">
          <cell r="C75" t="str">
            <v>VALORSUL</v>
          </cell>
          <cell r="D75">
            <v>65640.09</v>
          </cell>
          <cell r="E75">
            <v>28.860000000000582</v>
          </cell>
          <cell r="F75">
            <v>0</v>
          </cell>
          <cell r="G75">
            <v>805.68900000000008</v>
          </cell>
          <cell r="H75">
            <v>0</v>
          </cell>
          <cell r="I75">
            <v>66474.638999999981</v>
          </cell>
          <cell r="J75">
            <v>0</v>
          </cell>
          <cell r="K75">
            <v>0</v>
          </cell>
          <cell r="M75">
            <v>841.2</v>
          </cell>
          <cell r="N75">
            <v>1847.02</v>
          </cell>
          <cell r="O75">
            <v>5732.5599999999977</v>
          </cell>
          <cell r="P75">
            <v>0</v>
          </cell>
          <cell r="Q75">
            <v>4362.53</v>
          </cell>
          <cell r="R75">
            <v>0</v>
          </cell>
          <cell r="S75">
            <v>12783.309999999996</v>
          </cell>
        </row>
        <row r="76">
          <cell r="C76" t="str">
            <v>Aterro Sanitário de Mato da Cruz</v>
          </cell>
          <cell r="D76">
            <v>4422.22</v>
          </cell>
          <cell r="E76">
            <v>28.859999999999673</v>
          </cell>
          <cell r="F76">
            <v>0</v>
          </cell>
          <cell r="G76">
            <v>269.589</v>
          </cell>
          <cell r="H76">
            <v>0</v>
          </cell>
          <cell r="I76">
            <v>4720.6689999999999</v>
          </cell>
          <cell r="J76">
            <v>0</v>
          </cell>
          <cell r="K76">
            <v>0</v>
          </cell>
          <cell r="L76">
            <v>0</v>
          </cell>
          <cell r="M76">
            <v>841.2</v>
          </cell>
          <cell r="N76">
            <v>490.12</v>
          </cell>
          <cell r="O76">
            <v>358.5</v>
          </cell>
          <cell r="P76">
            <v>0</v>
          </cell>
          <cell r="Q76">
            <v>4362.53</v>
          </cell>
          <cell r="R76">
            <v>0</v>
          </cell>
          <cell r="S76">
            <v>6052.35</v>
          </cell>
        </row>
        <row r="77">
          <cell r="C77" t="str">
            <v>Centro de Tratamento de Resíduos do Oeste - CTRO</v>
          </cell>
          <cell r="D77">
            <v>61217.87</v>
          </cell>
          <cell r="E77">
            <v>0</v>
          </cell>
          <cell r="F77">
            <v>0</v>
          </cell>
          <cell r="G77">
            <v>536.1</v>
          </cell>
          <cell r="H77">
            <v>0</v>
          </cell>
          <cell r="I77">
            <v>61753.97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1356.9</v>
          </cell>
          <cell r="O77">
            <v>5374.0599999999977</v>
          </cell>
          <cell r="P77">
            <v>0</v>
          </cell>
          <cell r="Q77">
            <v>0</v>
          </cell>
          <cell r="R77">
            <v>0</v>
          </cell>
          <cell r="S77">
            <v>6730.9599999999973</v>
          </cell>
        </row>
        <row r="78">
          <cell r="C78" t="str">
            <v>Centro de Triagem e Ecocentro - CTE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C79" t="str">
            <v>CTRSU - Central de Tratamento de Resíduos Sólidos Urbanos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 t="str">
            <v>Estação de Tratamento e Valorização Orgânica - ETVO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 t="str">
            <v>ARM</v>
          </cell>
          <cell r="D81">
            <v>238.24</v>
          </cell>
          <cell r="E81">
            <v>1380.4399999999998</v>
          </cell>
          <cell r="F81">
            <v>293.64</v>
          </cell>
          <cell r="G81">
            <v>3444.4599999999996</v>
          </cell>
          <cell r="H81">
            <v>0</v>
          </cell>
          <cell r="I81">
            <v>5356.7800000000097</v>
          </cell>
          <cell r="J81">
            <v>0</v>
          </cell>
          <cell r="K81">
            <v>0</v>
          </cell>
          <cell r="L81">
            <v>0</v>
          </cell>
          <cell r="M81" t="str">
            <v>-</v>
          </cell>
          <cell r="N81">
            <v>1.5</v>
          </cell>
          <cell r="O81">
            <v>1120.52</v>
          </cell>
          <cell r="P81">
            <v>27981.870000000024</v>
          </cell>
          <cell r="Q81">
            <v>0</v>
          </cell>
          <cell r="R81">
            <v>0</v>
          </cell>
          <cell r="S81">
            <v>29103.890000000025</v>
          </cell>
        </row>
        <row r="82">
          <cell r="C82" t="str">
            <v>Unidade da Madeira - ARM (Transferência, Triagem)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str">
            <v>-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C83" t="str">
            <v>Unidade da Meia Serra (A, EVE, TM, VO, S)</v>
          </cell>
          <cell r="D83">
            <v>0</v>
          </cell>
          <cell r="E83">
            <v>1379.6599999999999</v>
          </cell>
          <cell r="F83">
            <v>251.22</v>
          </cell>
          <cell r="G83">
            <v>3422.8399999999997</v>
          </cell>
          <cell r="H83">
            <v>0</v>
          </cell>
          <cell r="I83">
            <v>5053.7199999999993</v>
          </cell>
          <cell r="J83">
            <v>0</v>
          </cell>
          <cell r="K83">
            <v>0</v>
          </cell>
          <cell r="L83">
            <v>0</v>
          </cell>
          <cell r="M83" t="str">
            <v>-</v>
          </cell>
          <cell r="N83">
            <v>1.5</v>
          </cell>
          <cell r="O83">
            <v>1120.52</v>
          </cell>
          <cell r="P83">
            <v>27981.870000000024</v>
          </cell>
          <cell r="Q83">
            <v>0</v>
          </cell>
          <cell r="R83">
            <v>0</v>
          </cell>
          <cell r="S83">
            <v>29103.890000000025</v>
          </cell>
        </row>
        <row r="84">
          <cell r="C84" t="str">
            <v>Unidade do Porto Santo - ARM (Aterro, Triagem)</v>
          </cell>
          <cell r="D84">
            <v>238.24</v>
          </cell>
          <cell r="E84">
            <v>0.78000000000000114</v>
          </cell>
          <cell r="F84">
            <v>42.42</v>
          </cell>
          <cell r="G84">
            <v>21.62</v>
          </cell>
          <cell r="H84">
            <v>0</v>
          </cell>
          <cell r="I84">
            <v>303.06</v>
          </cell>
          <cell r="J84">
            <v>0</v>
          </cell>
          <cell r="K84">
            <v>0</v>
          </cell>
          <cell r="L84">
            <v>0</v>
          </cell>
          <cell r="M84" t="str">
            <v>-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 t="str">
            <v>Açores</v>
          </cell>
          <cell r="I85">
            <v>24620.261389628518</v>
          </cell>
          <cell r="K85">
            <v>3102.29</v>
          </cell>
          <cell r="P85">
            <v>684.63498390577854</v>
          </cell>
          <cell r="S85">
            <v>3786.9249839057784</v>
          </cell>
        </row>
        <row r="93">
          <cell r="C93" t="str">
            <v>ALGAR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 t="str">
            <v>-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L93">
            <v>0</v>
          </cell>
        </row>
        <row r="94">
          <cell r="C94" t="str">
            <v>AMARSUL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 t="str">
            <v>-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L94">
            <v>0</v>
          </cell>
        </row>
        <row r="95">
          <cell r="C95" t="str">
            <v>AMBILITAL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 t="str">
            <v>-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L95">
            <v>0</v>
          </cell>
        </row>
        <row r="96">
          <cell r="C96" t="str">
            <v>AMBISOUSA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 t="str">
            <v>-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C97" t="str">
            <v>AMCAL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 t="str">
            <v>-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C98" t="str">
            <v>BRAVAL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 t="str">
            <v>-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99">
          <cell r="C99" t="str">
            <v>ECOLEZIRIA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 t="str">
            <v>-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L99">
            <v>0</v>
          </cell>
        </row>
        <row r="100">
          <cell r="C100" t="str">
            <v>ERSUC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 t="str">
            <v>-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L100">
            <v>0</v>
          </cell>
        </row>
        <row r="101">
          <cell r="C101" t="str">
            <v>GESAMB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 t="str">
            <v>-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L101">
            <v>0</v>
          </cell>
        </row>
        <row r="102">
          <cell r="C102" t="str">
            <v>LIPOR</v>
          </cell>
          <cell r="D102">
            <v>367459.89899999992</v>
          </cell>
          <cell r="E102">
            <v>6351.8500000000931</v>
          </cell>
          <cell r="F102">
            <v>555.66</v>
          </cell>
          <cell r="G102">
            <v>1669.92</v>
          </cell>
          <cell r="H102">
            <v>0</v>
          </cell>
          <cell r="I102">
            <v>376037.32900000003</v>
          </cell>
          <cell r="J102">
            <v>0</v>
          </cell>
          <cell r="K102">
            <v>0</v>
          </cell>
          <cell r="M102">
            <v>2330.17</v>
          </cell>
          <cell r="N102">
            <v>6274.6900000000014</v>
          </cell>
          <cell r="O102">
            <v>1636.62</v>
          </cell>
          <cell r="P102" t="str">
            <v>-</v>
          </cell>
          <cell r="Q102">
            <v>0</v>
          </cell>
          <cell r="R102">
            <v>1223.3199999999997</v>
          </cell>
          <cell r="S102">
            <v>11464.8</v>
          </cell>
          <cell r="T102">
            <v>0</v>
          </cell>
          <cell r="U102">
            <v>191172.35</v>
          </cell>
          <cell r="V102">
            <v>34957.864999999998</v>
          </cell>
          <cell r="W102">
            <v>26103.559999999998</v>
          </cell>
          <cell r="Y102">
            <v>7741.1949999999997</v>
          </cell>
          <cell r="Z102">
            <v>1202.7000000000007</v>
          </cell>
          <cell r="AA102">
            <v>7437.2800000000025</v>
          </cell>
          <cell r="AB102">
            <v>0</v>
          </cell>
          <cell r="AG102">
            <v>0</v>
          </cell>
          <cell r="AH102">
            <v>77442.599999999977</v>
          </cell>
          <cell r="AI102">
            <v>12625.04</v>
          </cell>
          <cell r="AJ102">
            <v>64817.55999999999</v>
          </cell>
          <cell r="AL102">
            <v>7437.28</v>
          </cell>
        </row>
        <row r="103">
          <cell r="C103" t="str">
            <v>Centrais de Valorização Multimaterial e Orgânica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 t="str">
            <v>-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L103">
            <v>0</v>
          </cell>
        </row>
        <row r="104">
          <cell r="C104" t="str">
            <v>Central de Valorização Energética e Confinamento Técnico</v>
          </cell>
          <cell r="D104">
            <v>367459.89899999992</v>
          </cell>
          <cell r="E104">
            <v>6351.8500000000931</v>
          </cell>
          <cell r="F104">
            <v>555.66</v>
          </cell>
          <cell r="G104">
            <v>1669.92</v>
          </cell>
          <cell r="H104">
            <v>0</v>
          </cell>
          <cell r="I104">
            <v>376037.32899999997</v>
          </cell>
          <cell r="J104">
            <v>0</v>
          </cell>
          <cell r="K104">
            <v>0</v>
          </cell>
          <cell r="M104">
            <v>2330.17</v>
          </cell>
          <cell r="N104">
            <v>6274.6900000000014</v>
          </cell>
          <cell r="O104">
            <v>1636.62</v>
          </cell>
          <cell r="P104" t="str">
            <v>-</v>
          </cell>
          <cell r="Q104">
            <v>0</v>
          </cell>
          <cell r="R104">
            <v>1223.3199999999997</v>
          </cell>
          <cell r="S104">
            <v>11464.8</v>
          </cell>
          <cell r="U104">
            <v>191172.35</v>
          </cell>
          <cell r="V104">
            <v>34957.864999999998</v>
          </cell>
          <cell r="W104">
            <v>26103.559999999998</v>
          </cell>
          <cell r="Y104">
            <v>8943.8950000000004</v>
          </cell>
          <cell r="Z104">
            <v>0</v>
          </cell>
          <cell r="AA104">
            <v>7437.2800000000025</v>
          </cell>
          <cell r="AB104">
            <v>0</v>
          </cell>
          <cell r="AG104">
            <v>0</v>
          </cell>
          <cell r="AH104">
            <v>77442.599999999977</v>
          </cell>
          <cell r="AI104">
            <v>12625.04</v>
          </cell>
          <cell r="AJ104">
            <v>64817.55999999999</v>
          </cell>
          <cell r="AL104">
            <v>7437.28</v>
          </cell>
        </row>
        <row r="105">
          <cell r="C105" t="str">
            <v>PLANALTO BEIRÃO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 t="str">
            <v>-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L105">
            <v>0</v>
          </cell>
        </row>
        <row r="106">
          <cell r="C106" t="str">
            <v>RESIALENTEJO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 t="str">
            <v>-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L106">
            <v>0</v>
          </cell>
        </row>
        <row r="107">
          <cell r="C107" t="str">
            <v>RESÍDUOS NORDESTE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 t="str">
            <v>-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L107">
            <v>0</v>
          </cell>
        </row>
        <row r="108">
          <cell r="C108" t="str">
            <v>RESIESTRELA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 t="str">
            <v>-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L108">
            <v>0</v>
          </cell>
        </row>
        <row r="109">
          <cell r="C109" t="str">
            <v>RESINORTE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 t="str">
            <v>-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</row>
        <row r="110">
          <cell r="C110" t="str">
            <v>RSTJ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 t="str">
            <v>-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L110">
            <v>0</v>
          </cell>
        </row>
        <row r="111">
          <cell r="C111" t="str">
            <v>RESULIMA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 t="str">
            <v>-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L111">
            <v>0</v>
          </cell>
        </row>
        <row r="112">
          <cell r="C112" t="str">
            <v>SULDOURO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 t="str">
            <v>-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L112">
            <v>0</v>
          </cell>
        </row>
        <row r="113">
          <cell r="C113" t="str">
            <v>TRATOLIXO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 t="str">
            <v>-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L113">
            <v>0</v>
          </cell>
        </row>
        <row r="114">
          <cell r="C114" t="str">
            <v>VALNOR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 t="str">
            <v>-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L114">
            <v>0</v>
          </cell>
        </row>
        <row r="115">
          <cell r="C115" t="str">
            <v>VALORLIS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 t="str">
            <v>-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L115">
            <v>0</v>
          </cell>
        </row>
        <row r="116">
          <cell r="C116" t="str">
            <v>VALORMINHO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 t="str">
            <v>-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L116">
            <v>0</v>
          </cell>
        </row>
        <row r="117">
          <cell r="C117" t="str">
            <v>VALORSUL</v>
          </cell>
          <cell r="D117">
            <v>591347.41500000004</v>
          </cell>
          <cell r="E117">
            <v>19406.119999999763</v>
          </cell>
          <cell r="F117">
            <v>3065.6200000000008</v>
          </cell>
          <cell r="G117">
            <v>1200.82</v>
          </cell>
          <cell r="H117">
            <v>6640.02</v>
          </cell>
          <cell r="I117">
            <v>621659.99499999988</v>
          </cell>
          <cell r="J117">
            <v>0</v>
          </cell>
          <cell r="K117">
            <v>0</v>
          </cell>
          <cell r="M117">
            <v>12259.18</v>
          </cell>
          <cell r="N117">
            <v>8866.68</v>
          </cell>
          <cell r="O117">
            <v>0</v>
          </cell>
          <cell r="P117">
            <v>3819.3199999999997</v>
          </cell>
          <cell r="Q117">
            <v>3994.44</v>
          </cell>
          <cell r="R117">
            <v>0</v>
          </cell>
          <cell r="S117">
            <v>28939.620000000003</v>
          </cell>
          <cell r="T117">
            <v>0</v>
          </cell>
          <cell r="U117">
            <v>368152.2</v>
          </cell>
          <cell r="V117">
            <v>0</v>
          </cell>
          <cell r="W117">
            <v>22222.559999999998</v>
          </cell>
          <cell r="Y117">
            <v>0</v>
          </cell>
          <cell r="Z117">
            <v>0</v>
          </cell>
          <cell r="AA117">
            <v>1908.0000000000082</v>
          </cell>
          <cell r="AB117">
            <v>0</v>
          </cell>
          <cell r="AC117">
            <v>128.54</v>
          </cell>
          <cell r="AG117">
            <v>156976.66</v>
          </cell>
          <cell r="AH117">
            <v>181235.76</v>
          </cell>
          <cell r="AI117">
            <v>22222.559999999998</v>
          </cell>
          <cell r="AJ117">
            <v>1908</v>
          </cell>
          <cell r="AK117">
            <v>60324.639999999999</v>
          </cell>
          <cell r="AL117">
            <v>1908</v>
          </cell>
        </row>
        <row r="118">
          <cell r="C118" t="str">
            <v>Aterro Sanitário de Mato da Cruz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 t="str">
            <v>-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L118">
            <v>0</v>
          </cell>
        </row>
        <row r="119">
          <cell r="C119" t="str">
            <v>Centro de Tratamento de Resíduos do Oeste - CTRO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 t="str">
            <v>-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L119">
            <v>0</v>
          </cell>
        </row>
        <row r="120">
          <cell r="C120" t="str">
            <v>Centro de Triagem e Ecocentro - CTE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 t="str">
            <v>-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L120">
            <v>0</v>
          </cell>
        </row>
        <row r="121">
          <cell r="C121" t="str">
            <v>CTRSU - Central de Tratamento de Resíduos Sólidos Urbanos</v>
          </cell>
          <cell r="D121">
            <v>591347.41500000004</v>
          </cell>
          <cell r="E121">
            <v>19406.119999999763</v>
          </cell>
          <cell r="F121">
            <v>3065.6200000000008</v>
          </cell>
          <cell r="G121">
            <v>1200.82</v>
          </cell>
          <cell r="H121">
            <v>6640.02</v>
          </cell>
          <cell r="I121">
            <v>621659.99499999976</v>
          </cell>
          <cell r="J121">
            <v>0</v>
          </cell>
          <cell r="K121">
            <v>0</v>
          </cell>
          <cell r="L121">
            <v>0</v>
          </cell>
          <cell r="M121">
            <v>12259.18</v>
          </cell>
          <cell r="N121">
            <v>8866.68</v>
          </cell>
          <cell r="O121">
            <v>0</v>
          </cell>
          <cell r="P121">
            <v>3819.3199999999997</v>
          </cell>
          <cell r="Q121">
            <v>3994.44</v>
          </cell>
          <cell r="R121">
            <v>0</v>
          </cell>
          <cell r="S121">
            <v>28939.62</v>
          </cell>
          <cell r="U121">
            <v>368152.2</v>
          </cell>
          <cell r="V121">
            <v>0</v>
          </cell>
          <cell r="W121">
            <v>22222.559999999998</v>
          </cell>
          <cell r="Y121">
            <v>0</v>
          </cell>
          <cell r="Z121">
            <v>0</v>
          </cell>
          <cell r="AA121">
            <v>1908.0000000000082</v>
          </cell>
          <cell r="AB121">
            <v>0</v>
          </cell>
          <cell r="AC121">
            <v>128.54</v>
          </cell>
          <cell r="AG121">
            <v>156976.66</v>
          </cell>
          <cell r="AH121">
            <v>181235.76</v>
          </cell>
          <cell r="AI121">
            <v>22222.559999999998</v>
          </cell>
          <cell r="AJ121">
            <v>1908</v>
          </cell>
          <cell r="AL121">
            <v>1908</v>
          </cell>
        </row>
        <row r="122">
          <cell r="C122" t="str">
            <v>Estação de Tratamento e Valorização Orgânica - ETVO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 t="str">
            <v>-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L122">
            <v>0</v>
          </cell>
        </row>
        <row r="123">
          <cell r="C123" t="str">
            <v>ARM</v>
          </cell>
          <cell r="D123">
            <v>69662.15999999996</v>
          </cell>
          <cell r="E123">
            <v>8491.9400000000169</v>
          </cell>
          <cell r="F123">
            <v>4932.1599999999926</v>
          </cell>
          <cell r="G123">
            <v>13991.840000000004</v>
          </cell>
          <cell r="H123">
            <v>0</v>
          </cell>
          <cell r="I123">
            <v>97078.099999999948</v>
          </cell>
          <cell r="J123">
            <v>0</v>
          </cell>
          <cell r="K123">
            <v>0</v>
          </cell>
          <cell r="M123">
            <v>315.68</v>
          </cell>
          <cell r="N123">
            <v>3052.1800000000026</v>
          </cell>
          <cell r="O123">
            <v>35333.640000000043</v>
          </cell>
          <cell r="P123" t="str">
            <v>-</v>
          </cell>
          <cell r="Q123">
            <v>0</v>
          </cell>
          <cell r="R123">
            <v>0</v>
          </cell>
          <cell r="S123">
            <v>38701.500000000051</v>
          </cell>
          <cell r="T123">
            <v>0</v>
          </cell>
          <cell r="U123">
            <v>59106.341</v>
          </cell>
          <cell r="V123">
            <v>27981.870000000024</v>
          </cell>
          <cell r="W123">
            <v>0</v>
          </cell>
          <cell r="Y123">
            <v>3083.2500000000005</v>
          </cell>
          <cell r="Z123">
            <v>0</v>
          </cell>
          <cell r="AA123">
            <v>650.15000000000009</v>
          </cell>
          <cell r="AB123">
            <v>0</v>
          </cell>
          <cell r="AG123">
            <v>0</v>
          </cell>
          <cell r="AH123">
            <v>31715.270000000026</v>
          </cell>
          <cell r="AI123">
            <v>9651.4000000000015</v>
          </cell>
          <cell r="AJ123">
            <v>22063.870000000024</v>
          </cell>
          <cell r="AL123">
            <v>650.15</v>
          </cell>
        </row>
        <row r="124">
          <cell r="C124" t="str">
            <v>Unidade da Madeira - ARM (Transferência, Triagem)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 t="str">
            <v>-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L124">
            <v>0</v>
          </cell>
        </row>
        <row r="125">
          <cell r="C125" t="str">
            <v>Unidade da Meia Serra (A, EVE, TM, VO, S)</v>
          </cell>
          <cell r="D125">
            <v>69662.15999999996</v>
          </cell>
          <cell r="E125">
            <v>8491.9400000000169</v>
          </cell>
          <cell r="F125">
            <v>4932.1599999999926</v>
          </cell>
          <cell r="G125">
            <v>13991.840000000004</v>
          </cell>
          <cell r="H125">
            <v>0</v>
          </cell>
          <cell r="I125">
            <v>97078.099999999977</v>
          </cell>
          <cell r="J125">
            <v>0</v>
          </cell>
          <cell r="K125">
            <v>0</v>
          </cell>
          <cell r="L125">
            <v>0</v>
          </cell>
          <cell r="M125">
            <v>315.68</v>
          </cell>
          <cell r="N125">
            <v>3052.1800000000026</v>
          </cell>
          <cell r="O125">
            <v>35333.640000000043</v>
          </cell>
          <cell r="P125" t="str">
            <v>-</v>
          </cell>
          <cell r="Q125">
            <v>0</v>
          </cell>
          <cell r="R125">
            <v>0</v>
          </cell>
          <cell r="S125">
            <v>38701.500000000044</v>
          </cell>
          <cell r="U125">
            <v>59106.341</v>
          </cell>
          <cell r="V125">
            <v>27981.870000000024</v>
          </cell>
          <cell r="W125">
            <v>0</v>
          </cell>
          <cell r="Y125">
            <v>3083.2500000000005</v>
          </cell>
          <cell r="Z125">
            <v>0</v>
          </cell>
          <cell r="AA125">
            <v>650.15000000000009</v>
          </cell>
          <cell r="AB125">
            <v>0</v>
          </cell>
          <cell r="AG125">
            <v>0</v>
          </cell>
          <cell r="AH125">
            <v>31715.270000000026</v>
          </cell>
          <cell r="AI125">
            <v>9651.4000000000015</v>
          </cell>
          <cell r="AJ125">
            <v>22063.870000000024</v>
          </cell>
          <cell r="AL125">
            <v>650.15</v>
          </cell>
        </row>
        <row r="126">
          <cell r="C126" t="str">
            <v>Unidade do Porto Santo - ARM (Aterro, Triagem)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 t="str">
            <v>-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L126">
            <v>0</v>
          </cell>
        </row>
        <row r="127">
          <cell r="C127" t="str">
            <v>Açores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6155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 t="str">
            <v>-</v>
          </cell>
          <cell r="Q127">
            <v>0</v>
          </cell>
          <cell r="R127">
            <v>0</v>
          </cell>
          <cell r="S127">
            <v>6155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Y127">
            <v>0</v>
          </cell>
          <cell r="Z127">
            <v>0</v>
          </cell>
          <cell r="AA127">
            <v>209</v>
          </cell>
          <cell r="AB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L127">
            <v>0</v>
          </cell>
        </row>
        <row r="135">
          <cell r="C135" t="str">
            <v>ALGAR</v>
          </cell>
          <cell r="S135">
            <v>0</v>
          </cell>
          <cell r="T135">
            <v>0</v>
          </cell>
        </row>
        <row r="136">
          <cell r="C136" t="str">
            <v>Aterro Sanitário do Sotavento (Loulé)</v>
          </cell>
        </row>
        <row r="137">
          <cell r="C137" t="str">
            <v>Central de Valorização Orgânica (São Brás de Alportel)</v>
          </cell>
        </row>
        <row r="138">
          <cell r="C138" t="str">
            <v>Unidade de Loulé 2</v>
          </cell>
        </row>
        <row r="139">
          <cell r="C139" t="str">
            <v>Unidade de Portimão</v>
          </cell>
        </row>
        <row r="140">
          <cell r="C140" t="str">
            <v>Unidade de Tavira</v>
          </cell>
        </row>
        <row r="141">
          <cell r="C141" t="str">
            <v>AMARSUL</v>
          </cell>
          <cell r="J141" t="str">
            <v>-</v>
          </cell>
          <cell r="T141">
            <v>0</v>
          </cell>
          <cell r="W141">
            <v>0</v>
          </cell>
          <cell r="X141">
            <v>0</v>
          </cell>
          <cell r="Y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C142" t="str">
            <v>Unidade de Palmela - AMARSUL</v>
          </cell>
        </row>
        <row r="143">
          <cell r="C143" t="str">
            <v>Unidade de Setúbal - AMARSUL</v>
          </cell>
        </row>
        <row r="144">
          <cell r="C144" t="str">
            <v>Unidade do Seixal - AMARSUL</v>
          </cell>
        </row>
        <row r="145">
          <cell r="C145" t="str">
            <v>AMBILITAL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 t="str">
            <v>-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</row>
        <row r="146">
          <cell r="C146" t="str">
            <v>AMBISOUSA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 t="str">
            <v>-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</row>
        <row r="147">
          <cell r="C147" t="str">
            <v>AMCAL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 t="str">
            <v>-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</row>
        <row r="148">
          <cell r="C148" t="str">
            <v>Braval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str">
            <v>-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</row>
        <row r="149">
          <cell r="C149" t="str">
            <v>Unidade da Braval (Aterro, Triagem)</v>
          </cell>
        </row>
        <row r="150">
          <cell r="C150" t="str">
            <v>ECOLEZIRIA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 t="str">
            <v>-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C151" t="str">
            <v>ERSUC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 t="str">
            <v>-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</row>
        <row r="152">
          <cell r="C152" t="str">
            <v>GESAMB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 t="str">
            <v>-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</row>
        <row r="153">
          <cell r="C153" t="str">
            <v>LIPOR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str">
            <v>-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</row>
        <row r="154">
          <cell r="C154" t="str">
            <v>Planalto Beirão</v>
          </cell>
          <cell r="D154">
            <v>81596.339999999982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81596.339999999982</v>
          </cell>
          <cell r="K154">
            <v>0</v>
          </cell>
          <cell r="L154">
            <v>2339.12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2339.12</v>
          </cell>
          <cell r="T154">
            <v>0</v>
          </cell>
          <cell r="U154">
            <v>72585.400000000009</v>
          </cell>
          <cell r="W154">
            <v>0</v>
          </cell>
          <cell r="X154">
            <v>0</v>
          </cell>
          <cell r="Y154">
            <v>0</v>
          </cell>
          <cell r="Z154">
            <v>3734.9</v>
          </cell>
          <cell r="AA154">
            <v>0</v>
          </cell>
          <cell r="AC154">
            <v>0</v>
          </cell>
          <cell r="AD154">
            <v>2865</v>
          </cell>
          <cell r="AE154">
            <v>890.40000000000009</v>
          </cell>
          <cell r="AF154">
            <v>2339.12</v>
          </cell>
          <cell r="AG154">
            <v>0</v>
          </cell>
        </row>
        <row r="155">
          <cell r="C155" t="str">
            <v>Centro Integrado de Tratamento e Eliminação de Resíduos da Planalto Beirão (Aterro, Triagem e TMB)</v>
          </cell>
        </row>
        <row r="156">
          <cell r="C156" t="str">
            <v>Resialentejo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str">
            <v>-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</row>
        <row r="157">
          <cell r="C157" t="str">
            <v>Unidade da Resialentejo (Aterro e Triagem)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C158" t="str">
            <v>RESÍDUOS NORDESTE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 t="str">
            <v>-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</row>
        <row r="159">
          <cell r="C159" t="str">
            <v>RESIESTRELA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 t="str">
            <v>-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</row>
        <row r="160">
          <cell r="C160" t="str">
            <v>RESINORTE</v>
          </cell>
          <cell r="D160">
            <v>7804.1189999999997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11141.858999999999</v>
          </cell>
          <cell r="J160" t="str">
            <v>-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3337.74</v>
          </cell>
          <cell r="T160">
            <v>3337.74</v>
          </cell>
          <cell r="U160">
            <v>5047.66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3638.64</v>
          </cell>
          <cell r="AG160">
            <v>1941.6617240000014</v>
          </cell>
        </row>
        <row r="161">
          <cell r="C161" t="str">
            <v>UPCB - Unidade de Produção de Celorico de Basto - Resinorte (Aterro, Triagem e TM)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3337.74</v>
          </cell>
          <cell r="K161">
            <v>0</v>
          </cell>
          <cell r="L161">
            <v>0</v>
          </cell>
          <cell r="M161">
            <v>0</v>
          </cell>
          <cell r="S161">
            <v>3337.74</v>
          </cell>
          <cell r="U161">
            <v>1381.86</v>
          </cell>
          <cell r="AF161">
            <v>0</v>
          </cell>
          <cell r="AG161">
            <v>1688.1617239999998</v>
          </cell>
        </row>
        <row r="162">
          <cell r="C162" t="str">
            <v>UPBO - Unidade de Produção de Boticas - Resinorte (Aterro, TM e Triagem)</v>
          </cell>
          <cell r="D162">
            <v>5294.8399999999992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5294.8399999999992</v>
          </cell>
          <cell r="K162">
            <v>0</v>
          </cell>
          <cell r="L162">
            <v>0</v>
          </cell>
          <cell r="M162">
            <v>0</v>
          </cell>
          <cell r="S162">
            <v>0</v>
          </cell>
          <cell r="U162">
            <v>2390.8200000000002</v>
          </cell>
          <cell r="AF162">
            <v>2682.12</v>
          </cell>
          <cell r="AG162">
            <v>190.8799999999992</v>
          </cell>
        </row>
        <row r="163">
          <cell r="C163" t="str">
            <v>UPLA - Unidade de Produção de Lamego - Resinorte (Aterro, TM e Triagem)</v>
          </cell>
          <cell r="D163">
            <v>2509.2790000000005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2509.2790000000005</v>
          </cell>
          <cell r="K163">
            <v>0</v>
          </cell>
          <cell r="L163">
            <v>0</v>
          </cell>
          <cell r="M163">
            <v>0</v>
          </cell>
          <cell r="S163">
            <v>0</v>
          </cell>
          <cell r="U163">
            <v>1274.98</v>
          </cell>
          <cell r="AF163">
            <v>956.52</v>
          </cell>
          <cell r="AG163">
            <v>62.619999999999891</v>
          </cell>
        </row>
        <row r="164">
          <cell r="C164" t="str">
            <v>RSTJ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 t="str">
            <v>-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</row>
        <row r="165">
          <cell r="C165" t="str">
            <v>RESULIMA</v>
          </cell>
          <cell r="T165">
            <v>0</v>
          </cell>
        </row>
        <row r="166">
          <cell r="C166" t="str">
            <v>Unidade de Valorização de Resíduos de Paradela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</row>
        <row r="167">
          <cell r="C167" t="str">
            <v>SULDOURO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 t="str">
            <v>-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</row>
        <row r="168">
          <cell r="C168" t="str">
            <v>TRATOLIXO</v>
          </cell>
          <cell r="D168">
            <v>287913.98</v>
          </cell>
          <cell r="E168">
            <v>0</v>
          </cell>
          <cell r="F168">
            <v>514.45999999999992</v>
          </cell>
          <cell r="G168">
            <v>0</v>
          </cell>
          <cell r="H168">
            <v>0</v>
          </cell>
          <cell r="I168">
            <v>288428.44</v>
          </cell>
          <cell r="J168" t="str">
            <v>-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223197.25999999992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61914.58</v>
          </cell>
          <cell r="AG168">
            <v>3500.039999999979</v>
          </cell>
        </row>
        <row r="169">
          <cell r="C169" t="str">
            <v>Ecoparque da Abrunheira (TMB-DA Tratolixo)</v>
          </cell>
        </row>
        <row r="170">
          <cell r="C170" t="str">
            <v>Ecoparque de Trajouce (TM, Triagem e Aterro da Tratolixo)</v>
          </cell>
        </row>
        <row r="171">
          <cell r="C171" t="str">
            <v>VALNOR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 t="str">
            <v>-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C172" t="str">
            <v>VALORLIS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 t="str">
            <v>-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C173" t="str">
            <v>VALORMINHO</v>
          </cell>
          <cell r="D173">
            <v>33972.46</v>
          </cell>
          <cell r="E173">
            <v>0</v>
          </cell>
          <cell r="F173">
            <v>223.94</v>
          </cell>
          <cell r="G173">
            <v>0</v>
          </cell>
          <cell r="H173">
            <v>0</v>
          </cell>
          <cell r="I173">
            <v>34196.399999999994</v>
          </cell>
          <cell r="J173" t="str">
            <v>-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18231.939999999999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13805.499999999998</v>
          </cell>
          <cell r="AG173">
            <v>764.77500000000146</v>
          </cell>
        </row>
        <row r="174">
          <cell r="C174" t="str">
            <v>Unidade da Valorminho (Aterro e Triagem)</v>
          </cell>
        </row>
        <row r="175">
          <cell r="C175" t="str">
            <v>VALORSUL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 t="str">
            <v>-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C176" t="str">
            <v>ARM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 t="str">
            <v>-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C177" t="str">
            <v>Açores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 t="str">
            <v>-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84">
          <cell r="C184" t="str">
            <v>ALGAR</v>
          </cell>
          <cell r="D184">
            <v>95893.457000000009</v>
          </cell>
          <cell r="E184">
            <v>5925.3799999999992</v>
          </cell>
          <cell r="F184">
            <v>1888.7200000000003</v>
          </cell>
          <cell r="G184">
            <v>0</v>
          </cell>
          <cell r="H184">
            <v>0</v>
          </cell>
          <cell r="I184">
            <v>103707.55700000002</v>
          </cell>
          <cell r="K184">
            <v>51296.572</v>
          </cell>
          <cell r="M184">
            <v>148.08000000000001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51444.652000000002</v>
          </cell>
          <cell r="T184">
            <v>0</v>
          </cell>
          <cell r="U184">
            <v>1769.7170000000001</v>
          </cell>
          <cell r="V184">
            <v>82971.559999999983</v>
          </cell>
          <cell r="W184">
            <v>6.4233063312713057E-12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6650.4399999999987</v>
          </cell>
          <cell r="AG184">
            <v>51296.572</v>
          </cell>
          <cell r="AH184">
            <v>1948.7579999999725</v>
          </cell>
          <cell r="AI184">
            <v>142867.32999999996</v>
          </cell>
          <cell r="AJ184">
            <v>0</v>
          </cell>
          <cell r="AK184">
            <v>297.1099999999999</v>
          </cell>
        </row>
        <row r="185">
          <cell r="C185" t="str">
            <v>Aterro Sanitário do Sotavento (Loulé)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K185">
            <v>0</v>
          </cell>
        </row>
        <row r="186">
          <cell r="C186" t="str">
            <v>Central de Valorização Orgânica (São Brás de Alportel)</v>
          </cell>
          <cell r="D186">
            <v>16560.418999999998</v>
          </cell>
          <cell r="E186">
            <v>2866.7999999999997</v>
          </cell>
          <cell r="F186">
            <v>1650.0600000000004</v>
          </cell>
          <cell r="G186">
            <v>0</v>
          </cell>
          <cell r="H186">
            <v>0</v>
          </cell>
          <cell r="I186">
            <v>21077.278999999999</v>
          </cell>
          <cell r="K186">
            <v>8279.0519999999997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8427.1319999999996</v>
          </cell>
          <cell r="U186">
            <v>1769.7170000000001</v>
          </cell>
          <cell r="V186">
            <v>11409.560000000001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5064.8999999999996</v>
          </cell>
          <cell r="AG186">
            <v>6422.5720000000001</v>
          </cell>
          <cell r="AH186">
            <v>109.26000000000204</v>
          </cell>
          <cell r="AI186">
            <v>23006.292000000001</v>
          </cell>
          <cell r="AK186">
            <v>297.1099999999999</v>
          </cell>
        </row>
        <row r="187">
          <cell r="C187" t="str">
            <v>Unidade de Loulé 2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K187">
            <v>0</v>
          </cell>
        </row>
        <row r="188">
          <cell r="C188" t="str">
            <v>Unidade de Portimão</v>
          </cell>
          <cell r="D188">
            <v>79333.038000000015</v>
          </cell>
          <cell r="E188">
            <v>3058.58</v>
          </cell>
          <cell r="F188">
            <v>238.66000000000003</v>
          </cell>
          <cell r="G188">
            <v>0</v>
          </cell>
          <cell r="H188">
            <v>0</v>
          </cell>
          <cell r="I188">
            <v>82630.27800000002</v>
          </cell>
          <cell r="K188">
            <v>43017.52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43017.52</v>
          </cell>
          <cell r="U188">
            <v>0</v>
          </cell>
          <cell r="V188">
            <v>71562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1585.54</v>
          </cell>
          <cell r="AG188">
            <v>44874</v>
          </cell>
          <cell r="AH188">
            <v>1839.4979999999778</v>
          </cell>
          <cell r="AI188">
            <v>119861.03799999997</v>
          </cell>
          <cell r="AK188">
            <v>0</v>
          </cell>
        </row>
        <row r="189">
          <cell r="C189" t="str">
            <v>Unidade de Tavira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I189">
            <v>0</v>
          </cell>
          <cell r="AK189">
            <v>0</v>
          </cell>
        </row>
        <row r="190">
          <cell r="C190" t="str">
            <v>AMARSUL</v>
          </cell>
          <cell r="D190">
            <v>207153.55200000003</v>
          </cell>
          <cell r="E190">
            <v>30418.900999999976</v>
          </cell>
          <cell r="F190">
            <v>366.76</v>
          </cell>
          <cell r="G190">
            <v>0</v>
          </cell>
          <cell r="H190">
            <v>1603.7600000000002</v>
          </cell>
          <cell r="I190">
            <v>239542.97300000003</v>
          </cell>
          <cell r="K190">
            <v>77336.080600000016</v>
          </cell>
          <cell r="L190">
            <v>0</v>
          </cell>
          <cell r="N190">
            <v>0</v>
          </cell>
          <cell r="O190">
            <v>813.42999999999984</v>
          </cell>
          <cell r="P190">
            <v>0</v>
          </cell>
          <cell r="Q190">
            <v>0</v>
          </cell>
          <cell r="R190">
            <v>0</v>
          </cell>
          <cell r="S190">
            <v>79335.230600000024</v>
          </cell>
          <cell r="T190">
            <v>1185.7200000000157</v>
          </cell>
          <cell r="U190">
            <v>9333.2109999999993</v>
          </cell>
          <cell r="V190">
            <v>154248.52099999998</v>
          </cell>
          <cell r="W190">
            <v>0</v>
          </cell>
          <cell r="X190">
            <v>0</v>
          </cell>
          <cell r="Y190">
            <v>0</v>
          </cell>
          <cell r="Z190">
            <v>1185.72</v>
          </cell>
          <cell r="AA190">
            <v>489.96</v>
          </cell>
          <cell r="AB190">
            <v>0</v>
          </cell>
          <cell r="AC190">
            <v>696.83999999999651</v>
          </cell>
          <cell r="AD190">
            <v>0</v>
          </cell>
          <cell r="AE190">
            <v>0</v>
          </cell>
          <cell r="AF190">
            <v>415.18</v>
          </cell>
          <cell r="AG190">
            <v>77336.080600000016</v>
          </cell>
          <cell r="AH190">
            <v>3354.1200000000536</v>
          </cell>
          <cell r="AI190">
            <v>237726.42160000003</v>
          </cell>
          <cell r="AJ190">
            <v>0</v>
          </cell>
          <cell r="AK190">
            <v>9394.7999999999993</v>
          </cell>
        </row>
        <row r="191">
          <cell r="C191" t="str">
            <v>Unidade de Palmela - AMARSUL</v>
          </cell>
          <cell r="D191">
            <v>57151.16</v>
          </cell>
          <cell r="E191">
            <v>6809.1710000000021</v>
          </cell>
          <cell r="F191">
            <v>169.54000000000002</v>
          </cell>
          <cell r="G191">
            <v>0</v>
          </cell>
          <cell r="H191">
            <v>1603.7600000000002</v>
          </cell>
          <cell r="I191">
            <v>65733.631000000008</v>
          </cell>
          <cell r="K191">
            <v>6305.5499999999993</v>
          </cell>
          <cell r="L191">
            <v>1222.3600000000001</v>
          </cell>
          <cell r="N191">
            <v>0</v>
          </cell>
          <cell r="O191">
            <v>465.11999999999989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54175.071000000004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481.06</v>
          </cell>
          <cell r="AB191">
            <v>0</v>
          </cell>
          <cell r="AD191">
            <v>0</v>
          </cell>
          <cell r="AE191">
            <v>0</v>
          </cell>
          <cell r="AF191">
            <v>415.18</v>
          </cell>
          <cell r="AG191">
            <v>9302.8799999999992</v>
          </cell>
          <cell r="AH191">
            <v>579.97999999998865</v>
          </cell>
          <cell r="AI191">
            <v>64954.170999999988</v>
          </cell>
          <cell r="AK191">
            <v>512.45000000000005</v>
          </cell>
        </row>
        <row r="192">
          <cell r="C192" t="str">
            <v>Unidade de Setúbal - AMARSUL</v>
          </cell>
          <cell r="D192">
            <v>57551.192000000003</v>
          </cell>
          <cell r="E192">
            <v>2653.53</v>
          </cell>
          <cell r="F192">
            <v>11.82</v>
          </cell>
          <cell r="G192">
            <v>0</v>
          </cell>
          <cell r="H192">
            <v>0</v>
          </cell>
          <cell r="I192">
            <v>60216.542000000001</v>
          </cell>
          <cell r="K192">
            <v>30307.930600000003</v>
          </cell>
          <cell r="L192">
            <v>0</v>
          </cell>
          <cell r="M192">
            <v>0</v>
          </cell>
          <cell r="N192">
            <v>0</v>
          </cell>
          <cell r="O192">
            <v>184.35000000000002</v>
          </cell>
          <cell r="P192">
            <v>0</v>
          </cell>
          <cell r="Q192">
            <v>0</v>
          </cell>
          <cell r="R192">
            <v>0</v>
          </cell>
          <cell r="S192">
            <v>30492.280600000002</v>
          </cell>
          <cell r="U192">
            <v>0</v>
          </cell>
          <cell r="V192">
            <v>37728.740000000005</v>
          </cell>
          <cell r="W192">
            <v>0</v>
          </cell>
          <cell r="X192">
            <v>0</v>
          </cell>
          <cell r="Y192">
            <v>0</v>
          </cell>
          <cell r="Z192">
            <v>85.06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29254.660600000003</v>
          </cell>
          <cell r="AH192">
            <v>475.41999999999825</v>
          </cell>
          <cell r="AI192">
            <v>67543.880600000004</v>
          </cell>
          <cell r="AK192">
            <v>5162.84</v>
          </cell>
        </row>
        <row r="193">
          <cell r="C193" t="str">
            <v>Unidade do Seixal - AMARSUL</v>
          </cell>
          <cell r="D193">
            <v>92451.200000000012</v>
          </cell>
          <cell r="E193">
            <v>8495.6</v>
          </cell>
          <cell r="F193">
            <v>170.39</v>
          </cell>
          <cell r="G193">
            <v>0</v>
          </cell>
          <cell r="H193">
            <v>0</v>
          </cell>
          <cell r="I193">
            <v>101117.19000000002</v>
          </cell>
          <cell r="K193">
            <v>40722.600000000006</v>
          </cell>
          <cell r="L193">
            <v>0</v>
          </cell>
          <cell r="M193">
            <v>0</v>
          </cell>
          <cell r="N193">
            <v>0</v>
          </cell>
          <cell r="O193">
            <v>163.95999999999998</v>
          </cell>
          <cell r="P193">
            <v>0</v>
          </cell>
          <cell r="Q193">
            <v>0</v>
          </cell>
          <cell r="R193">
            <v>0</v>
          </cell>
          <cell r="S193">
            <v>40886.560000000005</v>
          </cell>
          <cell r="U193">
            <v>9333.2109999999993</v>
          </cell>
          <cell r="V193">
            <v>62344.709999999985</v>
          </cell>
          <cell r="W193">
            <v>0</v>
          </cell>
          <cell r="X193">
            <v>0</v>
          </cell>
          <cell r="Y193">
            <v>0</v>
          </cell>
          <cell r="Z193">
            <v>1100.6600000000001</v>
          </cell>
          <cell r="AA193">
            <v>8.9</v>
          </cell>
          <cell r="AB193">
            <v>0</v>
          </cell>
          <cell r="AC193">
            <v>50.1</v>
          </cell>
          <cell r="AD193">
            <v>0</v>
          </cell>
          <cell r="AE193">
            <v>0</v>
          </cell>
          <cell r="AF193">
            <v>0</v>
          </cell>
          <cell r="AG193">
            <v>39425.280000000006</v>
          </cell>
          <cell r="AH193">
            <v>2298.7199999999866</v>
          </cell>
          <cell r="AI193">
            <v>105228.36999999998</v>
          </cell>
          <cell r="AK193">
            <v>3719.51</v>
          </cell>
        </row>
        <row r="194">
          <cell r="C194" t="str">
            <v>AMBILITAL</v>
          </cell>
          <cell r="D194">
            <v>25929.720974066593</v>
          </cell>
          <cell r="E194">
            <v>2660.4100000000003</v>
          </cell>
          <cell r="F194">
            <v>1190.0824025571317</v>
          </cell>
          <cell r="G194">
            <v>0</v>
          </cell>
          <cell r="H194">
            <v>0</v>
          </cell>
          <cell r="I194">
            <v>29780.213376623724</v>
          </cell>
          <cell r="J194">
            <v>0</v>
          </cell>
          <cell r="K194">
            <v>14344.55</v>
          </cell>
          <cell r="L194">
            <v>0</v>
          </cell>
          <cell r="M194">
            <v>0</v>
          </cell>
          <cell r="N194">
            <v>0</v>
          </cell>
          <cell r="O194">
            <v>415.46</v>
          </cell>
          <cell r="P194">
            <v>0</v>
          </cell>
          <cell r="Q194">
            <v>0</v>
          </cell>
          <cell r="R194">
            <v>902.1200000000008</v>
          </cell>
          <cell r="S194">
            <v>15662.13</v>
          </cell>
          <cell r="T194">
            <v>0</v>
          </cell>
          <cell r="U194">
            <v>0</v>
          </cell>
          <cell r="V194">
            <v>11634.599999999999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D194">
            <v>99.68</v>
          </cell>
          <cell r="AE194">
            <v>339.62</v>
          </cell>
          <cell r="AF194">
            <v>5395.24</v>
          </cell>
          <cell r="AG194">
            <v>14344.55</v>
          </cell>
          <cell r="AH194">
            <v>496.91999999999899</v>
          </cell>
          <cell r="AI194">
            <v>32327.309999999998</v>
          </cell>
          <cell r="AJ194">
            <v>16.700000000000728</v>
          </cell>
          <cell r="AK194">
            <v>3824.38</v>
          </cell>
        </row>
        <row r="195">
          <cell r="C195" t="str">
            <v>Unidade da Ambilital (Aterro, TMB, Triagem, CDR)</v>
          </cell>
          <cell r="D195">
            <v>25929.720974066593</v>
          </cell>
          <cell r="E195">
            <v>2660.4100000000003</v>
          </cell>
          <cell r="F195">
            <v>1190.0824025571317</v>
          </cell>
          <cell r="G195">
            <v>0</v>
          </cell>
          <cell r="H195">
            <v>0</v>
          </cell>
          <cell r="I195">
            <v>29780.213376623724</v>
          </cell>
          <cell r="J195">
            <v>0</v>
          </cell>
          <cell r="K195">
            <v>14344.55</v>
          </cell>
          <cell r="L195">
            <v>0</v>
          </cell>
          <cell r="M195">
            <v>0</v>
          </cell>
          <cell r="N195">
            <v>0</v>
          </cell>
          <cell r="O195">
            <v>415.46</v>
          </cell>
          <cell r="P195">
            <v>0</v>
          </cell>
          <cell r="Q195">
            <v>0</v>
          </cell>
          <cell r="R195">
            <v>902.1200000000008</v>
          </cell>
          <cell r="S195">
            <v>15662.13</v>
          </cell>
          <cell r="U195">
            <v>0</v>
          </cell>
          <cell r="V195">
            <v>11634.599999999999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D195">
            <v>99.68</v>
          </cell>
          <cell r="AE195">
            <v>339.62</v>
          </cell>
          <cell r="AF195">
            <v>5395.24</v>
          </cell>
          <cell r="AG195">
            <v>14344.55</v>
          </cell>
          <cell r="AH195">
            <v>496.91999999999899</v>
          </cell>
          <cell r="AI195">
            <v>32327.309999999998</v>
          </cell>
        </row>
        <row r="196">
          <cell r="C196" t="str">
            <v>AMBISOUSA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</row>
        <row r="197">
          <cell r="C197" t="str">
            <v>AMCAL</v>
          </cell>
          <cell r="D197">
            <v>5982.96</v>
          </cell>
          <cell r="E197">
            <v>413.34000000000003</v>
          </cell>
          <cell r="F197">
            <v>0</v>
          </cell>
          <cell r="G197">
            <v>0</v>
          </cell>
          <cell r="H197">
            <v>0</v>
          </cell>
          <cell r="I197">
            <v>6396.3</v>
          </cell>
          <cell r="J197">
            <v>0</v>
          </cell>
          <cell r="K197">
            <v>2946.39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2946.39</v>
          </cell>
          <cell r="T197">
            <v>0</v>
          </cell>
          <cell r="U197">
            <v>0</v>
          </cell>
          <cell r="V197">
            <v>2250.14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D197">
            <v>0</v>
          </cell>
          <cell r="AE197">
            <v>0</v>
          </cell>
          <cell r="AF197">
            <v>220</v>
          </cell>
          <cell r="AG197">
            <v>2946.39</v>
          </cell>
          <cell r="AH197">
            <v>171.15999999999894</v>
          </cell>
          <cell r="AI197">
            <v>5587.6899999999987</v>
          </cell>
          <cell r="AJ197">
            <v>0</v>
          </cell>
          <cell r="AK197">
            <v>0</v>
          </cell>
        </row>
        <row r="199">
          <cell r="C199" t="str">
            <v>BRAVAL</v>
          </cell>
          <cell r="D199">
            <v>57825.30000000001</v>
          </cell>
          <cell r="E199">
            <v>96.860000000000582</v>
          </cell>
          <cell r="F199">
            <v>1.6</v>
          </cell>
          <cell r="G199">
            <v>0</v>
          </cell>
          <cell r="H199">
            <v>0</v>
          </cell>
          <cell r="I199">
            <v>57923.760000000009</v>
          </cell>
          <cell r="J199">
            <v>0</v>
          </cell>
          <cell r="K199">
            <v>30367.9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30367.9</v>
          </cell>
          <cell r="T199">
            <v>0</v>
          </cell>
          <cell r="U199">
            <v>1962.88</v>
          </cell>
          <cell r="V199">
            <v>44472.686999999998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11107.593000000001</v>
          </cell>
          <cell r="AG199">
            <v>30367.9</v>
          </cell>
          <cell r="AH199">
            <v>2307.8800000000047</v>
          </cell>
          <cell r="AI199">
            <v>88256.06</v>
          </cell>
          <cell r="AJ199">
            <v>0</v>
          </cell>
          <cell r="AK199">
            <v>36.340000000000003</v>
          </cell>
        </row>
        <row r="200">
          <cell r="C200" t="str">
            <v>Unidade da Braval (Aterro, Triagem)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K200">
            <v>30367.9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30367.9</v>
          </cell>
          <cell r="U200">
            <v>1962.88</v>
          </cell>
          <cell r="V200">
            <v>19224.706999999999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11107.593000000001</v>
          </cell>
          <cell r="AG200">
            <v>0</v>
          </cell>
          <cell r="AH200">
            <v>0</v>
          </cell>
          <cell r="AI200">
            <v>30332.299999999996</v>
          </cell>
        </row>
        <row r="201">
          <cell r="C201" t="str">
            <v>ECOLEZIRIA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</row>
        <row r="202">
          <cell r="C202" t="str">
            <v>ERSUC</v>
          </cell>
          <cell r="D202">
            <v>356327.47999999992</v>
          </cell>
          <cell r="E202">
            <v>10274.979999999998</v>
          </cell>
          <cell r="F202">
            <v>6704.3599999999988</v>
          </cell>
          <cell r="G202">
            <v>0</v>
          </cell>
          <cell r="H202">
            <v>0</v>
          </cell>
          <cell r="I202">
            <v>373306.81999999989</v>
          </cell>
          <cell r="J202">
            <v>0</v>
          </cell>
          <cell r="K202">
            <v>204557.34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204557.34</v>
          </cell>
          <cell r="T202">
            <v>0</v>
          </cell>
          <cell r="U202">
            <v>9188.1684958056903</v>
          </cell>
          <cell r="V202">
            <v>276581.21499999997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260.20500000000004</v>
          </cell>
          <cell r="AE202">
            <v>0</v>
          </cell>
          <cell r="AF202">
            <v>24020.783000000003</v>
          </cell>
          <cell r="AG202">
            <v>204557.34</v>
          </cell>
          <cell r="AH202">
            <v>7392.7922000000253</v>
          </cell>
          <cell r="AI202">
            <v>512812.33519999997</v>
          </cell>
          <cell r="AJ202">
            <v>0</v>
          </cell>
          <cell r="AK202">
            <v>3203.67</v>
          </cell>
        </row>
        <row r="203">
          <cell r="C203" t="str">
            <v>Unidade de Aveiro - ERSUC (Aterro, TMB, Triagem, CDR)</v>
          </cell>
          <cell r="D203">
            <v>187208.03999999998</v>
          </cell>
          <cell r="E203">
            <v>6988.9400000000014</v>
          </cell>
          <cell r="F203">
            <v>1528.94</v>
          </cell>
          <cell r="G203">
            <v>0</v>
          </cell>
          <cell r="H203">
            <v>0</v>
          </cell>
          <cell r="I203">
            <v>195725.91999999998</v>
          </cell>
          <cell r="J203">
            <v>0</v>
          </cell>
          <cell r="K203">
            <v>112080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112080</v>
          </cell>
          <cell r="U203">
            <v>3660.0965782568342</v>
          </cell>
          <cell r="V203">
            <v>147493.24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116.65700000000001</v>
          </cell>
          <cell r="AE203">
            <v>0</v>
          </cell>
          <cell r="AF203">
            <v>11033.458000000001</v>
          </cell>
          <cell r="AG203">
            <v>112080</v>
          </cell>
          <cell r="AH203">
            <v>3329.0059999999939</v>
          </cell>
          <cell r="AI203">
            <v>274052.36099999998</v>
          </cell>
          <cell r="AK203">
            <v>2093</v>
          </cell>
        </row>
        <row r="204">
          <cell r="C204" t="str">
            <v>Unidade de Coimbra - ERSUC (Aterro, TMB, Triagem, CDR)</v>
          </cell>
          <cell r="D204">
            <v>169119.43999999997</v>
          </cell>
          <cell r="E204">
            <v>3286.0399999999995</v>
          </cell>
          <cell r="F204">
            <v>5175.4199999999992</v>
          </cell>
          <cell r="G204">
            <v>0</v>
          </cell>
          <cell r="H204">
            <v>0</v>
          </cell>
          <cell r="I204">
            <v>177580.9</v>
          </cell>
          <cell r="J204">
            <v>0</v>
          </cell>
          <cell r="K204">
            <v>92477.34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92477.34</v>
          </cell>
          <cell r="U204">
            <v>5528.0719175488557</v>
          </cell>
          <cell r="V204">
            <v>129087.97500000001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143.548</v>
          </cell>
          <cell r="AE204">
            <v>0</v>
          </cell>
          <cell r="AF204">
            <v>12987.325000000001</v>
          </cell>
          <cell r="AG204">
            <v>92477.34</v>
          </cell>
          <cell r="AH204">
            <v>4063.7862000000314</v>
          </cell>
          <cell r="AI204">
            <v>238759.97420000003</v>
          </cell>
          <cell r="AK204">
            <v>1110.67</v>
          </cell>
        </row>
        <row r="205">
          <cell r="C205" t="str">
            <v>GESAMB</v>
          </cell>
          <cell r="D205">
            <v>58007.842999999993</v>
          </cell>
          <cell r="E205">
            <v>2853.8400000000029</v>
          </cell>
          <cell r="F205">
            <v>408.64</v>
          </cell>
          <cell r="G205">
            <v>402.0200000000001</v>
          </cell>
          <cell r="H205">
            <v>0</v>
          </cell>
          <cell r="I205">
            <v>61672.342999999993</v>
          </cell>
          <cell r="J205">
            <v>0</v>
          </cell>
          <cell r="K205">
            <v>32283.752530000005</v>
          </cell>
          <cell r="L205">
            <v>0</v>
          </cell>
          <cell r="M205">
            <v>0</v>
          </cell>
          <cell r="N205">
            <v>0</v>
          </cell>
          <cell r="O205">
            <v>10333.120000000004</v>
          </cell>
          <cell r="P205">
            <v>0</v>
          </cell>
          <cell r="Q205">
            <v>0</v>
          </cell>
          <cell r="R205">
            <v>0</v>
          </cell>
          <cell r="S205">
            <v>42616.872530000008</v>
          </cell>
          <cell r="T205">
            <v>0</v>
          </cell>
          <cell r="U205">
            <v>0</v>
          </cell>
          <cell r="V205">
            <v>32853.232599999988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3369.63</v>
          </cell>
          <cell r="AG205">
            <v>32283.752530000005</v>
          </cell>
          <cell r="AH205">
            <v>1544.9200000000128</v>
          </cell>
          <cell r="AI205">
            <v>70051.535130000004</v>
          </cell>
          <cell r="AJ205">
            <v>0</v>
          </cell>
          <cell r="AK205">
            <v>1744.3600000000001</v>
          </cell>
        </row>
        <row r="206">
          <cell r="C206" t="str">
            <v>Parque de Gestão Ambiental</v>
          </cell>
          <cell r="D206">
            <v>58007.842999999993</v>
          </cell>
          <cell r="E206">
            <v>2853.8400000000029</v>
          </cell>
          <cell r="F206">
            <v>408.64</v>
          </cell>
          <cell r="G206">
            <v>402.0200000000001</v>
          </cell>
          <cell r="H206">
            <v>0</v>
          </cell>
          <cell r="I206">
            <v>61672.342999999993</v>
          </cell>
          <cell r="J206">
            <v>0</v>
          </cell>
          <cell r="K206">
            <v>32283.752530000005</v>
          </cell>
          <cell r="L206">
            <v>0</v>
          </cell>
          <cell r="M206">
            <v>0</v>
          </cell>
          <cell r="N206">
            <v>0</v>
          </cell>
          <cell r="O206">
            <v>10333.120000000004</v>
          </cell>
          <cell r="P206">
            <v>0</v>
          </cell>
          <cell r="Q206">
            <v>0</v>
          </cell>
          <cell r="R206">
            <v>0</v>
          </cell>
          <cell r="S206">
            <v>42616.872530000008</v>
          </cell>
          <cell r="U206">
            <v>0</v>
          </cell>
          <cell r="V206">
            <v>32853.232599999988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3369.63</v>
          </cell>
          <cell r="AG206">
            <v>32283.752530000005</v>
          </cell>
          <cell r="AH206">
            <v>1544.9200000000128</v>
          </cell>
          <cell r="AI206">
            <v>70051.535130000004</v>
          </cell>
          <cell r="AK206">
            <v>2093</v>
          </cell>
        </row>
        <row r="207">
          <cell r="C207" t="str">
            <v>LIPOR</v>
          </cell>
          <cell r="I207">
            <v>0</v>
          </cell>
          <cell r="T207">
            <v>0</v>
          </cell>
          <cell r="U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</row>
        <row r="208">
          <cell r="C208" t="str">
            <v>PLANALTO BEIRÃO</v>
          </cell>
          <cell r="D208">
            <v>0</v>
          </cell>
          <cell r="E208">
            <v>137.94</v>
          </cell>
          <cell r="F208">
            <v>0</v>
          </cell>
          <cell r="G208">
            <v>0</v>
          </cell>
          <cell r="H208">
            <v>0</v>
          </cell>
          <cell r="I208">
            <v>137.94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D208">
            <v>0</v>
          </cell>
          <cell r="AE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</row>
        <row r="209">
          <cell r="C209" t="str">
            <v>Centro Integrado de Tratamento e Eliminação de Resíduos da Planalto Beirão (Aterro, Triagem e TMB)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2339.12</v>
          </cell>
          <cell r="U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D209">
            <v>0</v>
          </cell>
          <cell r="AE209">
            <v>0</v>
          </cell>
          <cell r="AG209">
            <v>0</v>
          </cell>
          <cell r="AH209">
            <v>0</v>
          </cell>
        </row>
        <row r="210">
          <cell r="C210" t="str">
            <v>RESIALENTEJO</v>
          </cell>
          <cell r="D210">
            <v>41456.481</v>
          </cell>
          <cell r="E210">
            <v>3602.6420000000026</v>
          </cell>
          <cell r="F210">
            <v>0</v>
          </cell>
          <cell r="G210">
            <v>0</v>
          </cell>
          <cell r="H210">
            <v>0</v>
          </cell>
          <cell r="I210">
            <v>45059.123</v>
          </cell>
          <cell r="J210">
            <v>0</v>
          </cell>
          <cell r="K210">
            <v>27347.03</v>
          </cell>
          <cell r="L210">
            <v>0</v>
          </cell>
          <cell r="M210">
            <v>0</v>
          </cell>
          <cell r="N210">
            <v>0</v>
          </cell>
          <cell r="O210">
            <v>990.91800000000012</v>
          </cell>
          <cell r="P210">
            <v>0</v>
          </cell>
          <cell r="Q210">
            <v>0</v>
          </cell>
          <cell r="R210">
            <v>0</v>
          </cell>
          <cell r="S210">
            <v>28337.948</v>
          </cell>
          <cell r="T210">
            <v>0</v>
          </cell>
          <cell r="U210">
            <v>0</v>
          </cell>
          <cell r="V210">
            <v>13875.004243999996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902.12</v>
          </cell>
          <cell r="AD210">
            <v>143.74</v>
          </cell>
          <cell r="AE210">
            <v>529.56999999999994</v>
          </cell>
          <cell r="AF210">
            <v>2431</v>
          </cell>
          <cell r="AG210">
            <v>27347.03</v>
          </cell>
          <cell r="AH210">
            <v>833.74000000000524</v>
          </cell>
          <cell r="AI210">
            <v>46062.204244</v>
          </cell>
          <cell r="AJ210">
            <v>0</v>
          </cell>
          <cell r="AK210">
            <v>7061.0339999999997</v>
          </cell>
        </row>
        <row r="211">
          <cell r="C211" t="str">
            <v>Unidade da Resialentejo (Aterro e Triagem)</v>
          </cell>
          <cell r="D211">
            <v>41456.481</v>
          </cell>
          <cell r="E211">
            <v>3602.6420000000026</v>
          </cell>
          <cell r="F211">
            <v>0</v>
          </cell>
          <cell r="G211">
            <v>0</v>
          </cell>
          <cell r="H211">
            <v>0</v>
          </cell>
          <cell r="I211">
            <v>45059.123</v>
          </cell>
          <cell r="J211">
            <v>0</v>
          </cell>
          <cell r="K211">
            <v>27347.03</v>
          </cell>
          <cell r="L211">
            <v>0</v>
          </cell>
          <cell r="M211">
            <v>0</v>
          </cell>
          <cell r="N211">
            <v>0</v>
          </cell>
          <cell r="O211">
            <v>990.91800000000012</v>
          </cell>
          <cell r="P211">
            <v>0</v>
          </cell>
          <cell r="Q211">
            <v>0</v>
          </cell>
          <cell r="R211">
            <v>0</v>
          </cell>
          <cell r="S211">
            <v>28337.948</v>
          </cell>
          <cell r="U211">
            <v>0</v>
          </cell>
          <cell r="V211">
            <v>13875.004243999996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D211">
            <v>143.74</v>
          </cell>
          <cell r="AE211">
            <v>529.56999999999994</v>
          </cell>
          <cell r="AF211">
            <v>2431</v>
          </cell>
          <cell r="AG211">
            <v>27347.03</v>
          </cell>
          <cell r="AH211">
            <v>1735.8600000000079</v>
          </cell>
          <cell r="AI211">
            <v>46062.204244</v>
          </cell>
        </row>
        <row r="212">
          <cell r="C212" t="str">
            <v>RESÍDUOS NORDESTE</v>
          </cell>
          <cell r="D212">
            <v>54387.38</v>
          </cell>
          <cell r="E212">
            <v>225.98</v>
          </cell>
          <cell r="F212">
            <v>0</v>
          </cell>
          <cell r="G212">
            <v>0</v>
          </cell>
          <cell r="H212">
            <v>0</v>
          </cell>
          <cell r="I212">
            <v>54613.36</v>
          </cell>
          <cell r="J212">
            <v>0</v>
          </cell>
          <cell r="K212">
            <v>26820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26820</v>
          </cell>
          <cell r="T212">
            <v>0</v>
          </cell>
          <cell r="U212">
            <v>0</v>
          </cell>
          <cell r="V212">
            <v>44231.28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315.56</v>
          </cell>
          <cell r="AE212">
            <v>0</v>
          </cell>
          <cell r="AF212">
            <v>404.04</v>
          </cell>
          <cell r="AG212">
            <v>26820</v>
          </cell>
          <cell r="AH212">
            <v>2040.3299999999872</v>
          </cell>
          <cell r="AI212">
            <v>73811.209999999992</v>
          </cell>
          <cell r="AJ212">
            <v>0</v>
          </cell>
          <cell r="AK212">
            <v>544</v>
          </cell>
        </row>
        <row r="213">
          <cell r="C213" t="str">
            <v>Parque Ambiental do Nordeste Transmontano (PANT)</v>
          </cell>
          <cell r="D213">
            <v>54387.38</v>
          </cell>
          <cell r="E213">
            <v>225.98</v>
          </cell>
          <cell r="F213">
            <v>0</v>
          </cell>
          <cell r="G213">
            <v>0</v>
          </cell>
          <cell r="H213">
            <v>0</v>
          </cell>
          <cell r="I213">
            <v>54613.36</v>
          </cell>
          <cell r="J213">
            <v>0</v>
          </cell>
          <cell r="K213">
            <v>26820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26820</v>
          </cell>
          <cell r="U213">
            <v>0</v>
          </cell>
          <cell r="V213">
            <v>44231.28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315.56</v>
          </cell>
          <cell r="AE213">
            <v>0</v>
          </cell>
          <cell r="AF213">
            <v>404.04</v>
          </cell>
          <cell r="AG213">
            <v>26820</v>
          </cell>
          <cell r="AH213">
            <v>2040.3299999999872</v>
          </cell>
          <cell r="AI213">
            <v>73811.209999999992</v>
          </cell>
        </row>
        <row r="214">
          <cell r="C214" t="str">
            <v>RESIESTRELA</v>
          </cell>
          <cell r="D214">
            <v>68519.069999999992</v>
          </cell>
          <cell r="E214">
            <v>568.2999999999995</v>
          </cell>
          <cell r="F214">
            <v>22.380000000000003</v>
          </cell>
          <cell r="G214">
            <v>0</v>
          </cell>
          <cell r="H214">
            <v>0</v>
          </cell>
          <cell r="I214">
            <v>69109.75</v>
          </cell>
          <cell r="J214">
            <v>0</v>
          </cell>
          <cell r="K214">
            <v>32651.850000000002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32651.850000000002</v>
          </cell>
          <cell r="T214">
            <v>0</v>
          </cell>
          <cell r="U214">
            <v>0</v>
          </cell>
          <cell r="V214">
            <v>57062.340000000004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509.68</v>
          </cell>
          <cell r="AG214">
            <v>32651.850000000002</v>
          </cell>
          <cell r="AH214">
            <v>2246.1860000000015</v>
          </cell>
          <cell r="AI214">
            <v>92470.056000000011</v>
          </cell>
          <cell r="AJ214">
            <v>0</v>
          </cell>
          <cell r="AK214">
            <v>1013.88</v>
          </cell>
        </row>
        <row r="215">
          <cell r="C215" t="str">
            <v>Unidade da Resiestrela (Aterro, TMB e Triagem)</v>
          </cell>
          <cell r="D215">
            <v>68519.069999999992</v>
          </cell>
          <cell r="E215">
            <v>568.2999999999995</v>
          </cell>
          <cell r="F215">
            <v>22.380000000000003</v>
          </cell>
          <cell r="G215">
            <v>0</v>
          </cell>
          <cell r="H215">
            <v>0</v>
          </cell>
          <cell r="I215">
            <v>69109.75</v>
          </cell>
          <cell r="J215">
            <v>0</v>
          </cell>
          <cell r="K215">
            <v>32651.850000000002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32651.850000000002</v>
          </cell>
          <cell r="U215">
            <v>0</v>
          </cell>
          <cell r="V215">
            <v>57062.340000000004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509.68</v>
          </cell>
          <cell r="AG215">
            <v>32651.850000000002</v>
          </cell>
          <cell r="AH215">
            <v>2246.1860000000015</v>
          </cell>
          <cell r="AI215">
            <v>92470.056000000011</v>
          </cell>
        </row>
        <row r="216">
          <cell r="C216" t="str">
            <v>RESINORTE</v>
          </cell>
          <cell r="D216">
            <v>125878.41999999998</v>
          </cell>
          <cell r="E216">
            <v>15575.650000000009</v>
          </cell>
          <cell r="F216">
            <v>18.600000000000001</v>
          </cell>
          <cell r="G216">
            <v>0</v>
          </cell>
          <cell r="H216">
            <v>0</v>
          </cell>
          <cell r="I216">
            <v>141472.67000000001</v>
          </cell>
          <cell r="J216">
            <v>3638.6399999999994</v>
          </cell>
          <cell r="K216">
            <v>67974.346999999994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71612.986999999994</v>
          </cell>
          <cell r="T216">
            <v>0</v>
          </cell>
          <cell r="U216">
            <v>0</v>
          </cell>
          <cell r="V216">
            <v>127117.58000000002</v>
          </cell>
          <cell r="W216">
            <v>0</v>
          </cell>
          <cell r="X216">
            <v>0</v>
          </cell>
          <cell r="Y216">
            <v>0</v>
          </cell>
          <cell r="Z216">
            <v>3337.74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67974.346999999994</v>
          </cell>
          <cell r="AH216">
            <v>962.94000000000233</v>
          </cell>
          <cell r="AI216">
            <v>199392.60700000002</v>
          </cell>
          <cell r="AJ216">
            <v>0</v>
          </cell>
          <cell r="AK216">
            <v>1600.385</v>
          </cell>
        </row>
        <row r="217">
          <cell r="C217" t="str">
            <v>CIVTRS UPRA - Unidade de Produção de Riba de Ave - Resinorte (TMB e Triagem)</v>
          </cell>
          <cell r="D217">
            <v>125878.42</v>
          </cell>
          <cell r="E217">
            <v>15575.650000000001</v>
          </cell>
          <cell r="F217">
            <v>18.600000000000001</v>
          </cell>
          <cell r="G217">
            <v>0</v>
          </cell>
          <cell r="H217">
            <v>0</v>
          </cell>
          <cell r="I217">
            <v>141472.67000000001</v>
          </cell>
          <cell r="J217">
            <v>3638.6399999999994</v>
          </cell>
          <cell r="K217">
            <v>67974.346999999994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71612.986999999994</v>
          </cell>
          <cell r="U217">
            <v>0</v>
          </cell>
          <cell r="V217">
            <v>127117.58000000002</v>
          </cell>
          <cell r="W217">
            <v>0</v>
          </cell>
          <cell r="X217">
            <v>0</v>
          </cell>
          <cell r="Y217">
            <v>0</v>
          </cell>
          <cell r="Z217">
            <v>3337.74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67974.346999999994</v>
          </cell>
          <cell r="AH217">
            <v>962.94000000000233</v>
          </cell>
          <cell r="AI217">
            <v>199392.60700000002</v>
          </cell>
        </row>
        <row r="218">
          <cell r="C218" t="str">
            <v>UPBO - Unidade de Produção de Boticas - Resinorte (Aterro, TM e Triagem)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H218">
            <v>0</v>
          </cell>
          <cell r="AI218">
            <v>0</v>
          </cell>
        </row>
        <row r="219">
          <cell r="C219" t="str">
            <v>UPCB - Aterro Sanitário de Vila Real - Resinorte (Aterro)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C220" t="str">
            <v>UPCB - Unidade de Produção de Celorico de Basto - Resinorte (Aterro, Triagem e TM)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3337.74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H220">
            <v>0</v>
          </cell>
          <cell r="AI220">
            <v>0</v>
          </cell>
        </row>
        <row r="221">
          <cell r="C221" t="str">
            <v>UPLA - Unidade de Produção de Lamego - Resinorte (Aterro, TM e Triagem)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H221">
            <v>0</v>
          </cell>
          <cell r="AI221">
            <v>0</v>
          </cell>
        </row>
        <row r="222">
          <cell r="C222" t="str">
            <v>RSTJ</v>
          </cell>
          <cell r="D222">
            <v>81580.78</v>
          </cell>
          <cell r="E222">
            <v>2162.5100000000093</v>
          </cell>
          <cell r="F222">
            <v>1408.34</v>
          </cell>
          <cell r="G222">
            <v>0</v>
          </cell>
          <cell r="H222">
            <v>17730.66</v>
          </cell>
          <cell r="I222">
            <v>102882.29000000001</v>
          </cell>
          <cell r="J222">
            <v>0</v>
          </cell>
          <cell r="K222">
            <v>44725</v>
          </cell>
          <cell r="L222">
            <v>0</v>
          </cell>
          <cell r="M222">
            <v>0</v>
          </cell>
          <cell r="N222">
            <v>833.2</v>
          </cell>
          <cell r="O222">
            <v>1625.01</v>
          </cell>
          <cell r="P222">
            <v>0</v>
          </cell>
          <cell r="Q222">
            <v>0</v>
          </cell>
          <cell r="R222">
            <v>0</v>
          </cell>
          <cell r="S222">
            <v>47183.21</v>
          </cell>
          <cell r="T222">
            <v>0</v>
          </cell>
          <cell r="U222">
            <v>0</v>
          </cell>
          <cell r="V222">
            <v>46554.28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8036</v>
          </cell>
          <cell r="AG222">
            <v>44725</v>
          </cell>
          <cell r="AH222">
            <v>4712.2099999999919</v>
          </cell>
          <cell r="AI222">
            <v>104027.48999999999</v>
          </cell>
          <cell r="AJ222">
            <v>0</v>
          </cell>
          <cell r="AK222">
            <v>4781.42</v>
          </cell>
        </row>
        <row r="223">
          <cell r="C223" t="str">
            <v>Unidade da Resitejo (Aterro, Triagem e TM)</v>
          </cell>
          <cell r="D223">
            <v>81580.78</v>
          </cell>
          <cell r="E223">
            <v>2162.5100000000093</v>
          </cell>
          <cell r="F223">
            <v>1408.34</v>
          </cell>
          <cell r="G223">
            <v>0</v>
          </cell>
          <cell r="H223">
            <v>17730.66</v>
          </cell>
          <cell r="I223">
            <v>102882.29000000001</v>
          </cell>
          <cell r="J223">
            <v>0</v>
          </cell>
          <cell r="K223">
            <v>44725</v>
          </cell>
          <cell r="L223">
            <v>0</v>
          </cell>
          <cell r="M223">
            <v>0</v>
          </cell>
          <cell r="N223">
            <v>833.2</v>
          </cell>
          <cell r="O223">
            <v>1625.01</v>
          </cell>
          <cell r="P223">
            <v>0</v>
          </cell>
          <cell r="Q223">
            <v>0</v>
          </cell>
          <cell r="R223">
            <v>0</v>
          </cell>
          <cell r="S223">
            <v>47183.21</v>
          </cell>
          <cell r="U223">
            <v>0</v>
          </cell>
          <cell r="V223">
            <v>46554.28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8036</v>
          </cell>
          <cell r="AG223">
            <v>44725</v>
          </cell>
          <cell r="AH223">
            <v>4712.2099999999919</v>
          </cell>
          <cell r="AI223">
            <v>104027.48999999999</v>
          </cell>
        </row>
        <row r="224">
          <cell r="C224" t="str">
            <v>RESULIMA</v>
          </cell>
          <cell r="D224">
            <v>81876.3</v>
          </cell>
          <cell r="E224">
            <v>4334.7199999999884</v>
          </cell>
          <cell r="F224">
            <v>506.02000000000004</v>
          </cell>
          <cell r="G224">
            <v>0</v>
          </cell>
          <cell r="H224">
            <v>0</v>
          </cell>
          <cell r="I224">
            <v>86717.04</v>
          </cell>
          <cell r="J224">
            <v>0</v>
          </cell>
          <cell r="K224">
            <v>38288.125999999997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14289.560000000005</v>
          </cell>
          <cell r="S224">
            <v>52577.686000000002</v>
          </cell>
          <cell r="T224">
            <v>0</v>
          </cell>
          <cell r="U224">
            <v>0</v>
          </cell>
          <cell r="V224">
            <v>58021.399999999994</v>
          </cell>
          <cell r="W224">
            <v>2592.7200000000012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38288.126000000004</v>
          </cell>
          <cell r="AH224">
            <v>2120.2939999999944</v>
          </cell>
          <cell r="AI224">
            <v>101022.54</v>
          </cell>
          <cell r="AJ224">
            <v>0</v>
          </cell>
          <cell r="AK224">
            <v>2816.13</v>
          </cell>
        </row>
        <row r="225">
          <cell r="C225" t="str">
            <v>Unidade de Valorização de Resíduos de Paradela</v>
          </cell>
          <cell r="I225">
            <v>0</v>
          </cell>
        </row>
        <row r="226">
          <cell r="C226" t="str">
            <v>SULDOURO</v>
          </cell>
          <cell r="D226">
            <v>72586.48</v>
          </cell>
          <cell r="E226">
            <v>3294.34</v>
          </cell>
          <cell r="F226">
            <v>0</v>
          </cell>
          <cell r="G226">
            <v>0</v>
          </cell>
          <cell r="H226">
            <v>0</v>
          </cell>
          <cell r="I226">
            <v>75880.819999999992</v>
          </cell>
          <cell r="J226">
            <v>0</v>
          </cell>
          <cell r="K226">
            <v>17711.16</v>
          </cell>
          <cell r="L226">
            <v>5.56</v>
          </cell>
          <cell r="M226">
            <v>5.56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17716.72</v>
          </cell>
          <cell r="T226">
            <v>-5.5600000000013097</v>
          </cell>
          <cell r="U226">
            <v>2077.0680000000002</v>
          </cell>
          <cell r="V226">
            <v>59729</v>
          </cell>
          <cell r="W226">
            <v>0</v>
          </cell>
          <cell r="X226">
            <v>0</v>
          </cell>
          <cell r="Y226">
            <v>450.98</v>
          </cell>
          <cell r="Z226">
            <v>5.56</v>
          </cell>
          <cell r="AA226">
            <v>0</v>
          </cell>
          <cell r="AB226">
            <v>0</v>
          </cell>
          <cell r="AC226">
            <v>0</v>
          </cell>
          <cell r="AD226">
            <v>15.79</v>
          </cell>
          <cell r="AE226">
            <v>0</v>
          </cell>
          <cell r="AF226">
            <v>3546.06</v>
          </cell>
          <cell r="AG226">
            <v>17711.16</v>
          </cell>
          <cell r="AH226">
            <v>844.18999999998778</v>
          </cell>
          <cell r="AI226">
            <v>82302.739999999991</v>
          </cell>
          <cell r="AJ226">
            <v>0</v>
          </cell>
          <cell r="AK226">
            <v>2700</v>
          </cell>
        </row>
        <row r="227">
          <cell r="C227" t="str">
            <v>Unidade de Sermonde</v>
          </cell>
          <cell r="D227">
            <v>72586.48</v>
          </cell>
          <cell r="E227">
            <v>3294.34</v>
          </cell>
          <cell r="F227">
            <v>0</v>
          </cell>
          <cell r="G227">
            <v>0</v>
          </cell>
          <cell r="H227">
            <v>0</v>
          </cell>
          <cell r="I227">
            <v>75880.819999999992</v>
          </cell>
          <cell r="J227">
            <v>0</v>
          </cell>
          <cell r="K227">
            <v>17711.16</v>
          </cell>
          <cell r="L227">
            <v>5.56</v>
          </cell>
          <cell r="M227">
            <v>5.56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17716.72</v>
          </cell>
          <cell r="U227">
            <v>2077.0680000000002</v>
          </cell>
          <cell r="V227">
            <v>59729</v>
          </cell>
          <cell r="W227">
            <v>0</v>
          </cell>
          <cell r="X227">
            <v>0</v>
          </cell>
          <cell r="Y227">
            <v>450.98</v>
          </cell>
          <cell r="Z227">
            <v>5.56</v>
          </cell>
          <cell r="AA227">
            <v>0</v>
          </cell>
          <cell r="AB227">
            <v>0</v>
          </cell>
          <cell r="AC227">
            <v>0</v>
          </cell>
          <cell r="AD227">
            <v>15.79</v>
          </cell>
          <cell r="AE227">
            <v>0</v>
          </cell>
          <cell r="AF227">
            <v>3546.06</v>
          </cell>
          <cell r="AG227">
            <v>17711.16</v>
          </cell>
          <cell r="AH227">
            <v>844.18999999998778</v>
          </cell>
          <cell r="AI227">
            <v>82302.739999999991</v>
          </cell>
        </row>
        <row r="228">
          <cell r="C228" t="str">
            <v>Unidade do Gestal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</row>
        <row r="229">
          <cell r="C229" t="str">
            <v>TRATOLIXO</v>
          </cell>
          <cell r="D229">
            <v>4136.4199999999837</v>
          </cell>
          <cell r="E229">
            <v>18942.115293674004</v>
          </cell>
          <cell r="F229">
            <v>4863.3999999999996</v>
          </cell>
          <cell r="G229">
            <v>0</v>
          </cell>
          <cell r="H229">
            <v>0</v>
          </cell>
          <cell r="I229">
            <v>27941.935293673989</v>
          </cell>
          <cell r="J229">
            <v>61914.58</v>
          </cell>
          <cell r="K229">
            <v>2068.21</v>
          </cell>
          <cell r="L229">
            <v>0</v>
          </cell>
          <cell r="M229">
            <v>0</v>
          </cell>
          <cell r="N229">
            <v>0</v>
          </cell>
          <cell r="O229">
            <v>2943.7000000000003</v>
          </cell>
          <cell r="P229">
            <v>0</v>
          </cell>
          <cell r="Q229">
            <v>0</v>
          </cell>
          <cell r="R229">
            <v>319.5399999999936</v>
          </cell>
          <cell r="S229">
            <v>67246.03</v>
          </cell>
          <cell r="T229">
            <v>0</v>
          </cell>
          <cell r="U229">
            <v>20350.400000000001</v>
          </cell>
          <cell r="V229">
            <v>30781.480000000003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5199.8</v>
          </cell>
          <cell r="AG229">
            <v>2068.2099999999991</v>
          </cell>
          <cell r="AH229">
            <v>458.48000000002503</v>
          </cell>
          <cell r="AI229">
            <v>38507.97000000003</v>
          </cell>
          <cell r="AJ229">
            <v>0</v>
          </cell>
          <cell r="AK229">
            <v>7348.16</v>
          </cell>
        </row>
        <row r="230">
          <cell r="C230" t="str">
            <v>Ecoparque da Abrunheira (TMB-DA Tratolixo)</v>
          </cell>
          <cell r="D230">
            <v>4136.42</v>
          </cell>
          <cell r="E230">
            <v>18942.115293674</v>
          </cell>
          <cell r="F230">
            <v>4863.3999999999996</v>
          </cell>
          <cell r="G230">
            <v>0</v>
          </cell>
          <cell r="H230">
            <v>0</v>
          </cell>
          <cell r="I230">
            <v>27941.935293674003</v>
          </cell>
          <cell r="J230">
            <v>61914.58</v>
          </cell>
          <cell r="K230">
            <v>2068.21</v>
          </cell>
          <cell r="L230">
            <v>0</v>
          </cell>
          <cell r="M230">
            <v>0</v>
          </cell>
          <cell r="N230">
            <v>0</v>
          </cell>
          <cell r="O230">
            <v>2943.7000000000003</v>
          </cell>
          <cell r="P230">
            <v>0</v>
          </cell>
          <cell r="Q230">
            <v>0</v>
          </cell>
          <cell r="R230">
            <v>319.5399999999936</v>
          </cell>
          <cell r="S230">
            <v>67246.03</v>
          </cell>
          <cell r="U230">
            <v>20350.400000000001</v>
          </cell>
          <cell r="V230">
            <v>30781.480000000003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5199.8</v>
          </cell>
          <cell r="AG230">
            <v>2068.21</v>
          </cell>
          <cell r="AH230">
            <v>458.47999999999593</v>
          </cell>
          <cell r="AI230">
            <v>38507.97</v>
          </cell>
        </row>
        <row r="231">
          <cell r="C231" t="str">
            <v>Ecoparque de Trajouce (TM, Triagem e Aterro da Tratolixo)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C232" t="str">
            <v>VALNOR</v>
          </cell>
          <cell r="D232">
            <v>97893.606</v>
          </cell>
          <cell r="E232">
            <v>4720.2799999999988</v>
          </cell>
          <cell r="F232">
            <v>0</v>
          </cell>
          <cell r="G232">
            <v>0</v>
          </cell>
          <cell r="H232">
            <v>0</v>
          </cell>
          <cell r="I232">
            <v>102613.886</v>
          </cell>
          <cell r="J232">
            <v>0</v>
          </cell>
          <cell r="K232">
            <v>34210.899825</v>
          </cell>
          <cell r="L232">
            <v>0</v>
          </cell>
          <cell r="M232">
            <v>0</v>
          </cell>
          <cell r="N232">
            <v>0</v>
          </cell>
          <cell r="O232">
            <v>138.41999999999999</v>
          </cell>
          <cell r="P232">
            <v>0</v>
          </cell>
          <cell r="Q232">
            <v>0</v>
          </cell>
          <cell r="R232">
            <v>0</v>
          </cell>
          <cell r="S232">
            <v>34349.319824999999</v>
          </cell>
          <cell r="T232">
            <v>0</v>
          </cell>
          <cell r="U232">
            <v>1717.337</v>
          </cell>
          <cell r="V232">
            <v>64519.46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3434.42</v>
          </cell>
          <cell r="AB232">
            <v>0</v>
          </cell>
          <cell r="AD232">
            <v>195.42</v>
          </cell>
          <cell r="AE232">
            <v>0</v>
          </cell>
          <cell r="AF232">
            <v>7610.6</v>
          </cell>
          <cell r="AG232">
            <v>34210.899825</v>
          </cell>
          <cell r="AH232">
            <v>1438.0999999999913</v>
          </cell>
          <cell r="AI232">
            <v>111408.899825</v>
          </cell>
          <cell r="AJ232">
            <v>0</v>
          </cell>
          <cell r="AK232">
            <v>2293.84</v>
          </cell>
        </row>
        <row r="233">
          <cell r="C233" t="str">
            <v>Aterro Sanitário de Castelo Branco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</row>
        <row r="234">
          <cell r="C234" t="str">
            <v>Unidade Avis - Valnor (Aterro, TMB, Triagem e CDR)</v>
          </cell>
          <cell r="D234">
            <v>97893.606</v>
          </cell>
          <cell r="E234">
            <v>4720.2799999999988</v>
          </cell>
          <cell r="F234">
            <v>0</v>
          </cell>
          <cell r="G234">
            <v>0</v>
          </cell>
          <cell r="H234">
            <v>0</v>
          </cell>
          <cell r="I234">
            <v>102613.886</v>
          </cell>
          <cell r="J234">
            <v>0</v>
          </cell>
          <cell r="K234">
            <v>34210.899825</v>
          </cell>
          <cell r="L234">
            <v>0</v>
          </cell>
          <cell r="M234">
            <v>0</v>
          </cell>
          <cell r="N234">
            <v>0</v>
          </cell>
          <cell r="O234">
            <v>138.41999999999999</v>
          </cell>
          <cell r="P234">
            <v>0</v>
          </cell>
          <cell r="Q234">
            <v>0</v>
          </cell>
          <cell r="R234">
            <v>0</v>
          </cell>
          <cell r="S234">
            <v>34349.319824999999</v>
          </cell>
          <cell r="U234">
            <v>1717.337</v>
          </cell>
          <cell r="V234">
            <v>64519.46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3434.42</v>
          </cell>
          <cell r="AB234">
            <v>0</v>
          </cell>
          <cell r="AD234">
            <v>195.42</v>
          </cell>
          <cell r="AE234">
            <v>0</v>
          </cell>
          <cell r="AF234">
            <v>7610.6</v>
          </cell>
          <cell r="AG234">
            <v>34210.899825</v>
          </cell>
          <cell r="AH234">
            <v>1438.0999999999913</v>
          </cell>
          <cell r="AI234">
            <v>111408.899825</v>
          </cell>
        </row>
        <row r="235">
          <cell r="C235" t="str">
            <v>VALORLIS</v>
          </cell>
          <cell r="D235">
            <v>113969.17999999998</v>
          </cell>
          <cell r="E235">
            <v>2109.94</v>
          </cell>
          <cell r="F235">
            <v>0.5</v>
          </cell>
          <cell r="G235">
            <v>0</v>
          </cell>
          <cell r="H235">
            <v>3360.7200000000003</v>
          </cell>
          <cell r="I235">
            <v>119440.33999999998</v>
          </cell>
          <cell r="J235">
            <v>0</v>
          </cell>
          <cell r="K235">
            <v>27292.080000000005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27292.080000000005</v>
          </cell>
          <cell r="T235">
            <v>0</v>
          </cell>
          <cell r="U235">
            <v>5182.4539999999997</v>
          </cell>
          <cell r="V235">
            <v>95774.7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902.8599999999999</v>
          </cell>
          <cell r="AB235">
            <v>0</v>
          </cell>
          <cell r="AD235">
            <v>0</v>
          </cell>
          <cell r="AE235">
            <v>0</v>
          </cell>
          <cell r="AF235">
            <v>4209.8799999999992</v>
          </cell>
          <cell r="AG235">
            <v>27292.080000000005</v>
          </cell>
          <cell r="AH235">
            <v>1266.3199999999924</v>
          </cell>
          <cell r="AI235">
            <v>129445.84</v>
          </cell>
          <cell r="AJ235">
            <v>0</v>
          </cell>
          <cell r="AK235">
            <v>3900</v>
          </cell>
        </row>
        <row r="236">
          <cell r="C236" t="str">
            <v>Unidade da Valorlis (Aterro, TMB e Ecocentro)</v>
          </cell>
          <cell r="D236">
            <v>113969.17999999998</v>
          </cell>
          <cell r="E236">
            <v>2109.94</v>
          </cell>
          <cell r="F236">
            <v>0.5</v>
          </cell>
          <cell r="G236">
            <v>0</v>
          </cell>
          <cell r="H236">
            <v>3360.7200000000003</v>
          </cell>
          <cell r="I236">
            <v>119440.33999999998</v>
          </cell>
          <cell r="J236">
            <v>0</v>
          </cell>
          <cell r="K236">
            <v>27292.080000000005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27292.080000000005</v>
          </cell>
          <cell r="U236">
            <v>5182.4539999999997</v>
          </cell>
          <cell r="V236">
            <v>95774.7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902.8599999999999</v>
          </cell>
          <cell r="AB236">
            <v>0</v>
          </cell>
          <cell r="AD236">
            <v>0</v>
          </cell>
          <cell r="AE236">
            <v>0</v>
          </cell>
          <cell r="AF236">
            <v>4209.8799999999992</v>
          </cell>
          <cell r="AG236">
            <v>27292.080000000005</v>
          </cell>
          <cell r="AH236">
            <v>1266.3199999999924</v>
          </cell>
          <cell r="AI236">
            <v>129445.84</v>
          </cell>
        </row>
        <row r="237">
          <cell r="C237" t="str">
            <v>VALORMINHO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</row>
        <row r="238">
          <cell r="C238" t="str">
            <v>VALORSUL</v>
          </cell>
          <cell r="I238">
            <v>0</v>
          </cell>
          <cell r="T238">
            <v>0</v>
          </cell>
          <cell r="U238">
            <v>7525.7359999999999</v>
          </cell>
          <cell r="AH238">
            <v>0</v>
          </cell>
          <cell r="AJ238">
            <v>0</v>
          </cell>
        </row>
        <row r="239">
          <cell r="C239" t="str">
            <v>ARM</v>
          </cell>
          <cell r="I239">
            <v>0</v>
          </cell>
          <cell r="T239">
            <v>0</v>
          </cell>
          <cell r="U239">
            <v>0</v>
          </cell>
          <cell r="AH239">
            <v>0</v>
          </cell>
          <cell r="AJ239">
            <v>0</v>
          </cell>
        </row>
        <row r="240">
          <cell r="C240" t="str">
            <v>Açores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27108.617742525596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3102.29</v>
          </cell>
          <cell r="X240">
            <v>6155</v>
          </cell>
          <cell r="AJ240">
            <v>-6155</v>
          </cell>
          <cell r="AK240">
            <v>0</v>
          </cell>
        </row>
        <row r="247">
          <cell r="C247" t="str">
            <v>ALGAR</v>
          </cell>
          <cell r="D247">
            <v>0</v>
          </cell>
          <cell r="E247">
            <v>14328.946000000002</v>
          </cell>
          <cell r="F247">
            <v>631.69999999999982</v>
          </cell>
          <cell r="G247">
            <v>1211.4399999999998</v>
          </cell>
          <cell r="H247">
            <v>0</v>
          </cell>
          <cell r="I247">
            <v>16172.08599999995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V247">
            <v>486.46</v>
          </cell>
          <cell r="AC247">
            <v>148.08000000000001</v>
          </cell>
          <cell r="AF247">
            <v>775.56000000000006</v>
          </cell>
          <cell r="AH247">
            <v>1410.1</v>
          </cell>
          <cell r="AI247">
            <v>0</v>
          </cell>
          <cell r="AK247">
            <v>2404.1400000000003</v>
          </cell>
        </row>
        <row r="248">
          <cell r="C248" t="str">
            <v>Aterro Sanitário do Sotavento (Loulé)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AC248">
            <v>0</v>
          </cell>
          <cell r="AF248">
            <v>0</v>
          </cell>
          <cell r="AH248">
            <v>0</v>
          </cell>
          <cell r="AK248">
            <v>0</v>
          </cell>
        </row>
        <row r="249">
          <cell r="C249" t="str">
            <v>Central de Valorização Orgânica (São Brás de Alportel)</v>
          </cell>
          <cell r="D249">
            <v>0</v>
          </cell>
          <cell r="E249">
            <v>8048.4360000000006</v>
          </cell>
          <cell r="F249">
            <v>212.62</v>
          </cell>
          <cell r="G249">
            <v>1211.4399999999998</v>
          </cell>
          <cell r="H249">
            <v>0</v>
          </cell>
          <cell r="I249">
            <v>9472.4959999999937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V249">
            <v>486.46</v>
          </cell>
          <cell r="AC249">
            <v>0</v>
          </cell>
          <cell r="AF249">
            <v>382.28</v>
          </cell>
          <cell r="AH249">
            <v>868.74000000000012</v>
          </cell>
          <cell r="AK249">
            <v>1162.8900000000001</v>
          </cell>
        </row>
        <row r="250">
          <cell r="C250" t="str">
            <v>Unidade de Loulé 2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AC250">
            <v>0</v>
          </cell>
          <cell r="AF250">
            <v>0</v>
          </cell>
          <cell r="AH250">
            <v>0</v>
          </cell>
          <cell r="AK250">
            <v>0</v>
          </cell>
        </row>
        <row r="251">
          <cell r="C251" t="str">
            <v>Unidade de Portimão</v>
          </cell>
          <cell r="D251">
            <v>0</v>
          </cell>
          <cell r="E251">
            <v>4641.18</v>
          </cell>
          <cell r="F251">
            <v>372.73999999999995</v>
          </cell>
          <cell r="G251">
            <v>0</v>
          </cell>
          <cell r="H251">
            <v>0</v>
          </cell>
          <cell r="I251">
            <v>5013.919999999991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V251">
            <v>0</v>
          </cell>
          <cell r="AC251">
            <v>148.08000000000001</v>
          </cell>
          <cell r="AF251">
            <v>330.28</v>
          </cell>
          <cell r="AH251">
            <v>478.36</v>
          </cell>
          <cell r="AK251">
            <v>1118.95</v>
          </cell>
        </row>
        <row r="252">
          <cell r="C252" t="str">
            <v>Unidade de Tavira</v>
          </cell>
          <cell r="D252">
            <v>0</v>
          </cell>
          <cell r="E252">
            <v>1639.33</v>
          </cell>
          <cell r="F252">
            <v>46.34</v>
          </cell>
          <cell r="G252">
            <v>0</v>
          </cell>
          <cell r="H252">
            <v>0</v>
          </cell>
          <cell r="I252">
            <v>1685.6699999999998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AC252">
            <v>0</v>
          </cell>
          <cell r="AF252">
            <v>63</v>
          </cell>
          <cell r="AH252">
            <v>63</v>
          </cell>
          <cell r="AK252">
            <v>122.3</v>
          </cell>
        </row>
        <row r="253">
          <cell r="C253" t="str">
            <v>AMARSUL</v>
          </cell>
          <cell r="T253">
            <v>0</v>
          </cell>
          <cell r="U253">
            <v>0</v>
          </cell>
          <cell r="X253">
            <v>0</v>
          </cell>
          <cell r="AC253">
            <v>0</v>
          </cell>
          <cell r="AI253">
            <v>0</v>
          </cell>
        </row>
        <row r="254">
          <cell r="C254" t="str">
            <v>AMBILITAL</v>
          </cell>
          <cell r="T254">
            <v>0</v>
          </cell>
          <cell r="U254">
            <v>0</v>
          </cell>
          <cell r="X254">
            <v>0</v>
          </cell>
          <cell r="AC254">
            <v>0</v>
          </cell>
          <cell r="AI254">
            <v>0</v>
          </cell>
        </row>
        <row r="255">
          <cell r="C255" t="str">
            <v>AMBISOUSA</v>
          </cell>
          <cell r="T255">
            <v>0</v>
          </cell>
          <cell r="U255">
            <v>0</v>
          </cell>
          <cell r="X255">
            <v>0</v>
          </cell>
          <cell r="AC255">
            <v>0</v>
          </cell>
          <cell r="AI255">
            <v>0</v>
          </cell>
        </row>
        <row r="256">
          <cell r="C256" t="str">
            <v>AMCAL</v>
          </cell>
          <cell r="T256">
            <v>0</v>
          </cell>
          <cell r="U256">
            <v>0</v>
          </cell>
          <cell r="V256">
            <v>0</v>
          </cell>
          <cell r="X256">
            <v>0</v>
          </cell>
          <cell r="AC256">
            <v>0</v>
          </cell>
          <cell r="AI256">
            <v>0</v>
          </cell>
        </row>
        <row r="257">
          <cell r="C257" t="str">
            <v>BRAVAL</v>
          </cell>
          <cell r="T257">
            <v>0</v>
          </cell>
          <cell r="U257">
            <v>0</v>
          </cell>
          <cell r="X257">
            <v>0</v>
          </cell>
          <cell r="AC257">
            <v>0</v>
          </cell>
          <cell r="AI257">
            <v>0</v>
          </cell>
        </row>
        <row r="258">
          <cell r="C258" t="str">
            <v>ECOLEZIRIA</v>
          </cell>
          <cell r="T258">
            <v>0</v>
          </cell>
          <cell r="U258">
            <v>0</v>
          </cell>
          <cell r="X258">
            <v>0</v>
          </cell>
          <cell r="AC258">
            <v>0</v>
          </cell>
          <cell r="AI258">
            <v>0</v>
          </cell>
        </row>
        <row r="259">
          <cell r="C259" t="str">
            <v>ERSUC</v>
          </cell>
          <cell r="S259">
            <v>0</v>
          </cell>
          <cell r="T259">
            <v>0</v>
          </cell>
          <cell r="U259">
            <v>0</v>
          </cell>
          <cell r="X259">
            <v>0</v>
          </cell>
          <cell r="AC259">
            <v>0</v>
          </cell>
          <cell r="AI259">
            <v>0</v>
          </cell>
        </row>
        <row r="260">
          <cell r="C260" t="str">
            <v>GESAMB</v>
          </cell>
          <cell r="T260">
            <v>0</v>
          </cell>
          <cell r="U260">
            <v>0</v>
          </cell>
          <cell r="X260">
            <v>0</v>
          </cell>
          <cell r="AC260">
            <v>0</v>
          </cell>
          <cell r="AI260">
            <v>0</v>
          </cell>
        </row>
        <row r="261">
          <cell r="C261" t="str">
            <v>LIPOR</v>
          </cell>
          <cell r="D261">
            <v>0</v>
          </cell>
          <cell r="E261">
            <v>55159.570000000007</v>
          </cell>
          <cell r="F261">
            <v>2952.0599999999995</v>
          </cell>
          <cell r="G261">
            <v>395.49</v>
          </cell>
          <cell r="H261">
            <v>23.47</v>
          </cell>
          <cell r="I261">
            <v>58530.590000000004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586.74</v>
          </cell>
          <cell r="X261">
            <v>2330.17</v>
          </cell>
          <cell r="Y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F261">
            <v>0</v>
          </cell>
          <cell r="AG261">
            <v>403.34999999999991</v>
          </cell>
          <cell r="AH261">
            <v>3320.2599999999998</v>
          </cell>
          <cell r="AI261">
            <v>0</v>
          </cell>
          <cell r="AK261">
            <v>11732.93</v>
          </cell>
        </row>
        <row r="262">
          <cell r="C262" t="str">
            <v>Centrais de Valorização Multimaterial e Orgânica</v>
          </cell>
          <cell r="D262">
            <v>0</v>
          </cell>
          <cell r="E262">
            <v>52493.65</v>
          </cell>
          <cell r="F262">
            <v>2843.4299999999994</v>
          </cell>
          <cell r="G262">
            <v>395.49</v>
          </cell>
          <cell r="H262">
            <v>23.47</v>
          </cell>
          <cell r="I262">
            <v>55756.04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586.74</v>
          </cell>
          <cell r="X262">
            <v>2330.17</v>
          </cell>
          <cell r="Y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F262">
            <v>0</v>
          </cell>
          <cell r="AG262">
            <v>399.48999999999978</v>
          </cell>
          <cell r="AH262">
            <v>3316.3999999999996</v>
          </cell>
        </row>
        <row r="263">
          <cell r="C263" t="str">
            <v>Parque de Compostagem de Resíduos Verdes de Laúndos</v>
          </cell>
          <cell r="D263">
            <v>0</v>
          </cell>
          <cell r="E263">
            <v>2419.62</v>
          </cell>
          <cell r="F263">
            <v>108.63</v>
          </cell>
          <cell r="G263">
            <v>0</v>
          </cell>
          <cell r="H263">
            <v>0</v>
          </cell>
          <cell r="I263">
            <v>2528.25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F263">
            <v>0</v>
          </cell>
          <cell r="AG263">
            <v>3.86</v>
          </cell>
          <cell r="AH263">
            <v>3.86</v>
          </cell>
        </row>
        <row r="264">
          <cell r="C264" t="str">
            <v>PLANALTO BEIRÃO</v>
          </cell>
          <cell r="T264">
            <v>0</v>
          </cell>
          <cell r="U264">
            <v>0</v>
          </cell>
          <cell r="AC264">
            <v>0</v>
          </cell>
          <cell r="AD264">
            <v>0</v>
          </cell>
          <cell r="AI264">
            <v>0</v>
          </cell>
        </row>
        <row r="265">
          <cell r="C265" t="str">
            <v>RESIALENTEJO</v>
          </cell>
          <cell r="T265">
            <v>0</v>
          </cell>
          <cell r="U265">
            <v>0</v>
          </cell>
          <cell r="AC265">
            <v>0</v>
          </cell>
          <cell r="AD265">
            <v>0</v>
          </cell>
          <cell r="AI265">
            <v>0</v>
          </cell>
        </row>
        <row r="266">
          <cell r="C266" t="str">
            <v>RESÍDUOS NORDESTE</v>
          </cell>
          <cell r="T266">
            <v>0</v>
          </cell>
          <cell r="U266">
            <v>0</v>
          </cell>
          <cell r="AC266">
            <v>0</v>
          </cell>
          <cell r="AD266">
            <v>0</v>
          </cell>
          <cell r="AI266">
            <v>0</v>
          </cell>
        </row>
        <row r="267">
          <cell r="C267" t="str">
            <v>RESIESTRELA</v>
          </cell>
          <cell r="T267">
            <v>0</v>
          </cell>
          <cell r="U267">
            <v>0</v>
          </cell>
          <cell r="AC267">
            <v>0</v>
          </cell>
          <cell r="AD267">
            <v>0</v>
          </cell>
          <cell r="AI267">
            <v>0</v>
          </cell>
        </row>
        <row r="268">
          <cell r="C268" t="str">
            <v>RESINORTE</v>
          </cell>
          <cell r="T268">
            <v>0</v>
          </cell>
          <cell r="U268">
            <v>0</v>
          </cell>
          <cell r="AC268">
            <v>0</v>
          </cell>
          <cell r="AD268">
            <v>0</v>
          </cell>
          <cell r="AI268">
            <v>0</v>
          </cell>
        </row>
        <row r="269">
          <cell r="C269" t="str">
            <v>RSTJ</v>
          </cell>
          <cell r="T269">
            <v>0</v>
          </cell>
          <cell r="U269">
            <v>0</v>
          </cell>
          <cell r="AC269">
            <v>0</v>
          </cell>
          <cell r="AD269">
            <v>0</v>
          </cell>
          <cell r="AI269">
            <v>0</v>
          </cell>
        </row>
        <row r="270">
          <cell r="C270" t="str">
            <v>RESULIMA</v>
          </cell>
          <cell r="T270">
            <v>0</v>
          </cell>
          <cell r="U270">
            <v>0</v>
          </cell>
          <cell r="AC270">
            <v>0</v>
          </cell>
          <cell r="AD270">
            <v>0</v>
          </cell>
          <cell r="AI270">
            <v>0</v>
          </cell>
        </row>
        <row r="271">
          <cell r="C271" t="str">
            <v>SULDOURO</v>
          </cell>
          <cell r="T271">
            <v>0</v>
          </cell>
          <cell r="U271">
            <v>0</v>
          </cell>
          <cell r="AC271">
            <v>0</v>
          </cell>
          <cell r="AD271">
            <v>0</v>
          </cell>
          <cell r="AI271">
            <v>0</v>
          </cell>
        </row>
        <row r="272">
          <cell r="C272" t="str">
            <v>TRATOLIXO</v>
          </cell>
          <cell r="E272">
            <v>54173.1</v>
          </cell>
          <cell r="I272">
            <v>54173.1</v>
          </cell>
          <cell r="M272">
            <v>0</v>
          </cell>
          <cell r="N272">
            <v>0</v>
          </cell>
          <cell r="T272">
            <v>0</v>
          </cell>
          <cell r="U272">
            <v>0</v>
          </cell>
          <cell r="V272">
            <v>20846.700000000004</v>
          </cell>
          <cell r="AD272">
            <v>0</v>
          </cell>
          <cell r="AG272">
            <v>9272.5799999999981</v>
          </cell>
          <cell r="AH272">
            <v>30119.280000000002</v>
          </cell>
          <cell r="AI272">
            <v>0</v>
          </cell>
          <cell r="AK272">
            <v>18911.53</v>
          </cell>
        </row>
        <row r="273">
          <cell r="C273" t="str">
            <v>Ecoparque de Trajouce (TM, Triagem e Aterro da Tratolixo)</v>
          </cell>
          <cell r="E273">
            <v>54173.1</v>
          </cell>
          <cell r="I273">
            <v>54173.1</v>
          </cell>
        </row>
        <row r="274">
          <cell r="C274" t="str">
            <v>VALNOR</v>
          </cell>
          <cell r="T274">
            <v>0</v>
          </cell>
          <cell r="U274">
            <v>0</v>
          </cell>
          <cell r="AC274">
            <v>0</v>
          </cell>
          <cell r="AD274">
            <v>0</v>
          </cell>
          <cell r="AI274">
            <v>0</v>
          </cell>
        </row>
        <row r="275">
          <cell r="C275" t="str">
            <v>VALORLIS</v>
          </cell>
          <cell r="T275">
            <v>0</v>
          </cell>
          <cell r="U275">
            <v>0</v>
          </cell>
          <cell r="AC275">
            <v>0</v>
          </cell>
          <cell r="AD275">
            <v>0</v>
          </cell>
          <cell r="AI275">
            <v>0</v>
          </cell>
        </row>
        <row r="276">
          <cell r="C276" t="str">
            <v>VALORMINHO</v>
          </cell>
          <cell r="T276">
            <v>0</v>
          </cell>
          <cell r="U276">
            <v>0</v>
          </cell>
          <cell r="AC276">
            <v>0</v>
          </cell>
          <cell r="AD276">
            <v>0</v>
          </cell>
          <cell r="AI276">
            <v>0</v>
          </cell>
        </row>
        <row r="277">
          <cell r="C277" t="str">
            <v>VALORSUL</v>
          </cell>
          <cell r="D277">
            <v>0</v>
          </cell>
          <cell r="E277">
            <v>35523.67500000001</v>
          </cell>
          <cell r="F277">
            <v>3425.42</v>
          </cell>
          <cell r="G277">
            <v>9.120000000000001</v>
          </cell>
          <cell r="H277">
            <v>729.2</v>
          </cell>
          <cell r="I277">
            <v>39687.415000000008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7525.7359999999999</v>
          </cell>
          <cell r="V277">
            <v>841.2</v>
          </cell>
          <cell r="W277">
            <v>0</v>
          </cell>
          <cell r="X277">
            <v>12259.18</v>
          </cell>
          <cell r="Y277">
            <v>0</v>
          </cell>
          <cell r="AA277">
            <v>22.179999999999996</v>
          </cell>
          <cell r="AB277">
            <v>0</v>
          </cell>
          <cell r="AC277">
            <v>0</v>
          </cell>
          <cell r="AD277">
            <v>0</v>
          </cell>
          <cell r="AF277">
            <v>0</v>
          </cell>
          <cell r="AG277">
            <v>0</v>
          </cell>
          <cell r="AH277">
            <v>13122.560000000001</v>
          </cell>
          <cell r="AI277">
            <v>0</v>
          </cell>
          <cell r="AK277">
            <v>3068.6400000000003</v>
          </cell>
        </row>
        <row r="278">
          <cell r="C278" t="str">
            <v>Aterro Sanitário de Mato da Cruz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F278">
            <v>0</v>
          </cell>
          <cell r="AG278">
            <v>0</v>
          </cell>
          <cell r="AH278">
            <v>0</v>
          </cell>
        </row>
        <row r="279">
          <cell r="C279" t="str">
            <v>Centro de Tratamento de Resíduos do Oeste - CTRO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F279">
            <v>0</v>
          </cell>
          <cell r="AG279">
            <v>0</v>
          </cell>
          <cell r="AH279">
            <v>0</v>
          </cell>
        </row>
        <row r="280">
          <cell r="C280" t="str">
            <v>Centro de Triagem e Ecocentro - CTE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F280">
            <v>0</v>
          </cell>
          <cell r="AG280">
            <v>0</v>
          </cell>
          <cell r="AH280">
            <v>0</v>
          </cell>
        </row>
        <row r="281">
          <cell r="C281" t="str">
            <v>CTRSU - Central de Tratamento de Resíduos Sólidos Urbanos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F281">
            <v>0</v>
          </cell>
          <cell r="AG281">
            <v>0</v>
          </cell>
          <cell r="AH281">
            <v>0</v>
          </cell>
        </row>
        <row r="282">
          <cell r="C282" t="str">
            <v>Estação de Tratamento e Valorização Orgânica - ETVO</v>
          </cell>
          <cell r="D282">
            <v>0</v>
          </cell>
          <cell r="E282">
            <v>35523.67500000001</v>
          </cell>
          <cell r="F282">
            <v>3425.42</v>
          </cell>
          <cell r="G282">
            <v>9.120000000000001</v>
          </cell>
          <cell r="H282">
            <v>729.2</v>
          </cell>
          <cell r="I282">
            <v>39687.415000000008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7525.7359999999999</v>
          </cell>
          <cell r="V282">
            <v>841.2</v>
          </cell>
          <cell r="W282">
            <v>0</v>
          </cell>
          <cell r="X282">
            <v>12259.18</v>
          </cell>
          <cell r="Y282">
            <v>0</v>
          </cell>
          <cell r="AA282">
            <v>22.179999999999996</v>
          </cell>
          <cell r="AB282">
            <v>0</v>
          </cell>
          <cell r="AC282">
            <v>0</v>
          </cell>
          <cell r="AD282">
            <v>0</v>
          </cell>
          <cell r="AF282">
            <v>0</v>
          </cell>
          <cell r="AG282">
            <v>0</v>
          </cell>
          <cell r="AH282">
            <v>13122.560000000001</v>
          </cell>
        </row>
        <row r="283">
          <cell r="C283" t="str">
            <v>ARM</v>
          </cell>
          <cell r="D283">
            <v>0</v>
          </cell>
          <cell r="E283">
            <v>6047.5800000000036</v>
          </cell>
          <cell r="F283">
            <v>0.98</v>
          </cell>
          <cell r="G283">
            <v>207.04000000000002</v>
          </cell>
          <cell r="H283">
            <v>0</v>
          </cell>
          <cell r="I283">
            <v>6255.6000000000031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1471.2200000000003</v>
          </cell>
          <cell r="P283">
            <v>0</v>
          </cell>
          <cell r="Q283">
            <v>0</v>
          </cell>
          <cell r="R283">
            <v>0</v>
          </cell>
          <cell r="S283">
            <v>1471.2200000000003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315.68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315.68</v>
          </cell>
          <cell r="AI283">
            <v>0</v>
          </cell>
          <cell r="AK283">
            <v>1348.8</v>
          </cell>
        </row>
        <row r="284">
          <cell r="C284" t="str">
            <v>Unidade da Madeira - ARM (Transferência, Triagem)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</row>
        <row r="285">
          <cell r="C285" t="str">
            <v>Unidade da Meia Serra (A, EVE, TM, VO, S)</v>
          </cell>
          <cell r="D285">
            <v>0</v>
          </cell>
          <cell r="E285">
            <v>6047.5800000000036</v>
          </cell>
          <cell r="F285">
            <v>0.98</v>
          </cell>
          <cell r="G285">
            <v>207.04000000000002</v>
          </cell>
          <cell r="H285">
            <v>0</v>
          </cell>
          <cell r="I285">
            <v>6255.6000000000031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1471.2200000000003</v>
          </cell>
          <cell r="P285">
            <v>0</v>
          </cell>
          <cell r="Q285">
            <v>0</v>
          </cell>
          <cell r="R285">
            <v>0</v>
          </cell>
          <cell r="S285">
            <v>1471.2200000000003</v>
          </cell>
          <cell r="U285">
            <v>0</v>
          </cell>
          <cell r="V285">
            <v>0</v>
          </cell>
          <cell r="W285">
            <v>0</v>
          </cell>
          <cell r="X285">
            <v>315.68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315.68</v>
          </cell>
        </row>
        <row r="286">
          <cell r="C286" t="str">
            <v>Unidade do Porto Santo - ARM (Aterro, Triagem)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</row>
        <row r="287">
          <cell r="C287" t="str">
            <v>Açores</v>
          </cell>
          <cell r="D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17292.452720000001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K287">
            <v>0</v>
          </cell>
        </row>
        <row r="296">
          <cell r="C296" t="str">
            <v>ALGAR</v>
          </cell>
          <cell r="D296">
            <v>0</v>
          </cell>
          <cell r="E296">
            <v>45389.376000000004</v>
          </cell>
          <cell r="F296">
            <v>0</v>
          </cell>
          <cell r="G296">
            <v>0</v>
          </cell>
          <cell r="H296">
            <v>0</v>
          </cell>
          <cell r="I296">
            <v>45389.376000000004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4223.2199999999993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36674.767</v>
          </cell>
          <cell r="AC296">
            <v>0</v>
          </cell>
          <cell r="AD296">
            <v>0</v>
          </cell>
          <cell r="AE296">
            <v>974.32999999999993</v>
          </cell>
          <cell r="AF296">
            <v>0</v>
          </cell>
          <cell r="AG296">
            <v>41872.316999999995</v>
          </cell>
        </row>
        <row r="297">
          <cell r="C297" t="str">
            <v>AMARSUL</v>
          </cell>
          <cell r="D297">
            <v>0</v>
          </cell>
          <cell r="E297">
            <v>15780.709999999995</v>
          </cell>
          <cell r="F297">
            <v>88.100000000000009</v>
          </cell>
          <cell r="G297">
            <v>0</v>
          </cell>
          <cell r="H297">
            <v>0</v>
          </cell>
          <cell r="I297">
            <v>15868.809999999998</v>
          </cell>
          <cell r="J297">
            <v>481.06</v>
          </cell>
          <cell r="K297">
            <v>8.8999999999999773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489.96</v>
          </cell>
          <cell r="T297">
            <v>0</v>
          </cell>
          <cell r="U297">
            <v>5129.6000000000004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592.28</v>
          </cell>
          <cell r="AB297">
            <v>9671.8349999999991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15393.715</v>
          </cell>
        </row>
        <row r="298">
          <cell r="C298" t="str">
            <v>AMBILITAL</v>
          </cell>
          <cell r="D298">
            <v>0</v>
          </cell>
          <cell r="E298">
            <v>6555.3</v>
          </cell>
          <cell r="F298">
            <v>0</v>
          </cell>
          <cell r="G298">
            <v>0</v>
          </cell>
          <cell r="H298">
            <v>0</v>
          </cell>
          <cell r="I298">
            <v>6555.3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8</v>
          </cell>
          <cell r="P298">
            <v>0</v>
          </cell>
          <cell r="Q298">
            <v>0</v>
          </cell>
          <cell r="R298">
            <v>0</v>
          </cell>
          <cell r="S298">
            <v>8</v>
          </cell>
          <cell r="T298">
            <v>0</v>
          </cell>
          <cell r="U298">
            <v>228.5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6463.86</v>
          </cell>
          <cell r="AC298">
            <v>41.36</v>
          </cell>
          <cell r="AD298">
            <v>222.56</v>
          </cell>
          <cell r="AE298">
            <v>0</v>
          </cell>
          <cell r="AF298">
            <v>0</v>
          </cell>
          <cell r="AG298">
            <v>6956.28</v>
          </cell>
        </row>
        <row r="299">
          <cell r="C299" t="str">
            <v>AMBISOUSA</v>
          </cell>
          <cell r="D299">
            <v>0</v>
          </cell>
          <cell r="E299">
            <v>9097.6400000000012</v>
          </cell>
          <cell r="F299">
            <v>0</v>
          </cell>
          <cell r="G299">
            <v>0</v>
          </cell>
          <cell r="H299">
            <v>0</v>
          </cell>
          <cell r="I299">
            <v>9097.6400000000012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1252.8399999999999</v>
          </cell>
          <cell r="V299">
            <v>0</v>
          </cell>
          <cell r="W299">
            <v>0</v>
          </cell>
          <cell r="X299">
            <v>34.880000000000003</v>
          </cell>
          <cell r="Y299">
            <v>0</v>
          </cell>
          <cell r="Z299">
            <v>0</v>
          </cell>
          <cell r="AA299">
            <v>0</v>
          </cell>
          <cell r="AB299">
            <v>7231.6703999999972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8519.3903999999966</v>
          </cell>
        </row>
        <row r="300">
          <cell r="C300" t="str">
            <v>AMCAL</v>
          </cell>
          <cell r="D300">
            <v>0</v>
          </cell>
          <cell r="E300">
            <v>1147.02</v>
          </cell>
          <cell r="F300">
            <v>56.480000000000004</v>
          </cell>
          <cell r="G300">
            <v>0</v>
          </cell>
          <cell r="H300">
            <v>0</v>
          </cell>
          <cell r="I300">
            <v>1203.5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210.12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1132.4399999999998</v>
          </cell>
          <cell r="AC300">
            <v>25.93</v>
          </cell>
          <cell r="AD300">
            <v>0</v>
          </cell>
          <cell r="AE300">
            <v>0</v>
          </cell>
          <cell r="AF300">
            <v>0</v>
          </cell>
          <cell r="AG300">
            <v>1368.4899999999998</v>
          </cell>
        </row>
        <row r="301">
          <cell r="C301" t="str">
            <v>BRAVAL</v>
          </cell>
          <cell r="D301">
            <v>0</v>
          </cell>
          <cell r="E301">
            <v>12116.262999999999</v>
          </cell>
          <cell r="F301">
            <v>110.88</v>
          </cell>
          <cell r="G301">
            <v>0</v>
          </cell>
          <cell r="H301">
            <v>0</v>
          </cell>
          <cell r="I301">
            <v>12227.143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5045.62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6142.3599999999969</v>
          </cell>
          <cell r="AC301">
            <v>164.56</v>
          </cell>
          <cell r="AD301">
            <v>0</v>
          </cell>
          <cell r="AE301">
            <v>0</v>
          </cell>
          <cell r="AF301">
            <v>0</v>
          </cell>
          <cell r="AG301">
            <v>11352.539999999997</v>
          </cell>
        </row>
        <row r="302">
          <cell r="C302" t="str">
            <v>ECOLEZIRIA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C303" t="str">
            <v>ERSUC</v>
          </cell>
          <cell r="D303">
            <v>0</v>
          </cell>
          <cell r="E303">
            <v>30129.983293018937</v>
          </cell>
          <cell r="F303">
            <v>155.07999999999998</v>
          </cell>
          <cell r="G303">
            <v>0</v>
          </cell>
          <cell r="H303">
            <v>0</v>
          </cell>
          <cell r="I303">
            <v>30285.063293018935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749.92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749.92</v>
          </cell>
          <cell r="T303">
            <v>0</v>
          </cell>
          <cell r="U303">
            <v>4364.79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749.92</v>
          </cell>
          <cell r="AA303">
            <v>0</v>
          </cell>
          <cell r="AB303">
            <v>24014.135899999994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29128.845899999993</v>
          </cell>
        </row>
        <row r="304">
          <cell r="C304" t="str">
            <v>GESAMB</v>
          </cell>
          <cell r="D304">
            <v>0</v>
          </cell>
          <cell r="E304">
            <v>7221.42</v>
          </cell>
          <cell r="F304">
            <v>0</v>
          </cell>
          <cell r="G304">
            <v>0</v>
          </cell>
          <cell r="H304">
            <v>0</v>
          </cell>
          <cell r="I304">
            <v>7221.42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560.24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6367.9759999999997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6928.2159999999994</v>
          </cell>
        </row>
        <row r="305">
          <cell r="C305" t="str">
            <v>LIPOR</v>
          </cell>
          <cell r="D305">
            <v>0</v>
          </cell>
          <cell r="E305">
            <v>18276.004999999997</v>
          </cell>
          <cell r="F305">
            <v>56.7</v>
          </cell>
          <cell r="G305">
            <v>0</v>
          </cell>
          <cell r="H305">
            <v>0</v>
          </cell>
          <cell r="I305">
            <v>18332.704999999998</v>
          </cell>
          <cell r="J305">
            <v>0</v>
          </cell>
          <cell r="K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6274.6900000000014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9125.1100000000024</v>
          </cell>
          <cell r="AC305">
            <v>0</v>
          </cell>
          <cell r="AD305">
            <v>0</v>
          </cell>
          <cell r="AE305">
            <v>0</v>
          </cell>
          <cell r="AF305">
            <v>4.1685000000143191E-2</v>
          </cell>
          <cell r="AG305">
            <v>15399.841685000003</v>
          </cell>
        </row>
        <row r="306">
          <cell r="C306" t="str">
            <v>PLANALTO BEIRÃO</v>
          </cell>
          <cell r="D306">
            <v>0</v>
          </cell>
          <cell r="E306">
            <v>9050.4000000000015</v>
          </cell>
          <cell r="F306">
            <v>0</v>
          </cell>
          <cell r="G306">
            <v>0</v>
          </cell>
          <cell r="H306">
            <v>0</v>
          </cell>
          <cell r="I306">
            <v>9050.4</v>
          </cell>
          <cell r="J306">
            <v>3734.9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37.200000000000003</v>
          </cell>
          <cell r="R306">
            <v>0</v>
          </cell>
          <cell r="S306">
            <v>3772.1</v>
          </cell>
          <cell r="T306">
            <v>0</v>
          </cell>
          <cell r="U306">
            <v>1325.78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10086.884600000003</v>
          </cell>
          <cell r="AC306">
            <v>0</v>
          </cell>
          <cell r="AD306">
            <v>1571.54</v>
          </cell>
          <cell r="AE306">
            <v>0</v>
          </cell>
          <cell r="AF306">
            <v>0</v>
          </cell>
          <cell r="AG306">
            <v>12984.204600000003</v>
          </cell>
        </row>
        <row r="307">
          <cell r="C307" t="str">
            <v>RESIALENTEJO</v>
          </cell>
          <cell r="D307">
            <v>0</v>
          </cell>
          <cell r="E307">
            <v>6390.5319999999992</v>
          </cell>
          <cell r="F307">
            <v>0</v>
          </cell>
          <cell r="G307">
            <v>0</v>
          </cell>
          <cell r="H307">
            <v>0</v>
          </cell>
          <cell r="I307">
            <v>6390.5319999999992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150.61999999999998</v>
          </cell>
          <cell r="P307">
            <v>0</v>
          </cell>
          <cell r="Q307">
            <v>0</v>
          </cell>
          <cell r="R307">
            <v>0</v>
          </cell>
          <cell r="S307">
            <v>150.61999999999998</v>
          </cell>
          <cell r="T307">
            <v>0</v>
          </cell>
          <cell r="U307">
            <v>301.7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5579.68</v>
          </cell>
          <cell r="AC307">
            <v>0</v>
          </cell>
          <cell r="AD307">
            <v>222.20000000000002</v>
          </cell>
          <cell r="AE307">
            <v>0</v>
          </cell>
          <cell r="AF307">
            <v>0</v>
          </cell>
          <cell r="AG307">
            <v>6103.58</v>
          </cell>
        </row>
        <row r="308">
          <cell r="C308" t="str">
            <v>RESÍDUOS NORDESTE</v>
          </cell>
          <cell r="D308">
            <v>0</v>
          </cell>
          <cell r="E308">
            <v>3123.184000000002</v>
          </cell>
          <cell r="F308">
            <v>0</v>
          </cell>
          <cell r="G308">
            <v>0</v>
          </cell>
          <cell r="H308">
            <v>0</v>
          </cell>
          <cell r="I308">
            <v>3123.184000000002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311.54000000000002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2706.92</v>
          </cell>
          <cell r="AC308">
            <v>19.079999999999998</v>
          </cell>
          <cell r="AD308">
            <v>0</v>
          </cell>
          <cell r="AE308">
            <v>0</v>
          </cell>
          <cell r="AF308">
            <v>0</v>
          </cell>
          <cell r="AG308">
            <v>3037.54</v>
          </cell>
        </row>
        <row r="309">
          <cell r="C309" t="str">
            <v>RESIESTRELA</v>
          </cell>
          <cell r="D309">
            <v>0</v>
          </cell>
          <cell r="E309">
            <v>5607.2555000000011</v>
          </cell>
          <cell r="F309">
            <v>305.58450000000011</v>
          </cell>
          <cell r="G309">
            <v>0</v>
          </cell>
          <cell r="H309">
            <v>0</v>
          </cell>
          <cell r="I309">
            <v>5912.840000000002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1059.26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4589.8509999999987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5649.110999999999</v>
          </cell>
        </row>
        <row r="310">
          <cell r="C310" t="str">
            <v>RESINORTE</v>
          </cell>
          <cell r="D310">
            <v>0</v>
          </cell>
          <cell r="E310">
            <v>35639.112999999998</v>
          </cell>
          <cell r="F310">
            <v>192.54000000000002</v>
          </cell>
          <cell r="G310">
            <v>0</v>
          </cell>
          <cell r="H310">
            <v>0</v>
          </cell>
          <cell r="I310">
            <v>35831.652999999998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1349.06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1349.06</v>
          </cell>
          <cell r="T310">
            <v>0</v>
          </cell>
          <cell r="U310">
            <v>4819.24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1349.06</v>
          </cell>
          <cell r="AA310">
            <v>0</v>
          </cell>
          <cell r="AB310">
            <v>27919.094159999997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34087.394159999996</v>
          </cell>
        </row>
        <row r="311">
          <cell r="C311" t="str">
            <v>RSTJ</v>
          </cell>
          <cell r="D311">
            <v>0</v>
          </cell>
          <cell r="E311">
            <v>8416.9530000000032</v>
          </cell>
          <cell r="F311">
            <v>207.89999999999998</v>
          </cell>
          <cell r="G311">
            <v>0</v>
          </cell>
          <cell r="H311">
            <v>0</v>
          </cell>
          <cell r="I311">
            <v>8624.853000000001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833.2</v>
          </cell>
          <cell r="Z311">
            <v>0</v>
          </cell>
          <cell r="AA311">
            <v>0</v>
          </cell>
          <cell r="AB311">
            <v>7123.415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7956.6149999999998</v>
          </cell>
        </row>
        <row r="312">
          <cell r="C312" t="str">
            <v>RESULIMA</v>
          </cell>
          <cell r="D312">
            <v>0</v>
          </cell>
          <cell r="E312">
            <v>11576.219999999998</v>
          </cell>
          <cell r="F312">
            <v>438.64</v>
          </cell>
          <cell r="G312">
            <v>0</v>
          </cell>
          <cell r="H312">
            <v>0</v>
          </cell>
          <cell r="I312">
            <v>12014.86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1413.94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10361.036999999998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11774.976999999999</v>
          </cell>
        </row>
        <row r="313">
          <cell r="C313" t="str">
            <v>SULDOURO</v>
          </cell>
          <cell r="D313">
            <v>0</v>
          </cell>
          <cell r="E313">
            <v>16711.259999999998</v>
          </cell>
          <cell r="F313">
            <v>0</v>
          </cell>
          <cell r="G313">
            <v>0</v>
          </cell>
          <cell r="H313">
            <v>0</v>
          </cell>
          <cell r="I313">
            <v>16711.260000000002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11.26</v>
          </cell>
          <cell r="S313">
            <v>11.26</v>
          </cell>
          <cell r="T313">
            <v>0</v>
          </cell>
          <cell r="U313">
            <v>2655.18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13771.859999999997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16427.039999999997</v>
          </cell>
        </row>
        <row r="314">
          <cell r="C314" t="str">
            <v>TRATOLIXO</v>
          </cell>
          <cell r="D314">
            <v>0</v>
          </cell>
          <cell r="E314">
            <v>33866.879999999997</v>
          </cell>
          <cell r="F314">
            <v>0</v>
          </cell>
          <cell r="G314">
            <v>0</v>
          </cell>
          <cell r="H314">
            <v>0</v>
          </cell>
          <cell r="I314">
            <v>33866.879999999997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6741.6000000000013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25592.703000000001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32334.303000000004</v>
          </cell>
        </row>
        <row r="315">
          <cell r="C315" t="str">
            <v>VALNOR</v>
          </cell>
          <cell r="D315">
            <v>0</v>
          </cell>
          <cell r="E315">
            <v>7756.3</v>
          </cell>
          <cell r="F315">
            <v>447.36</v>
          </cell>
          <cell r="G315">
            <v>0</v>
          </cell>
          <cell r="H315">
            <v>0</v>
          </cell>
          <cell r="I315">
            <v>8203.6600000000017</v>
          </cell>
          <cell r="J315">
            <v>0</v>
          </cell>
          <cell r="K315">
            <v>3434.42</v>
          </cell>
          <cell r="L315">
            <v>0</v>
          </cell>
          <cell r="M315">
            <v>0</v>
          </cell>
          <cell r="N315">
            <v>999.32</v>
          </cell>
          <cell r="O315">
            <v>243.51999999999998</v>
          </cell>
          <cell r="P315">
            <v>0</v>
          </cell>
          <cell r="Q315">
            <v>0</v>
          </cell>
          <cell r="R315">
            <v>0</v>
          </cell>
          <cell r="S315">
            <v>4677.26</v>
          </cell>
          <cell r="T315">
            <v>0</v>
          </cell>
          <cell r="U315">
            <v>1803.82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999.32</v>
          </cell>
          <cell r="AA315">
            <v>0</v>
          </cell>
          <cell r="AB315">
            <v>8423.7400000000016</v>
          </cell>
          <cell r="AC315">
            <v>29.38</v>
          </cell>
          <cell r="AD315">
            <v>0</v>
          </cell>
          <cell r="AE315">
            <v>0</v>
          </cell>
          <cell r="AF315">
            <v>0</v>
          </cell>
          <cell r="AG315">
            <v>11256.260000000002</v>
          </cell>
        </row>
        <row r="316">
          <cell r="C316" t="str">
            <v>VALORLIS</v>
          </cell>
          <cell r="D316">
            <v>0</v>
          </cell>
          <cell r="E316">
            <v>12676.499999999998</v>
          </cell>
          <cell r="F316">
            <v>0</v>
          </cell>
          <cell r="G316">
            <v>0</v>
          </cell>
          <cell r="H316">
            <v>0</v>
          </cell>
          <cell r="I316">
            <v>12676.499999999998</v>
          </cell>
          <cell r="J316">
            <v>0</v>
          </cell>
          <cell r="K316">
            <v>902.8599999999999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902.8599999999999</v>
          </cell>
          <cell r="T316">
            <v>0</v>
          </cell>
          <cell r="U316">
            <v>1163.06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11543.38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12706.439999999999</v>
          </cell>
        </row>
        <row r="317">
          <cell r="C317" t="str">
            <v>VALORMINHO</v>
          </cell>
          <cell r="D317">
            <v>0</v>
          </cell>
          <cell r="E317">
            <v>3031.1199999999994</v>
          </cell>
          <cell r="F317">
            <v>13.58</v>
          </cell>
          <cell r="G317">
            <v>0</v>
          </cell>
          <cell r="H317">
            <v>0</v>
          </cell>
          <cell r="I317">
            <v>3044.6999999999994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313.05999999999995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2277.2400000000002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2590.3000000000002</v>
          </cell>
        </row>
        <row r="318">
          <cell r="C318" t="str">
            <v>VALORSUL</v>
          </cell>
          <cell r="D318">
            <v>0</v>
          </cell>
          <cell r="E318">
            <v>78766.819545920822</v>
          </cell>
          <cell r="F318">
            <v>588.54000000000008</v>
          </cell>
          <cell r="G318">
            <v>0</v>
          </cell>
          <cell r="H318">
            <v>97.7</v>
          </cell>
          <cell r="I318">
            <v>79453.059545920856</v>
          </cell>
          <cell r="J318">
            <v>0</v>
          </cell>
          <cell r="K318">
            <v>0</v>
          </cell>
          <cell r="M318">
            <v>22.179999999999996</v>
          </cell>
          <cell r="N318">
            <v>333.82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356</v>
          </cell>
          <cell r="T318">
            <v>0</v>
          </cell>
          <cell r="U318">
            <v>1847.02</v>
          </cell>
          <cell r="V318">
            <v>0</v>
          </cell>
          <cell r="W318">
            <v>8866.68</v>
          </cell>
          <cell r="X318">
            <v>0</v>
          </cell>
          <cell r="Y318">
            <v>0</v>
          </cell>
          <cell r="Z318">
            <v>333.82</v>
          </cell>
          <cell r="AA318">
            <v>0</v>
          </cell>
          <cell r="AB318">
            <v>64243.481000000007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75291.001000000004</v>
          </cell>
        </row>
        <row r="319">
          <cell r="C319" t="str">
            <v>ARM</v>
          </cell>
          <cell r="D319">
            <v>0</v>
          </cell>
          <cell r="E319">
            <v>11885.200000000008</v>
          </cell>
          <cell r="F319">
            <v>1122.54</v>
          </cell>
          <cell r="G319">
            <v>0</v>
          </cell>
          <cell r="H319">
            <v>0</v>
          </cell>
          <cell r="I319">
            <v>13007.740000000009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1402.3400000000001</v>
          </cell>
          <cell r="P319">
            <v>0</v>
          </cell>
          <cell r="Q319">
            <v>0</v>
          </cell>
          <cell r="R319">
            <v>0</v>
          </cell>
          <cell r="S319">
            <v>1402.3400000000001</v>
          </cell>
          <cell r="T319">
            <v>0</v>
          </cell>
          <cell r="U319">
            <v>1.5</v>
          </cell>
          <cell r="V319">
            <v>0</v>
          </cell>
          <cell r="W319">
            <v>3052.1800000000003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10787.855</v>
          </cell>
          <cell r="AC319">
            <v>65.38</v>
          </cell>
          <cell r="AD319">
            <v>0</v>
          </cell>
          <cell r="AE319">
            <v>0</v>
          </cell>
          <cell r="AF319">
            <v>0</v>
          </cell>
          <cell r="AG319">
            <v>13906.915000000001</v>
          </cell>
        </row>
        <row r="320">
          <cell r="C320" t="str">
            <v>Açores</v>
          </cell>
          <cell r="D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40171</v>
          </cell>
          <cell r="J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3081</v>
          </cell>
          <cell r="T320">
            <v>3081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C320">
            <v>0</v>
          </cell>
          <cell r="AD320">
            <v>0</v>
          </cell>
          <cell r="AE320">
            <v>0</v>
          </cell>
          <cell r="AG320">
            <v>0</v>
          </cell>
        </row>
        <row r="327">
          <cell r="C327" t="str">
            <v>ALGAR</v>
          </cell>
          <cell r="D327">
            <v>0</v>
          </cell>
          <cell r="E327">
            <v>43202.762999999999</v>
          </cell>
          <cell r="F327">
            <v>704.72</v>
          </cell>
          <cell r="G327">
            <v>0</v>
          </cell>
          <cell r="H327">
            <v>0</v>
          </cell>
          <cell r="I327">
            <v>43907.483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41738.737000000001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97.7</v>
          </cell>
          <cell r="AC327">
            <v>0</v>
          </cell>
          <cell r="AD327">
            <v>0</v>
          </cell>
          <cell r="AE327">
            <v>0</v>
          </cell>
          <cell r="AF327">
            <v>2444.0500000000002</v>
          </cell>
          <cell r="AG327">
            <v>0</v>
          </cell>
          <cell r="AH327">
            <v>0</v>
          </cell>
          <cell r="AI327">
            <v>0</v>
          </cell>
          <cell r="AJ327">
            <v>44280.486999999994</v>
          </cell>
        </row>
        <row r="328">
          <cell r="C328" t="str">
            <v>AMARSUL</v>
          </cell>
          <cell r="D328">
            <v>0</v>
          </cell>
          <cell r="E328">
            <v>98314.80799999999</v>
          </cell>
          <cell r="F328">
            <v>352.96999999999997</v>
          </cell>
          <cell r="G328">
            <v>0</v>
          </cell>
          <cell r="H328">
            <v>0</v>
          </cell>
          <cell r="I328">
            <v>98667.778000000006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50.4</v>
          </cell>
          <cell r="P328">
            <v>0</v>
          </cell>
          <cell r="Q328">
            <v>0</v>
          </cell>
          <cell r="R328">
            <v>0</v>
          </cell>
          <cell r="S328">
            <v>25.2</v>
          </cell>
          <cell r="T328">
            <v>-25.2</v>
          </cell>
          <cell r="U328">
            <v>62691.37000000001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813.42999999999984</v>
          </cell>
          <cell r="AA328">
            <v>0</v>
          </cell>
          <cell r="AB328">
            <v>18641.439999999999</v>
          </cell>
          <cell r="AC328">
            <v>16920.307000000001</v>
          </cell>
          <cell r="AD328">
            <v>0</v>
          </cell>
          <cell r="AE328">
            <v>0</v>
          </cell>
          <cell r="AF328">
            <v>15310.930999999997</v>
          </cell>
          <cell r="AG328">
            <v>0</v>
          </cell>
          <cell r="AH328">
            <v>25.2</v>
          </cell>
          <cell r="AI328">
            <v>0</v>
          </cell>
          <cell r="AJ328">
            <v>114402.67800000003</v>
          </cell>
        </row>
        <row r="329">
          <cell r="C329" t="str">
            <v>AMBILITAL</v>
          </cell>
          <cell r="D329">
            <v>0</v>
          </cell>
          <cell r="E329">
            <v>2917.4045699999997</v>
          </cell>
          <cell r="F329">
            <v>29.56</v>
          </cell>
          <cell r="G329">
            <v>0</v>
          </cell>
          <cell r="H329">
            <v>0</v>
          </cell>
          <cell r="I329">
            <v>2946.9645699999996</v>
          </cell>
          <cell r="J329">
            <v>0</v>
          </cell>
          <cell r="K329">
            <v>99.68</v>
          </cell>
          <cell r="L329">
            <v>0</v>
          </cell>
          <cell r="M329">
            <v>0</v>
          </cell>
          <cell r="N329">
            <v>41.36</v>
          </cell>
          <cell r="O329">
            <v>61.86</v>
          </cell>
          <cell r="P329">
            <v>0</v>
          </cell>
          <cell r="Q329">
            <v>0</v>
          </cell>
          <cell r="R329">
            <v>0</v>
          </cell>
          <cell r="S329">
            <v>233.10000000000002</v>
          </cell>
          <cell r="T329">
            <v>30.199999999999989</v>
          </cell>
          <cell r="U329">
            <v>1795.92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415.46</v>
          </cell>
          <cell r="AA329">
            <v>0</v>
          </cell>
          <cell r="AB329">
            <v>69.86</v>
          </cell>
          <cell r="AC329">
            <v>0</v>
          </cell>
          <cell r="AD329">
            <v>0</v>
          </cell>
          <cell r="AE329">
            <v>0</v>
          </cell>
          <cell r="AF329">
            <v>818.72400000000016</v>
          </cell>
          <cell r="AG329">
            <v>0</v>
          </cell>
          <cell r="AH329">
            <v>30.2</v>
          </cell>
          <cell r="AI329">
            <v>0</v>
          </cell>
          <cell r="AJ329">
            <v>3130.1639999999998</v>
          </cell>
        </row>
        <row r="330">
          <cell r="C330" t="str">
            <v>AMBISOUSA</v>
          </cell>
          <cell r="D330">
            <v>0</v>
          </cell>
          <cell r="E330">
            <v>6380.6500000000005</v>
          </cell>
          <cell r="F330">
            <v>0</v>
          </cell>
          <cell r="G330">
            <v>0</v>
          </cell>
          <cell r="H330">
            <v>0</v>
          </cell>
          <cell r="I330">
            <v>6380.6500000000005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246.18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23.47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6081.5700000000006</v>
          </cell>
          <cell r="AG330">
            <v>0</v>
          </cell>
          <cell r="AH330">
            <v>0</v>
          </cell>
          <cell r="AI330">
            <v>0</v>
          </cell>
          <cell r="AJ330">
            <v>6351.2200000000012</v>
          </cell>
        </row>
        <row r="331">
          <cell r="C331" t="str">
            <v>AMCAL</v>
          </cell>
          <cell r="D331">
            <v>0</v>
          </cell>
          <cell r="E331">
            <v>1032.6400000000001</v>
          </cell>
          <cell r="F331">
            <v>16.720000000000002</v>
          </cell>
          <cell r="G331">
            <v>0</v>
          </cell>
          <cell r="H331">
            <v>0</v>
          </cell>
          <cell r="I331">
            <v>1049.3599999999997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25.93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25.93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1136.06</v>
          </cell>
          <cell r="AG331">
            <v>0</v>
          </cell>
          <cell r="AH331">
            <v>0</v>
          </cell>
          <cell r="AI331">
            <v>0</v>
          </cell>
          <cell r="AJ331">
            <v>1136.06</v>
          </cell>
        </row>
        <row r="332">
          <cell r="C332" t="str">
            <v>BRAVAL</v>
          </cell>
          <cell r="D332">
            <v>0</v>
          </cell>
          <cell r="E332">
            <v>7800.7630000000008</v>
          </cell>
          <cell r="F332">
            <v>12.340000000000002</v>
          </cell>
          <cell r="G332">
            <v>178.57999999999998</v>
          </cell>
          <cell r="H332">
            <v>0</v>
          </cell>
          <cell r="I332">
            <v>7991.683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164.56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164.56</v>
          </cell>
          <cell r="T332">
            <v>0</v>
          </cell>
          <cell r="U332">
            <v>179.18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7951.92</v>
          </cell>
          <cell r="AG332">
            <v>0</v>
          </cell>
          <cell r="AH332">
            <v>0</v>
          </cell>
          <cell r="AI332">
            <v>0</v>
          </cell>
          <cell r="AJ332">
            <v>8131.1</v>
          </cell>
        </row>
        <row r="333">
          <cell r="C333" t="str">
            <v>ECOLEZIRIA</v>
          </cell>
          <cell r="D333">
            <v>0</v>
          </cell>
          <cell r="E333">
            <v>7777.4199999999983</v>
          </cell>
          <cell r="F333">
            <v>0</v>
          </cell>
          <cell r="G333">
            <v>3.58</v>
          </cell>
          <cell r="H333">
            <v>0</v>
          </cell>
          <cell r="I333">
            <v>7780.9999999999982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460.94000000000005</v>
          </cell>
          <cell r="AB333">
            <v>2914.0200000000004</v>
          </cell>
          <cell r="AC333">
            <v>2228.6086009000001</v>
          </cell>
          <cell r="AD333">
            <v>0</v>
          </cell>
          <cell r="AE333">
            <v>0</v>
          </cell>
          <cell r="AF333">
            <v>1674.6234999999997</v>
          </cell>
          <cell r="AG333">
            <v>0</v>
          </cell>
          <cell r="AH333">
            <v>0</v>
          </cell>
          <cell r="AI333">
            <v>0</v>
          </cell>
          <cell r="AJ333">
            <v>7278.1921009000016</v>
          </cell>
        </row>
        <row r="334">
          <cell r="C334" t="str">
            <v>ERSUC</v>
          </cell>
          <cell r="D334">
            <v>0</v>
          </cell>
          <cell r="E334">
            <v>29533.488000000005</v>
          </cell>
          <cell r="F334">
            <v>0.36</v>
          </cell>
          <cell r="G334">
            <v>0</v>
          </cell>
          <cell r="H334">
            <v>0</v>
          </cell>
          <cell r="I334">
            <v>29533.848000000013</v>
          </cell>
          <cell r="J334">
            <v>0</v>
          </cell>
          <cell r="K334">
            <v>260.20499999999998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260.20499999999998</v>
          </cell>
          <cell r="T334">
            <v>0</v>
          </cell>
          <cell r="U334">
            <v>8266.5920000000006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21247.239000000009</v>
          </cell>
          <cell r="AG334">
            <v>0</v>
          </cell>
          <cell r="AH334">
            <v>0</v>
          </cell>
          <cell r="AI334">
            <v>0</v>
          </cell>
          <cell r="AJ334">
            <v>29513.831000000009</v>
          </cell>
        </row>
        <row r="335">
          <cell r="C335" t="str">
            <v>GESAMB</v>
          </cell>
          <cell r="D335">
            <v>10136.580000000004</v>
          </cell>
          <cell r="E335">
            <v>6567.1759999999977</v>
          </cell>
          <cell r="F335">
            <v>66.94</v>
          </cell>
          <cell r="G335">
            <v>0</v>
          </cell>
          <cell r="H335">
            <v>0</v>
          </cell>
          <cell r="I335">
            <v>16770.696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4635.8180000000002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10333.120000000004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1836.2210000000002</v>
          </cell>
          <cell r="AG335">
            <v>0</v>
          </cell>
          <cell r="AH335">
            <v>0</v>
          </cell>
          <cell r="AI335">
            <v>0</v>
          </cell>
          <cell r="AJ335">
            <v>16805.159000000007</v>
          </cell>
        </row>
        <row r="336">
          <cell r="C336" t="str">
            <v>LIPOR</v>
          </cell>
          <cell r="D336">
            <v>178.27999999999997</v>
          </cell>
          <cell r="E336">
            <v>74275.229087999993</v>
          </cell>
          <cell r="F336">
            <v>87.989999999999981</v>
          </cell>
          <cell r="G336">
            <v>17.560000000000002</v>
          </cell>
          <cell r="H336">
            <v>0</v>
          </cell>
          <cell r="I336">
            <v>74559.059088000009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178.28</v>
          </cell>
          <cell r="W336">
            <v>1636.62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24942.12</v>
          </cell>
          <cell r="AC336">
            <v>24942.119999999995</v>
          </cell>
          <cell r="AD336">
            <v>0</v>
          </cell>
          <cell r="AE336">
            <v>0</v>
          </cell>
          <cell r="AF336">
            <v>46085.377087999987</v>
          </cell>
          <cell r="AG336">
            <v>2.0430000000000064</v>
          </cell>
          <cell r="AH336">
            <v>0</v>
          </cell>
          <cell r="AI336">
            <v>0</v>
          </cell>
          <cell r="AJ336">
            <v>97786.560087999998</v>
          </cell>
        </row>
        <row r="337">
          <cell r="C337" t="str">
            <v>PLANALTO BEIRÃO</v>
          </cell>
          <cell r="D337">
            <v>0</v>
          </cell>
          <cell r="E337">
            <v>8238.8420000000024</v>
          </cell>
          <cell r="F337">
            <v>0</v>
          </cell>
          <cell r="G337">
            <v>0</v>
          </cell>
          <cell r="H337">
            <v>0</v>
          </cell>
          <cell r="I337">
            <v>8238.8420000000024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8322.5380000000005</v>
          </cell>
          <cell r="AG337">
            <v>0</v>
          </cell>
          <cell r="AH337">
            <v>0</v>
          </cell>
          <cell r="AI337">
            <v>0</v>
          </cell>
          <cell r="AJ337">
            <v>8322.5380000000005</v>
          </cell>
          <cell r="AL337">
            <v>0</v>
          </cell>
        </row>
        <row r="338">
          <cell r="C338" t="str">
            <v>RESIALENTEJO</v>
          </cell>
          <cell r="D338">
            <v>0</v>
          </cell>
          <cell r="E338">
            <v>3559.6824999999999</v>
          </cell>
          <cell r="F338">
            <v>0</v>
          </cell>
          <cell r="G338">
            <v>0</v>
          </cell>
          <cell r="H338">
            <v>0</v>
          </cell>
          <cell r="I338">
            <v>3559.6824999999994</v>
          </cell>
          <cell r="J338">
            <v>0</v>
          </cell>
          <cell r="K338">
            <v>143.74</v>
          </cell>
          <cell r="L338">
            <v>0</v>
          </cell>
          <cell r="M338">
            <v>0</v>
          </cell>
          <cell r="N338">
            <v>0</v>
          </cell>
          <cell r="O338">
            <v>129.4</v>
          </cell>
          <cell r="P338">
            <v>0</v>
          </cell>
          <cell r="Q338">
            <v>0</v>
          </cell>
          <cell r="R338">
            <v>0</v>
          </cell>
          <cell r="S338">
            <v>208.44</v>
          </cell>
          <cell r="T338">
            <v>-64.699999999999989</v>
          </cell>
          <cell r="U338">
            <v>2059.33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990.91800000000012</v>
          </cell>
          <cell r="AA338">
            <v>0</v>
          </cell>
          <cell r="AB338">
            <v>150.61999999999998</v>
          </cell>
          <cell r="AC338">
            <v>253.82</v>
          </cell>
          <cell r="AD338">
            <v>0</v>
          </cell>
          <cell r="AE338">
            <v>0</v>
          </cell>
          <cell r="AF338">
            <v>397.25450000000001</v>
          </cell>
          <cell r="AG338">
            <v>0</v>
          </cell>
          <cell r="AH338">
            <v>64.7</v>
          </cell>
          <cell r="AI338">
            <v>0</v>
          </cell>
          <cell r="AJ338">
            <v>3916.6424999999999</v>
          </cell>
        </row>
        <row r="339">
          <cell r="C339" t="str">
            <v>RESÍDUOS NORDESTE</v>
          </cell>
          <cell r="D339">
            <v>0</v>
          </cell>
          <cell r="E339">
            <v>2830.0579999999991</v>
          </cell>
          <cell r="F339">
            <v>0</v>
          </cell>
          <cell r="G339">
            <v>0</v>
          </cell>
          <cell r="H339">
            <v>0</v>
          </cell>
          <cell r="I339">
            <v>2830.0579999999991</v>
          </cell>
          <cell r="J339">
            <v>0</v>
          </cell>
          <cell r="K339">
            <v>315.56</v>
          </cell>
          <cell r="L339">
            <v>0</v>
          </cell>
          <cell r="M339">
            <v>0</v>
          </cell>
          <cell r="N339">
            <v>19.079999999999998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334.64</v>
          </cell>
          <cell r="T339">
            <v>0</v>
          </cell>
          <cell r="U339">
            <v>19.579999999999998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3157.5029999999992</v>
          </cell>
          <cell r="AG339">
            <v>0</v>
          </cell>
          <cell r="AH339">
            <v>0</v>
          </cell>
          <cell r="AI339">
            <v>0</v>
          </cell>
          <cell r="AJ339">
            <v>3177.0829999999992</v>
          </cell>
        </row>
        <row r="340">
          <cell r="C340" t="str">
            <v>RESIESTRELA</v>
          </cell>
          <cell r="D340">
            <v>0</v>
          </cell>
          <cell r="E340">
            <v>5787.6529999999975</v>
          </cell>
          <cell r="F340">
            <v>12.709999999999996</v>
          </cell>
          <cell r="G340">
            <v>0</v>
          </cell>
          <cell r="H340">
            <v>0</v>
          </cell>
          <cell r="I340">
            <v>5800.3629999999976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2588.54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3054.6669999999995</v>
          </cell>
          <cell r="AG340">
            <v>0</v>
          </cell>
          <cell r="AH340">
            <v>0</v>
          </cell>
          <cell r="AI340">
            <v>0</v>
          </cell>
          <cell r="AJ340">
            <v>5643.2069999999994</v>
          </cell>
        </row>
        <row r="341">
          <cell r="C341" t="str">
            <v>RESINORTE</v>
          </cell>
          <cell r="D341">
            <v>0</v>
          </cell>
          <cell r="E341">
            <v>26824.48299999996</v>
          </cell>
          <cell r="F341">
            <v>475.3</v>
          </cell>
          <cell r="G341">
            <v>0</v>
          </cell>
          <cell r="H341">
            <v>0</v>
          </cell>
          <cell r="I341">
            <v>27299.782999999956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27663.927</v>
          </cell>
          <cell r="AG341">
            <v>0</v>
          </cell>
          <cell r="AH341">
            <v>0</v>
          </cell>
          <cell r="AI341">
            <v>0</v>
          </cell>
          <cell r="AJ341">
            <v>27663.927</v>
          </cell>
        </row>
        <row r="342">
          <cell r="C342" t="str">
            <v>RSTJ</v>
          </cell>
          <cell r="D342">
            <v>0</v>
          </cell>
          <cell r="E342">
            <v>5613.991</v>
          </cell>
          <cell r="F342">
            <v>65.5</v>
          </cell>
          <cell r="G342">
            <v>0</v>
          </cell>
          <cell r="H342">
            <v>0</v>
          </cell>
          <cell r="I342">
            <v>5679.491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1625.01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4233.3820000000014</v>
          </cell>
          <cell r="AG342">
            <v>0</v>
          </cell>
          <cell r="AH342">
            <v>0</v>
          </cell>
          <cell r="AI342">
            <v>0</v>
          </cell>
          <cell r="AJ342">
            <v>5858.3920000000016</v>
          </cell>
        </row>
        <row r="343">
          <cell r="C343" t="str">
            <v>RESULIMA</v>
          </cell>
          <cell r="D343">
            <v>0</v>
          </cell>
          <cell r="E343">
            <v>10382.080000000002</v>
          </cell>
          <cell r="F343">
            <v>1.58</v>
          </cell>
          <cell r="G343">
            <v>0</v>
          </cell>
          <cell r="H343">
            <v>0</v>
          </cell>
          <cell r="I343">
            <v>10383.66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1785.34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8571.49</v>
          </cell>
          <cell r="AG343">
            <v>0</v>
          </cell>
          <cell r="AH343">
            <v>0</v>
          </cell>
          <cell r="AI343">
            <v>0</v>
          </cell>
          <cell r="AJ343">
            <v>10356.83</v>
          </cell>
        </row>
        <row r="344">
          <cell r="C344" t="str">
            <v>SULDOURO</v>
          </cell>
          <cell r="D344">
            <v>0</v>
          </cell>
          <cell r="E344">
            <v>13362.005000000003</v>
          </cell>
          <cell r="F344">
            <v>0</v>
          </cell>
          <cell r="G344">
            <v>0</v>
          </cell>
          <cell r="H344">
            <v>0</v>
          </cell>
          <cell r="I344">
            <v>13362.005000000001</v>
          </cell>
          <cell r="J344">
            <v>0</v>
          </cell>
          <cell r="K344">
            <v>15.79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15.79</v>
          </cell>
          <cell r="T344">
            <v>0</v>
          </cell>
          <cell r="U344">
            <v>2220.62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11155.895</v>
          </cell>
          <cell r="AG344">
            <v>0</v>
          </cell>
          <cell r="AH344">
            <v>0</v>
          </cell>
          <cell r="AI344">
            <v>0</v>
          </cell>
          <cell r="AJ344">
            <v>13376.515000000001</v>
          </cell>
        </row>
        <row r="345">
          <cell r="C345" t="str">
            <v>TRATOLIXO</v>
          </cell>
          <cell r="D345">
            <v>24987.824706325991</v>
          </cell>
          <cell r="E345">
            <v>80666.887999999992</v>
          </cell>
          <cell r="F345">
            <v>109.88000000000001</v>
          </cell>
          <cell r="G345">
            <v>0</v>
          </cell>
          <cell r="H345">
            <v>0</v>
          </cell>
          <cell r="I345">
            <v>105764.59270632599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26422.219999999998</v>
          </cell>
          <cell r="V345">
            <v>0</v>
          </cell>
          <cell r="W345">
            <v>0</v>
          </cell>
          <cell r="X345">
            <v>6640.02</v>
          </cell>
          <cell r="Y345">
            <v>17730.66</v>
          </cell>
          <cell r="Z345">
            <v>2943.7000000000003</v>
          </cell>
          <cell r="AA345">
            <v>0</v>
          </cell>
          <cell r="AB345">
            <v>0</v>
          </cell>
          <cell r="AC345">
            <v>0</v>
          </cell>
          <cell r="AD345">
            <v>26409.019999999997</v>
          </cell>
          <cell r="AE345">
            <v>0</v>
          </cell>
          <cell r="AF345">
            <v>20457.265999999996</v>
          </cell>
          <cell r="AG345">
            <v>4.4599999999991269</v>
          </cell>
          <cell r="AH345">
            <v>0</v>
          </cell>
          <cell r="AI345">
            <v>0</v>
          </cell>
          <cell r="AJ345">
            <v>100607.34600000001</v>
          </cell>
        </row>
        <row r="346">
          <cell r="C346" t="str">
            <v>VALNOR</v>
          </cell>
          <cell r="D346">
            <v>0</v>
          </cell>
          <cell r="E346">
            <v>12756.385999999999</v>
          </cell>
          <cell r="F346">
            <v>582.32000000000016</v>
          </cell>
          <cell r="G346">
            <v>0</v>
          </cell>
          <cell r="H346">
            <v>0</v>
          </cell>
          <cell r="I346">
            <v>13338.705999999998</v>
          </cell>
          <cell r="J346">
            <v>0</v>
          </cell>
          <cell r="K346">
            <v>195.42</v>
          </cell>
          <cell r="L346">
            <v>0</v>
          </cell>
          <cell r="M346">
            <v>0</v>
          </cell>
          <cell r="N346">
            <v>29.38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224.79999999999998</v>
          </cell>
          <cell r="T346">
            <v>0</v>
          </cell>
          <cell r="U346">
            <v>8010.66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138.41999999999999</v>
          </cell>
          <cell r="AA346">
            <v>0</v>
          </cell>
          <cell r="AB346">
            <v>243.51999999999998</v>
          </cell>
          <cell r="AC346">
            <v>0</v>
          </cell>
          <cell r="AD346">
            <v>0</v>
          </cell>
          <cell r="AE346">
            <v>0</v>
          </cell>
          <cell r="AF346">
            <v>5172.22</v>
          </cell>
          <cell r="AG346">
            <v>0</v>
          </cell>
          <cell r="AH346">
            <v>0</v>
          </cell>
          <cell r="AI346">
            <v>0</v>
          </cell>
          <cell r="AJ346">
            <v>13564.82</v>
          </cell>
        </row>
        <row r="347">
          <cell r="C347" t="str">
            <v>VALORLIS</v>
          </cell>
          <cell r="D347">
            <v>0</v>
          </cell>
          <cell r="E347">
            <v>9124.4639999999981</v>
          </cell>
          <cell r="F347">
            <v>0</v>
          </cell>
          <cell r="G347">
            <v>0</v>
          </cell>
          <cell r="H347">
            <v>0</v>
          </cell>
          <cell r="I347">
            <v>9124.4639999999981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907.1400000000001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7970.963999999999</v>
          </cell>
          <cell r="AG347">
            <v>0</v>
          </cell>
          <cell r="AH347">
            <v>0</v>
          </cell>
          <cell r="AI347">
            <v>0</v>
          </cell>
          <cell r="AJ347">
            <v>8878.1039999999994</v>
          </cell>
        </row>
        <row r="348">
          <cell r="C348" t="str">
            <v>VALORMINHO</v>
          </cell>
          <cell r="D348">
            <v>0</v>
          </cell>
          <cell r="E348">
            <v>3685.2599999999993</v>
          </cell>
          <cell r="F348">
            <v>58.36</v>
          </cell>
          <cell r="G348">
            <v>0</v>
          </cell>
          <cell r="H348">
            <v>0</v>
          </cell>
          <cell r="I348">
            <v>3743.619999999999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1111.82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484.06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2247.3319999999999</v>
          </cell>
          <cell r="AG348">
            <v>0</v>
          </cell>
          <cell r="AH348">
            <v>0</v>
          </cell>
          <cell r="AI348">
            <v>0</v>
          </cell>
          <cell r="AJ348">
            <v>3843.212</v>
          </cell>
        </row>
        <row r="349">
          <cell r="C349" t="str">
            <v>VALORSUL</v>
          </cell>
          <cell r="D349">
            <v>2868.260000000002</v>
          </cell>
          <cell r="E349">
            <v>59310.809000000008</v>
          </cell>
          <cell r="F349">
            <v>198.96800000000002</v>
          </cell>
          <cell r="G349">
            <v>0</v>
          </cell>
          <cell r="H349">
            <v>0</v>
          </cell>
          <cell r="I349">
            <v>62378.036999999997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5732.5599999999977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8004.94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41509.39699999999</v>
          </cell>
          <cell r="AG349">
            <v>0</v>
          </cell>
          <cell r="AH349">
            <v>0</v>
          </cell>
          <cell r="AI349">
            <v>0</v>
          </cell>
          <cell r="AJ349">
            <v>55246.896999999983</v>
          </cell>
        </row>
        <row r="350">
          <cell r="C350" t="str">
            <v>ARM</v>
          </cell>
          <cell r="D350">
            <v>33094.800000000039</v>
          </cell>
          <cell r="E350">
            <v>9501.0199999999822</v>
          </cell>
          <cell r="F350">
            <v>2191.860000000001</v>
          </cell>
          <cell r="G350">
            <v>1109.76</v>
          </cell>
          <cell r="H350">
            <v>0</v>
          </cell>
          <cell r="I350">
            <v>45897.440000000053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65.38</v>
          </cell>
          <cell r="O350">
            <v>82.820000000000007</v>
          </cell>
          <cell r="P350">
            <v>0</v>
          </cell>
          <cell r="Q350">
            <v>0</v>
          </cell>
          <cell r="R350">
            <v>0</v>
          </cell>
          <cell r="S350">
            <v>148.19999999999999</v>
          </cell>
          <cell r="T350">
            <v>0</v>
          </cell>
          <cell r="U350">
            <v>1120.5200000000002</v>
          </cell>
          <cell r="V350">
            <v>0</v>
          </cell>
          <cell r="W350">
            <v>35333.640000000043</v>
          </cell>
          <cell r="X350">
            <v>0</v>
          </cell>
          <cell r="Y350">
            <v>0</v>
          </cell>
          <cell r="Z350">
            <v>1471.2200000000003</v>
          </cell>
          <cell r="AA350">
            <v>0</v>
          </cell>
          <cell r="AB350">
            <v>1402.3399999999995</v>
          </cell>
          <cell r="AC350">
            <v>0</v>
          </cell>
          <cell r="AD350">
            <v>0</v>
          </cell>
          <cell r="AE350">
            <v>0</v>
          </cell>
          <cell r="AF350">
            <v>4619.5200000000013</v>
          </cell>
          <cell r="AG350">
            <v>0</v>
          </cell>
          <cell r="AH350">
            <v>82.820000000000007</v>
          </cell>
          <cell r="AI350">
            <v>0</v>
          </cell>
          <cell r="AJ350">
            <v>44030.060000000049</v>
          </cell>
        </row>
        <row r="351">
          <cell r="C351" t="str">
            <v>Açores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</row>
        <row r="358">
          <cell r="C358" t="str">
            <v>ALGAR</v>
          </cell>
          <cell r="E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Q358">
            <v>0</v>
          </cell>
          <cell r="R358">
            <v>0</v>
          </cell>
          <cell r="S358">
            <v>0</v>
          </cell>
          <cell r="W358">
            <v>0</v>
          </cell>
          <cell r="X358">
            <v>0</v>
          </cell>
          <cell r="AB358">
            <v>0</v>
          </cell>
          <cell r="AC358">
            <v>0</v>
          </cell>
        </row>
        <row r="359">
          <cell r="C359" t="str">
            <v>AMARSUL</v>
          </cell>
          <cell r="E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Q359">
            <v>0</v>
          </cell>
          <cell r="R359">
            <v>0</v>
          </cell>
          <cell r="S359">
            <v>0</v>
          </cell>
          <cell r="W359">
            <v>0</v>
          </cell>
          <cell r="X359">
            <v>0</v>
          </cell>
          <cell r="AB359">
            <v>0</v>
          </cell>
          <cell r="AC359">
            <v>0</v>
          </cell>
        </row>
        <row r="360">
          <cell r="C360" t="str">
            <v>AMBILITAL</v>
          </cell>
          <cell r="E360">
            <v>763.96999999999991</v>
          </cell>
          <cell r="F360">
            <v>105.22</v>
          </cell>
          <cell r="H360">
            <v>444.76</v>
          </cell>
          <cell r="I360">
            <v>0</v>
          </cell>
          <cell r="J360">
            <v>0</v>
          </cell>
          <cell r="K360">
            <v>0</v>
          </cell>
          <cell r="L360">
            <v>751.77</v>
          </cell>
          <cell r="M360">
            <v>562.18000000000006</v>
          </cell>
          <cell r="N360">
            <v>-1503.5399999999997</v>
          </cell>
          <cell r="O360">
            <v>103.52</v>
          </cell>
          <cell r="Q360">
            <v>0</v>
          </cell>
          <cell r="R360">
            <v>913.5</v>
          </cell>
          <cell r="S360">
            <v>0</v>
          </cell>
          <cell r="U360">
            <v>0</v>
          </cell>
          <cell r="W360">
            <v>0</v>
          </cell>
          <cell r="X360">
            <v>154.12</v>
          </cell>
          <cell r="AB360">
            <v>1171.1399999999999</v>
          </cell>
          <cell r="AC360">
            <v>0</v>
          </cell>
        </row>
        <row r="361">
          <cell r="C361" t="str">
            <v>AMBISOUSA</v>
          </cell>
          <cell r="E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0</v>
          </cell>
          <cell r="X361">
            <v>0</v>
          </cell>
          <cell r="AB361">
            <v>0</v>
          </cell>
          <cell r="AC361">
            <v>0</v>
          </cell>
        </row>
        <row r="362">
          <cell r="C362" t="str">
            <v>AMCAL</v>
          </cell>
          <cell r="E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Q362">
            <v>0</v>
          </cell>
          <cell r="R362">
            <v>0</v>
          </cell>
          <cell r="S362">
            <v>0</v>
          </cell>
          <cell r="W362">
            <v>0</v>
          </cell>
          <cell r="X362">
            <v>0</v>
          </cell>
          <cell r="AB362">
            <v>0</v>
          </cell>
          <cell r="AC362">
            <v>0</v>
          </cell>
        </row>
        <row r="363">
          <cell r="C363" t="str">
            <v>BRAVAL</v>
          </cell>
          <cell r="E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Q363">
            <v>0</v>
          </cell>
          <cell r="R363">
            <v>0</v>
          </cell>
          <cell r="S363">
            <v>0</v>
          </cell>
          <cell r="W363">
            <v>0</v>
          </cell>
          <cell r="X363">
            <v>0</v>
          </cell>
          <cell r="AB363">
            <v>0</v>
          </cell>
          <cell r="AC363">
            <v>0</v>
          </cell>
        </row>
        <row r="364">
          <cell r="C364" t="str">
            <v>ECOLEZIRIA</v>
          </cell>
          <cell r="E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Q364">
            <v>0</v>
          </cell>
          <cell r="R364">
            <v>0</v>
          </cell>
          <cell r="S364">
            <v>0</v>
          </cell>
          <cell r="W364">
            <v>0</v>
          </cell>
          <cell r="X364">
            <v>0</v>
          </cell>
          <cell r="AB364">
            <v>0</v>
          </cell>
          <cell r="AC364">
            <v>0</v>
          </cell>
        </row>
        <row r="365">
          <cell r="C365" t="str">
            <v>ERSUC</v>
          </cell>
          <cell r="E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0</v>
          </cell>
          <cell r="X365">
            <v>0</v>
          </cell>
          <cell r="AB365">
            <v>0</v>
          </cell>
          <cell r="AC365">
            <v>0</v>
          </cell>
        </row>
        <row r="366">
          <cell r="C366" t="str">
            <v>GESAMB</v>
          </cell>
          <cell r="E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Q366">
            <v>0</v>
          </cell>
          <cell r="R366">
            <v>0</v>
          </cell>
          <cell r="S366">
            <v>0</v>
          </cell>
          <cell r="W366">
            <v>0</v>
          </cell>
          <cell r="X366">
            <v>0</v>
          </cell>
          <cell r="AB366">
            <v>0</v>
          </cell>
          <cell r="AC366">
            <v>0</v>
          </cell>
        </row>
        <row r="367">
          <cell r="C367" t="str">
            <v>LIPOR</v>
          </cell>
          <cell r="E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0</v>
          </cell>
          <cell r="X367">
            <v>0</v>
          </cell>
          <cell r="AB367">
            <v>0</v>
          </cell>
          <cell r="AC367">
            <v>0</v>
          </cell>
        </row>
        <row r="368">
          <cell r="C368" t="str">
            <v>PLANALTO BEIRÃO</v>
          </cell>
          <cell r="D368">
            <v>2865</v>
          </cell>
          <cell r="H368">
            <v>1571.54</v>
          </cell>
          <cell r="J368">
            <v>0</v>
          </cell>
          <cell r="K368">
            <v>0</v>
          </cell>
          <cell r="L368">
            <v>0</v>
          </cell>
          <cell r="M368">
            <v>4436.54</v>
          </cell>
          <cell r="N368">
            <v>0</v>
          </cell>
          <cell r="O368">
            <v>636.84</v>
          </cell>
          <cell r="Q368">
            <v>0</v>
          </cell>
          <cell r="R368">
            <v>2104.46</v>
          </cell>
          <cell r="S368">
            <v>0</v>
          </cell>
          <cell r="T368">
            <v>37.199999999999932</v>
          </cell>
          <cell r="W368">
            <v>0</v>
          </cell>
          <cell r="X368">
            <v>0</v>
          </cell>
          <cell r="AB368">
            <v>2778.5</v>
          </cell>
          <cell r="AC368">
            <v>0</v>
          </cell>
        </row>
        <row r="369">
          <cell r="C369" t="str">
            <v>RESIALENTEJO</v>
          </cell>
          <cell r="E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0</v>
          </cell>
          <cell r="X369">
            <v>0</v>
          </cell>
          <cell r="AB369">
            <v>0</v>
          </cell>
          <cell r="AC369">
            <v>0</v>
          </cell>
        </row>
        <row r="370">
          <cell r="C370" t="str">
            <v>RESÍDUOS NORDESTE</v>
          </cell>
          <cell r="E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Q370">
            <v>0</v>
          </cell>
          <cell r="R370">
            <v>0</v>
          </cell>
          <cell r="S370">
            <v>0</v>
          </cell>
          <cell r="W370">
            <v>0</v>
          </cell>
          <cell r="X370">
            <v>0</v>
          </cell>
          <cell r="AB370">
            <v>0</v>
          </cell>
          <cell r="AC370">
            <v>0</v>
          </cell>
        </row>
        <row r="371">
          <cell r="C371" t="str">
            <v>RESIESTRELA</v>
          </cell>
          <cell r="E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Q371">
            <v>0</v>
          </cell>
          <cell r="R371">
            <v>0</v>
          </cell>
          <cell r="S371">
            <v>0</v>
          </cell>
          <cell r="W371">
            <v>0</v>
          </cell>
          <cell r="X371">
            <v>0</v>
          </cell>
          <cell r="AB371">
            <v>0</v>
          </cell>
          <cell r="AC371">
            <v>0</v>
          </cell>
        </row>
        <row r="372">
          <cell r="C372" t="str">
            <v>RESINORTE</v>
          </cell>
          <cell r="E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Q372">
            <v>0</v>
          </cell>
          <cell r="R372">
            <v>0</v>
          </cell>
          <cell r="S372">
            <v>0</v>
          </cell>
          <cell r="W372">
            <v>0</v>
          </cell>
          <cell r="X372">
            <v>0</v>
          </cell>
          <cell r="AB372">
            <v>0</v>
          </cell>
          <cell r="AC372">
            <v>0</v>
          </cell>
        </row>
        <row r="373">
          <cell r="C373" t="str">
            <v>RSTJ</v>
          </cell>
          <cell r="E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0</v>
          </cell>
          <cell r="X373">
            <v>0</v>
          </cell>
          <cell r="AB373">
            <v>0</v>
          </cell>
          <cell r="AC373">
            <v>0</v>
          </cell>
        </row>
        <row r="374">
          <cell r="C374" t="str">
            <v>RESULIMA</v>
          </cell>
          <cell r="E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0</v>
          </cell>
          <cell r="X374">
            <v>0</v>
          </cell>
          <cell r="AB374">
            <v>0</v>
          </cell>
          <cell r="AC374">
            <v>0</v>
          </cell>
        </row>
        <row r="375">
          <cell r="C375" t="str">
            <v>SULDOURO</v>
          </cell>
          <cell r="E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Q375">
            <v>0</v>
          </cell>
          <cell r="R375">
            <v>0</v>
          </cell>
          <cell r="S375">
            <v>0</v>
          </cell>
          <cell r="W375">
            <v>0</v>
          </cell>
          <cell r="X375">
            <v>0</v>
          </cell>
          <cell r="AB375">
            <v>0</v>
          </cell>
          <cell r="AC375">
            <v>0</v>
          </cell>
        </row>
        <row r="376">
          <cell r="C376" t="str">
            <v>TRATOLIXO</v>
          </cell>
          <cell r="E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Q376">
            <v>0</v>
          </cell>
          <cell r="R376">
            <v>0</v>
          </cell>
          <cell r="S376">
            <v>0</v>
          </cell>
          <cell r="W376">
            <v>0</v>
          </cell>
          <cell r="X376">
            <v>0</v>
          </cell>
          <cell r="AB376">
            <v>0</v>
          </cell>
          <cell r="AC376">
            <v>0</v>
          </cell>
        </row>
        <row r="377">
          <cell r="C377" t="str">
            <v>VALNOR</v>
          </cell>
          <cell r="E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0</v>
          </cell>
          <cell r="X377">
            <v>0</v>
          </cell>
          <cell r="AB377">
            <v>0</v>
          </cell>
          <cell r="AC377">
            <v>0</v>
          </cell>
        </row>
        <row r="378">
          <cell r="C378" t="str">
            <v>VALORLIS</v>
          </cell>
          <cell r="E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Q378">
            <v>0</v>
          </cell>
          <cell r="R378">
            <v>0</v>
          </cell>
          <cell r="S378">
            <v>0</v>
          </cell>
          <cell r="W378">
            <v>0</v>
          </cell>
          <cell r="X378">
            <v>0</v>
          </cell>
          <cell r="AB378">
            <v>0</v>
          </cell>
          <cell r="AC378">
            <v>0</v>
          </cell>
        </row>
        <row r="379">
          <cell r="C379" t="str">
            <v>VALORMINHO</v>
          </cell>
          <cell r="E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Q379">
            <v>0</v>
          </cell>
          <cell r="R379">
            <v>0</v>
          </cell>
          <cell r="S379">
            <v>0</v>
          </cell>
          <cell r="W379">
            <v>0</v>
          </cell>
          <cell r="X379">
            <v>0</v>
          </cell>
          <cell r="AB379">
            <v>0</v>
          </cell>
          <cell r="AC379">
            <v>0</v>
          </cell>
        </row>
        <row r="380">
          <cell r="C380" t="str">
            <v>VALORSUL</v>
          </cell>
          <cell r="E380">
            <v>0</v>
          </cell>
          <cell r="H380">
            <v>0</v>
          </cell>
          <cell r="J380">
            <v>156976.66</v>
          </cell>
          <cell r="K380">
            <v>0</v>
          </cell>
          <cell r="L380">
            <v>0</v>
          </cell>
          <cell r="M380">
            <v>156976.66</v>
          </cell>
          <cell r="N380">
            <v>0</v>
          </cell>
          <cell r="O380">
            <v>4362.53</v>
          </cell>
          <cell r="Q380">
            <v>3994.44</v>
          </cell>
          <cell r="R380">
            <v>0</v>
          </cell>
          <cell r="S380">
            <v>5013.9390000000003</v>
          </cell>
          <cell r="W380">
            <v>0</v>
          </cell>
          <cell r="X380">
            <v>0</v>
          </cell>
          <cell r="Z380">
            <v>598.00599999999997</v>
          </cell>
          <cell r="AA380">
            <v>7.3130000000000006</v>
          </cell>
          <cell r="AB380">
            <v>13976.227999999996</v>
          </cell>
          <cell r="AC380">
            <v>0</v>
          </cell>
        </row>
        <row r="381">
          <cell r="C381" t="str">
            <v>ARM</v>
          </cell>
          <cell r="E381">
            <v>0</v>
          </cell>
          <cell r="H381">
            <v>0</v>
          </cell>
          <cell r="J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Q381">
            <v>0</v>
          </cell>
          <cell r="R381">
            <v>0</v>
          </cell>
          <cell r="S381">
            <v>0</v>
          </cell>
          <cell r="W381">
            <v>0</v>
          </cell>
          <cell r="X381">
            <v>0</v>
          </cell>
          <cell r="AB381">
            <v>0</v>
          </cell>
          <cell r="AC381">
            <v>0</v>
          </cell>
        </row>
        <row r="382">
          <cell r="C382" t="str">
            <v>Açores</v>
          </cell>
          <cell r="E382">
            <v>0</v>
          </cell>
          <cell r="H382">
            <v>0</v>
          </cell>
          <cell r="J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Q382">
            <v>0</v>
          </cell>
          <cell r="R382">
            <v>0</v>
          </cell>
          <cell r="S382">
            <v>0</v>
          </cell>
          <cell r="W382">
            <v>0</v>
          </cell>
          <cell r="X382">
            <v>0</v>
          </cell>
          <cell r="AB382">
            <v>0</v>
          </cell>
          <cell r="AC382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05B7-C03C-4931-803A-9FEF25F4F62F}">
  <sheetPr>
    <tabColor rgb="FF92D050"/>
  </sheetPr>
  <dimension ref="A1:AZ95"/>
  <sheetViews>
    <sheetView tabSelected="1" zoomScale="90" zoomScaleNormal="90" workbookViewId="0">
      <pane xSplit="2" ySplit="7" topLeftCell="C8" activePane="bottomRight" state="frozen"/>
      <selection activeCell="X352" sqref="X352"/>
      <selection pane="topRight" activeCell="X352" sqref="X352"/>
      <selection pane="bottomLeft" activeCell="X352" sqref="X352"/>
      <selection pane="bottomRight" activeCell="E78" sqref="E78"/>
    </sheetView>
  </sheetViews>
  <sheetFormatPr defaultColWidth="9.140625" defaultRowHeight="15" x14ac:dyDescent="0.25"/>
  <cols>
    <col min="1" max="1" width="46.42578125" style="26" customWidth="1"/>
    <col min="2" max="2" width="11.7109375" style="1" customWidth="1"/>
    <col min="3" max="3" width="13" style="1" customWidth="1"/>
    <col min="4" max="4" width="11.7109375" style="1" customWidth="1"/>
    <col min="5" max="7" width="10.7109375" style="1" customWidth="1"/>
    <col min="8" max="8" width="10.5703125" style="1" customWidth="1"/>
    <col min="9" max="9" width="14.85546875" style="1" bestFit="1" customWidth="1"/>
    <col min="10" max="12" width="10.7109375" style="1" customWidth="1"/>
    <col min="13" max="13" width="10.7109375" style="2" customWidth="1"/>
    <col min="14" max="14" width="10.7109375" style="1" customWidth="1"/>
    <col min="15" max="15" width="18" style="1" customWidth="1"/>
    <col min="16" max="16" width="10.7109375" style="1" customWidth="1"/>
    <col min="17" max="17" width="11.42578125" style="1" customWidth="1"/>
    <col min="18" max="20" width="10.7109375" style="1" customWidth="1"/>
    <col min="21" max="22" width="10.7109375" style="2" customWidth="1"/>
    <col min="23" max="23" width="10.7109375" style="1" customWidth="1"/>
    <col min="24" max="24" width="11.42578125" style="1" customWidth="1"/>
    <col min="25" max="25" width="10.5703125" style="2" customWidth="1"/>
    <col min="26" max="26" width="1.7109375" style="2" customWidth="1"/>
    <col min="27" max="27" width="19.140625" style="1" customWidth="1"/>
    <col min="29" max="16384" width="9.140625" style="1"/>
  </cols>
  <sheetData>
    <row r="1" spans="1:27" x14ac:dyDescent="0.25">
      <c r="A1"/>
      <c r="B1"/>
      <c r="C1"/>
      <c r="D1"/>
      <c r="E1"/>
      <c r="F1"/>
      <c r="G1"/>
      <c r="H1"/>
      <c r="I1"/>
    </row>
    <row r="2" spans="1:27" x14ac:dyDescent="0.25">
      <c r="A2"/>
      <c r="B2"/>
      <c r="C2"/>
      <c r="D2"/>
      <c r="E2"/>
      <c r="F2"/>
      <c r="G2"/>
      <c r="H2"/>
      <c r="I2"/>
    </row>
    <row r="3" spans="1:27" x14ac:dyDescent="0.25">
      <c r="A3"/>
      <c r="B3"/>
      <c r="C3" t="s">
        <v>0</v>
      </c>
      <c r="D3"/>
      <c r="E3"/>
      <c r="F3"/>
      <c r="G3"/>
      <c r="H3"/>
      <c r="I3"/>
    </row>
    <row r="4" spans="1:27" x14ac:dyDescent="0.25">
      <c r="A4"/>
      <c r="B4"/>
      <c r="C4" s="3" t="s">
        <v>1</v>
      </c>
      <c r="D4"/>
      <c r="E4"/>
      <c r="F4"/>
      <c r="G4"/>
      <c r="H4"/>
      <c r="I4"/>
    </row>
    <row r="5" spans="1:27" x14ac:dyDescent="0.25">
      <c r="A5"/>
      <c r="B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5" customFormat="1" x14ac:dyDescent="0.25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</row>
    <row r="7" spans="1:27" x14ac:dyDescent="0.25">
      <c r="A7" s="8" t="s">
        <v>2</v>
      </c>
      <c r="B7" s="9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1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0" t="s">
        <v>20</v>
      </c>
      <c r="T7" s="10" t="s">
        <v>21</v>
      </c>
      <c r="U7" s="11" t="s">
        <v>22</v>
      </c>
      <c r="V7" s="11" t="s">
        <v>23</v>
      </c>
      <c r="W7" s="10" t="s">
        <v>24</v>
      </c>
      <c r="X7" s="10" t="s">
        <v>25</v>
      </c>
      <c r="Y7" s="11" t="s">
        <v>26</v>
      </c>
      <c r="Z7" s="49"/>
      <c r="AA7" s="10" t="s">
        <v>27</v>
      </c>
    </row>
    <row r="8" spans="1:27" x14ac:dyDescent="0.25">
      <c r="A8" s="12" t="s">
        <v>28</v>
      </c>
      <c r="B8" s="13" t="s">
        <v>29</v>
      </c>
      <c r="C8" s="14">
        <f>SUM(C11:C15)</f>
        <v>440553.02522669971</v>
      </c>
      <c r="D8" s="14">
        <f t="shared" ref="D8:Y8" si="0">SUM(D11:D15)</f>
        <v>501914.87252668221</v>
      </c>
      <c r="E8" s="14">
        <f t="shared" si="0"/>
        <v>73985.615613196991</v>
      </c>
      <c r="F8" s="14">
        <f t="shared" si="0"/>
        <v>156004.99367152737</v>
      </c>
      <c r="G8" s="14">
        <f t="shared" si="0"/>
        <v>14257.080000000002</v>
      </c>
      <c r="H8" s="14">
        <f t="shared" si="0"/>
        <v>146949.50591060246</v>
      </c>
      <c r="I8" s="14">
        <f t="shared" si="0"/>
        <v>154539.9534459303</v>
      </c>
      <c r="J8" s="14">
        <f t="shared" si="0"/>
        <v>67977.762552487009</v>
      </c>
      <c r="K8" s="14">
        <f t="shared" si="0"/>
        <v>441076.56870863406</v>
      </c>
      <c r="L8" s="14">
        <f t="shared" si="0"/>
        <v>87084.626460106403</v>
      </c>
      <c r="M8" s="14">
        <f t="shared" si="0"/>
        <v>549662.63032995653</v>
      </c>
      <c r="N8" s="14">
        <f t="shared" si="0"/>
        <v>55047.681933189589</v>
      </c>
      <c r="O8" s="14">
        <f>SUM(O11:O15)</f>
        <v>63679.072</v>
      </c>
      <c r="P8" s="14">
        <f>SUM(P11:P15)</f>
        <v>81484.36742820045</v>
      </c>
      <c r="Q8" s="14">
        <f>SUM(Q11:Q15)</f>
        <v>429429.26492372254</v>
      </c>
      <c r="R8" s="14">
        <f>SUM(R11:R15)</f>
        <v>99832.59358341714</v>
      </c>
      <c r="S8" s="14">
        <f>SUM(S11:S15)</f>
        <v>155421.65000000002</v>
      </c>
      <c r="T8" s="14">
        <f t="shared" si="0"/>
        <v>213284.620411123</v>
      </c>
      <c r="U8" s="14">
        <f t="shared" si="0"/>
        <v>516082.08394724084</v>
      </c>
      <c r="V8" s="14">
        <f t="shared" si="0"/>
        <v>128880.82779836496</v>
      </c>
      <c r="W8" s="14">
        <f t="shared" si="0"/>
        <v>143861.64261379285</v>
      </c>
      <c r="X8" s="14">
        <f t="shared" si="0"/>
        <v>41812.922110091422</v>
      </c>
      <c r="Y8" s="14">
        <f t="shared" si="0"/>
        <v>863670.06305669097</v>
      </c>
      <c r="Z8" s="50"/>
      <c r="AA8" s="15">
        <f>SUM(C8:Y8)</f>
        <v>5426493.424251656</v>
      </c>
    </row>
    <row r="9" spans="1:27" x14ac:dyDescent="0.25">
      <c r="A9" s="12" t="s">
        <v>30</v>
      </c>
      <c r="B9" s="13" t="s">
        <v>29</v>
      </c>
      <c r="C9" s="17">
        <f>SUM(C11:C14)</f>
        <v>434596.78522669972</v>
      </c>
      <c r="D9" s="17">
        <f t="shared" ref="D9:X9" si="1">SUM(D11:D14)</f>
        <v>495593.40252668224</v>
      </c>
      <c r="E9" s="17">
        <f t="shared" si="1"/>
        <v>73985.615613196991</v>
      </c>
      <c r="F9" s="17">
        <f t="shared" si="1"/>
        <v>156004.99367152737</v>
      </c>
      <c r="G9" s="17">
        <f t="shared" si="1"/>
        <v>14257.080000000002</v>
      </c>
      <c r="H9" s="17">
        <f>SUM(H11:H14)</f>
        <v>137296.64591060247</v>
      </c>
      <c r="I9" s="17">
        <f t="shared" si="1"/>
        <v>143204.35344593029</v>
      </c>
      <c r="J9" s="17">
        <f t="shared" si="1"/>
        <v>67974.182552487007</v>
      </c>
      <c r="K9" s="17">
        <f t="shared" si="1"/>
        <v>441076.56870863406</v>
      </c>
      <c r="L9" s="17">
        <f t="shared" si="1"/>
        <v>86682.606460106399</v>
      </c>
      <c r="M9" s="17">
        <f t="shared" si="1"/>
        <v>547579.66032995656</v>
      </c>
      <c r="N9" s="17">
        <f t="shared" si="1"/>
        <v>55047.681933189589</v>
      </c>
      <c r="O9" s="17">
        <f>SUM(O11:O14)</f>
        <v>63486.451999999997</v>
      </c>
      <c r="P9" s="17">
        <f>SUM(P11:P14)</f>
        <v>81484.36742820045</v>
      </c>
      <c r="Q9" s="17">
        <f>SUM(Q11:Q14)</f>
        <v>429429.26492372254</v>
      </c>
      <c r="R9" s="17">
        <f>SUM(R11:R14)</f>
        <v>99832.59358341714</v>
      </c>
      <c r="S9" s="17">
        <f>SUM(S11:S14)</f>
        <v>154891.47000000003</v>
      </c>
      <c r="T9" s="17">
        <f t="shared" si="1"/>
        <v>212198.16041112301</v>
      </c>
      <c r="U9" s="17">
        <f t="shared" si="1"/>
        <v>513244.24394724082</v>
      </c>
      <c r="V9" s="17">
        <f t="shared" si="1"/>
        <v>125219.26779836496</v>
      </c>
      <c r="W9" s="17">
        <f t="shared" si="1"/>
        <v>143861.64261379285</v>
      </c>
      <c r="X9" s="17">
        <f t="shared" si="1"/>
        <v>41812.922110091422</v>
      </c>
      <c r="Y9" s="17">
        <f>SUM(Y11:Y14)</f>
        <v>861654.43405669101</v>
      </c>
      <c r="Z9" s="50"/>
      <c r="AA9" s="18">
        <f>SUM(C9:Y9)</f>
        <v>5380414.3952516569</v>
      </c>
    </row>
    <row r="10" spans="1:27" ht="6.75" customHeight="1" x14ac:dyDescent="0.25">
      <c r="A10" s="12"/>
      <c r="B10" s="19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50"/>
      <c r="AA10" s="18"/>
    </row>
    <row r="11" spans="1:27" x14ac:dyDescent="0.25">
      <c r="A11" s="20" t="s">
        <v>31</v>
      </c>
      <c r="B11" s="19" t="s">
        <v>29</v>
      </c>
      <c r="C11" s="21">
        <f>VLOOKUP(C7,'[1]Total SGRU'!$B$11:$L$36,2,FALSE)</f>
        <v>288247.57500000007</v>
      </c>
      <c r="D11" s="21">
        <f>VLOOKUP(D7,'[1]Total SGRU'!$B$11:$L$36,2,FALSE)</f>
        <v>316323.10200000001</v>
      </c>
      <c r="E11" s="21">
        <f>VLOOKUP(E7,'[1]Total SGRU'!$B$11:$L$36,2,FALSE)</f>
        <v>59326.119908301145</v>
      </c>
      <c r="F11" s="21">
        <f>VLOOKUP(F7,'[1]Total SGRU'!$B$11:$L$36,2,FALSE)</f>
        <v>137762.21</v>
      </c>
      <c r="G11" s="21">
        <f>VLOOKUP(G7,'[1]Total SGRU'!$B$11:$L$36,2,FALSE)</f>
        <v>9594.5400000000009</v>
      </c>
      <c r="H11" s="21">
        <f>VLOOKUP(H7,'[1]Total SGRU'!$B$11:$L$36,2,FALSE)</f>
        <v>112173.73200000002</v>
      </c>
      <c r="I11" s="21">
        <f>VLOOKUP(I7,'[1]Total SGRU'!$B$11:$L$36,2,FALSE)</f>
        <v>119381.8</v>
      </c>
      <c r="J11" s="21">
        <f>VLOOKUP(J7,'[1]Total SGRU'!$B$11:$L$36,2,FALSE)</f>
        <v>58619.28</v>
      </c>
      <c r="K11" s="21">
        <f>VLOOKUP(K7,'[1]Total SGRU'!$B$11:$L$36,2,FALSE)</f>
        <v>356327.47999999992</v>
      </c>
      <c r="L11" s="21">
        <f>VLOOKUP(L7,'[1]Total SGRU'!$B$11:$L$36,2,FALSE)</f>
        <v>68144.422999999995</v>
      </c>
      <c r="M11" s="21">
        <f>VLOOKUP(M7,'[1]Total SGRU'!$B$11:$L$36,2,FALSE)</f>
        <v>384202.33999999991</v>
      </c>
      <c r="N11" s="21">
        <f>VLOOKUP(N7,'[1]Total SGRU'!$B$11:$L$36,2,FALSE)</f>
        <v>41456.481</v>
      </c>
      <c r="O11" s="21">
        <f>VLOOKUP(O7,'[1]Total SGRU'!$B$11:$L$36,2,FALSE)</f>
        <v>54387.38</v>
      </c>
      <c r="P11" s="21">
        <f>VLOOKUP(P7,'[1]Total SGRU'!$B$11:$L$36,2,FALSE)</f>
        <v>68519.069999999992</v>
      </c>
      <c r="Q11" s="21">
        <f>VLOOKUP(Q7,'[1]Total SGRU'!$B$11:$L$36,2,FALSE)</f>
        <v>334575.33999999997</v>
      </c>
      <c r="R11" s="21">
        <f>VLOOKUP(R7,'[1]Total SGRU'!$B$11:$L$36,2,FALSE)</f>
        <v>81580.78</v>
      </c>
      <c r="S11" s="21">
        <f>VLOOKUP(S7,'[1]Total SGRU'!$B$11:$L$36,2,FALSE)</f>
        <v>123836.22</v>
      </c>
      <c r="T11" s="21">
        <f>VLOOKUP(T7,'[1]Total SGRU'!$B$11:$L$36,2,FALSE)</f>
        <v>173964.96</v>
      </c>
      <c r="U11" s="21">
        <f>VLOOKUP(U7,'[1]Total SGRU'!$B$11:$L$36,2,FALSE)</f>
        <v>317038.22470632597</v>
      </c>
      <c r="V11" s="21">
        <f>VLOOKUP(V7,'[1]Total SGRU'!$B$11:$L$36,2,FALSE)</f>
        <v>97893.606</v>
      </c>
      <c r="W11" s="21">
        <f>VLOOKUP(W7,'[1]Total SGRU'!$B$11:$L$36,2,FALSE)</f>
        <v>113969.17999999998</v>
      </c>
      <c r="X11" s="21">
        <f>VLOOKUP(X7,'[1]Total SGRU'!$B$11:$L$36,2,FALSE)</f>
        <v>34770.679999999993</v>
      </c>
      <c r="Y11" s="21">
        <f>VLOOKUP(Y7,'[1]Total SGRU'!$B$11:$L$36,2,FALSE)</f>
        <v>659855.76500000013</v>
      </c>
      <c r="Z11" s="51"/>
      <c r="AA11" s="18">
        <f>SUM(C11:Y11)</f>
        <v>4011950.2886146279</v>
      </c>
    </row>
    <row r="12" spans="1:27" x14ac:dyDescent="0.25">
      <c r="A12" s="20" t="s">
        <v>32</v>
      </c>
      <c r="B12" s="13" t="s">
        <v>29</v>
      </c>
      <c r="C12" s="21">
        <f>VLOOKUP(C7,'[1]Total SGRU'!$B$11:$L$36,3,FALSE)</f>
        <v>122459.35499999998</v>
      </c>
      <c r="D12" s="21">
        <f>VLOOKUP(D7,'[1]Total SGRU'!$B$11:$L$36,3,FALSE)</f>
        <v>177804.73900000012</v>
      </c>
      <c r="E12" s="21">
        <f>VLOOKUP(E7,'[1]Total SGRU'!$B$11:$L$36,3,FALSE)</f>
        <v>12528.614570000049</v>
      </c>
      <c r="F12" s="21">
        <f>VLOOKUP(F7,'[1]Total SGRU'!$B$11:$L$36,3,FALSE)</f>
        <v>15478.290000000008</v>
      </c>
      <c r="G12" s="21">
        <f>VLOOKUP(G7,'[1]Total SGRU'!$B$11:$L$36,3,FALSE)</f>
        <v>4585.880000000001</v>
      </c>
      <c r="H12" s="21">
        <f>VLOOKUP(H7,'[1]Total SGRU'!$B$11:$L$36,3,FALSE)</f>
        <v>24889.00099999996</v>
      </c>
      <c r="I12" s="21">
        <f>VLOOKUP(I7,'[1]Total SGRU'!$B$11:$L$36,3,FALSE)</f>
        <v>21557.202000000063</v>
      </c>
      <c r="J12" s="21">
        <f>VLOOKUP(J7,'[1]Total SGRU'!$B$11:$L$36,3,FALSE)</f>
        <v>8228.0599999999977</v>
      </c>
      <c r="K12" s="21">
        <f>VLOOKUP(K7,'[1]Total SGRU'!$B$11:$L$36,3,FALSE)</f>
        <v>73963.951293018996</v>
      </c>
      <c r="L12" s="21">
        <f>VLOOKUP(L7,'[1]Total SGRU'!$B$11:$L$36,3,FALSE)</f>
        <v>16642.436000000031</v>
      </c>
      <c r="M12" s="21">
        <f>VLOOKUP(M7,'[1]Total SGRU'!$B$11:$L$36,3,FALSE)</f>
        <v>154062.65408799978</v>
      </c>
      <c r="N12" s="21">
        <f>VLOOKUP(N7,'[1]Total SGRU'!$B$11:$L$36,3,FALSE)</f>
        <v>13552.856500000002</v>
      </c>
      <c r="O12" s="21">
        <f>VLOOKUP(O7,'[1]Total SGRU'!$B$11:$L$36,3,FALSE)</f>
        <v>8081.1919999999955</v>
      </c>
      <c r="P12" s="21">
        <f>VLOOKUP(P7,'[1]Total SGRU'!$B$11:$L$36,3,FALSE)</f>
        <v>11963.208499999993</v>
      </c>
      <c r="Q12" s="21">
        <f>VLOOKUP(Q7,'[1]Total SGRU'!$B$11:$L$36,3,FALSE)</f>
        <v>93137.586000000301</v>
      </c>
      <c r="R12" s="21">
        <f>VLOOKUP(R7,'[1]Total SGRU'!$B$11:$L$36,3,FALSE)</f>
        <v>16193.453999999998</v>
      </c>
      <c r="S12" s="21">
        <f>VLOOKUP(S7,'[1]Total SGRU'!$B$11:$L$36,3,FALSE)</f>
        <v>27900.000000000029</v>
      </c>
      <c r="T12" s="21">
        <f>VLOOKUP(T7,'[1]Total SGRU'!$B$11:$L$36,3,FALSE)</f>
        <v>37958.725000000035</v>
      </c>
      <c r="U12" s="21">
        <f>VLOOKUP(U7,'[1]Total SGRU'!$B$11:$L$36,3,FALSE)</f>
        <v>187648.98329367401</v>
      </c>
      <c r="V12" s="21">
        <f>VLOOKUP(V7,'[1]Total SGRU'!$B$11:$L$36,3,FALSE)</f>
        <v>25678.626000000018</v>
      </c>
      <c r="W12" s="21">
        <f>VLOOKUP(W7,'[1]Total SGRU'!$B$11:$L$36,3,FALSE)</f>
        <v>29791.604000000065</v>
      </c>
      <c r="X12" s="21">
        <f>VLOOKUP(X7,'[1]Total SGRU'!$B$11:$L$36,3,FALSE)</f>
        <v>6716.3800000000047</v>
      </c>
      <c r="Y12" s="21">
        <f>VLOOKUP(Y7,'[1]Total SGRU'!$B$11:$L$36,3,FALSE)</f>
        <v>193036.28354592063</v>
      </c>
      <c r="Z12" s="51"/>
      <c r="AA12" s="18">
        <f>SUM(C12:Y12)</f>
        <v>1283859.0817906139</v>
      </c>
    </row>
    <row r="13" spans="1:27" x14ac:dyDescent="0.25">
      <c r="A13" s="20" t="s">
        <v>33</v>
      </c>
      <c r="B13" s="13" t="s">
        <v>29</v>
      </c>
      <c r="C13" s="21">
        <f>VLOOKUP(C7,'[1]Total SGRU'!$B$11:$L$36,4,FALSE)</f>
        <v>22965.412</v>
      </c>
      <c r="D13" s="21">
        <f>VLOOKUP(D7,'[1]Total SGRU'!$B$11:$L$36,4,FALSE)</f>
        <v>1004.7500000000001</v>
      </c>
      <c r="E13" s="21">
        <f>VLOOKUP(E7,'[1]Total SGRU'!$B$11:$L$36,4,FALSE)</f>
        <v>2065.3841598716672</v>
      </c>
      <c r="F13" s="21">
        <f>VLOOKUP(F7,'[1]Total SGRU'!$B$11:$L$36,4,FALSE)</f>
        <v>0</v>
      </c>
      <c r="G13" s="21">
        <f>VLOOKUP(G7,'[1]Total SGRU'!$B$11:$L$36,4,FALSE)</f>
        <v>73.199999999999989</v>
      </c>
      <c r="H13" s="21">
        <f>VLOOKUP(H7,'[1]Total SGRU'!$B$11:$L$36,4,FALSE)</f>
        <v>222.87999999999997</v>
      </c>
      <c r="I13" s="21">
        <f>VLOOKUP(I7,'[1]Total SGRU'!$B$11:$L$36,4,FALSE)</f>
        <v>1856.4599999999998</v>
      </c>
      <c r="J13" s="21">
        <f>VLOOKUP(J7,'[1]Total SGRU'!$B$11:$L$36,4,FALSE)</f>
        <v>0</v>
      </c>
      <c r="K13" s="21">
        <f>VLOOKUP(K7,'[1]Total SGRU'!$B$11:$L$36,4,FALSE)</f>
        <v>6931.1679999999997</v>
      </c>
      <c r="L13" s="21">
        <f>VLOOKUP(L7,'[1]Total SGRU'!$B$11:$L$36,4,FALSE)</f>
        <v>475.58</v>
      </c>
      <c r="M13" s="21">
        <f>VLOOKUP(M7,'[1]Total SGRU'!$B$11:$L$36,4,FALSE)</f>
        <v>3738.349999999999</v>
      </c>
      <c r="N13" s="21">
        <f>VLOOKUP(N7,'[1]Total SGRU'!$B$11:$L$36,4,FALSE)</f>
        <v>0</v>
      </c>
      <c r="O13" s="21">
        <f>VLOOKUP(O7,'[1]Total SGRU'!$B$11:$L$36,4,FALSE)</f>
        <v>761.76</v>
      </c>
      <c r="P13" s="21">
        <f>VLOOKUP(P7,'[1]Total SGRU'!$B$11:$L$36,4,FALSE)</f>
        <v>340.67450000000008</v>
      </c>
      <c r="Q13" s="21">
        <f>VLOOKUP(Q7,'[1]Total SGRU'!$B$11:$L$36,4,FALSE)</f>
        <v>921.2399999999999</v>
      </c>
      <c r="R13" s="21">
        <f>VLOOKUP(R7,'[1]Total SGRU'!$B$11:$L$36,4,FALSE)</f>
        <v>1681.74</v>
      </c>
      <c r="S13" s="21">
        <f>VLOOKUP(S7,'[1]Total SGRU'!$B$11:$L$36,4,FALSE)</f>
        <v>946.54000000000008</v>
      </c>
      <c r="T13" s="21">
        <f>VLOOKUP(T7,'[1]Total SGRU'!$B$11:$L$36,4,FALSE)</f>
        <v>0</v>
      </c>
      <c r="U13" s="21">
        <f>VLOOKUP(U7,'[1]Total SGRU'!$B$11:$L$36,4,FALSE)</f>
        <v>5487.74</v>
      </c>
      <c r="V13" s="21">
        <f>VLOOKUP(V7,'[1]Total SGRU'!$B$11:$L$36,4,FALSE)</f>
        <v>1060.8600000000001</v>
      </c>
      <c r="W13" s="21">
        <f>VLOOKUP(W7,'[1]Total SGRU'!$B$11:$L$36,4,FALSE)</f>
        <v>0.5</v>
      </c>
      <c r="X13" s="21">
        <f>VLOOKUP(X7,'[1]Total SGRU'!$B$11:$L$36,4,FALSE)</f>
        <v>295.88</v>
      </c>
      <c r="Y13" s="21">
        <f>VLOOKUP(Y7,'[1]Total SGRU'!$B$11:$L$36,4,FALSE)</f>
        <v>7278.5479999999989</v>
      </c>
      <c r="Z13" s="51"/>
      <c r="AA13" s="18">
        <f>SUM(C13:Y13)</f>
        <v>58108.666659871669</v>
      </c>
    </row>
    <row r="14" spans="1:27" x14ac:dyDescent="0.25">
      <c r="A14" s="20" t="s">
        <v>34</v>
      </c>
      <c r="B14" s="13" t="s">
        <v>29</v>
      </c>
      <c r="C14" s="21">
        <f>VLOOKUP(C7,[1]Biorresíduos_RO_f!$A$315:$E$337,5,FALSE)</f>
        <v>924.4432266996381</v>
      </c>
      <c r="D14" s="21">
        <f>VLOOKUP(D7,[1]Biorresíduos_RO_f!$A$315:$E$337,5,FALSE)</f>
        <v>460.81152668208676</v>
      </c>
      <c r="E14" s="21">
        <f>VLOOKUP(E7,[1]Biorresíduos_RO_f!$A$315:$E$337,5,FALSE)</f>
        <v>65.496975024128275</v>
      </c>
      <c r="F14" s="21">
        <f>VLOOKUP(F7,[1]Biorresíduos_RO_f!$A$315:$E$337,5,FALSE)</f>
        <v>2764.4936715273525</v>
      </c>
      <c r="G14" s="21">
        <f>VLOOKUP(G7,[1]Biorresíduos_RO_f!$A$315:$E$337,5,FALSE)</f>
        <v>3.46</v>
      </c>
      <c r="H14" s="21">
        <f>VLOOKUP(H7,[1]Biorresíduos_RO_f!$A$315:$E$337,5,FALSE)</f>
        <v>11.032910602488785</v>
      </c>
      <c r="I14" s="21">
        <f>VLOOKUP(I7,[1]Biorresíduos_RO_f!$A$315:$E$337,5,FALSE)</f>
        <v>408.89144593024406</v>
      </c>
      <c r="J14" s="21">
        <f>VLOOKUP(J7,[1]Biorresíduos_RO_f!$A$315:$E$337,5,FALSE)</f>
        <v>1126.8425524870086</v>
      </c>
      <c r="K14" s="21">
        <f>VLOOKUP(K7,[1]Biorresíduos_RO_f!$A$315:$E$337,5,FALSE)</f>
        <v>3853.969415615114</v>
      </c>
      <c r="L14" s="21">
        <f>VLOOKUP(L7,[1]Biorresíduos_RO_f!$A$315:$E$337,5,FALSE)</f>
        <v>1420.1674601063778</v>
      </c>
      <c r="M14" s="21">
        <f>VLOOKUP(M7,[1]Biorresíduos_RO_f!$A$315:$E$337,5,FALSE)</f>
        <v>5576.3162419569535</v>
      </c>
      <c r="N14" s="21">
        <f>VLOOKUP(N7,[1]Biorresíduos_RO_f!$A$315:$E$337,5,FALSE)</f>
        <v>38.344433189590731</v>
      </c>
      <c r="O14" s="21">
        <f>VLOOKUP(O7,[1]Biorresíduos_RO_f!$A$315:$E$337,5,FALSE)</f>
        <v>256.12000000000006</v>
      </c>
      <c r="P14" s="21">
        <f>VLOOKUP(P7,[1]Biorresíduos_RO_f!$A$315:$E$337,5,FALSE)</f>
        <v>661.41442820046404</v>
      </c>
      <c r="Q14" s="21">
        <f>VLOOKUP(Q7,[1]Biorresíduos_RO_f!$A$315:$E$337,5,FALSE)</f>
        <v>795.09892372226466</v>
      </c>
      <c r="R14" s="21">
        <f>VLOOKUP(R7,[1]Biorresíduos_RO_f!$A$315:$E$337,5,FALSE)</f>
        <v>376.61958341714484</v>
      </c>
      <c r="S14" s="21">
        <f>VLOOKUP(S7,[1]Biorresíduos_RO_f!$A$315:$E$337,5,FALSE)</f>
        <v>2208.71</v>
      </c>
      <c r="T14" s="21">
        <f>VLOOKUP(T7,[1]Biorresíduos_RO_f!$A$315:$E$337,5,FALSE)</f>
        <v>274.47541112297466</v>
      </c>
      <c r="U14" s="21">
        <f>VLOOKUP(U7,[1]Biorresíduos_RO_f!$A$315:$E$337,5,FALSE)</f>
        <v>3069.2959472408343</v>
      </c>
      <c r="V14" s="21">
        <f>VLOOKUP(V7,[1]Biorresíduos_RO_f!$A$315:$E$337,5,FALSE)</f>
        <v>586.17579836494724</v>
      </c>
      <c r="W14" s="21">
        <f>VLOOKUP(W7,[1]Biorresíduos_RO_f!$A$315:$E$337,5,FALSE)</f>
        <v>100.35861379281829</v>
      </c>
      <c r="X14" s="21">
        <f>VLOOKUP(X7,[1]Biorresíduos_RO_f!$A$315:$E$337,5,FALSE)</f>
        <v>29.982110091428609</v>
      </c>
      <c r="Y14" s="21">
        <f>VLOOKUP(Y7,[1]Biorresíduos_RO_f!$A$315:$E$337,5,FALSE)</f>
        <v>1483.8375107703325</v>
      </c>
      <c r="Z14" s="51"/>
      <c r="AA14" s="18">
        <f>SUM(C14:Y14)</f>
        <v>26496.358186544185</v>
      </c>
    </row>
    <row r="15" spans="1:27" ht="15.75" thickBot="1" x14ac:dyDescent="0.3">
      <c r="A15" s="22" t="s">
        <v>35</v>
      </c>
      <c r="B15" s="23" t="s">
        <v>29</v>
      </c>
      <c r="C15" s="24">
        <f>VLOOKUP(C7,'[1]Total SGRU'!$B$11:$L$36,5,FALSE)</f>
        <v>5956.24</v>
      </c>
      <c r="D15" s="24">
        <f>VLOOKUP(D7,'[1]Total SGRU'!$B$11:$L$36,5,FALSE)</f>
        <v>6321.4699999999993</v>
      </c>
      <c r="E15" s="24">
        <f>VLOOKUP(E7,'[1]Total SGRU'!$B$11:$L$36,5,FALSE)</f>
        <v>0</v>
      </c>
      <c r="F15" s="24">
        <f>VLOOKUP(F7,'[1]Total SGRU'!$B$11:$L$36,5,FALSE)</f>
        <v>0</v>
      </c>
      <c r="G15" s="24">
        <f>VLOOKUP(G7,'[1]Total SGRU'!$B$11:$L$36,5,FALSE)</f>
        <v>0</v>
      </c>
      <c r="H15" s="24">
        <f>VLOOKUP(H7,'[1]Total SGRU'!$B$11:$L$36,5,FALSE)</f>
        <v>9652.86</v>
      </c>
      <c r="I15" s="24">
        <f>VLOOKUP(I7,'[1]Total SGRU'!$B$11:$L$36,5,FALSE)</f>
        <v>11335.6</v>
      </c>
      <c r="J15" s="24">
        <f>VLOOKUP(J7,'[1]Total SGRU'!$B$11:$L$36,5,FALSE)</f>
        <v>3.58</v>
      </c>
      <c r="K15" s="24">
        <f>VLOOKUP(K7,'[1]Total SGRU'!$B$11:$L$36,5,FALSE)</f>
        <v>0</v>
      </c>
      <c r="L15" s="24">
        <f>VLOOKUP(L7,'[1]Total SGRU'!$B$11:$L$36,5,FALSE)</f>
        <v>402.0200000000001</v>
      </c>
      <c r="M15" s="24">
        <f>VLOOKUP(M7,'[1]Total SGRU'!$B$11:$L$36,5,FALSE)</f>
        <v>2082.9699999999998</v>
      </c>
      <c r="N15" s="24">
        <f>VLOOKUP(N7,'[1]Total SGRU'!$B$11:$L$36,5,FALSE)</f>
        <v>0</v>
      </c>
      <c r="O15" s="24">
        <f>VLOOKUP(O7,'[1]Total SGRU'!$B$11:$L$36,5,FALSE)</f>
        <v>192.61999999999998</v>
      </c>
      <c r="P15" s="24">
        <f>VLOOKUP(P7,'[1]Total SGRU'!$B$11:$L$36,5,FALSE)</f>
        <v>0</v>
      </c>
      <c r="Q15" s="24">
        <f>VLOOKUP(Q7,'[1]Total SGRU'!$B$11:$L$36,5,FALSE)</f>
        <v>0</v>
      </c>
      <c r="R15" s="24">
        <f>VLOOKUP(R7,'[1]Total SGRU'!$B$11:$L$36,5,FALSE)</f>
        <v>0</v>
      </c>
      <c r="S15" s="24">
        <f>VLOOKUP(S7,'[1]Total SGRU'!$B$11:$L$36,5,FALSE)</f>
        <v>530.17999999999995</v>
      </c>
      <c r="T15" s="24">
        <f>VLOOKUP(T7,'[1]Total SGRU'!$B$11:$L$36,5,FALSE)</f>
        <v>1086.46</v>
      </c>
      <c r="U15" s="24">
        <f>VLOOKUP(U7,'[1]Total SGRU'!$B$11:$L$36,5,FALSE)</f>
        <v>2837.84</v>
      </c>
      <c r="V15" s="24">
        <f>VLOOKUP(V7,'[1]Total SGRU'!$B$11:$L$36,5,FALSE)</f>
        <v>3661.5600000000004</v>
      </c>
      <c r="W15" s="24">
        <f>VLOOKUP(W7,'[1]Total SGRU'!$B$11:$L$36,5,FALSE)</f>
        <v>0</v>
      </c>
      <c r="X15" s="24">
        <f>VLOOKUP(X7,'[1]Total SGRU'!$B$11:$L$36,5,FALSE)</f>
        <v>0</v>
      </c>
      <c r="Y15" s="24">
        <f>VLOOKUP(Y7,'[1]Total SGRU'!$B$11:$L$36,5,FALSE)</f>
        <v>2015.6289999999999</v>
      </c>
      <c r="Z15" s="51"/>
      <c r="AA15" s="25">
        <f>SUM(C15:Y15)</f>
        <v>46079.028999999995</v>
      </c>
    </row>
    <row r="16" spans="1:27" ht="4.9000000000000004" customHeight="1" x14ac:dyDescent="0.25">
      <c r="Z16" s="52"/>
      <c r="AA16" s="16"/>
    </row>
    <row r="17" spans="1:27" x14ac:dyDescent="0.25">
      <c r="A17" s="27" t="s">
        <v>36</v>
      </c>
      <c r="B17" s="13" t="s">
        <v>29</v>
      </c>
      <c r="C17" s="28">
        <f>SUM(C18:C22)</f>
        <v>359872.05699999997</v>
      </c>
      <c r="D17" s="28">
        <f t="shared" ref="D17:Y17" si="2">SUM(D18:D22)</f>
        <v>371065.94999999995</v>
      </c>
      <c r="E17" s="28">
        <f t="shared" si="2"/>
        <v>48400.180691549096</v>
      </c>
      <c r="F17" s="28">
        <f t="shared" si="2"/>
        <v>139261.22999999998</v>
      </c>
      <c r="G17" s="28">
        <f t="shared" si="2"/>
        <v>8064.7199999999993</v>
      </c>
      <c r="H17" s="28">
        <f t="shared" si="2"/>
        <v>118493.374</v>
      </c>
      <c r="I17" s="28">
        <f t="shared" si="2"/>
        <v>129655.56</v>
      </c>
      <c r="J17" s="28">
        <f t="shared" si="2"/>
        <v>59071.439999999995</v>
      </c>
      <c r="K17" s="28">
        <f t="shared" si="2"/>
        <v>293309.46000000002</v>
      </c>
      <c r="L17" s="28">
        <f t="shared" si="2"/>
        <v>38049.290599999986</v>
      </c>
      <c r="M17" s="28">
        <f t="shared" si="2"/>
        <v>51607.966</v>
      </c>
      <c r="N17" s="28">
        <f t="shared" si="2"/>
        <v>16236.03</v>
      </c>
      <c r="O17" s="28">
        <f>SUM(O18:O22)</f>
        <v>47418.750000000007</v>
      </c>
      <c r="P17" s="28">
        <f>SUM(P18:P22)</f>
        <v>60710.14</v>
      </c>
      <c r="Q17" s="28">
        <f>SUM(Q18:Q22)</f>
        <v>353210.42099999986</v>
      </c>
      <c r="R17" s="28">
        <f>SUM(R18:R22)</f>
        <v>46554.28</v>
      </c>
      <c r="S17" s="28">
        <f>SUM(S18:S22)</f>
        <v>105318.06</v>
      </c>
      <c r="T17" s="28">
        <f t="shared" si="2"/>
        <v>171839.14</v>
      </c>
      <c r="U17" s="28">
        <f t="shared" si="2"/>
        <v>310827.09999999998</v>
      </c>
      <c r="V17" s="28">
        <f t="shared" si="2"/>
        <v>78472.339999999982</v>
      </c>
      <c r="W17" s="28">
        <f t="shared" si="2"/>
        <v>102818.45999999999</v>
      </c>
      <c r="X17" s="28">
        <f t="shared" si="2"/>
        <v>23047.760000000002</v>
      </c>
      <c r="Y17" s="28">
        <f t="shared" si="2"/>
        <v>79257.948999999993</v>
      </c>
      <c r="Z17" s="53"/>
      <c r="AA17" s="28">
        <f t="shared" ref="AA17:AA67" si="3">SUM(C17:Y17)</f>
        <v>3012561.6582915485</v>
      </c>
    </row>
    <row r="18" spans="1:27" x14ac:dyDescent="0.25">
      <c r="A18" s="29" t="s">
        <v>37</v>
      </c>
      <c r="B18" s="13" t="s">
        <v>29</v>
      </c>
      <c r="C18" s="30">
        <f>VLOOKUP(C7,[1]Entrada_tratamento!$C$14:$H$85,2,FALSE)+VLOOKUP(C7,[1]Entrada_tratamento!$C$14:$H$85,3,FALSE)</f>
        <v>205967.00799999997</v>
      </c>
      <c r="D18" s="30">
        <f>VLOOKUP(D7,[1]Entrada_tratamento!$C$14:$H$85,2,FALSE)+VLOOKUP(D7,[1]Entrada_tratamento!$C$14:$H$85,3,FALSE)</f>
        <v>142459.86999999997</v>
      </c>
      <c r="E18" s="30">
        <f>VLOOKUP(E7,[1]Entrada_tratamento!$C$14:$H$85,2,FALSE)+VLOOKUP(E7,[1]Entrada_tratamento!$C$14:$H$85,3,FALSE)</f>
        <v>33791.898934234559</v>
      </c>
      <c r="F18" s="30">
        <f>VLOOKUP(F7,[1]Entrada_tratamento!$C$14:$H$85,2,FALSE)+VLOOKUP(F7,[1]Entrada_tratamento!$C$14:$H$85,3,FALSE)</f>
        <v>137762.21</v>
      </c>
      <c r="G18" s="30">
        <f>VLOOKUP(G7,[1]Entrada_tratamento!$C$14:$H$85,2,FALSE)+VLOOKUP(G7,[1]Entrada_tratamento!$C$14:$H$85,3,FALSE)</f>
        <v>5604.4599999999991</v>
      </c>
      <c r="H18" s="30">
        <f>VLOOKUP(H7,[1]Entrada_tratamento!$C$14:$H$85,2,FALSE)+VLOOKUP(H7,[1]Entrada_tratamento!$C$14:$H$85,3,FALSE)</f>
        <v>59223.546999999999</v>
      </c>
      <c r="I18" s="30">
        <f>VLOOKUP(I7,[1]Entrada_tratamento!$C$14:$H$85,2,FALSE)+VLOOKUP(I7,[1]Entrada_tratamento!$C$14:$H$85,3,FALSE)</f>
        <v>41915.480000000003</v>
      </c>
      <c r="J18" s="30">
        <f>VLOOKUP(J7,[1]Entrada_tratamento!$C$14:$H$85,2,FALSE)+VLOOKUP(J7,[1]Entrada_tratamento!$C$14:$H$85,3,FALSE)</f>
        <v>59069.919999999998</v>
      </c>
      <c r="K18" s="30">
        <f>VLOOKUP(K7,[1]Entrada_tratamento!$C$14:$H$85,2,FALSE)+VLOOKUP(K7,[1]Entrada_tratamento!$C$14:$H$85,3,FALSE)</f>
        <v>4025.4999999999991</v>
      </c>
      <c r="L18" s="30">
        <f>VLOOKUP(L7,[1]Entrada_tratamento!$C$14:$H$85,2,FALSE)+VLOOKUP(L7,[1]Entrada_tratamento!$C$14:$H$85,3,FALSE)</f>
        <v>0</v>
      </c>
      <c r="M18" s="30">
        <f>VLOOKUP(M7,[1]Entrada_tratamento!$C$14:$H$85,2,FALSE)+VLOOKUP(M7,[1]Entrada_tratamento!$C$14:$H$85,3,FALSE)</f>
        <v>16564.161</v>
      </c>
      <c r="N18" s="30">
        <f>VLOOKUP(N7,[1]Entrada_tratamento!$C$14:$H$85,2,FALSE)+VLOOKUP(N7,[1]Entrada_tratamento!$C$14:$H$85,3,FALSE)</f>
        <v>0</v>
      </c>
      <c r="O18" s="30">
        <f>VLOOKUP(O7,[1]Entrada_tratamento!$C$14:$H$85,2,FALSE)+VLOOKUP(O7,[1]Entrada_tratamento!$C$14:$H$85,3,FALSE)</f>
        <v>1901.9699999999998</v>
      </c>
      <c r="P18" s="30">
        <f>VLOOKUP(P7,[1]Entrada_tratamento!$C$14:$H$85,2,FALSE)+VLOOKUP(P7,[1]Entrada_tratamento!$C$14:$H$85,3,FALSE)</f>
        <v>0</v>
      </c>
      <c r="Q18" s="30">
        <f>VLOOKUP(Q7,[1]Entrada_tratamento!$C$14:$H$85,2,FALSE)+VLOOKUP(Q7,[1]Entrada_tratamento!$C$14:$H$85,3,FALSE)</f>
        <v>215991.14099999992</v>
      </c>
      <c r="R18" s="30">
        <f>VLOOKUP(R7,[1]Entrada_tratamento!$C$14:$H$85,2,FALSE)+VLOOKUP(R7,[1]Entrada_tratamento!$C$14:$H$85,3,FALSE)</f>
        <v>0</v>
      </c>
      <c r="S18" s="30">
        <f>VLOOKUP(S7,[1]Entrada_tratamento!$C$14:$H$85,2,FALSE)+VLOOKUP(S7,[1]Entrada_tratamento!$C$14:$H$85,3,FALSE)</f>
        <v>43566.9</v>
      </c>
      <c r="T18" s="30">
        <f>VLOOKUP(T7,[1]Entrada_tratamento!$C$14:$H$85,2,FALSE)+VLOOKUP(T7,[1]Entrada_tratamento!$C$14:$H$85,3,FALSE)</f>
        <v>105969.60000000002</v>
      </c>
      <c r="U18" s="30">
        <f>VLOOKUP(U7,[1]Entrada_tratamento!$C$14:$H$85,2,FALSE)+VLOOKUP(U7,[1]Entrada_tratamento!$C$14:$H$85,3,FALSE)</f>
        <v>0</v>
      </c>
      <c r="V18" s="30">
        <f>VLOOKUP(V7,[1]Entrada_tratamento!$C$14:$H$85,2,FALSE)+VLOOKUP(V7,[1]Entrada_tratamento!$C$14:$H$85,3,FALSE)</f>
        <v>445.65999999999997</v>
      </c>
      <c r="W18" s="30">
        <f>VLOOKUP(W7,[1]Entrada_tratamento!$C$14:$H$85,2,FALSE)+VLOOKUP(W7,[1]Entrada_tratamento!$C$14:$H$85,3,FALSE)</f>
        <v>5880.6999999999989</v>
      </c>
      <c r="X18" s="30">
        <f>VLOOKUP(X7,[1]Entrada_tratamento!$C$14:$H$85,2,FALSE)+VLOOKUP(X7,[1]Entrada_tratamento!$C$14:$H$85,3,FALSE)</f>
        <v>798.21999999999991</v>
      </c>
      <c r="Y18" s="30">
        <f>VLOOKUP(Y7,[1]Entrada_tratamento!$C$14:$H$85,2,FALSE)+VLOOKUP(Y7,[1]Entrada_tratamento!$C$14:$H$85,3,FALSE)</f>
        <v>65668.95</v>
      </c>
      <c r="Z18" s="51"/>
      <c r="AA18" s="18">
        <f t="shared" si="3"/>
        <v>1146607.1959342342</v>
      </c>
    </row>
    <row r="19" spans="1:27" x14ac:dyDescent="0.25">
      <c r="A19" s="29" t="s">
        <v>38</v>
      </c>
      <c r="B19" s="13" t="s">
        <v>29</v>
      </c>
      <c r="C19" s="30">
        <f>VLOOKUP(C7,[1]Entrada_tratamento!$C$14:$H$85,4,FALSE)</f>
        <v>19740.271999999997</v>
      </c>
      <c r="D19" s="30">
        <f>VLOOKUP(D7,[1]Entrada_tratamento!$C$14:$H$85,4,FALSE)</f>
        <v>196.92</v>
      </c>
      <c r="E19" s="30">
        <f>VLOOKUP(E7,[1]Entrada_tratamento!$C$14:$H$85,4,FALSE)</f>
        <v>845.74175731453556</v>
      </c>
      <c r="F19" s="30">
        <f>VLOOKUP(F7,[1]Entrada_tratamento!$C$14:$H$85,4,FALSE)</f>
        <v>0</v>
      </c>
      <c r="G19" s="30">
        <f>VLOOKUP(G7,[1]Entrada_tratamento!$C$14:$H$85,4,FALSE)</f>
        <v>0</v>
      </c>
      <c r="H19" s="30">
        <f>VLOOKUP(H7,[1]Entrada_tratamento!$C$14:$H$85,4,FALSE)</f>
        <v>98.06</v>
      </c>
      <c r="I19" s="30">
        <f>VLOOKUP(I7,[1]Entrada_tratamento!$C$14:$H$85,4,FALSE)</f>
        <v>1856.4599999999998</v>
      </c>
      <c r="J19" s="30">
        <f>VLOOKUP(J7,[1]Entrada_tratamento!$C$14:$H$85,4,FALSE)</f>
        <v>0</v>
      </c>
      <c r="K19" s="30">
        <f>VLOOKUP(K7,[1]Entrada_tratamento!$C$14:$H$85,4,FALSE)</f>
        <v>71.367999999999995</v>
      </c>
      <c r="L19" s="30">
        <f>VLOOKUP(L7,[1]Entrada_tratamento!$C$14:$H$85,4,FALSE)</f>
        <v>0</v>
      </c>
      <c r="M19" s="30">
        <f>VLOOKUP(M7,[1]Entrada_tratamento!$C$14:$H$85,4,FALSE)</f>
        <v>85.94</v>
      </c>
      <c r="N19" s="30">
        <f>VLOOKUP(N7,[1]Entrada_tratamento!$C$14:$H$85,4,FALSE)</f>
        <v>0</v>
      </c>
      <c r="O19" s="30">
        <f>VLOOKUP(O7,[1]Entrada_tratamento!$C$14:$H$85,4,FALSE)</f>
        <v>761.76</v>
      </c>
      <c r="P19" s="30">
        <f>VLOOKUP(P7,[1]Entrada_tratamento!$C$14:$H$85,4,FALSE)</f>
        <v>0</v>
      </c>
      <c r="Q19" s="30">
        <f>VLOOKUP(Q7,[1]Entrada_tratamento!$C$14:$H$85,4,FALSE)</f>
        <v>234.79999999999998</v>
      </c>
      <c r="R19" s="30">
        <f>VLOOKUP(R7,[1]Entrada_tratamento!$C$14:$H$85,4,FALSE)</f>
        <v>0</v>
      </c>
      <c r="S19" s="30">
        <f>VLOOKUP(S7,[1]Entrada_tratamento!$C$14:$H$85,4,FALSE)</f>
        <v>0.3</v>
      </c>
      <c r="T19" s="30">
        <f>VLOOKUP(T7,[1]Entrada_tratamento!$C$14:$H$85,4,FALSE)</f>
        <v>0</v>
      </c>
      <c r="U19" s="30">
        <f>VLOOKUP(U7,[1]Entrada_tratamento!$C$14:$H$85,4,FALSE)</f>
        <v>0</v>
      </c>
      <c r="V19" s="30">
        <f>VLOOKUP(V7,[1]Entrada_tratamento!$C$14:$H$85,4,FALSE)</f>
        <v>31.18</v>
      </c>
      <c r="W19" s="30">
        <f>VLOOKUP(W7,[1]Entrada_tratamento!$C$14:$H$85,4,FALSE)</f>
        <v>0</v>
      </c>
      <c r="X19" s="30">
        <f>VLOOKUP(X7,[1]Entrada_tratamento!$C$14:$H$85,4,FALSE)</f>
        <v>0</v>
      </c>
      <c r="Y19" s="30">
        <f>VLOOKUP(Y7,[1]Entrada_tratamento!$C$14:$H$85,4,FALSE)</f>
        <v>0</v>
      </c>
      <c r="Z19" s="51"/>
      <c r="AA19" s="18">
        <f t="shared" si="3"/>
        <v>23922.801757314526</v>
      </c>
    </row>
    <row r="20" spans="1:27" x14ac:dyDescent="0.25">
      <c r="A20" s="29" t="s">
        <v>39</v>
      </c>
      <c r="B20" s="13" t="s">
        <v>29</v>
      </c>
      <c r="C20" s="21">
        <f>VLOOKUP(C7,[1]Entrada_tratamento!$C$14:$H$85,6,FALSE)</f>
        <v>0</v>
      </c>
      <c r="D20" s="21">
        <f>VLOOKUP(D7,[1]Entrada_tratamento!$C$14:$H$85,6,FALSE)</f>
        <v>0</v>
      </c>
      <c r="E20" s="21">
        <f>VLOOKUP(E7,[1]Entrada_tratamento!$C$14:$H$85,6,FALSE)</f>
        <v>0</v>
      </c>
      <c r="F20" s="21">
        <f>VLOOKUP(F7,[1]Entrada_tratamento!$C$14:$H$85,6,FALSE)</f>
        <v>0</v>
      </c>
      <c r="G20" s="21">
        <f>VLOOKUP(G7,[1]Entrada_tratamento!$C$14:$H$85,6,FALSE)</f>
        <v>0</v>
      </c>
      <c r="H20" s="21">
        <f>VLOOKUP(H7,[1]Entrada_tratamento!$C$14:$H$85,6,FALSE)</f>
        <v>0</v>
      </c>
      <c r="I20" s="21">
        <f>VLOOKUP(I7,[1]Entrada_tratamento!$C$14:$H$85,6,FALSE)</f>
        <v>0</v>
      </c>
      <c r="J20" s="21">
        <f>VLOOKUP(J7,[1]Entrada_tratamento!$C$14:$H$85,6,FALSE)</f>
        <v>0</v>
      </c>
      <c r="K20" s="21">
        <f>VLOOKUP(K7,[1]Entrada_tratamento!$C$14:$H$85,6,FALSE)</f>
        <v>0</v>
      </c>
      <c r="L20" s="21">
        <f>VLOOKUP(L7,[1]Entrada_tratamento!$C$14:$H$85,6,FALSE)</f>
        <v>0</v>
      </c>
      <c r="M20" s="21">
        <f>VLOOKUP(M7,[1]Entrada_tratamento!$C$14:$H$85,6,FALSE)</f>
        <v>0</v>
      </c>
      <c r="N20" s="21">
        <f>VLOOKUP(N7,[1]Entrada_tratamento!$C$14:$H$85,6,FALSE)</f>
        <v>0</v>
      </c>
      <c r="O20" s="21">
        <f>VLOOKUP(O7,[1]Entrada_tratamento!$C$14:$H$85,6,FALSE)</f>
        <v>0</v>
      </c>
      <c r="P20" s="21">
        <f>VLOOKUP(P7,[1]Entrada_tratamento!$C$14:$H$85,6,FALSE)</f>
        <v>0</v>
      </c>
      <c r="Q20" s="21">
        <f>VLOOKUP(Q7,[1]Entrada_tratamento!$C$14:$H$85,6,FALSE)</f>
        <v>0</v>
      </c>
      <c r="R20" s="21">
        <f>VLOOKUP(R7,[1]Entrada_tratamento!$C$14:$H$85,6,FALSE)</f>
        <v>0</v>
      </c>
      <c r="S20" s="21">
        <f>VLOOKUP(S7,[1]Entrada_tratamento!$C$14:$H$85,6,FALSE)</f>
        <v>0</v>
      </c>
      <c r="T20" s="21">
        <f>VLOOKUP(T7,[1]Entrada_tratamento!$C$14:$H$85,6,FALSE)</f>
        <v>178.28</v>
      </c>
      <c r="U20" s="21">
        <f>VLOOKUP(U7,[1]Entrada_tratamento!$C$14:$H$85,6,FALSE)</f>
        <v>0</v>
      </c>
      <c r="V20" s="21">
        <f>VLOOKUP(V7,[1]Entrada_tratamento!$C$14:$H$85,6,FALSE)</f>
        <v>0</v>
      </c>
      <c r="W20" s="21">
        <f>VLOOKUP(W7,[1]Entrada_tratamento!$C$14:$H$85,6,FALSE)</f>
        <v>0</v>
      </c>
      <c r="X20" s="21">
        <f>VLOOKUP(X7,[1]Entrada_tratamento!$C$14:$H$85,6,FALSE)</f>
        <v>0</v>
      </c>
      <c r="Y20" s="21">
        <f>VLOOKUP(Y7,[1]Entrada_tratamento!$C$14:$H$85,6,FALSE)</f>
        <v>0</v>
      </c>
      <c r="Z20" s="51"/>
      <c r="AA20" s="18">
        <f t="shared" si="3"/>
        <v>178.28</v>
      </c>
    </row>
    <row r="21" spans="1:27" x14ac:dyDescent="0.25">
      <c r="A21" s="29" t="s">
        <v>40</v>
      </c>
      <c r="B21" s="13" t="s">
        <v>29</v>
      </c>
      <c r="C21" s="30">
        <f>VLOOKUP(C7,[1]Entrada_tratamento!$C$14:$H$85,5,FALSE)</f>
        <v>4744.8</v>
      </c>
      <c r="D21" s="30">
        <f>VLOOKUP(D7,[1]Entrada_tratamento!$C$14:$H$85,5,FALSE)</f>
        <v>6321.4699999999993</v>
      </c>
      <c r="E21" s="30">
        <f>VLOOKUP(E7,[1]Entrada_tratamento!$C$14:$H$85,5,FALSE)</f>
        <v>0</v>
      </c>
      <c r="F21" s="30">
        <f>VLOOKUP(F7,[1]Entrada_tratamento!$C$14:$H$85,5,FALSE)</f>
        <v>0</v>
      </c>
      <c r="G21" s="30">
        <f>VLOOKUP(G7,[1]Entrada_tratamento!$C$14:$H$85,5,FALSE)</f>
        <v>0</v>
      </c>
      <c r="H21" s="30">
        <f>VLOOKUP(H7,[1]Entrada_tratamento!$C$14:$H$85,5,FALSE)</f>
        <v>9474.2800000000007</v>
      </c>
      <c r="I21" s="30">
        <f>VLOOKUP(I7,[1]Entrada_tratamento!$C$14:$H$85,5,FALSE)</f>
        <v>11335.6</v>
      </c>
      <c r="J21" s="30">
        <f>VLOOKUP(J7,[1]Entrada_tratamento!$C$14:$H$85,5,FALSE)</f>
        <v>0</v>
      </c>
      <c r="K21" s="30">
        <f>VLOOKUP(K7,[1]Entrada_tratamento!$C$14:$H$85,5,FALSE)</f>
        <v>0</v>
      </c>
      <c r="L21" s="30">
        <f>VLOOKUP(L7,[1]Entrada_tratamento!$C$14:$H$85,5,FALSE)</f>
        <v>0</v>
      </c>
      <c r="M21" s="30">
        <f>VLOOKUP(M7,[1]Entrada_tratamento!$C$14:$H$85,5,FALSE)</f>
        <v>0</v>
      </c>
      <c r="N21" s="30">
        <f>VLOOKUP(N7,[1]Entrada_tratamento!$C$14:$H$85,5,FALSE)</f>
        <v>0</v>
      </c>
      <c r="O21" s="30">
        <f>VLOOKUP(O7,[1]Entrada_tratamento!$C$14:$H$85,5,FALSE)</f>
        <v>192.61999999999998</v>
      </c>
      <c r="P21" s="30">
        <f>VLOOKUP(P7,[1]Entrada_tratamento!$C$14:$H$85,5,FALSE)</f>
        <v>0</v>
      </c>
      <c r="Q21" s="30">
        <f>VLOOKUP(Q7,[1]Entrada_tratamento!$C$14:$H$85,5,FALSE)</f>
        <v>0</v>
      </c>
      <c r="R21" s="30">
        <f>VLOOKUP(R7,[1]Entrada_tratamento!$C$14:$H$85,5,FALSE)</f>
        <v>0</v>
      </c>
      <c r="S21" s="30">
        <f>VLOOKUP(S7,[1]Entrada_tratamento!$C$14:$H$85,5,FALSE)</f>
        <v>530.17999999999995</v>
      </c>
      <c r="T21" s="30">
        <f>VLOOKUP(T7,[1]Entrada_tratamento!$C$14:$H$85,5,FALSE)</f>
        <v>1086.46</v>
      </c>
      <c r="U21" s="30">
        <f>VLOOKUP(U7,[1]Entrada_tratamento!$C$14:$H$85,5,FALSE)</f>
        <v>2837.84</v>
      </c>
      <c r="V21" s="30">
        <f>VLOOKUP(V7,[1]Entrada_tratamento!$C$14:$H$85,5,FALSE)</f>
        <v>3661.5600000000004</v>
      </c>
      <c r="W21" s="30">
        <f>VLOOKUP(W7,[1]Entrada_tratamento!$C$14:$H$85,5,FALSE)</f>
        <v>0</v>
      </c>
      <c r="X21" s="30">
        <f>VLOOKUP(X7,[1]Entrada_tratamento!$C$14:$H$85,5,FALSE)</f>
        <v>0</v>
      </c>
      <c r="Y21" s="30">
        <f>VLOOKUP(Y7,[1]Entrada_tratamento!$C$14:$H$85,5,FALSE)</f>
        <v>805.68900000000008</v>
      </c>
      <c r="Z21" s="51"/>
      <c r="AA21" s="18">
        <f t="shared" si="3"/>
        <v>40990.498999999996</v>
      </c>
    </row>
    <row r="22" spans="1:27" ht="22.5" x14ac:dyDescent="0.25">
      <c r="A22" s="29" t="s">
        <v>41</v>
      </c>
      <c r="B22" s="13" t="s">
        <v>29</v>
      </c>
      <c r="C22" s="30">
        <f>VLOOKUP(C7,[1]Entrada_tratamento!$C$14:$S$85,17,FALSE)</f>
        <v>129419.97700000003</v>
      </c>
      <c r="D22" s="30">
        <f>VLOOKUP(D7,[1]Entrada_tratamento!$C$14:$S$85,17,FALSE)</f>
        <v>222087.69</v>
      </c>
      <c r="E22" s="30">
        <f>VLOOKUP(E7,[1]Entrada_tratamento!$C$14:$S$85,17,FALSE)</f>
        <v>13762.54</v>
      </c>
      <c r="F22" s="30">
        <f>VLOOKUP(F7,[1]Entrada_tratamento!$C$14:$S$85,17,FALSE)</f>
        <v>1499.02</v>
      </c>
      <c r="G22" s="30">
        <f>VLOOKUP(G7,[1]Entrada_tratamento!$C$14:$S$85,17,FALSE)</f>
        <v>2460.2599999999998</v>
      </c>
      <c r="H22" s="30">
        <f>VLOOKUP(H7,[1]Entrada_tratamento!$C$14:$S$85,17,FALSE)</f>
        <v>49697.486999999994</v>
      </c>
      <c r="I22" s="30">
        <f>VLOOKUP(I7,[1]Entrada_tratamento!$C$14:$S$85,17,FALSE)</f>
        <v>74548.02</v>
      </c>
      <c r="J22" s="30">
        <f>VLOOKUP(J7,[1]Entrada_tratamento!$C$14:$S$85,17,FALSE)</f>
        <v>1.52</v>
      </c>
      <c r="K22" s="30">
        <f>VLOOKUP(K7,[1]Entrada_tratamento!$C$14:$S$85,17,FALSE)</f>
        <v>289212.592</v>
      </c>
      <c r="L22" s="30">
        <f>VLOOKUP(L7,[1]Entrada_tratamento!$C$14:$S$85,17,FALSE)</f>
        <v>38049.290599999986</v>
      </c>
      <c r="M22" s="30">
        <f>VLOOKUP(M7,[1]Entrada_tratamento!$C$14:$S$85,17,FALSE)</f>
        <v>34957.864999999998</v>
      </c>
      <c r="N22" s="30">
        <f>VLOOKUP(N7,[1]Entrada_tratamento!$C$14:$S$85,17,FALSE)</f>
        <v>16236.03</v>
      </c>
      <c r="O22" s="30">
        <f>VLOOKUP(O7,[1]Entrada_tratamento!$C$14:$S$85,17,FALSE)</f>
        <v>44562.400000000009</v>
      </c>
      <c r="P22" s="30">
        <f>VLOOKUP(P7,[1]Entrada_tratamento!$C$14:$S$85,17,FALSE)</f>
        <v>60710.14</v>
      </c>
      <c r="Q22" s="30">
        <f>VLOOKUP(Q7,[1]Entrada_tratamento!$C$14:$S$85,17,FALSE)</f>
        <v>136984.47999999998</v>
      </c>
      <c r="R22" s="30">
        <f>VLOOKUP(R7,[1]Entrada_tratamento!$C$14:$S$85,17,FALSE)</f>
        <v>46554.28</v>
      </c>
      <c r="S22" s="30">
        <f>VLOOKUP(S7,[1]Entrada_tratamento!$C$14:$S$85,17,FALSE)</f>
        <v>61220.679999999993</v>
      </c>
      <c r="T22" s="30">
        <f>VLOOKUP(T7,[1]Entrada_tratamento!$C$14:$S$85,17,FALSE)</f>
        <v>64604.800000000003</v>
      </c>
      <c r="U22" s="30">
        <f>VLOOKUP(U7,[1]Entrada_tratamento!$C$14:$S$85,17,FALSE)</f>
        <v>307989.25999999995</v>
      </c>
      <c r="V22" s="30">
        <f>VLOOKUP(V7,[1]Entrada_tratamento!$C$14:$S$85,17,FALSE)</f>
        <v>74333.939999999988</v>
      </c>
      <c r="W22" s="30">
        <f>VLOOKUP(W7,[1]Entrada_tratamento!$C$14:$S$85,17,FALSE)</f>
        <v>96937.76</v>
      </c>
      <c r="X22" s="30">
        <f>VLOOKUP(X7,[1]Entrada_tratamento!$C$14:$S$85,17,FALSE)</f>
        <v>22249.54</v>
      </c>
      <c r="Y22" s="30">
        <f>VLOOKUP(Y7,[1]Entrada_tratamento!$C$14:$S$85,17,FALSE)</f>
        <v>12783.309999999996</v>
      </c>
      <c r="Z22" s="51"/>
      <c r="AA22" s="18">
        <f t="shared" si="3"/>
        <v>1800862.8816000002</v>
      </c>
    </row>
    <row r="23" spans="1:27" ht="26.25" customHeight="1" x14ac:dyDescent="0.25">
      <c r="A23" s="27" t="s">
        <v>42</v>
      </c>
      <c r="B23" s="13" t="s">
        <v>29</v>
      </c>
      <c r="C23" s="28">
        <f>SUM(C24:C29)</f>
        <v>103855.63700000002</v>
      </c>
      <c r="D23" s="28">
        <f t="shared" ref="D23:Y23" si="4">SUM(D24:D29)</f>
        <v>241542.12300000002</v>
      </c>
      <c r="E23" s="28">
        <f t="shared" si="4"/>
        <v>31097.793376623726</v>
      </c>
      <c r="F23" s="28">
        <f t="shared" si="4"/>
        <v>0</v>
      </c>
      <c r="G23" s="28">
        <f t="shared" si="4"/>
        <v>6396.3</v>
      </c>
      <c r="H23" s="28">
        <f t="shared" si="4"/>
        <v>57923.760000000009</v>
      </c>
      <c r="I23" s="28">
        <f t="shared" si="4"/>
        <v>81734.279999999984</v>
      </c>
      <c r="J23" s="28">
        <f t="shared" si="4"/>
        <v>0</v>
      </c>
      <c r="K23" s="28">
        <f t="shared" si="4"/>
        <v>373306.81999999989</v>
      </c>
      <c r="L23" s="28">
        <f t="shared" si="4"/>
        <v>72005.462999999989</v>
      </c>
      <c r="M23" s="28">
        <f t="shared" si="4"/>
        <v>0</v>
      </c>
      <c r="N23" s="28">
        <f t="shared" si="4"/>
        <v>46050.040999999997</v>
      </c>
      <c r="O23" s="28">
        <f>SUM(O24:O29)</f>
        <v>54613.36</v>
      </c>
      <c r="P23" s="28">
        <f>SUM(P24:P29)</f>
        <v>69109.75</v>
      </c>
      <c r="Q23" s="28">
        <f>SUM(Q24:Q29)</f>
        <v>145111.31</v>
      </c>
      <c r="R23" s="28">
        <f>SUM(R24:R29)</f>
        <v>105340.5</v>
      </c>
      <c r="S23" s="28">
        <f>SUM(S24:S29)</f>
        <v>101006.6</v>
      </c>
      <c r="T23" s="28">
        <f t="shared" si="4"/>
        <v>75880.819999999992</v>
      </c>
      <c r="U23" s="28">
        <f t="shared" si="4"/>
        <v>93119.755293673981</v>
      </c>
      <c r="V23" s="28">
        <f t="shared" si="4"/>
        <v>102752.306</v>
      </c>
      <c r="W23" s="28">
        <f t="shared" si="4"/>
        <v>119440.33999999998</v>
      </c>
      <c r="X23" s="28">
        <f t="shared" si="4"/>
        <v>0</v>
      </c>
      <c r="Y23" s="28">
        <f t="shared" si="4"/>
        <v>0</v>
      </c>
      <c r="Z23" s="53"/>
      <c r="AA23" s="28">
        <f t="shared" si="3"/>
        <v>1880286.9586702981</v>
      </c>
    </row>
    <row r="24" spans="1:27" x14ac:dyDescent="0.25">
      <c r="A24" s="29" t="s">
        <v>37</v>
      </c>
      <c r="B24" s="13" t="s">
        <v>29</v>
      </c>
      <c r="C24" s="17">
        <f>VLOOKUP(C7,[1]Entrada_tratamento!$C$184:$I$240,2,FALSE)+VLOOKUP(C7,[1]Entrada_tratamento!$C$184:$I$240,3,FALSE)-C25</f>
        <v>95893.457000000009</v>
      </c>
      <c r="D24" s="17">
        <f>VLOOKUP(D7,[1]Entrada_tratamento!$C$184:$I$240,2,FALSE)+VLOOKUP(D7,[1]Entrada_tratamento!$C$184:$I$240,3,FALSE)-D25</f>
        <v>226443.503</v>
      </c>
      <c r="E24" s="17">
        <f>VLOOKUP(E7,[1]Entrada_tratamento!$C$184:$I$240,2,FALSE)+VLOOKUP(E7,[1]Entrada_tratamento!$C$184:$I$240,3,FALSE)-E25</f>
        <v>25929.720974066593</v>
      </c>
      <c r="F24" s="17">
        <f>VLOOKUP(F7,[1]Entrada_tratamento!$C$184:$I$240,2,FALSE)+VLOOKUP(F7,[1]Entrada_tratamento!$C$184:$I$240,3,FALSE)-F25</f>
        <v>0</v>
      </c>
      <c r="G24" s="17">
        <f>VLOOKUP(G7,[1]Entrada_tratamento!$C$184:$I$240,2,FALSE)+VLOOKUP(G7,[1]Entrada_tratamento!$C$184:$I$240,3,FALSE)-G25</f>
        <v>5982.96</v>
      </c>
      <c r="H24" s="17">
        <f>VLOOKUP(H7,[1]Entrada_tratamento!$C$184:$I$240,2,FALSE)+VLOOKUP(H7,[1]Entrada_tratamento!$C$184:$I$240,3,FALSE)-H25</f>
        <v>57894.200000000012</v>
      </c>
      <c r="I24" s="17">
        <f>VLOOKUP(I7,[1]Entrada_tratamento!$C$135:$I$177,2,FALSE)+VLOOKUP(I7,[1]Entrada_tratamento!$C$135:$I$177,3,FALSE)</f>
        <v>81596.339999999982</v>
      </c>
      <c r="J24" s="17">
        <f>VLOOKUP(J7,[1]Entrada_tratamento!$C$184:$I$240,2,FALSE)+VLOOKUP(J7,[1]Entrada_tratamento!$C$184:$I$240,3,FALSE)-J25</f>
        <v>0</v>
      </c>
      <c r="K24" s="17">
        <f>VLOOKUP(K7,[1]Entrada_tratamento!$C$184:$I$240,2,FALSE)+VLOOKUP(K7,[1]Entrada_tratamento!$C$184:$I$240,3,FALSE)-K25</f>
        <v>356327.47999999992</v>
      </c>
      <c r="L24" s="17">
        <f>VLOOKUP(L7,[1]Entrada_tratamento!$C$184:$I$240,2,FALSE)+VLOOKUP(L7,[1]Entrada_tratamento!$C$184:$I$240,3,FALSE)-L25</f>
        <v>59210.402999999998</v>
      </c>
      <c r="M24" s="17">
        <f>VLOOKUP(M7,[1]Entrada_tratamento!$C$184:$I$240,2,FALSE)+VLOOKUP(M7,[1]Entrada_tratamento!$C$184:$I$240,3,FALSE)-M25</f>
        <v>0</v>
      </c>
      <c r="N24" s="17">
        <f>VLOOKUP(N7,[1]Entrada_tratamento!$C$184:$I$240,2,FALSE)+VLOOKUP(N7,[1]Entrada_tratamento!$C$184:$I$240,3,FALSE)-N25</f>
        <v>42485.673000000003</v>
      </c>
      <c r="O24" s="17">
        <f>VLOOKUP(O7,[1]Entrada_tratamento!$C$184:$I$240,2,FALSE)+VLOOKUP(O7,[1]Entrada_tratamento!$C$184:$I$240,3,FALSE)-O25</f>
        <v>54387.38</v>
      </c>
      <c r="P24" s="17">
        <f>VLOOKUP(P7,[1]Entrada_tratamento!$C$184:$I$240,2,FALSE)+VLOOKUP(P7,[1]Entrada_tratamento!$C$184:$I$240,3,FALSE)-P25</f>
        <v>68641.239999999991</v>
      </c>
      <c r="Q24" s="17">
        <f>VLOOKUP(Q7,[1]Entrada_tratamento!$C$184:$I$240,2,FALSE)+VLOOKUP(Q7,[1]Entrada_tratamento!$C$184:$I$240,3,FALSE)-Q25</f>
        <v>125878.42000000001</v>
      </c>
      <c r="R24" s="17">
        <f>VLOOKUP(R7,[1]Entrada_tratamento!$C$184:$I$240,2,FALSE)+VLOOKUP(R7,[1]Entrada_tratamento!$C$184:$I$240,3,FALSE)-R25</f>
        <v>83743.290000000008</v>
      </c>
      <c r="S24" s="17">
        <f>VLOOKUP(S7,[1]Entrada_tratamento!$C$184:$I$240,2,FALSE)+VLOOKUP(S7,[1]Entrada_tratamento!$C$184:$I$240,3,FALSE)-S25</f>
        <v>81921.459999999992</v>
      </c>
      <c r="T24" s="17">
        <f>VLOOKUP(T7,[1]Entrada_tratamento!$C$184:$I$240,2,FALSE)+VLOOKUP(T7,[1]Entrada_tratamento!$C$184:$I$240,3,FALSE)-T25</f>
        <v>72586.48</v>
      </c>
      <c r="U24" s="17">
        <f>VLOOKUP(U7,[1]Entrada_tratamento!$C$184:$I$240,2,FALSE)+VLOOKUP(U7,[1]Entrada_tratamento!$C$184:$I$240,3,FALSE)-U25</f>
        <v>4136.419999999991</v>
      </c>
      <c r="V24" s="17">
        <f>VLOOKUP(V7,[1]Entrada_tratamento!$C$184:$I$240,2,FALSE)+VLOOKUP(V7,[1]Entrada_tratamento!$C$184:$I$240,3,FALSE)-V25</f>
        <v>97893.606</v>
      </c>
      <c r="W24" s="17">
        <f>VLOOKUP(W7,[1]Entrada_tratamento!$C$184:$I$240,2,FALSE)+VLOOKUP(W7,[1]Entrada_tratamento!$C$184:$I$240,3,FALSE)-W25</f>
        <v>113969.17999999998</v>
      </c>
      <c r="X24" s="17">
        <f>VLOOKUP(X7,[1]Entrada_tratamento!$C$184:$I$240,2,FALSE)+VLOOKUP(X7,[1]Entrada_tratamento!$C$184:$I$240,3,FALSE)-X25</f>
        <v>0</v>
      </c>
      <c r="Y24" s="17">
        <f>VLOOKUP(Y7,[1]Entrada_tratamento!$C$184:$I$240,2,FALSE)+VLOOKUP(Y7,[1]Entrada_tratamento!$C$184:$I$240,3,FALSE)-Y25</f>
        <v>0</v>
      </c>
      <c r="Z24" s="50"/>
      <c r="AA24" s="18">
        <f t="shared" si="3"/>
        <v>1654921.2129740661</v>
      </c>
    </row>
    <row r="25" spans="1:27" x14ac:dyDescent="0.25">
      <c r="A25" s="29" t="s">
        <v>43</v>
      </c>
      <c r="B25" s="13" t="s">
        <v>29</v>
      </c>
      <c r="C25" s="17">
        <f>VLOOKUP(C7,'[1]Tabelas AUX'!$B$109:$M$133,11,FALSE)+VLOOKUP(C7,'[1]Tabelas AUX'!$B$109:$M$133,12,FALSE)</f>
        <v>5925.38</v>
      </c>
      <c r="D25" s="17">
        <f>VLOOKUP(D7,'[1]Tabelas AUX'!$B$109:$M$133,11,FALSE)+VLOOKUP(D7,'[1]Tabelas AUX'!$B$109:$M$133,12,FALSE)</f>
        <v>11128.95</v>
      </c>
      <c r="E25" s="17">
        <f>VLOOKUP(E7,'[1]Tabelas AUX'!$B$109:$M$133,11,FALSE)+VLOOKUP(E7,'[1]Tabelas AUX'!$B$109:$M$133,12,FALSE)</f>
        <v>2660.41</v>
      </c>
      <c r="F25" s="17">
        <f>VLOOKUP(F7,'[1]Tabelas AUX'!$B$109:$M$133,11,FALSE)+VLOOKUP(F7,'[1]Tabelas AUX'!$B$109:$M$133,12,FALSE)</f>
        <v>0</v>
      </c>
      <c r="G25" s="17">
        <f>VLOOKUP(G7,'[1]Tabelas AUX'!$B$109:$M$133,11,FALSE)+VLOOKUP(G7,'[1]Tabelas AUX'!$B$109:$M$133,12,FALSE)-G31</f>
        <v>413.34000000000003</v>
      </c>
      <c r="H25" s="17">
        <f>VLOOKUP(H7,'[1]Tabelas AUX'!$B$109:$M$133,11,FALSE)+VLOOKUP(H7,'[1]Tabelas AUX'!$B$109:$M$133,12,FALSE)</f>
        <v>27.96</v>
      </c>
      <c r="I25" s="17">
        <f>VLOOKUP(I7,'[1]Tabelas AUX'!$B$109:$M$133,11,FALSE)+VLOOKUP(I7,'[1]Tabelas AUX'!$B$109:$M$133,12,FALSE)</f>
        <v>137.94</v>
      </c>
      <c r="J25" s="17">
        <f>VLOOKUP(J7,'[1]Tabelas AUX'!$B$109:$M$133,11,FALSE)+VLOOKUP(J7,'[1]Tabelas AUX'!$B$109:$M$133,12,FALSE)</f>
        <v>0</v>
      </c>
      <c r="K25" s="17">
        <f>VLOOKUP(K7,'[1]Tabelas AUX'!$B$109:$M$133,11,FALSE)+VLOOKUP(K7,'[1]Tabelas AUX'!$B$109:$M$133,12,FALSE)</f>
        <v>10274.98</v>
      </c>
      <c r="L25" s="17">
        <f>VLOOKUP(L7,'[1]Tabelas AUX'!$B$109:$M$133,11,FALSE)+VLOOKUP(L7,'[1]Tabelas AUX'!$B$109:$M$133,12,FALSE)</f>
        <v>1651.2800000000011</v>
      </c>
      <c r="M25" s="17">
        <f>VLOOKUP(M7,'[1]Tabelas AUX'!$B$109:$M$133,11,FALSE)+VLOOKUP(M7,'[1]Tabelas AUX'!$B$109:$M$133,12,FALSE)</f>
        <v>0</v>
      </c>
      <c r="N25" s="17">
        <f>VLOOKUP(N7,'[1]Tabelas AUX'!$B$109:$M$133,11,FALSE)+VLOOKUP(N7,'[1]Tabelas AUX'!$B$109:$M$133,12,FALSE)</f>
        <v>2573.4499999999998</v>
      </c>
      <c r="O25" s="17">
        <f>VLOOKUP(O7,'[1]Tabelas AUX'!$B$109:$M$133,11,FALSE)+VLOOKUP(O7,'[1]Tabelas AUX'!$B$109:$M$133,12,FALSE)</f>
        <v>225.98000000000002</v>
      </c>
      <c r="P25" s="17">
        <f>VLOOKUP(P7,'[1]Tabelas AUX'!$B$109:$M$133,11,FALSE)+VLOOKUP(P7,'[1]Tabelas AUX'!$B$109:$M$133,12,FALSE)</f>
        <v>446.13</v>
      </c>
      <c r="Q25" s="17">
        <f>VLOOKUP(Q7,'[1]Tabelas AUX'!$B$109:$M$133,11,FALSE)+VLOOKUP(Q7,'[1]Tabelas AUX'!$B$109:$M$133,12,FALSE)</f>
        <v>15575.650000000001</v>
      </c>
      <c r="R25" s="17">
        <f>VLOOKUP(R7,'[1]Tabelas AUX'!$B$109:$M$133,11,FALSE)+VLOOKUP(R7,'[1]Tabelas AUX'!$B$109:$M$133,12,FALSE)</f>
        <v>0</v>
      </c>
      <c r="S25" s="17">
        <f>VLOOKUP(S7,'[1]Tabelas AUX'!$B$109:$M$133,11,FALSE)+VLOOKUP(S7,'[1]Tabelas AUX'!$B$109:$M$133,12,FALSE)</f>
        <v>4289.5599999999995</v>
      </c>
      <c r="T25" s="17">
        <f>VLOOKUP(T7,'[1]Tabelas AUX'!$B$109:$M$133,11,FALSE)+VLOOKUP(T7,'[1]Tabelas AUX'!$B$109:$M$133,12,FALSE)</f>
        <v>3294.34</v>
      </c>
      <c r="U25" s="17">
        <f>VLOOKUP(U7,'[1]Tabelas AUX'!$B$109:$M$133,11,FALSE)+VLOOKUP(U7,'[1]Tabelas AUX'!$B$109:$M$133,12,FALSE)</f>
        <v>18942.115293673996</v>
      </c>
      <c r="V25" s="17">
        <f>VLOOKUP(V7,'[1]Tabelas AUX'!$B$109:$M$133,11,FALSE)+VLOOKUP(V7,'[1]Tabelas AUX'!$B$109:$M$133,12,FALSE)</f>
        <v>4720.2800000000007</v>
      </c>
      <c r="W25" s="17">
        <f>VLOOKUP(W7,'[1]Tabelas AUX'!$B$109:$M$133,11,FALSE)+VLOOKUP(W7,'[1]Tabelas AUX'!$B$109:$M$133,12,FALSE)</f>
        <v>2109.9399999999996</v>
      </c>
      <c r="X25" s="17">
        <f>VLOOKUP(X7,'[1]Tabelas AUX'!$B$109:$M$133,11,FALSE)+VLOOKUP(X7,'[1]Tabelas AUX'!$B$109:$M$133,12,FALSE)</f>
        <v>0</v>
      </c>
      <c r="Y25" s="17">
        <f>VLOOKUP(Y7,'[1]Tabelas AUX'!$B$109:$M$133,11,FALSE)+VLOOKUP(Y7,'[1]Tabelas AUX'!$B$109:$M$133,12,FALSE)</f>
        <v>0</v>
      </c>
      <c r="Z25" s="50"/>
      <c r="AA25" s="18">
        <f t="shared" si="3"/>
        <v>84397.685293674003</v>
      </c>
    </row>
    <row r="26" spans="1:27" x14ac:dyDescent="0.25">
      <c r="A26" s="29" t="s">
        <v>38</v>
      </c>
      <c r="B26" s="13" t="s">
        <v>29</v>
      </c>
      <c r="C26" s="17">
        <f>VLOOKUP(C7,[1]Entrada_tratamento!$C$184:$I$240,4,FALSE)</f>
        <v>1888.7200000000003</v>
      </c>
      <c r="D26" s="17">
        <f>VLOOKUP(D7,[1]Entrada_tratamento!$C$184:$I$240,4,FALSE)</f>
        <v>366.76</v>
      </c>
      <c r="E26" s="17">
        <f>VLOOKUP(E7,[1]Entrada_tratamento!$C$184:$I$240,4,FALSE)</f>
        <v>1190.0824025571317</v>
      </c>
      <c r="F26" s="17">
        <f>VLOOKUP(F7,[1]Entrada_tratamento!$C$184:$I$240,4,FALSE)</f>
        <v>0</v>
      </c>
      <c r="G26" s="17">
        <f>VLOOKUP(G7,[1]Entrada_tratamento!$C$184:$I$240,4,FALSE)</f>
        <v>0</v>
      </c>
      <c r="H26" s="17">
        <f>VLOOKUP(H7,[1]Entrada_tratamento!$C$184:$I$240,4,FALSE)</f>
        <v>1.6</v>
      </c>
      <c r="I26" s="17">
        <f>VLOOKUP(I7,[1]Entrada_tratamento!$C$184:$I$240,4,FALSE)</f>
        <v>0</v>
      </c>
      <c r="J26" s="17">
        <f>VLOOKUP(J7,[1]Entrada_tratamento!$C$184:$I$240,4,FALSE)</f>
        <v>0</v>
      </c>
      <c r="K26" s="17">
        <f>VLOOKUP(K7,[1]Entrada_tratamento!$C$184:$I$240,4,FALSE)</f>
        <v>6704.3599999999988</v>
      </c>
      <c r="L26" s="17">
        <f>VLOOKUP(L7,[1]Entrada_tratamento!$C$184:$I$240,4,FALSE)</f>
        <v>408.64</v>
      </c>
      <c r="M26" s="17">
        <f>VLOOKUP(M7,[1]Entrada_tratamento!$C$184:$I$240,4,FALSE)</f>
        <v>0</v>
      </c>
      <c r="N26" s="17">
        <f>VLOOKUP(N7,[1]Entrada_tratamento!$C$184:$I$240,4,FALSE)</f>
        <v>0</v>
      </c>
      <c r="O26" s="17">
        <f>VLOOKUP(O7,[1]Entrada_tratamento!$C$184:$I$240,4,FALSE)</f>
        <v>0</v>
      </c>
      <c r="P26" s="17">
        <f>VLOOKUP(P7,[1]Entrada_tratamento!$C$184:$I$240,4,FALSE)</f>
        <v>22.380000000000003</v>
      </c>
      <c r="Q26" s="17">
        <f>VLOOKUP(Q7,[1]Entrada_tratamento!$C$184:$I$240,4,FALSE)</f>
        <v>18.600000000000001</v>
      </c>
      <c r="R26" s="17">
        <f>VLOOKUP(R7,[1]Entrada_tratamento!$C$184:$I$240,4,FALSE)</f>
        <v>1408.34</v>
      </c>
      <c r="S26" s="17">
        <f>VLOOKUP(S7,[1]Entrada_tratamento!$C$184:$I$240,4,FALSE)</f>
        <v>506.02000000000004</v>
      </c>
      <c r="T26" s="17">
        <f>VLOOKUP(T7,[1]Entrada_tratamento!$C$184:$I$240,4,FALSE)</f>
        <v>0</v>
      </c>
      <c r="U26" s="17">
        <f>VLOOKUP(U7,[1]Entrada_tratamento!$C$184:$I$240,4,FALSE)</f>
        <v>4863.3999999999996</v>
      </c>
      <c r="V26" s="17">
        <f>VLOOKUP(V7,[1]Entrada_tratamento!$C$184:$I$240,4,FALSE)</f>
        <v>0</v>
      </c>
      <c r="W26" s="17">
        <f>VLOOKUP(W7,[1]Entrada_tratamento!$C$184:$I$240,4,FALSE)</f>
        <v>0.5</v>
      </c>
      <c r="X26" s="17">
        <f>VLOOKUP(X7,[1]Entrada_tratamento!$C$184:$I$240,4,FALSE)</f>
        <v>0</v>
      </c>
      <c r="Y26" s="17">
        <f>VLOOKUP(Y7,[1]Entrada_tratamento!$C$184:$I$240,4,FALSE)</f>
        <v>0</v>
      </c>
      <c r="Z26" s="50"/>
      <c r="AA26" s="18">
        <f t="shared" si="3"/>
        <v>17379.402402557131</v>
      </c>
    </row>
    <row r="27" spans="1:27" x14ac:dyDescent="0.25">
      <c r="A27" s="29" t="s">
        <v>39</v>
      </c>
      <c r="B27" s="13" t="s">
        <v>29</v>
      </c>
      <c r="C27" s="17">
        <f>VLOOKUP(C7,[1]Entrada_tratamento!$C$184:$I$240,6,FALSE)</f>
        <v>0</v>
      </c>
      <c r="D27" s="17">
        <f>VLOOKUP(D7,[1]Entrada_tratamento!$C$184:$I$240,6,FALSE)</f>
        <v>1603.7600000000002</v>
      </c>
      <c r="E27" s="17">
        <f>VLOOKUP(E7,[1]Entrada_tratamento!$C$184:$I$240,6,FALSE)</f>
        <v>0</v>
      </c>
      <c r="F27" s="17">
        <f>VLOOKUP(F7,[1]Entrada_tratamento!$C$184:$I$240,6,FALSE)</f>
        <v>0</v>
      </c>
      <c r="G27" s="17">
        <f>VLOOKUP(G7,[1]Entrada_tratamento!$C$184:$I$240,6,FALSE)</f>
        <v>0</v>
      </c>
      <c r="H27" s="17">
        <f>VLOOKUP(H7,[1]Entrada_tratamento!$C$184:$I$240,6,FALSE)</f>
        <v>0</v>
      </c>
      <c r="I27" s="17">
        <f>VLOOKUP(I7,[1]Entrada_tratamento!$C$184:$I$240,6,FALSE)</f>
        <v>0</v>
      </c>
      <c r="J27" s="17">
        <f>VLOOKUP(J7,[1]Entrada_tratamento!$C$184:$I$240,6,FALSE)</f>
        <v>0</v>
      </c>
      <c r="K27" s="17">
        <f>VLOOKUP(K7,[1]Entrada_tratamento!$C$184:$I$240,6,FALSE)</f>
        <v>0</v>
      </c>
      <c r="L27" s="17">
        <f>VLOOKUP(L7,[1]Entrada_tratamento!$C$184:$I$240,6,FALSE)</f>
        <v>0</v>
      </c>
      <c r="M27" s="17">
        <f>VLOOKUP(M7,[1]Entrada_tratamento!$C$184:$I$240,6,FALSE)</f>
        <v>0</v>
      </c>
      <c r="N27" s="17">
        <f>VLOOKUP(N7,[1]Entrada_tratamento!$C$184:$I$240,6,FALSE)</f>
        <v>0</v>
      </c>
      <c r="O27" s="17">
        <f>VLOOKUP(O7,[1]Entrada_tratamento!$C$184:$I$240,6,FALSE)</f>
        <v>0</v>
      </c>
      <c r="P27" s="17">
        <f>VLOOKUP(P7,[1]Entrada_tratamento!$C$184:$I$240,6,FALSE)</f>
        <v>0</v>
      </c>
      <c r="Q27" s="17">
        <f>VLOOKUP(Q7,[1]Entrada_tratamento!$C$184:$I$240,6,FALSE)</f>
        <v>0</v>
      </c>
      <c r="R27" s="17">
        <f>VLOOKUP(R7,[1]Entrada_tratamento!$C$184:$I$240,6,FALSE)</f>
        <v>17730.66</v>
      </c>
      <c r="S27" s="17">
        <f>VLOOKUP(S7,[1]Entrada_tratamento!$C$184:$I$240,6,FALSE)</f>
        <v>0</v>
      </c>
      <c r="T27" s="17">
        <f>VLOOKUP(T7,[1]Entrada_tratamento!$C$184:$I$240,6,FALSE)</f>
        <v>0</v>
      </c>
      <c r="U27" s="17">
        <f>VLOOKUP(U7,[1]Entrada_tratamento!$C$184:$I$240,6,FALSE)</f>
        <v>0</v>
      </c>
      <c r="V27" s="17">
        <f>VLOOKUP(V7,[1]Entrada_tratamento!$C$184:$I$240,6,FALSE)</f>
        <v>0</v>
      </c>
      <c r="W27" s="17">
        <f>VLOOKUP(W7,[1]Entrada_tratamento!$C$184:$I$240,6,FALSE)</f>
        <v>3360.7200000000003</v>
      </c>
      <c r="X27" s="17">
        <f>VLOOKUP(X7,[1]Entrada_tratamento!$C$184:$I$240,6,FALSE)</f>
        <v>0</v>
      </c>
      <c r="Y27" s="17">
        <f>VLOOKUP(Y7,[1]Entrada_tratamento!$C$184:$I$240,6,FALSE)</f>
        <v>0</v>
      </c>
      <c r="Z27" s="50"/>
      <c r="AA27" s="18">
        <f t="shared" si="3"/>
        <v>22695.14</v>
      </c>
    </row>
    <row r="28" spans="1:27" x14ac:dyDescent="0.25">
      <c r="A28" s="29" t="s">
        <v>40</v>
      </c>
      <c r="B28" s="13" t="s">
        <v>29</v>
      </c>
      <c r="C28" s="17">
        <f>VLOOKUP(C7,[1]Entrada_tratamento!$C$184:$I$240,5,FALSE)</f>
        <v>0</v>
      </c>
      <c r="D28" s="17">
        <f>VLOOKUP(D7,[1]Entrada_tratamento!$C$184:$I$240,5,FALSE)</f>
        <v>0</v>
      </c>
      <c r="E28" s="17">
        <f>VLOOKUP(E7,[1]Entrada_tratamento!$C$184:$I$240,5,FALSE)</f>
        <v>0</v>
      </c>
      <c r="F28" s="17">
        <f>VLOOKUP(F7,[1]Entrada_tratamento!$C$184:$I$240,5,FALSE)</f>
        <v>0</v>
      </c>
      <c r="G28" s="17">
        <f>VLOOKUP(G7,[1]Entrada_tratamento!$C$184:$I$240,5,FALSE)</f>
        <v>0</v>
      </c>
      <c r="H28" s="17">
        <f>VLOOKUP(H7,[1]Entrada_tratamento!$C$184:$I$240,5,FALSE)</f>
        <v>0</v>
      </c>
      <c r="I28" s="17">
        <f>VLOOKUP(I7,[1]Entrada_tratamento!$C$184:$I$240,5,FALSE)</f>
        <v>0</v>
      </c>
      <c r="J28" s="17">
        <f>VLOOKUP(J7,[1]Entrada_tratamento!$C$184:$I$240,5,FALSE)</f>
        <v>0</v>
      </c>
      <c r="K28" s="17">
        <f>VLOOKUP(K7,[1]Entrada_tratamento!$C$184:$I$240,5,FALSE)</f>
        <v>0</v>
      </c>
      <c r="L28" s="17">
        <f>VLOOKUP(L7,[1]Entrada_tratamento!$C$184:$I$240,5,FALSE)</f>
        <v>402.0200000000001</v>
      </c>
      <c r="M28" s="17">
        <f>VLOOKUP(M7,[1]Entrada_tratamento!$C$184:$I$240,5,FALSE)</f>
        <v>0</v>
      </c>
      <c r="N28" s="17">
        <f>VLOOKUP(N7,[1]Entrada_tratamento!$C$184:$I$240,5,FALSE)</f>
        <v>0</v>
      </c>
      <c r="O28" s="17">
        <f>VLOOKUP(O7,[1]Entrada_tratamento!$C$184:$I$240,5,FALSE)</f>
        <v>0</v>
      </c>
      <c r="P28" s="17">
        <f>VLOOKUP(P7,[1]Entrada_tratamento!$C$184:$I$240,5,FALSE)</f>
        <v>0</v>
      </c>
      <c r="Q28" s="17">
        <f>VLOOKUP(Q7,[1]Entrada_tratamento!$C$184:$I$240,5,FALSE)</f>
        <v>0</v>
      </c>
      <c r="R28" s="17">
        <f>VLOOKUP(R7,[1]Entrada_tratamento!$C$184:$I$240,5,FALSE)</f>
        <v>0</v>
      </c>
      <c r="S28" s="17">
        <f>VLOOKUP(S7,[1]Entrada_tratamento!$C$184:$I$240,5,FALSE)</f>
        <v>0</v>
      </c>
      <c r="T28" s="17">
        <f>VLOOKUP(T7,[1]Entrada_tratamento!$C$184:$I$240,5,FALSE)</f>
        <v>0</v>
      </c>
      <c r="U28" s="17">
        <f>VLOOKUP(U7,[1]Entrada_tratamento!$C$184:$I$240,5,FALSE)</f>
        <v>0</v>
      </c>
      <c r="V28" s="17">
        <f>VLOOKUP(V7,[1]Entrada_tratamento!$C$184:$I$240,5,FALSE)</f>
        <v>0</v>
      </c>
      <c r="W28" s="17">
        <f>VLOOKUP(W7,[1]Entrada_tratamento!$C$184:$I$240,5,FALSE)</f>
        <v>0</v>
      </c>
      <c r="X28" s="17">
        <f>VLOOKUP(X7,[1]Entrada_tratamento!$C$184:$I$240,5,FALSE)</f>
        <v>0</v>
      </c>
      <c r="Y28" s="17">
        <f>VLOOKUP(Y7,[1]Entrada_tratamento!$C$184:$I$240,5,FALSE)</f>
        <v>0</v>
      </c>
      <c r="Z28" s="50"/>
      <c r="AA28" s="18">
        <f t="shared" si="3"/>
        <v>402.0200000000001</v>
      </c>
    </row>
    <row r="29" spans="1:27" ht="22.5" x14ac:dyDescent="0.25">
      <c r="A29" s="29" t="s">
        <v>41</v>
      </c>
      <c r="B29" s="13" t="s">
        <v>29</v>
      </c>
      <c r="C29" s="17">
        <f>VLOOKUP(C7,[1]Entrada_tratamento!$C$184:$S$240,17,FALSE)-VLOOKUP(C7,[1]Entrada_tratamento!$C$184:$S$240,9,FALSE)-VLOOKUP(C7,[1]Entrada_tratamento!$C$184:$S$240,10,FALSE)</f>
        <v>148.08000000000175</v>
      </c>
      <c r="D29" s="17">
        <f>VLOOKUP(D7,[1]Entrada_tratamento!$C$184:$S$240,17,FALSE)-VLOOKUP(D7,[1]Entrada_tratamento!$C$184:$S$240,9,FALSE)-VLOOKUP(D7,[1]Entrada_tratamento!$C$184:$S$240,10,FALSE)</f>
        <v>1999.1500000000087</v>
      </c>
      <c r="E29" s="17">
        <f>VLOOKUP(E7,[1]Entrada_tratamento!$C$184:$S$240,17,FALSE)-VLOOKUP(E7,[1]Entrada_tratamento!$C$184:$S$240,9,FALSE)-VLOOKUP(E7,[1]Entrada_tratamento!$C$184:$S$240,10,FALSE)</f>
        <v>1317.58</v>
      </c>
      <c r="F29" s="17">
        <f>VLOOKUP(F7,[1]Entrada_tratamento!$C$184:$S$240,17,FALSE)-VLOOKUP(F7,[1]Entrada_tratamento!$C$184:$S$240,9,FALSE)-VLOOKUP(F7,[1]Entrada_tratamento!$C$184:$S$240,10,FALSE)</f>
        <v>0</v>
      </c>
      <c r="G29" s="17">
        <f>VLOOKUP(G7,[1]Entrada_tratamento!$C$184:$S$240,17,FALSE)-VLOOKUP(G7,[1]Entrada_tratamento!$C$184:$S$240,9,FALSE)-VLOOKUP(G7,[1]Entrada_tratamento!$C$184:$S$240,10,FALSE)</f>
        <v>0</v>
      </c>
      <c r="H29" s="17">
        <f>VLOOKUP(H7,[1]Entrada_tratamento!$C$184:$S$240,17,FALSE)-VLOOKUP(H7,[1]Entrada_tratamento!$C$184:$S$240,9,FALSE)-VLOOKUP(H7,[1]Entrada_tratamento!$C$184:$S$240,10,FALSE)</f>
        <v>0</v>
      </c>
      <c r="I29" s="17">
        <v>0</v>
      </c>
      <c r="J29" s="17">
        <f>VLOOKUP(J7,[1]Entrada_tratamento!$C$184:$S$240,17,FALSE)-VLOOKUP(J7,[1]Entrada_tratamento!$C$184:$S$240,9,FALSE)-VLOOKUP(J7,[1]Entrada_tratamento!$C$184:$S$240,10,FALSE)</f>
        <v>0</v>
      </c>
      <c r="K29" s="17">
        <f>VLOOKUP(K7,[1]Entrada_tratamento!$C$184:$S$240,17,FALSE)-VLOOKUP(K7,[1]Entrada_tratamento!$C$184:$S$240,9,FALSE)-VLOOKUP(K7,[1]Entrada_tratamento!$C$184:$S$240,10,FALSE)</f>
        <v>0</v>
      </c>
      <c r="L29" s="17">
        <f>VLOOKUP(L7,[1]Entrada_tratamento!$C$184:$S$240,17,FALSE)-VLOOKUP(L7,[1]Entrada_tratamento!$C$184:$S$240,9,FALSE)-VLOOKUP(L7,[1]Entrada_tratamento!$C$184:$S$240,10,FALSE)</f>
        <v>10333.120000000003</v>
      </c>
      <c r="M29" s="17">
        <f>VLOOKUP(M7,[1]Entrada_tratamento!$C$184:$S$240,17,FALSE)-VLOOKUP(M7,[1]Entrada_tratamento!$C$184:$S$240,9,FALSE)-VLOOKUP(M7,[1]Entrada_tratamento!$C$184:$S$240,10,FALSE)</f>
        <v>0</v>
      </c>
      <c r="N29" s="17">
        <f>VLOOKUP(N7,[1]Entrada_tratamento!$C$184:$S$240,17,FALSE)-VLOOKUP(N7,[1]Entrada_tratamento!$C$184:$S$240,9,FALSE)-VLOOKUP(N7,[1]Entrada_tratamento!$C$184:$S$240,10,FALSE)</f>
        <v>990.91800000000148</v>
      </c>
      <c r="O29" s="17">
        <f>VLOOKUP(O7,[1]Entrada_tratamento!$C$184:$S$240,17,FALSE)-VLOOKUP(O7,[1]Entrada_tratamento!$C$184:$S$240,9,FALSE)-VLOOKUP(O7,[1]Entrada_tratamento!$C$184:$S$240,10,FALSE)</f>
        <v>0</v>
      </c>
      <c r="P29" s="17">
        <f>VLOOKUP(P7,[1]Entrada_tratamento!$C$184:$S$240,17,FALSE)-VLOOKUP(P7,[1]Entrada_tratamento!$C$184:$S$240,9,FALSE)-VLOOKUP(P7,[1]Entrada_tratamento!$C$184:$S$240,10,FALSE)</f>
        <v>0</v>
      </c>
      <c r="Q29" s="17">
        <f>VLOOKUP(Q7,[1]Entrada_tratamento!$C$184:$S$240,17,FALSE)-VLOOKUP(Q7,[1]Entrada_tratamento!$C$184:$S$240,9,FALSE)-VLOOKUP(Q7,[1]Entrada_tratamento!$C$184:$S$240,10,FALSE)</f>
        <v>3638.6399999999994</v>
      </c>
      <c r="R29" s="17">
        <f>VLOOKUP(R7,[1]Entrada_tratamento!$C$184:$S$240,17,FALSE)-VLOOKUP(R7,[1]Entrada_tratamento!$C$184:$S$240,9,FALSE)-VLOOKUP(R7,[1]Entrada_tratamento!$C$184:$S$240,10,FALSE)</f>
        <v>2458.2099999999991</v>
      </c>
      <c r="S29" s="17">
        <f>VLOOKUP(S7,[1]Entrada_tratamento!$C$184:$S$240,17,FALSE)-VLOOKUP(S7,[1]Entrada_tratamento!$C$184:$S$240,9,FALSE)-VLOOKUP(S7,[1]Entrada_tratamento!$C$184:$S$240,10,FALSE)</f>
        <v>14289.560000000005</v>
      </c>
      <c r="T29" s="17">
        <f>VLOOKUP(T7,[1]Entrada_tratamento!$C$184:$S$240,17,FALSE)-VLOOKUP(T7,[1]Entrada_tratamento!$C$184:$S$240,9,FALSE)-VLOOKUP(T7,[1]Entrada_tratamento!$C$184:$S$240,10,FALSE)</f>
        <v>1.3100631690576847E-12</v>
      </c>
      <c r="U29" s="17">
        <f>VLOOKUP(U7,[1]Entrada_tratamento!$C$184:$S$240,17,FALSE)-VLOOKUP(U7,[1]Entrada_tratamento!$C$184:$S$240,9,FALSE)-VLOOKUP(U7,[1]Entrada_tratamento!$C$184:$S$240,10,FALSE)</f>
        <v>65177.82</v>
      </c>
      <c r="V29" s="17">
        <f>VLOOKUP(V7,[1]Entrada_tratamento!$C$184:$S$240,17,FALSE)-VLOOKUP(V7,[1]Entrada_tratamento!$C$184:$S$240,9,FALSE)-VLOOKUP(V7,[1]Entrada_tratamento!$C$184:$S$240,10,FALSE)</f>
        <v>138.41999999999825</v>
      </c>
      <c r="W29" s="17">
        <f>VLOOKUP(W7,[1]Entrada_tratamento!$C$184:$S$240,17,FALSE)-VLOOKUP(W7,[1]Entrada_tratamento!$C$184:$S$240,9,FALSE)-VLOOKUP(W7,[1]Entrada_tratamento!$C$184:$S$240,10,FALSE)</f>
        <v>0</v>
      </c>
      <c r="X29" s="17">
        <f>VLOOKUP(X7,[1]Entrada_tratamento!$C$184:$S$240,17,FALSE)-VLOOKUP(X7,[1]Entrada_tratamento!$C$184:$S$240,9,FALSE)-VLOOKUP(X7,[1]Entrada_tratamento!$C$184:$S$240,10,FALSE)</f>
        <v>0</v>
      </c>
      <c r="Y29" s="17">
        <f>VLOOKUP(Y7,[1]Entrada_tratamento!$C$184:$S$240,17,FALSE)-VLOOKUP(Y7,[1]Entrada_tratamento!$C$184:$S$240,9,FALSE)-VLOOKUP(Y7,[1]Entrada_tratamento!$C$184:$S$240,10,FALSE)</f>
        <v>0</v>
      </c>
      <c r="Z29" s="50"/>
      <c r="AA29" s="18">
        <f t="shared" si="3"/>
        <v>100491.49800000001</v>
      </c>
    </row>
    <row r="30" spans="1:27" ht="22.5" x14ac:dyDescent="0.25">
      <c r="A30" s="27" t="s">
        <v>44</v>
      </c>
      <c r="B30" s="13" t="s">
        <v>29</v>
      </c>
      <c r="C30" s="28">
        <f>SUM(C31:C35)</f>
        <v>16172.086000000001</v>
      </c>
      <c r="D30" s="28">
        <f t="shared" ref="D30:Y30" si="5">SUM(D31:D35)</f>
        <v>0</v>
      </c>
      <c r="E30" s="28">
        <f t="shared" si="5"/>
        <v>0</v>
      </c>
      <c r="F30" s="28">
        <f t="shared" si="5"/>
        <v>0</v>
      </c>
      <c r="G30" s="28">
        <f t="shared" si="5"/>
        <v>0</v>
      </c>
      <c r="H30" s="28">
        <f t="shared" si="5"/>
        <v>0</v>
      </c>
      <c r="I30" s="28">
        <f t="shared" si="5"/>
        <v>0</v>
      </c>
      <c r="J30" s="28">
        <f t="shared" si="5"/>
        <v>0</v>
      </c>
      <c r="K30" s="28">
        <f t="shared" si="5"/>
        <v>0</v>
      </c>
      <c r="L30" s="28">
        <f t="shared" si="5"/>
        <v>0</v>
      </c>
      <c r="M30" s="28">
        <f t="shared" si="5"/>
        <v>58530.590000000004</v>
      </c>
      <c r="N30" s="28">
        <f t="shared" si="5"/>
        <v>0</v>
      </c>
      <c r="O30" s="28">
        <f>SUM(O31:O35)</f>
        <v>0</v>
      </c>
      <c r="P30" s="28">
        <f>SUM(P31:P35)</f>
        <v>0</v>
      </c>
      <c r="Q30" s="28">
        <f>SUM(Q31:Q35)</f>
        <v>0</v>
      </c>
      <c r="R30" s="28">
        <f>SUM(R31:R35)</f>
        <v>0</v>
      </c>
      <c r="S30" s="28">
        <f>SUM(S31:S35)</f>
        <v>0</v>
      </c>
      <c r="T30" s="28">
        <f t="shared" si="5"/>
        <v>0</v>
      </c>
      <c r="U30" s="28">
        <f t="shared" si="5"/>
        <v>54173.1</v>
      </c>
      <c r="V30" s="28">
        <f t="shared" si="5"/>
        <v>0</v>
      </c>
      <c r="W30" s="28">
        <f t="shared" si="5"/>
        <v>0</v>
      </c>
      <c r="X30" s="28">
        <f t="shared" si="5"/>
        <v>0</v>
      </c>
      <c r="Y30" s="28">
        <f t="shared" si="5"/>
        <v>39687.415000000008</v>
      </c>
      <c r="Z30" s="53"/>
      <c r="AA30" s="28">
        <f t="shared" si="3"/>
        <v>168563.19100000002</v>
      </c>
    </row>
    <row r="31" spans="1:27" x14ac:dyDescent="0.25">
      <c r="A31" s="29" t="s">
        <v>45</v>
      </c>
      <c r="B31" s="13" t="s">
        <v>29</v>
      </c>
      <c r="C31" s="30">
        <f>VLOOKUP(C7,[1]Entrada_tratamento!$C$247:$I$287,3,FALSE)</f>
        <v>14328.946000000002</v>
      </c>
      <c r="D31" s="30">
        <f>VLOOKUP(D7,[1]Entrada_tratamento!$C$247:$I$287,3,FALSE)</f>
        <v>0</v>
      </c>
      <c r="E31" s="30">
        <f>VLOOKUP(E7,[1]Entrada_tratamento!$C$247:$I$287,3,FALSE)</f>
        <v>0</v>
      </c>
      <c r="F31" s="30">
        <f>VLOOKUP(F7,[1]Entrada_tratamento!$C$247:$I$287,3,FALSE)</f>
        <v>0</v>
      </c>
      <c r="G31" s="30">
        <f>VLOOKUP(G7,[1]Entrada_tratamento!$C$247:$I$287,3,FALSE)</f>
        <v>0</v>
      </c>
      <c r="H31" s="30">
        <f>VLOOKUP(H7,[1]Entrada_tratamento!$C$247:$I$287,3,FALSE)</f>
        <v>0</v>
      </c>
      <c r="I31" s="30">
        <f>VLOOKUP(I7,[1]Entrada_tratamento!$C$247:$I$287,3,FALSE)</f>
        <v>0</v>
      </c>
      <c r="J31" s="30">
        <f>VLOOKUP(J7,[1]Entrada_tratamento!$C$247:$I$287,3,FALSE)</f>
        <v>0</v>
      </c>
      <c r="K31" s="30">
        <f>VLOOKUP(K7,[1]Entrada_tratamento!$C$247:$I$287,3,FALSE)</f>
        <v>0</v>
      </c>
      <c r="L31" s="30">
        <f>VLOOKUP(L7,[1]Entrada_tratamento!$C$247:$I$287,3,FALSE)</f>
        <v>0</v>
      </c>
      <c r="M31" s="30">
        <f>VLOOKUP(M7,[1]Entrada_tratamento!$C$247:$I$287,3,FALSE)</f>
        <v>55159.570000000007</v>
      </c>
      <c r="N31" s="30">
        <f>VLOOKUP(N7,[1]Entrada_tratamento!$C$247:$I$287,3,FALSE)</f>
        <v>0</v>
      </c>
      <c r="O31" s="30">
        <f>VLOOKUP(O7,[1]Entrada_tratamento!$C$247:$I$287,3,FALSE)</f>
        <v>0</v>
      </c>
      <c r="P31" s="30">
        <f>VLOOKUP(P7,[1]Entrada_tratamento!$C$247:$I$287,3,FALSE)</f>
        <v>0</v>
      </c>
      <c r="Q31" s="30">
        <f>VLOOKUP(Q7,[1]Entrada_tratamento!$C$247:$I$287,3,FALSE)</f>
        <v>0</v>
      </c>
      <c r="R31" s="30">
        <f>VLOOKUP(R7,[1]Entrada_tratamento!$C$247:$I$287,3,FALSE)</f>
        <v>0</v>
      </c>
      <c r="S31" s="30">
        <f>VLOOKUP(S7,[1]Entrada_tratamento!$C$247:$I$287,3,FALSE)</f>
        <v>0</v>
      </c>
      <c r="T31" s="30">
        <f>VLOOKUP(T7,[1]Entrada_tratamento!$C$247:$I$287,3,FALSE)</f>
        <v>0</v>
      </c>
      <c r="U31" s="30">
        <f>VLOOKUP(U7,[1]Entrada_tratamento!$C$247:$I$287,3,FALSE)</f>
        <v>54173.1</v>
      </c>
      <c r="V31" s="30">
        <f>VLOOKUP(V7,[1]Entrada_tratamento!$C$247:$I$287,3,FALSE)</f>
        <v>0</v>
      </c>
      <c r="W31" s="30">
        <f>VLOOKUP(W7,[1]Entrada_tratamento!$C$247:$I$287,3,FALSE)</f>
        <v>0</v>
      </c>
      <c r="X31" s="30">
        <f>VLOOKUP(X7,[1]Entrada_tratamento!$C$247:$I$287,3,FALSE)</f>
        <v>0</v>
      </c>
      <c r="Y31" s="30">
        <f>VLOOKUP(Y7,[1]Entrada_tratamento!$C$247:$I$287,3,FALSE)</f>
        <v>35523.67500000001</v>
      </c>
      <c r="Z31" s="51"/>
      <c r="AA31" s="18">
        <f t="shared" si="3"/>
        <v>159185.29100000003</v>
      </c>
    </row>
    <row r="32" spans="1:27" x14ac:dyDescent="0.25">
      <c r="A32" s="29" t="s">
        <v>38</v>
      </c>
      <c r="B32" s="13" t="s">
        <v>29</v>
      </c>
      <c r="C32" s="30">
        <f>VLOOKUP(C7,[1]Entrada_tratamento!$C$247:$I$287,4,FALSE)</f>
        <v>631.69999999999982</v>
      </c>
      <c r="D32" s="30">
        <f>VLOOKUP(D7,[1]Entrada_tratamento!$C$247:$I$287,4,FALSE)</f>
        <v>0</v>
      </c>
      <c r="E32" s="30">
        <f>VLOOKUP(E7,[1]Entrada_tratamento!$C$247:$I$287,4,FALSE)</f>
        <v>0</v>
      </c>
      <c r="F32" s="30">
        <f>VLOOKUP(F7,[1]Entrada_tratamento!$C$247:$I$287,4,FALSE)</f>
        <v>0</v>
      </c>
      <c r="G32" s="30">
        <f>VLOOKUP(G7,[1]Entrada_tratamento!$C$247:$I$287,4,FALSE)</f>
        <v>0</v>
      </c>
      <c r="H32" s="30">
        <f>VLOOKUP(H7,[1]Entrada_tratamento!$C$247:$I$287,4,FALSE)</f>
        <v>0</v>
      </c>
      <c r="I32" s="30">
        <f>VLOOKUP(I7,[1]Entrada_tratamento!$C$247:$I$287,4,FALSE)</f>
        <v>0</v>
      </c>
      <c r="J32" s="30">
        <f>VLOOKUP(J7,[1]Entrada_tratamento!$C$247:$I$287,4,FALSE)</f>
        <v>0</v>
      </c>
      <c r="K32" s="30">
        <f>VLOOKUP(K7,[1]Entrada_tratamento!$C$247:$I$287,4,FALSE)</f>
        <v>0</v>
      </c>
      <c r="L32" s="30">
        <f>VLOOKUP(L7,[1]Entrada_tratamento!$C$247:$I$287,4,FALSE)</f>
        <v>0</v>
      </c>
      <c r="M32" s="30">
        <f>VLOOKUP(M7,[1]Entrada_tratamento!$C$247:$I$287,4,FALSE)</f>
        <v>2952.0599999999995</v>
      </c>
      <c r="N32" s="30">
        <f>VLOOKUP(N7,[1]Entrada_tratamento!$C$247:$I$287,4,FALSE)</f>
        <v>0</v>
      </c>
      <c r="O32" s="30">
        <f>VLOOKUP(O7,[1]Entrada_tratamento!$C$247:$I$287,4,FALSE)</f>
        <v>0</v>
      </c>
      <c r="P32" s="30">
        <f>VLOOKUP(P7,[1]Entrada_tratamento!$C$247:$I$287,4,FALSE)</f>
        <v>0</v>
      </c>
      <c r="Q32" s="30">
        <f>VLOOKUP(Q7,[1]Entrada_tratamento!$C$247:$I$287,4,FALSE)</f>
        <v>0</v>
      </c>
      <c r="R32" s="30">
        <f>VLOOKUP(R7,[1]Entrada_tratamento!$C$247:$I$287,4,FALSE)</f>
        <v>0</v>
      </c>
      <c r="S32" s="30">
        <f>VLOOKUP(S7,[1]Entrada_tratamento!$C$247:$I$287,4,FALSE)</f>
        <v>0</v>
      </c>
      <c r="T32" s="30">
        <f>VLOOKUP(T7,[1]Entrada_tratamento!$C$247:$I$287,4,FALSE)</f>
        <v>0</v>
      </c>
      <c r="U32" s="30">
        <f>VLOOKUP(U7,[1]Entrada_tratamento!$C$247:$I$287,4,FALSE)</f>
        <v>0</v>
      </c>
      <c r="V32" s="30">
        <f>VLOOKUP(V7,[1]Entrada_tratamento!$C$247:$I$287,4,FALSE)</f>
        <v>0</v>
      </c>
      <c r="W32" s="30">
        <f>VLOOKUP(W7,[1]Entrada_tratamento!$C$247:$I$287,4,FALSE)</f>
        <v>0</v>
      </c>
      <c r="X32" s="30">
        <f>VLOOKUP(X7,[1]Entrada_tratamento!$C$247:$I$287,4,FALSE)</f>
        <v>0</v>
      </c>
      <c r="Y32" s="30">
        <f>VLOOKUP(Y7,[1]Entrada_tratamento!$C$247:$I$287,4,FALSE)</f>
        <v>3425.42</v>
      </c>
      <c r="Z32" s="51"/>
      <c r="AA32" s="18">
        <f t="shared" si="3"/>
        <v>7009.1799999999994</v>
      </c>
    </row>
    <row r="33" spans="1:27" x14ac:dyDescent="0.25">
      <c r="A33" s="29" t="s">
        <v>46</v>
      </c>
      <c r="B33" s="13" t="s">
        <v>29</v>
      </c>
      <c r="C33" s="30">
        <f>VLOOKUP(C7,[1]Entrada_tratamento!$C$247:$I$287,6,FALSE)</f>
        <v>0</v>
      </c>
      <c r="D33" s="30">
        <f>VLOOKUP(D7,[1]Entrada_tratamento!$C$247:$I$287,6,FALSE)</f>
        <v>0</v>
      </c>
      <c r="E33" s="30">
        <f>VLOOKUP(E7,[1]Entrada_tratamento!$C$247:$I$287,6,FALSE)</f>
        <v>0</v>
      </c>
      <c r="F33" s="30">
        <f>VLOOKUP(F7,[1]Entrada_tratamento!$C$247:$I$287,6,FALSE)</f>
        <v>0</v>
      </c>
      <c r="G33" s="30">
        <f>VLOOKUP(G7,[1]Entrada_tratamento!$C$247:$I$287,6,FALSE)</f>
        <v>0</v>
      </c>
      <c r="H33" s="30">
        <f>VLOOKUP(H7,[1]Entrada_tratamento!$C$247:$I$287,6,FALSE)</f>
        <v>0</v>
      </c>
      <c r="I33" s="30">
        <f>VLOOKUP(I7,[1]Entrada_tratamento!$C$247:$I$287,6,FALSE)</f>
        <v>0</v>
      </c>
      <c r="J33" s="30">
        <f>VLOOKUP(J7,[1]Entrada_tratamento!$C$247:$I$287,6,FALSE)</f>
        <v>0</v>
      </c>
      <c r="K33" s="30">
        <f>VLOOKUP(K7,[1]Entrada_tratamento!$C$247:$I$287,6,FALSE)</f>
        <v>0</v>
      </c>
      <c r="L33" s="30">
        <f>VLOOKUP(L7,[1]Entrada_tratamento!$C$247:$I$287,6,FALSE)</f>
        <v>0</v>
      </c>
      <c r="M33" s="30">
        <f>VLOOKUP(M7,[1]Entrada_tratamento!$C$247:$I$287,6,FALSE)</f>
        <v>23.47</v>
      </c>
      <c r="N33" s="30">
        <f>VLOOKUP(N7,[1]Entrada_tratamento!$C$247:$I$287,6,FALSE)</f>
        <v>0</v>
      </c>
      <c r="O33" s="30">
        <f>VLOOKUP(O7,[1]Entrada_tratamento!$C$247:$I$287,6,FALSE)</f>
        <v>0</v>
      </c>
      <c r="P33" s="30">
        <f>VLOOKUP(P7,[1]Entrada_tratamento!$C$247:$I$287,6,FALSE)</f>
        <v>0</v>
      </c>
      <c r="Q33" s="30">
        <f>VLOOKUP(Q7,[1]Entrada_tratamento!$C$247:$I$287,6,FALSE)</f>
        <v>0</v>
      </c>
      <c r="R33" s="30">
        <f>VLOOKUP(R7,[1]Entrada_tratamento!$C$247:$I$287,6,FALSE)</f>
        <v>0</v>
      </c>
      <c r="S33" s="30">
        <f>VLOOKUP(S7,[1]Entrada_tratamento!$C$247:$I$287,6,FALSE)</f>
        <v>0</v>
      </c>
      <c r="T33" s="30">
        <f>VLOOKUP(T7,[1]Entrada_tratamento!$C$247:$I$287,6,FALSE)</f>
        <v>0</v>
      </c>
      <c r="U33" s="30">
        <f>VLOOKUP(U7,[1]Entrada_tratamento!$C$247:$I$287,6,FALSE)</f>
        <v>0</v>
      </c>
      <c r="V33" s="30">
        <f>VLOOKUP(V7,[1]Entrada_tratamento!$C$247:$I$287,6,FALSE)</f>
        <v>0</v>
      </c>
      <c r="W33" s="30">
        <f>VLOOKUP(W7,[1]Entrada_tratamento!$C$247:$I$287,6,FALSE)</f>
        <v>0</v>
      </c>
      <c r="X33" s="30">
        <f>VLOOKUP(X7,[1]Entrada_tratamento!$C$247:$I$287,6,FALSE)</f>
        <v>0</v>
      </c>
      <c r="Y33" s="30">
        <f>VLOOKUP(Y7,[1]Entrada_tratamento!$C$247:$I$287,6,FALSE)</f>
        <v>729.2</v>
      </c>
      <c r="Z33" s="51"/>
      <c r="AA33" s="18">
        <f t="shared" si="3"/>
        <v>752.67000000000007</v>
      </c>
    </row>
    <row r="34" spans="1:27" x14ac:dyDescent="0.25">
      <c r="A34" s="29" t="s">
        <v>40</v>
      </c>
      <c r="B34" s="13" t="s">
        <v>29</v>
      </c>
      <c r="C34" s="30">
        <f>VLOOKUP(C7,[1]Entrada_tratamento!$C$247:$I$287,5,FALSE)</f>
        <v>1211.4399999999998</v>
      </c>
      <c r="D34" s="30">
        <f>VLOOKUP(D7,[1]Entrada_tratamento!$C$247:$I$287,5,FALSE)</f>
        <v>0</v>
      </c>
      <c r="E34" s="30">
        <f>VLOOKUP(E7,[1]Entrada_tratamento!$C$247:$I$287,5,FALSE)</f>
        <v>0</v>
      </c>
      <c r="F34" s="30">
        <f>VLOOKUP(F7,[1]Entrada_tratamento!$C$247:$I$287,5,FALSE)</f>
        <v>0</v>
      </c>
      <c r="G34" s="30">
        <f>VLOOKUP(G7,[1]Entrada_tratamento!$C$247:$I$287,5,FALSE)</f>
        <v>0</v>
      </c>
      <c r="H34" s="30">
        <f>VLOOKUP(H7,[1]Entrada_tratamento!$C$247:$I$287,5,FALSE)</f>
        <v>0</v>
      </c>
      <c r="I34" s="30">
        <f>VLOOKUP(I7,[1]Entrada_tratamento!$C$247:$I$287,5,FALSE)</f>
        <v>0</v>
      </c>
      <c r="J34" s="30">
        <f>VLOOKUP(J7,[1]Entrada_tratamento!$C$247:$I$287,5,FALSE)</f>
        <v>0</v>
      </c>
      <c r="K34" s="30">
        <f>VLOOKUP(K7,[1]Entrada_tratamento!$C$247:$I$287,5,FALSE)</f>
        <v>0</v>
      </c>
      <c r="L34" s="30">
        <f>VLOOKUP(L7,[1]Entrada_tratamento!$C$247:$I$287,5,FALSE)</f>
        <v>0</v>
      </c>
      <c r="M34" s="30">
        <f>VLOOKUP(M7,[1]Entrada_tratamento!$C$247:$I$287,5,FALSE)</f>
        <v>395.49</v>
      </c>
      <c r="N34" s="30">
        <f>VLOOKUP(N7,[1]Entrada_tratamento!$C$247:$I$287,5,FALSE)</f>
        <v>0</v>
      </c>
      <c r="O34" s="30">
        <f>VLOOKUP(O7,[1]Entrada_tratamento!$C$247:$I$287,5,FALSE)</f>
        <v>0</v>
      </c>
      <c r="P34" s="30">
        <f>VLOOKUP(P7,[1]Entrada_tratamento!$C$247:$I$287,5,FALSE)</f>
        <v>0</v>
      </c>
      <c r="Q34" s="30">
        <f>VLOOKUP(Q7,[1]Entrada_tratamento!$C$247:$I$287,5,FALSE)</f>
        <v>0</v>
      </c>
      <c r="R34" s="30">
        <f>VLOOKUP(R7,[1]Entrada_tratamento!$C$247:$I$287,5,FALSE)</f>
        <v>0</v>
      </c>
      <c r="S34" s="30">
        <f>VLOOKUP(S7,[1]Entrada_tratamento!$C$247:$I$287,5,FALSE)</f>
        <v>0</v>
      </c>
      <c r="T34" s="30">
        <f>VLOOKUP(T7,[1]Entrada_tratamento!$C$247:$I$287,5,FALSE)</f>
        <v>0</v>
      </c>
      <c r="U34" s="30">
        <f>VLOOKUP(U7,[1]Entrada_tratamento!$C$247:$I$287,5,FALSE)</f>
        <v>0</v>
      </c>
      <c r="V34" s="30">
        <f>VLOOKUP(V7,[1]Entrada_tratamento!$C$247:$I$287,5,FALSE)</f>
        <v>0</v>
      </c>
      <c r="W34" s="30">
        <f>VLOOKUP(W7,[1]Entrada_tratamento!$C$247:$I$287,5,FALSE)</f>
        <v>0</v>
      </c>
      <c r="X34" s="30">
        <f>VLOOKUP(X7,[1]Entrada_tratamento!$C$247:$I$287,5,FALSE)</f>
        <v>0</v>
      </c>
      <c r="Y34" s="30">
        <f>VLOOKUP(Y7,[1]Entrada_tratamento!$C$247:$I$287,5,FALSE)</f>
        <v>9.120000000000001</v>
      </c>
      <c r="Z34" s="51"/>
      <c r="AA34" s="18">
        <f t="shared" si="3"/>
        <v>1616.0499999999997</v>
      </c>
    </row>
    <row r="35" spans="1:27" ht="22.5" x14ac:dyDescent="0.25">
      <c r="A35" s="29" t="s">
        <v>41</v>
      </c>
      <c r="B35" s="13" t="s">
        <v>29</v>
      </c>
      <c r="C35" s="30">
        <f>VLOOKUP(C7,[1]Entrada_tratamento!$C$247:$S$287,17,FALSE)</f>
        <v>0</v>
      </c>
      <c r="D35" s="30">
        <f>VLOOKUP(D7,[1]Entrada_tratamento!$C$247:$S$287,17,FALSE)</f>
        <v>0</v>
      </c>
      <c r="E35" s="30">
        <f>VLOOKUP(E7,[1]Entrada_tratamento!$C$247:$S$287,17,FALSE)</f>
        <v>0</v>
      </c>
      <c r="F35" s="30">
        <f>VLOOKUP(F7,[1]Entrada_tratamento!$C$247:$S$287,17,FALSE)</f>
        <v>0</v>
      </c>
      <c r="G35" s="30">
        <f>VLOOKUP(G7,[1]Entrada_tratamento!$C$247:$S$287,17,FALSE)</f>
        <v>0</v>
      </c>
      <c r="H35" s="30">
        <f>VLOOKUP(H7,[1]Entrada_tratamento!$C$247:$S$287,17,FALSE)</f>
        <v>0</v>
      </c>
      <c r="I35" s="30">
        <f>VLOOKUP(I7,[1]Entrada_tratamento!$C$247:$S$287,17,FALSE)</f>
        <v>0</v>
      </c>
      <c r="J35" s="30">
        <f>VLOOKUP(J7,[1]Entrada_tratamento!$C$247:$S$287,17,FALSE)</f>
        <v>0</v>
      </c>
      <c r="K35" s="30">
        <f>VLOOKUP(K7,[1]Entrada_tratamento!$C$247:$S$287,17,FALSE)</f>
        <v>0</v>
      </c>
      <c r="L35" s="30">
        <f>VLOOKUP(L7,[1]Entrada_tratamento!$C$247:$S$287,17,FALSE)</f>
        <v>0</v>
      </c>
      <c r="M35" s="30">
        <f>VLOOKUP(M7,[1]Entrada_tratamento!$C$247:$S$287,17,FALSE)</f>
        <v>0</v>
      </c>
      <c r="N35" s="30">
        <f>VLOOKUP(N7,[1]Entrada_tratamento!$C$247:$S$287,17,FALSE)</f>
        <v>0</v>
      </c>
      <c r="O35" s="30">
        <f>VLOOKUP(O7,[1]Entrada_tratamento!$C$247:$S$287,17,FALSE)</f>
        <v>0</v>
      </c>
      <c r="P35" s="30">
        <f>VLOOKUP(P7,[1]Entrada_tratamento!$C$247:$S$287,17,FALSE)</f>
        <v>0</v>
      </c>
      <c r="Q35" s="30">
        <f>VLOOKUP(Q7,[1]Entrada_tratamento!$C$247:$S$287,17,FALSE)</f>
        <v>0</v>
      </c>
      <c r="R35" s="30">
        <f>VLOOKUP(R7,[1]Entrada_tratamento!$C$247:$S$287,17,FALSE)</f>
        <v>0</v>
      </c>
      <c r="S35" s="30">
        <f>VLOOKUP(S7,[1]Entrada_tratamento!$C$247:$S$287,17,FALSE)</f>
        <v>0</v>
      </c>
      <c r="T35" s="30">
        <f>VLOOKUP(T7,[1]Entrada_tratamento!$C$247:$S$287,17,FALSE)</f>
        <v>0</v>
      </c>
      <c r="U35" s="30">
        <f>VLOOKUP(U7,[1]Entrada_tratamento!$C$247:$S$287,17,FALSE)</f>
        <v>0</v>
      </c>
      <c r="V35" s="30">
        <f>VLOOKUP(V7,[1]Entrada_tratamento!$C$247:$S$287,17,FALSE)</f>
        <v>0</v>
      </c>
      <c r="W35" s="30">
        <f>VLOOKUP(W7,[1]Entrada_tratamento!$C$247:$S$287,17,FALSE)</f>
        <v>0</v>
      </c>
      <c r="X35" s="30">
        <f>VLOOKUP(X7,[1]Entrada_tratamento!$C$247:$S$287,17,FALSE)</f>
        <v>0</v>
      </c>
      <c r="Y35" s="30">
        <f>VLOOKUP(Y7,[1]Entrada_tratamento!$C$247:$S$287,17,FALSE)</f>
        <v>0</v>
      </c>
      <c r="Z35" s="51"/>
      <c r="AA35" s="18">
        <f t="shared" si="3"/>
        <v>0</v>
      </c>
    </row>
    <row r="36" spans="1:27" ht="22.5" x14ac:dyDescent="0.25">
      <c r="A36" s="27" t="s">
        <v>47</v>
      </c>
      <c r="B36" s="13" t="s">
        <v>29</v>
      </c>
      <c r="C36" s="28">
        <f>SUM(C37:C41)</f>
        <v>0</v>
      </c>
      <c r="D36" s="28">
        <f t="shared" ref="D36:Y36" si="6">SUM(D37:D41)</f>
        <v>0</v>
      </c>
      <c r="E36" s="28">
        <f t="shared" si="6"/>
        <v>0</v>
      </c>
      <c r="F36" s="28">
        <f t="shared" si="6"/>
        <v>0</v>
      </c>
      <c r="G36" s="28">
        <f t="shared" si="6"/>
        <v>0</v>
      </c>
      <c r="H36" s="28">
        <f t="shared" si="6"/>
        <v>0</v>
      </c>
      <c r="I36" s="28">
        <f t="shared" si="6"/>
        <v>0</v>
      </c>
      <c r="J36" s="28">
        <f t="shared" si="6"/>
        <v>0</v>
      </c>
      <c r="K36" s="28">
        <f t="shared" si="6"/>
        <v>0</v>
      </c>
      <c r="L36" s="28">
        <f t="shared" si="6"/>
        <v>0</v>
      </c>
      <c r="M36" s="28">
        <f t="shared" si="6"/>
        <v>387502.12899999996</v>
      </c>
      <c r="N36" s="28">
        <f t="shared" si="6"/>
        <v>0</v>
      </c>
      <c r="O36" s="28">
        <f>SUM(O37:O41)</f>
        <v>0</v>
      </c>
      <c r="P36" s="28">
        <f>SUM(P37:P41)</f>
        <v>0</v>
      </c>
      <c r="Q36" s="28">
        <f>SUM(Q37:Q41)</f>
        <v>0</v>
      </c>
      <c r="R36" s="28">
        <f>SUM(R37:R41)</f>
        <v>0</v>
      </c>
      <c r="S36" s="28">
        <f>SUM(S37:S41)</f>
        <v>0</v>
      </c>
      <c r="T36" s="28">
        <f t="shared" si="6"/>
        <v>0</v>
      </c>
      <c r="U36" s="28">
        <f t="shared" si="6"/>
        <v>0</v>
      </c>
      <c r="V36" s="28">
        <f t="shared" si="6"/>
        <v>0</v>
      </c>
      <c r="W36" s="28">
        <f t="shared" si="6"/>
        <v>0</v>
      </c>
      <c r="X36" s="28">
        <f t="shared" si="6"/>
        <v>0</v>
      </c>
      <c r="Y36" s="28">
        <f t="shared" si="6"/>
        <v>650599.61499999976</v>
      </c>
      <c r="Z36" s="53"/>
      <c r="AA36" s="28">
        <f t="shared" si="3"/>
        <v>1038101.7439999997</v>
      </c>
    </row>
    <row r="37" spans="1:27" x14ac:dyDescent="0.25">
      <c r="A37" s="29" t="s">
        <v>37</v>
      </c>
      <c r="B37" s="13" t="s">
        <v>29</v>
      </c>
      <c r="C37" s="30">
        <f>VLOOKUP(C7,[1]Entrada_tratamento!$C$93:$I$127,2,FALSE)+VLOOKUP(C7,[1]Entrada_tratamento!$C$93:$I$127,3,FALSE)</f>
        <v>0</v>
      </c>
      <c r="D37" s="30">
        <f>VLOOKUP(D7,[1]Entrada_tratamento!$C$93:$I$127,2,FALSE)+VLOOKUP(D7,[1]Entrada_tratamento!$C$93:$I$127,3,FALSE)</f>
        <v>0</v>
      </c>
      <c r="E37" s="30">
        <f>VLOOKUP(E7,[1]Entrada_tratamento!$C$93:$I$127,2,FALSE)+VLOOKUP(E7,[1]Entrada_tratamento!$C$93:$I$127,3,FALSE)</f>
        <v>0</v>
      </c>
      <c r="F37" s="30">
        <f>VLOOKUP(F7,[1]Entrada_tratamento!$C$93:$I$127,2,FALSE)+VLOOKUP(F7,[1]Entrada_tratamento!$C$93:$I$127,3,FALSE)</f>
        <v>0</v>
      </c>
      <c r="G37" s="30">
        <f>VLOOKUP(G7,[1]Entrada_tratamento!$C$93:$I$127,2,FALSE)+VLOOKUP(G7,[1]Entrada_tratamento!$C$93:$I$127,3,FALSE)</f>
        <v>0</v>
      </c>
      <c r="H37" s="30">
        <f>VLOOKUP(H7,[1]Entrada_tratamento!$C$93:$I$127,2,FALSE)+VLOOKUP(H7,[1]Entrada_tratamento!$C$93:$I$127,3,FALSE)</f>
        <v>0</v>
      </c>
      <c r="I37" s="30">
        <f>VLOOKUP(I7,[1]Entrada_tratamento!$C$93:$I$127,2,FALSE)+VLOOKUP(I7,[1]Entrada_tratamento!$C$93:$I$127,3,FALSE)</f>
        <v>0</v>
      </c>
      <c r="J37" s="30">
        <f>VLOOKUP(J7,[1]Entrada_tratamento!$C$93:$I$127,2,FALSE)+VLOOKUP(J7,[1]Entrada_tratamento!$C$93:$I$127,3,FALSE)</f>
        <v>0</v>
      </c>
      <c r="K37" s="30">
        <f>VLOOKUP(K7,[1]Entrada_tratamento!$C$93:$I$127,2,FALSE)+VLOOKUP(K7,[1]Entrada_tratamento!$C$93:$I$127,3,FALSE)</f>
        <v>0</v>
      </c>
      <c r="L37" s="30">
        <f>VLOOKUP(L7,[1]Entrada_tratamento!$C$93:$I$127,2,FALSE)+VLOOKUP(L7,[1]Entrada_tratamento!$C$93:$I$127,3,FALSE)</f>
        <v>0</v>
      </c>
      <c r="M37" s="30">
        <f>VLOOKUP(M7,[1]Entrada_tratamento!$C$93:$I$127,2,FALSE)+VLOOKUP(M7,[1]Entrada_tratamento!$C$93:$I$127,3,FALSE)</f>
        <v>373811.74900000001</v>
      </c>
      <c r="N37" s="30">
        <f>VLOOKUP(N7,[1]Entrada_tratamento!$C$93:$I$127,2,FALSE)+VLOOKUP(N7,[1]Entrada_tratamento!$C$93:$I$127,3,FALSE)</f>
        <v>0</v>
      </c>
      <c r="O37" s="30">
        <f>VLOOKUP(O7,[1]Entrada_tratamento!$C$93:$I$127,2,FALSE)+VLOOKUP(O7,[1]Entrada_tratamento!$C$93:$I$127,3,FALSE)</f>
        <v>0</v>
      </c>
      <c r="P37" s="30">
        <f>VLOOKUP(P7,[1]Entrada_tratamento!$C$93:$I$127,2,FALSE)+VLOOKUP(P7,[1]Entrada_tratamento!$C$93:$I$127,3,FALSE)</f>
        <v>0</v>
      </c>
      <c r="Q37" s="30">
        <f>VLOOKUP(Q7,[1]Entrada_tratamento!$C$93:$I$127,2,FALSE)+VLOOKUP(Q7,[1]Entrada_tratamento!$C$93:$I$127,3,FALSE)</f>
        <v>0</v>
      </c>
      <c r="R37" s="30">
        <f>VLOOKUP(R7,[1]Entrada_tratamento!$C$93:$I$127,2,FALSE)+VLOOKUP(R7,[1]Entrada_tratamento!$C$93:$I$127,3,FALSE)</f>
        <v>0</v>
      </c>
      <c r="S37" s="30">
        <f>VLOOKUP(S7,[1]Entrada_tratamento!$C$93:$I$127,2,FALSE)+VLOOKUP(S7,[1]Entrada_tratamento!$C$93:$I$127,3,FALSE)</f>
        <v>0</v>
      </c>
      <c r="T37" s="30">
        <f>VLOOKUP(T7,[1]Entrada_tratamento!$C$93:$I$127,2,FALSE)+VLOOKUP(T7,[1]Entrada_tratamento!$C$93:$I$127,3,FALSE)</f>
        <v>0</v>
      </c>
      <c r="U37" s="30">
        <f>VLOOKUP(U7,[1]Entrada_tratamento!$C$93:$I$127,2,FALSE)+VLOOKUP(U7,[1]Entrada_tratamento!$C$93:$I$127,3,FALSE)</f>
        <v>0</v>
      </c>
      <c r="V37" s="30">
        <f>VLOOKUP(V7,[1]Entrada_tratamento!$C$93:$I$127,2,FALSE)+VLOOKUP(V7,[1]Entrada_tratamento!$C$93:$I$127,3,FALSE)</f>
        <v>0</v>
      </c>
      <c r="W37" s="30">
        <f>VLOOKUP(W7,[1]Entrada_tratamento!$C$93:$I$127,2,FALSE)+VLOOKUP(W7,[1]Entrada_tratamento!$C$93:$I$127,3,FALSE)</f>
        <v>0</v>
      </c>
      <c r="X37" s="30">
        <f>VLOOKUP(X7,[1]Entrada_tratamento!$C$93:$I$127,2,FALSE)+VLOOKUP(X7,[1]Entrada_tratamento!$C$93:$I$127,3,FALSE)</f>
        <v>0</v>
      </c>
      <c r="Y37" s="30">
        <f>VLOOKUP(Y7,[1]Entrada_tratamento!$C$93:$I$127,2,FALSE)+VLOOKUP(Y7,[1]Entrada_tratamento!$C$93:$I$127,3,FALSE)</f>
        <v>610753.5349999998</v>
      </c>
      <c r="Z37" s="51"/>
      <c r="AA37" s="18">
        <f t="shared" si="3"/>
        <v>984565.28399999975</v>
      </c>
    </row>
    <row r="38" spans="1:27" x14ac:dyDescent="0.25">
      <c r="A38" s="29" t="s">
        <v>38</v>
      </c>
      <c r="B38" s="13" t="s">
        <v>29</v>
      </c>
      <c r="C38" s="30">
        <f>VLOOKUP(C7,[1]Entrada_tratamento!$C$93:$I$127,4,FALSE)</f>
        <v>0</v>
      </c>
      <c r="D38" s="30">
        <f>VLOOKUP(D7,[1]Entrada_tratamento!$C$93:$I$127,4,FALSE)</f>
        <v>0</v>
      </c>
      <c r="E38" s="30">
        <f>VLOOKUP(E7,[1]Entrada_tratamento!$C$93:$I$127,4,FALSE)</f>
        <v>0</v>
      </c>
      <c r="F38" s="30">
        <f>VLOOKUP(F7,[1]Entrada_tratamento!$C$93:$I$127,4,FALSE)</f>
        <v>0</v>
      </c>
      <c r="G38" s="30">
        <f>VLOOKUP(G7,[1]Entrada_tratamento!$C$93:$I$127,4,FALSE)</f>
        <v>0</v>
      </c>
      <c r="H38" s="30">
        <f>VLOOKUP(H7,[1]Entrada_tratamento!$C$93:$I$127,4,FALSE)</f>
        <v>0</v>
      </c>
      <c r="I38" s="30">
        <f>VLOOKUP(I7,[1]Entrada_tratamento!$C$93:$I$127,4,FALSE)</f>
        <v>0</v>
      </c>
      <c r="J38" s="30">
        <f>VLOOKUP(J7,[1]Entrada_tratamento!$C$93:$I$127,4,FALSE)</f>
        <v>0</v>
      </c>
      <c r="K38" s="30">
        <f>VLOOKUP(K7,[1]Entrada_tratamento!$C$93:$I$127,4,FALSE)</f>
        <v>0</v>
      </c>
      <c r="L38" s="30">
        <f>VLOOKUP(L7,[1]Entrada_tratamento!$C$93:$I$127,4,FALSE)</f>
        <v>0</v>
      </c>
      <c r="M38" s="30">
        <f>VLOOKUP(M7,[1]Entrada_tratamento!$C$93:$I$127,4,FALSE)</f>
        <v>555.66</v>
      </c>
      <c r="N38" s="30">
        <f>VLOOKUP(N7,[1]Entrada_tratamento!$C$93:$I$127,4,FALSE)</f>
        <v>0</v>
      </c>
      <c r="O38" s="30">
        <f>VLOOKUP(O7,[1]Entrada_tratamento!$C$93:$I$127,4,FALSE)</f>
        <v>0</v>
      </c>
      <c r="P38" s="30">
        <f>VLOOKUP(P7,[1]Entrada_tratamento!$C$93:$I$127,4,FALSE)</f>
        <v>0</v>
      </c>
      <c r="Q38" s="30">
        <f>VLOOKUP(Q7,[1]Entrada_tratamento!$C$93:$I$127,4,FALSE)</f>
        <v>0</v>
      </c>
      <c r="R38" s="30">
        <f>VLOOKUP(R7,[1]Entrada_tratamento!$C$93:$I$127,4,FALSE)</f>
        <v>0</v>
      </c>
      <c r="S38" s="30">
        <f>VLOOKUP(S7,[1]Entrada_tratamento!$C$93:$I$127,4,FALSE)</f>
        <v>0</v>
      </c>
      <c r="T38" s="30">
        <f>VLOOKUP(T7,[1]Entrada_tratamento!$C$93:$I$127,4,FALSE)</f>
        <v>0</v>
      </c>
      <c r="U38" s="30">
        <f>VLOOKUP(U7,[1]Entrada_tratamento!$C$93:$I$127,4,FALSE)</f>
        <v>0</v>
      </c>
      <c r="V38" s="30">
        <f>VLOOKUP(V7,[1]Entrada_tratamento!$C$93:$I$127,4,FALSE)</f>
        <v>0</v>
      </c>
      <c r="W38" s="30">
        <f>VLOOKUP(W7,[1]Entrada_tratamento!$C$93:$I$127,4,FALSE)</f>
        <v>0</v>
      </c>
      <c r="X38" s="30">
        <f>VLOOKUP(X7,[1]Entrada_tratamento!$C$93:$I$127,4,FALSE)</f>
        <v>0</v>
      </c>
      <c r="Y38" s="30">
        <f>VLOOKUP(Y7,[1]Entrada_tratamento!$C$93:$I$127,4,FALSE)</f>
        <v>3065.6200000000008</v>
      </c>
      <c r="Z38" s="51"/>
      <c r="AA38" s="18">
        <f t="shared" si="3"/>
        <v>3621.2800000000007</v>
      </c>
    </row>
    <row r="39" spans="1:27" x14ac:dyDescent="0.25">
      <c r="A39" s="29" t="s">
        <v>39</v>
      </c>
      <c r="B39" s="13" t="s">
        <v>29</v>
      </c>
      <c r="C39" s="30">
        <f>VLOOKUP(C7,[1]Entrada_tratamento!$C$93:$I$127,6,FALSE)</f>
        <v>0</v>
      </c>
      <c r="D39" s="30">
        <f>VLOOKUP(D7,[1]Entrada_tratamento!$C$93:$I$127,6,FALSE)</f>
        <v>0</v>
      </c>
      <c r="E39" s="30">
        <f>VLOOKUP(E7,[1]Entrada_tratamento!$C$93:$I$127,6,FALSE)</f>
        <v>0</v>
      </c>
      <c r="F39" s="30">
        <f>VLOOKUP(F7,[1]Entrada_tratamento!$C$93:$I$127,6,FALSE)</f>
        <v>0</v>
      </c>
      <c r="G39" s="30">
        <f>VLOOKUP(G7,[1]Entrada_tratamento!$C$93:$I$127,6,FALSE)</f>
        <v>0</v>
      </c>
      <c r="H39" s="30">
        <f>VLOOKUP(H7,[1]Entrada_tratamento!$C$93:$I$127,6,FALSE)</f>
        <v>0</v>
      </c>
      <c r="I39" s="30">
        <f>VLOOKUP(I7,[1]Entrada_tratamento!$C$93:$I$127,6,FALSE)</f>
        <v>0</v>
      </c>
      <c r="J39" s="30">
        <f>VLOOKUP(J7,[1]Entrada_tratamento!$C$93:$I$127,6,FALSE)</f>
        <v>0</v>
      </c>
      <c r="K39" s="30">
        <f>VLOOKUP(K7,[1]Entrada_tratamento!$C$93:$I$127,6,FALSE)</f>
        <v>0</v>
      </c>
      <c r="L39" s="30">
        <f>VLOOKUP(L7,[1]Entrada_tratamento!$C$93:$I$127,6,FALSE)</f>
        <v>0</v>
      </c>
      <c r="M39" s="30">
        <f>VLOOKUP(M7,[1]Entrada_tratamento!$C$93:$I$127,6,FALSE)</f>
        <v>0</v>
      </c>
      <c r="N39" s="30">
        <f>VLOOKUP(N7,[1]Entrada_tratamento!$C$93:$I$127,6,FALSE)</f>
        <v>0</v>
      </c>
      <c r="O39" s="30">
        <f>VLOOKUP(O7,[1]Entrada_tratamento!$C$93:$I$127,6,FALSE)</f>
        <v>0</v>
      </c>
      <c r="P39" s="30">
        <f>VLOOKUP(P7,[1]Entrada_tratamento!$C$93:$I$127,6,FALSE)</f>
        <v>0</v>
      </c>
      <c r="Q39" s="30">
        <f>VLOOKUP(Q7,[1]Entrada_tratamento!$C$93:$I$127,6,FALSE)</f>
        <v>0</v>
      </c>
      <c r="R39" s="30">
        <f>VLOOKUP(R7,[1]Entrada_tratamento!$C$93:$I$127,6,FALSE)</f>
        <v>0</v>
      </c>
      <c r="S39" s="30">
        <f>VLOOKUP(S7,[1]Entrada_tratamento!$C$93:$I$127,6,FALSE)</f>
        <v>0</v>
      </c>
      <c r="T39" s="30">
        <f>VLOOKUP(T7,[1]Entrada_tratamento!$C$93:$I$127,6,FALSE)</f>
        <v>0</v>
      </c>
      <c r="U39" s="30">
        <f>VLOOKUP(U7,[1]Entrada_tratamento!$C$93:$I$127,6,FALSE)</f>
        <v>0</v>
      </c>
      <c r="V39" s="30">
        <f>VLOOKUP(V7,[1]Entrada_tratamento!$C$93:$I$127,6,FALSE)</f>
        <v>0</v>
      </c>
      <c r="W39" s="30">
        <f>VLOOKUP(W7,[1]Entrada_tratamento!$C$93:$I$127,6,FALSE)</f>
        <v>0</v>
      </c>
      <c r="X39" s="30">
        <f>VLOOKUP(X7,[1]Entrada_tratamento!$C$93:$I$127,6,FALSE)</f>
        <v>0</v>
      </c>
      <c r="Y39" s="30">
        <f>VLOOKUP(Y7,[1]Entrada_tratamento!$C$93:$I$127,6,FALSE)</f>
        <v>6640.02</v>
      </c>
      <c r="Z39" s="51"/>
      <c r="AA39" s="18">
        <f t="shared" si="3"/>
        <v>6640.02</v>
      </c>
    </row>
    <row r="40" spans="1:27" x14ac:dyDescent="0.25">
      <c r="A40" s="29" t="s">
        <v>40</v>
      </c>
      <c r="B40" s="13" t="s">
        <v>29</v>
      </c>
      <c r="C40" s="30">
        <f>VLOOKUP(C7,[1]Entrada_tratamento!$C$93:$I$127,5,FALSE)</f>
        <v>0</v>
      </c>
      <c r="D40" s="30">
        <f>VLOOKUP(D7,[1]Entrada_tratamento!$C$93:$I$127,5,FALSE)</f>
        <v>0</v>
      </c>
      <c r="E40" s="30">
        <f>VLOOKUP(E7,[1]Entrada_tratamento!$C$93:$I$127,5,FALSE)</f>
        <v>0</v>
      </c>
      <c r="F40" s="30">
        <f>VLOOKUP(F7,[1]Entrada_tratamento!$C$93:$I$127,5,FALSE)</f>
        <v>0</v>
      </c>
      <c r="G40" s="30">
        <f>VLOOKUP(G7,[1]Entrada_tratamento!$C$93:$I$127,5,FALSE)</f>
        <v>0</v>
      </c>
      <c r="H40" s="30">
        <f>VLOOKUP(H7,[1]Entrada_tratamento!$C$93:$I$127,5,FALSE)</f>
        <v>0</v>
      </c>
      <c r="I40" s="30">
        <f>VLOOKUP(I7,[1]Entrada_tratamento!$C$93:$I$127,5,FALSE)</f>
        <v>0</v>
      </c>
      <c r="J40" s="30">
        <f>VLOOKUP(J7,[1]Entrada_tratamento!$C$93:$I$127,5,FALSE)</f>
        <v>0</v>
      </c>
      <c r="K40" s="30">
        <f>VLOOKUP(K7,[1]Entrada_tratamento!$C$93:$I$127,5,FALSE)</f>
        <v>0</v>
      </c>
      <c r="L40" s="30">
        <f>VLOOKUP(L7,[1]Entrada_tratamento!$C$93:$I$127,5,FALSE)</f>
        <v>0</v>
      </c>
      <c r="M40" s="30">
        <f>VLOOKUP(M7,[1]Entrada_tratamento!$C$93:$I$127,5,FALSE)</f>
        <v>1669.92</v>
      </c>
      <c r="N40" s="30">
        <f>VLOOKUP(N7,[1]Entrada_tratamento!$C$93:$I$127,5,FALSE)</f>
        <v>0</v>
      </c>
      <c r="O40" s="30">
        <f>VLOOKUP(O7,[1]Entrada_tratamento!$C$93:$I$127,5,FALSE)</f>
        <v>0</v>
      </c>
      <c r="P40" s="30">
        <f>VLOOKUP(P7,[1]Entrada_tratamento!$C$93:$I$127,5,FALSE)</f>
        <v>0</v>
      </c>
      <c r="Q40" s="30">
        <f>VLOOKUP(Q7,[1]Entrada_tratamento!$C$93:$I$127,5,FALSE)</f>
        <v>0</v>
      </c>
      <c r="R40" s="30">
        <f>VLOOKUP(R7,[1]Entrada_tratamento!$C$93:$I$127,5,FALSE)</f>
        <v>0</v>
      </c>
      <c r="S40" s="30">
        <f>VLOOKUP(S7,[1]Entrada_tratamento!$C$93:$I$127,5,FALSE)</f>
        <v>0</v>
      </c>
      <c r="T40" s="30">
        <f>VLOOKUP(T7,[1]Entrada_tratamento!$C$93:$I$127,5,FALSE)</f>
        <v>0</v>
      </c>
      <c r="U40" s="30">
        <f>VLOOKUP(U7,[1]Entrada_tratamento!$C$93:$I$127,5,FALSE)</f>
        <v>0</v>
      </c>
      <c r="V40" s="30">
        <f>VLOOKUP(V7,[1]Entrada_tratamento!$C$93:$I$127,5,FALSE)</f>
        <v>0</v>
      </c>
      <c r="W40" s="30">
        <f>VLOOKUP(W7,[1]Entrada_tratamento!$C$93:$I$127,5,FALSE)</f>
        <v>0</v>
      </c>
      <c r="X40" s="30">
        <f>VLOOKUP(X7,[1]Entrada_tratamento!$C$93:$I$127,5,FALSE)</f>
        <v>0</v>
      </c>
      <c r="Y40" s="30">
        <f>VLOOKUP(Y7,[1]Entrada_tratamento!$C$93:$I$127,5,FALSE)</f>
        <v>1200.82</v>
      </c>
      <c r="Z40" s="51"/>
      <c r="AA40" s="18">
        <f t="shared" si="3"/>
        <v>2870.74</v>
      </c>
    </row>
    <row r="41" spans="1:27" ht="22.5" x14ac:dyDescent="0.25">
      <c r="A41" s="29" t="s">
        <v>41</v>
      </c>
      <c r="B41" s="13" t="s">
        <v>29</v>
      </c>
      <c r="C41" s="30">
        <f>VLOOKUP(C7,[1]Entrada_tratamento!$C$93:$S$127,17,FALSE)</f>
        <v>0</v>
      </c>
      <c r="D41" s="30">
        <f>VLOOKUP(D7,[1]Entrada_tratamento!$C$93:$S$127,17,FALSE)</f>
        <v>0</v>
      </c>
      <c r="E41" s="30">
        <f>VLOOKUP(E7,[1]Entrada_tratamento!$C$93:$S$127,17,FALSE)</f>
        <v>0</v>
      </c>
      <c r="F41" s="30">
        <f>VLOOKUP(F7,[1]Entrada_tratamento!$C$93:$S$127,17,FALSE)</f>
        <v>0</v>
      </c>
      <c r="G41" s="30">
        <f>VLOOKUP(G7,[1]Entrada_tratamento!$C$93:$S$127,17,FALSE)</f>
        <v>0</v>
      </c>
      <c r="H41" s="30">
        <f>VLOOKUP(H7,[1]Entrada_tratamento!$C$93:$S$127,17,FALSE)</f>
        <v>0</v>
      </c>
      <c r="I41" s="30">
        <f>VLOOKUP(I7,[1]Entrada_tratamento!$C$93:$S$127,17,FALSE)</f>
        <v>0</v>
      </c>
      <c r="J41" s="30">
        <f>VLOOKUP(J7,[1]Entrada_tratamento!$C$93:$S$127,17,FALSE)</f>
        <v>0</v>
      </c>
      <c r="K41" s="30">
        <f>VLOOKUP(K7,[1]Entrada_tratamento!$C$93:$S$127,17,FALSE)</f>
        <v>0</v>
      </c>
      <c r="L41" s="30">
        <f>VLOOKUP(L7,[1]Entrada_tratamento!$C$93:$S$127,17,FALSE)</f>
        <v>0</v>
      </c>
      <c r="M41" s="30">
        <f>VLOOKUP(M7,[1]Entrada_tratamento!$C$93:$S$127,17,FALSE)</f>
        <v>11464.8</v>
      </c>
      <c r="N41" s="30">
        <f>VLOOKUP(N7,[1]Entrada_tratamento!$C$93:$S$127,17,FALSE)</f>
        <v>0</v>
      </c>
      <c r="O41" s="30">
        <f>VLOOKUP(O7,[1]Entrada_tratamento!$C$93:$S$127,17,FALSE)</f>
        <v>0</v>
      </c>
      <c r="P41" s="30">
        <f>VLOOKUP(P7,[1]Entrada_tratamento!$C$93:$S$127,17,FALSE)</f>
        <v>0</v>
      </c>
      <c r="Q41" s="30">
        <f>VLOOKUP(Q7,[1]Entrada_tratamento!$C$93:$S$127,17,FALSE)</f>
        <v>0</v>
      </c>
      <c r="R41" s="30">
        <f>VLOOKUP(R7,[1]Entrada_tratamento!$C$93:$S$127,17,FALSE)</f>
        <v>0</v>
      </c>
      <c r="S41" s="30">
        <f>VLOOKUP(S7,[1]Entrada_tratamento!$C$93:$S$127,17,FALSE)</f>
        <v>0</v>
      </c>
      <c r="T41" s="30">
        <f>VLOOKUP(T7,[1]Entrada_tratamento!$C$93:$S$127,17,FALSE)</f>
        <v>0</v>
      </c>
      <c r="U41" s="30">
        <f>VLOOKUP(U7,[1]Entrada_tratamento!$C$93:$S$127,17,FALSE)</f>
        <v>0</v>
      </c>
      <c r="V41" s="30">
        <f>VLOOKUP(V7,[1]Entrada_tratamento!$C$93:$S$127,17,FALSE)</f>
        <v>0</v>
      </c>
      <c r="W41" s="30">
        <f>VLOOKUP(W7,[1]Entrada_tratamento!$C$93:$S$127,17,FALSE)</f>
        <v>0</v>
      </c>
      <c r="X41" s="30">
        <f>VLOOKUP(X7,[1]Entrada_tratamento!$C$93:$S$127,17,FALSE)</f>
        <v>0</v>
      </c>
      <c r="Y41" s="30">
        <f>VLOOKUP(Y7,[1]Entrada_tratamento!$C$93:$S$127,17,FALSE)</f>
        <v>28939.620000000003</v>
      </c>
      <c r="Z41" s="51"/>
      <c r="AA41" s="18">
        <f t="shared" si="3"/>
        <v>40404.42</v>
      </c>
    </row>
    <row r="42" spans="1:27" ht="24.75" customHeight="1" x14ac:dyDescent="0.25">
      <c r="A42" s="27" t="s">
        <v>48</v>
      </c>
      <c r="B42" s="13" t="s">
        <v>29</v>
      </c>
      <c r="C42" s="28">
        <f>SUM(C43:C47)</f>
        <v>0</v>
      </c>
      <c r="D42" s="28">
        <f t="shared" ref="D42:Y42" si="7">SUM(D43:D47)</f>
        <v>0</v>
      </c>
      <c r="E42" s="28">
        <f t="shared" si="7"/>
        <v>0</v>
      </c>
      <c r="F42" s="28">
        <f t="shared" si="7"/>
        <v>0</v>
      </c>
      <c r="G42" s="28">
        <f t="shared" si="7"/>
        <v>0</v>
      </c>
      <c r="H42" s="28">
        <f t="shared" si="7"/>
        <v>0</v>
      </c>
      <c r="I42" s="28">
        <f t="shared" si="7"/>
        <v>0</v>
      </c>
      <c r="J42" s="28">
        <f t="shared" si="7"/>
        <v>0</v>
      </c>
      <c r="K42" s="28">
        <f t="shared" si="7"/>
        <v>0</v>
      </c>
      <c r="L42" s="28">
        <f t="shared" si="7"/>
        <v>0</v>
      </c>
      <c r="M42" s="28">
        <f t="shared" si="7"/>
        <v>0</v>
      </c>
      <c r="N42" s="28">
        <f t="shared" si="7"/>
        <v>0</v>
      </c>
      <c r="O42" s="28">
        <f>SUM(O43:O47)</f>
        <v>0</v>
      </c>
      <c r="P42" s="28">
        <f>SUM(P43:P47)</f>
        <v>0</v>
      </c>
      <c r="Q42" s="28">
        <f>SUM(Q43:Q47)</f>
        <v>11141.859</v>
      </c>
      <c r="R42" s="28">
        <f>SUM(R43:R47)</f>
        <v>0</v>
      </c>
      <c r="S42" s="28">
        <f>SUM(S43:S47)</f>
        <v>0</v>
      </c>
      <c r="T42" s="28">
        <f t="shared" si="7"/>
        <v>0</v>
      </c>
      <c r="U42" s="28">
        <f t="shared" si="7"/>
        <v>288428.44</v>
      </c>
      <c r="V42" s="28">
        <f t="shared" si="7"/>
        <v>0</v>
      </c>
      <c r="W42" s="28">
        <f t="shared" si="7"/>
        <v>0</v>
      </c>
      <c r="X42" s="28">
        <f t="shared" si="7"/>
        <v>34196.400000000001</v>
      </c>
      <c r="Y42" s="28">
        <f t="shared" si="7"/>
        <v>0</v>
      </c>
      <c r="Z42" s="53"/>
      <c r="AA42" s="28">
        <f t="shared" si="3"/>
        <v>333766.69900000002</v>
      </c>
    </row>
    <row r="43" spans="1:27" x14ac:dyDescent="0.25">
      <c r="A43" s="32" t="s">
        <v>37</v>
      </c>
      <c r="B43" s="13" t="s">
        <v>29</v>
      </c>
      <c r="C43" s="21">
        <f>VLOOKUP(C7,[1]Entrada_tratamento!$C$135:$I$177,2,FALSE)+VLOOKUP(C7,[1]Entrada_tratamento!$C$135:$I$177,3,FALSE)</f>
        <v>0</v>
      </c>
      <c r="D43" s="21">
        <f>VLOOKUP(D7,[1]Entrada_tratamento!$C$135:$I$177,2,FALSE)+VLOOKUP(D7,[1]Entrada_tratamento!$C$135:$I$177,3,FALSE)</f>
        <v>0</v>
      </c>
      <c r="E43" s="21">
        <f>VLOOKUP(E7,[1]Entrada_tratamento!$C$135:$I$177,2,FALSE)+VLOOKUP(E7,[1]Entrada_tratamento!$C$135:$I$177,3,FALSE)</f>
        <v>0</v>
      </c>
      <c r="F43" s="21">
        <f>VLOOKUP(F7,[1]Entrada_tratamento!$C$135:$I$177,2,FALSE)+VLOOKUP(F7,[1]Entrada_tratamento!$C$135:$I$177,3,FALSE)</f>
        <v>0</v>
      </c>
      <c r="G43" s="21">
        <f>VLOOKUP(G7,[1]Entrada_tratamento!$C$135:$I$177,2,FALSE)+VLOOKUP(G7,[1]Entrada_tratamento!$C$135:$I$177,3,FALSE)</f>
        <v>0</v>
      </c>
      <c r="H43" s="21">
        <f>VLOOKUP(H7,[1]Entrada_tratamento!$C$135:$I$177,2,FALSE)+VLOOKUP(H7,[1]Entrada_tratamento!$C$135:$I$177,3,FALSE)</f>
        <v>0</v>
      </c>
      <c r="I43" s="21">
        <v>0</v>
      </c>
      <c r="J43" s="21">
        <f>VLOOKUP(J7,[1]Entrada_tratamento!$C$135:$I$177,2,FALSE)+VLOOKUP(J7,[1]Entrada_tratamento!$C$135:$I$177,3,FALSE)</f>
        <v>0</v>
      </c>
      <c r="K43" s="21">
        <f>VLOOKUP(K7,[1]Entrada_tratamento!$C$135:$I$177,2,FALSE)+VLOOKUP(K7,[1]Entrada_tratamento!$C$135:$I$177,3,FALSE)</f>
        <v>0</v>
      </c>
      <c r="L43" s="21">
        <f>VLOOKUP(L7,[1]Entrada_tratamento!$C$135:$I$177,2,FALSE)+VLOOKUP(L7,[1]Entrada_tratamento!$C$135:$I$177,3,FALSE)</f>
        <v>0</v>
      </c>
      <c r="M43" s="21">
        <f>VLOOKUP(M7,[1]Entrada_tratamento!$C$135:$I$177,2,FALSE)+VLOOKUP(M7,[1]Entrada_tratamento!$C$135:$I$177,3,FALSE)</f>
        <v>0</v>
      </c>
      <c r="N43" s="21">
        <f>VLOOKUP(N7,[1]Entrada_tratamento!$C$135:$I$177,2,FALSE)+VLOOKUP(N7,[1]Entrada_tratamento!$C$135:$I$177,3,FALSE)</f>
        <v>0</v>
      </c>
      <c r="O43" s="21">
        <f>VLOOKUP(O7,[1]Entrada_tratamento!$C$135:$I$177,2,FALSE)+VLOOKUP(O7,[1]Entrada_tratamento!$C$135:$I$177,3,FALSE)</f>
        <v>0</v>
      </c>
      <c r="P43" s="21">
        <f>VLOOKUP(P7,[1]Entrada_tratamento!$C$135:$I$177,2,FALSE)+VLOOKUP(P7,[1]Entrada_tratamento!$C$135:$I$177,3,FALSE)</f>
        <v>0</v>
      </c>
      <c r="Q43" s="21">
        <f>VLOOKUP(Q7,[1]Entrada_tratamento!$C$135:$I$177,2,FALSE)+VLOOKUP(Q7,[1]Entrada_tratamento!$C$135:$I$177,3,FALSE)</f>
        <v>7804.1189999999997</v>
      </c>
      <c r="R43" s="21">
        <f>VLOOKUP(R7,[1]Entrada_tratamento!$C$135:$I$177,2,FALSE)+VLOOKUP(R7,[1]Entrada_tratamento!$C$135:$I$177,3,FALSE)</f>
        <v>0</v>
      </c>
      <c r="S43" s="21">
        <f>VLOOKUP(S7,[1]Entrada_tratamento!$C$135:$I$177,2,FALSE)+VLOOKUP(S7,[1]Entrada_tratamento!$C$135:$I$177,3,FALSE)</f>
        <v>0</v>
      </c>
      <c r="T43" s="21">
        <f>VLOOKUP(T7,[1]Entrada_tratamento!$C$135:$I$177,2,FALSE)+VLOOKUP(T7,[1]Entrada_tratamento!$C$135:$I$177,3,FALSE)</f>
        <v>0</v>
      </c>
      <c r="U43" s="21">
        <f>VLOOKUP(U7,[1]Entrada_tratamento!$C$135:$I$177,2,FALSE)+VLOOKUP(U7,[1]Entrada_tratamento!$C$135:$I$177,3,FALSE)</f>
        <v>287913.98</v>
      </c>
      <c r="V43" s="21">
        <f>VLOOKUP(V7,[1]Entrada_tratamento!$C$135:$I$177,2,FALSE)+VLOOKUP(V7,[1]Entrada_tratamento!$C$135:$I$177,3,FALSE)</f>
        <v>0</v>
      </c>
      <c r="W43" s="21">
        <f>VLOOKUP(W7,[1]Entrada_tratamento!$C$135:$I$177,2,FALSE)+VLOOKUP(W7,[1]Entrada_tratamento!$C$135:$I$177,3,FALSE)</f>
        <v>0</v>
      </c>
      <c r="X43" s="21">
        <f>VLOOKUP(X7,[1]Entrada_tratamento!$C$135:$I$177,2,FALSE)+VLOOKUP(X7,[1]Entrada_tratamento!$C$135:$I$177,3,FALSE)</f>
        <v>33972.46</v>
      </c>
      <c r="Y43" s="21">
        <f>VLOOKUP(Y7,[1]Entrada_tratamento!$C$135:$I$177,2,FALSE)+VLOOKUP(Y7,[1]Entrada_tratamento!$C$135:$I$177,3,FALSE)</f>
        <v>0</v>
      </c>
      <c r="Z43" s="51"/>
      <c r="AA43" s="18">
        <f t="shared" si="3"/>
        <v>329690.55900000001</v>
      </c>
    </row>
    <row r="44" spans="1:27" x14ac:dyDescent="0.25">
      <c r="A44" s="29" t="s">
        <v>38</v>
      </c>
      <c r="B44" s="13" t="s">
        <v>29</v>
      </c>
      <c r="C44" s="21">
        <f>VLOOKUP(C7,[1]Entrada_tratamento!$C$135:$I$177,4,FALSE)</f>
        <v>0</v>
      </c>
      <c r="D44" s="21">
        <f>VLOOKUP(D7,[1]Entrada_tratamento!$C$135:$I$177,4,FALSE)</f>
        <v>0</v>
      </c>
      <c r="E44" s="21">
        <f>VLOOKUP(E7,[1]Entrada_tratamento!$C$135:$I$177,4,FALSE)</f>
        <v>0</v>
      </c>
      <c r="F44" s="21">
        <f>VLOOKUP(F7,[1]Entrada_tratamento!$C$135:$I$177,4,FALSE)</f>
        <v>0</v>
      </c>
      <c r="G44" s="21">
        <f>VLOOKUP(G7,[1]Entrada_tratamento!$C$135:$I$177,4,FALSE)</f>
        <v>0</v>
      </c>
      <c r="H44" s="21">
        <f>VLOOKUP(H7,[1]Entrada_tratamento!$C$135:$I$177,4,FALSE)</f>
        <v>0</v>
      </c>
      <c r="I44" s="21">
        <f>VLOOKUP(I7,[1]Entrada_tratamento!$C$135:$I$177,4,FALSE)</f>
        <v>0</v>
      </c>
      <c r="J44" s="21">
        <f>VLOOKUP(J7,[1]Entrada_tratamento!$C$135:$I$177,4,FALSE)</f>
        <v>0</v>
      </c>
      <c r="K44" s="21">
        <f>VLOOKUP(K7,[1]Entrada_tratamento!$C$135:$I$177,4,FALSE)</f>
        <v>0</v>
      </c>
      <c r="L44" s="21">
        <f>VLOOKUP(L7,[1]Entrada_tratamento!$C$135:$I$177,4,FALSE)</f>
        <v>0</v>
      </c>
      <c r="M44" s="21">
        <f>VLOOKUP(M7,[1]Entrada_tratamento!$C$135:$I$177,4,FALSE)</f>
        <v>0</v>
      </c>
      <c r="N44" s="21">
        <f>VLOOKUP(N7,[1]Entrada_tratamento!$C$135:$I$177,4,FALSE)</f>
        <v>0</v>
      </c>
      <c r="O44" s="21">
        <f>VLOOKUP(O7,[1]Entrada_tratamento!$C$135:$I$177,4,FALSE)</f>
        <v>0</v>
      </c>
      <c r="P44" s="21">
        <f>VLOOKUP(P7,[1]Entrada_tratamento!$C$135:$I$177,4,FALSE)</f>
        <v>0</v>
      </c>
      <c r="Q44" s="21">
        <f>VLOOKUP(Q7,[1]Entrada_tratamento!$C$135:$I$177,4,FALSE)</f>
        <v>0</v>
      </c>
      <c r="R44" s="21">
        <f>VLOOKUP(R7,[1]Entrada_tratamento!$C$135:$I$177,4,FALSE)</f>
        <v>0</v>
      </c>
      <c r="S44" s="21">
        <f>VLOOKUP(S7,[1]Entrada_tratamento!$C$135:$I$177,4,FALSE)</f>
        <v>0</v>
      </c>
      <c r="T44" s="21">
        <f>VLOOKUP(T7,[1]Entrada_tratamento!$C$135:$I$177,4,FALSE)</f>
        <v>0</v>
      </c>
      <c r="U44" s="21">
        <f>VLOOKUP(U7,[1]Entrada_tratamento!$C$135:$I$177,4,FALSE)</f>
        <v>514.45999999999992</v>
      </c>
      <c r="V44" s="21">
        <f>VLOOKUP(V7,[1]Entrada_tratamento!$C$135:$I$177,4,FALSE)</f>
        <v>0</v>
      </c>
      <c r="W44" s="21">
        <f>VLOOKUP(W7,[1]Entrada_tratamento!$C$135:$I$177,4,FALSE)</f>
        <v>0</v>
      </c>
      <c r="X44" s="21">
        <f>VLOOKUP(X7,[1]Entrada_tratamento!$C$135:$I$177,4,FALSE)</f>
        <v>223.94</v>
      </c>
      <c r="Y44" s="21">
        <f>VLOOKUP(Y7,[1]Entrada_tratamento!$C$135:$I$177,4,FALSE)</f>
        <v>0</v>
      </c>
      <c r="Z44" s="51"/>
      <c r="AA44" s="18">
        <f t="shared" si="3"/>
        <v>738.39999999999986</v>
      </c>
    </row>
    <row r="45" spans="1:27" x14ac:dyDescent="0.25">
      <c r="A45" s="29" t="s">
        <v>39</v>
      </c>
      <c r="B45" s="13" t="s">
        <v>29</v>
      </c>
      <c r="C45" s="21">
        <f>VLOOKUP(C7,[1]Entrada_tratamento!$C$135:$I$177,6,FALSE)</f>
        <v>0</v>
      </c>
      <c r="D45" s="21">
        <f>VLOOKUP(D7,[1]Entrada_tratamento!$C$135:$I$177,6,FALSE)</f>
        <v>0</v>
      </c>
      <c r="E45" s="21">
        <f>VLOOKUP(E7,[1]Entrada_tratamento!$C$135:$I$177,6,FALSE)</f>
        <v>0</v>
      </c>
      <c r="F45" s="21">
        <f>VLOOKUP(F7,[1]Entrada_tratamento!$C$135:$I$177,6,FALSE)</f>
        <v>0</v>
      </c>
      <c r="G45" s="21">
        <f>VLOOKUP(G7,[1]Entrada_tratamento!$C$135:$I$177,6,FALSE)</f>
        <v>0</v>
      </c>
      <c r="H45" s="21">
        <f>VLOOKUP(H7,[1]Entrada_tratamento!$C$135:$I$177,6,FALSE)</f>
        <v>0</v>
      </c>
      <c r="I45" s="21">
        <f>VLOOKUP(I7,[1]Entrada_tratamento!$C$135:$I$177,6,FALSE)</f>
        <v>0</v>
      </c>
      <c r="J45" s="21">
        <f>VLOOKUP(J7,[1]Entrada_tratamento!$C$135:$I$177,6,FALSE)</f>
        <v>0</v>
      </c>
      <c r="K45" s="21">
        <f>VLOOKUP(K7,[1]Entrada_tratamento!$C$135:$I$177,6,FALSE)</f>
        <v>0</v>
      </c>
      <c r="L45" s="21">
        <f>VLOOKUP(L7,[1]Entrada_tratamento!$C$135:$I$177,6,FALSE)</f>
        <v>0</v>
      </c>
      <c r="M45" s="21">
        <f>VLOOKUP(M7,[1]Entrada_tratamento!$C$135:$I$177,6,FALSE)</f>
        <v>0</v>
      </c>
      <c r="N45" s="21">
        <f>VLOOKUP(N7,[1]Entrada_tratamento!$C$135:$I$177,6,FALSE)</f>
        <v>0</v>
      </c>
      <c r="O45" s="21">
        <f>VLOOKUP(O7,[1]Entrada_tratamento!$C$135:$I$177,6,FALSE)</f>
        <v>0</v>
      </c>
      <c r="P45" s="21">
        <f>VLOOKUP(P7,[1]Entrada_tratamento!$C$135:$I$177,6,FALSE)</f>
        <v>0</v>
      </c>
      <c r="Q45" s="21">
        <f>VLOOKUP(Q7,[1]Entrada_tratamento!$C$135:$I$177,6,FALSE)</f>
        <v>0</v>
      </c>
      <c r="R45" s="21">
        <f>VLOOKUP(R7,[1]Entrada_tratamento!$C$135:$I$177,6,FALSE)</f>
        <v>0</v>
      </c>
      <c r="S45" s="21">
        <f>VLOOKUP(S7,[1]Entrada_tratamento!$C$135:$I$177,6,FALSE)</f>
        <v>0</v>
      </c>
      <c r="T45" s="21">
        <f>VLOOKUP(T7,[1]Entrada_tratamento!$C$135:$I$177,6,FALSE)</f>
        <v>0</v>
      </c>
      <c r="U45" s="21">
        <f>VLOOKUP(U7,[1]Entrada_tratamento!$C$135:$I$177,6,FALSE)</f>
        <v>0</v>
      </c>
      <c r="V45" s="21">
        <f>VLOOKUP(V7,[1]Entrada_tratamento!$C$135:$I$177,6,FALSE)</f>
        <v>0</v>
      </c>
      <c r="W45" s="21">
        <f>VLOOKUP(W7,[1]Entrada_tratamento!$C$135:$I$177,6,FALSE)</f>
        <v>0</v>
      </c>
      <c r="X45" s="21">
        <f>VLOOKUP(X7,[1]Entrada_tratamento!$C$135:$I$177,6,FALSE)</f>
        <v>0</v>
      </c>
      <c r="Y45" s="21">
        <f>VLOOKUP(Y7,[1]Entrada_tratamento!$C$135:$I$177,6,FALSE)</f>
        <v>0</v>
      </c>
      <c r="Z45" s="51"/>
      <c r="AA45" s="18">
        <f t="shared" si="3"/>
        <v>0</v>
      </c>
    </row>
    <row r="46" spans="1:27" x14ac:dyDescent="0.25">
      <c r="A46" s="32" t="s">
        <v>40</v>
      </c>
      <c r="B46" s="13" t="s">
        <v>29</v>
      </c>
      <c r="C46" s="21">
        <f>VLOOKUP(C7,[1]Entrada_tratamento!$C$135:$I$177,5,FALSE)</f>
        <v>0</v>
      </c>
      <c r="D46" s="21">
        <f>VLOOKUP(D7,[1]Entrada_tratamento!$C$135:$I$177,5,FALSE)</f>
        <v>0</v>
      </c>
      <c r="E46" s="21">
        <f>VLOOKUP(E7,[1]Entrada_tratamento!$C$135:$I$177,5,FALSE)</f>
        <v>0</v>
      </c>
      <c r="F46" s="21">
        <f>VLOOKUP(F7,[1]Entrada_tratamento!$C$135:$I$177,5,FALSE)</f>
        <v>0</v>
      </c>
      <c r="G46" s="21">
        <f>VLOOKUP(G7,[1]Entrada_tratamento!$C$135:$I$177,5,FALSE)</f>
        <v>0</v>
      </c>
      <c r="H46" s="21">
        <f>VLOOKUP(H7,[1]Entrada_tratamento!$C$135:$I$177,5,FALSE)</f>
        <v>0</v>
      </c>
      <c r="I46" s="21">
        <f>VLOOKUP(I7,[1]Entrada_tratamento!$C$135:$I$177,5,FALSE)</f>
        <v>0</v>
      </c>
      <c r="J46" s="21">
        <f>VLOOKUP(J7,[1]Entrada_tratamento!$C$135:$I$177,5,FALSE)</f>
        <v>0</v>
      </c>
      <c r="K46" s="21">
        <f>VLOOKUP(K7,[1]Entrada_tratamento!$C$135:$I$177,5,FALSE)</f>
        <v>0</v>
      </c>
      <c r="L46" s="21">
        <f>VLOOKUP(L7,[1]Entrada_tratamento!$C$135:$I$177,5,FALSE)</f>
        <v>0</v>
      </c>
      <c r="M46" s="21">
        <f>VLOOKUP(M7,[1]Entrada_tratamento!$C$135:$I$177,5,FALSE)</f>
        <v>0</v>
      </c>
      <c r="N46" s="21">
        <f>VLOOKUP(N7,[1]Entrada_tratamento!$C$135:$I$177,5,FALSE)</f>
        <v>0</v>
      </c>
      <c r="O46" s="21">
        <f>VLOOKUP(O7,[1]Entrada_tratamento!$C$135:$I$177,5,FALSE)</f>
        <v>0</v>
      </c>
      <c r="P46" s="21">
        <f>VLOOKUP(P7,[1]Entrada_tratamento!$C$135:$I$177,5,FALSE)</f>
        <v>0</v>
      </c>
      <c r="Q46" s="21">
        <f>VLOOKUP(Q7,[1]Entrada_tratamento!$C$135:$I$177,5,FALSE)</f>
        <v>0</v>
      </c>
      <c r="R46" s="21">
        <f>VLOOKUP(R7,[1]Entrada_tratamento!$C$135:$I$177,5,FALSE)</f>
        <v>0</v>
      </c>
      <c r="S46" s="21">
        <f>VLOOKUP(S7,[1]Entrada_tratamento!$C$135:$I$177,5,FALSE)</f>
        <v>0</v>
      </c>
      <c r="T46" s="21">
        <f>VLOOKUP(T7,[1]Entrada_tratamento!$C$135:$I$177,5,FALSE)</f>
        <v>0</v>
      </c>
      <c r="U46" s="21">
        <f>VLOOKUP(U7,[1]Entrada_tratamento!$C$135:$I$177,5,FALSE)</f>
        <v>0</v>
      </c>
      <c r="V46" s="21">
        <f>VLOOKUP(V7,[1]Entrada_tratamento!$C$135:$I$177,5,FALSE)</f>
        <v>0</v>
      </c>
      <c r="W46" s="21">
        <f>VLOOKUP(W7,[1]Entrada_tratamento!$C$135:$I$177,5,FALSE)</f>
        <v>0</v>
      </c>
      <c r="X46" s="21">
        <f>VLOOKUP(X7,[1]Entrada_tratamento!$C$135:$I$177,5,FALSE)</f>
        <v>0</v>
      </c>
      <c r="Y46" s="21">
        <f>VLOOKUP(Y7,[1]Entrada_tratamento!$C$135:$I$177,5,FALSE)</f>
        <v>0</v>
      </c>
      <c r="Z46" s="51"/>
      <c r="AA46" s="18">
        <f t="shared" si="3"/>
        <v>0</v>
      </c>
    </row>
    <row r="47" spans="1:27" ht="22.5" x14ac:dyDescent="0.25">
      <c r="A47" s="29" t="s">
        <v>41</v>
      </c>
      <c r="B47" s="13" t="s">
        <v>29</v>
      </c>
      <c r="C47" s="21">
        <f>VLOOKUP(C7,[1]Entrada_tratamento!$C$135:$S$177,17,FALSE)</f>
        <v>0</v>
      </c>
      <c r="D47" s="21">
        <f>VLOOKUP(D7,[1]Entrada_tratamento!$C$135:$S$177,17,FALSE)</f>
        <v>0</v>
      </c>
      <c r="E47" s="21">
        <f>VLOOKUP(E7,[1]Entrada_tratamento!$C$135:$S$177,17,FALSE)</f>
        <v>0</v>
      </c>
      <c r="F47" s="21">
        <f>VLOOKUP(F7,[1]Entrada_tratamento!$C$135:$S$177,17,FALSE)</f>
        <v>0</v>
      </c>
      <c r="G47" s="21">
        <f>VLOOKUP(G7,[1]Entrada_tratamento!$C$135:$S$177,17,FALSE)</f>
        <v>0</v>
      </c>
      <c r="H47" s="21">
        <f>VLOOKUP(H7,[1]Entrada_tratamento!$C$135:$S$177,17,FALSE)</f>
        <v>0</v>
      </c>
      <c r="I47" s="21">
        <v>0</v>
      </c>
      <c r="J47" s="21">
        <f>VLOOKUP(J7,[1]Entrada_tratamento!$C$135:$S$177,17,FALSE)</f>
        <v>0</v>
      </c>
      <c r="K47" s="21">
        <f>VLOOKUP(K7,[1]Entrada_tratamento!$C$135:$S$177,17,FALSE)</f>
        <v>0</v>
      </c>
      <c r="L47" s="21">
        <f>VLOOKUP(L7,[1]Entrada_tratamento!$C$135:$S$177,17,FALSE)</f>
        <v>0</v>
      </c>
      <c r="M47" s="21">
        <f>VLOOKUP(M7,[1]Entrada_tratamento!$C$135:$S$177,17,FALSE)</f>
        <v>0</v>
      </c>
      <c r="N47" s="21">
        <f>VLOOKUP(N7,[1]Entrada_tratamento!$C$135:$S$177,17,FALSE)</f>
        <v>0</v>
      </c>
      <c r="O47" s="21">
        <f>VLOOKUP(O7,[1]Entrada_tratamento!$C$135:$S$177,17,FALSE)</f>
        <v>0</v>
      </c>
      <c r="P47" s="21">
        <f>VLOOKUP(P7,[1]Entrada_tratamento!$C$135:$S$177,17,FALSE)</f>
        <v>0</v>
      </c>
      <c r="Q47" s="21">
        <f>VLOOKUP(Q7,[1]Entrada_tratamento!$C$135:$S$177,17,FALSE)</f>
        <v>3337.74</v>
      </c>
      <c r="R47" s="21">
        <f>VLOOKUP(R7,[1]Entrada_tratamento!$C$135:$S$177,17,FALSE)</f>
        <v>0</v>
      </c>
      <c r="S47" s="21">
        <f>VLOOKUP(S7,[1]Entrada_tratamento!$C$135:$S$177,17,FALSE)-VLOOKUP(S7,[1]Entrada_tratamento!$C$135:$S$177,9,FALSE)</f>
        <v>0</v>
      </c>
      <c r="T47" s="21">
        <f>VLOOKUP(T7,[1]Entrada_tratamento!$C$135:$S$177,17,FALSE)</f>
        <v>0</v>
      </c>
      <c r="U47" s="21">
        <f>+VLOOKUP(U7,[1]Entrada_tratamento!$C$135:$S$177,17,FALSE)</f>
        <v>0</v>
      </c>
      <c r="V47" s="21">
        <f>VLOOKUP(V7,[1]Entrada_tratamento!$C$135:$S$177,17,FALSE)</f>
        <v>0</v>
      </c>
      <c r="W47" s="21">
        <f>VLOOKUP(W7,[1]Entrada_tratamento!$C$135:$S$177,17,FALSE)</f>
        <v>0</v>
      </c>
      <c r="X47" s="21">
        <f>VLOOKUP(X7,[1]Entrada_tratamento!$C$135:$S$177,17,FALSE)</f>
        <v>0</v>
      </c>
      <c r="Y47" s="21">
        <f>VLOOKUP(Y7,[1]Entrada_tratamento!$C$135:$S$177,17,FALSE)</f>
        <v>0</v>
      </c>
      <c r="Z47" s="51"/>
      <c r="AA47" s="18">
        <f t="shared" si="3"/>
        <v>3337.74</v>
      </c>
    </row>
    <row r="48" spans="1:27" ht="22.5" x14ac:dyDescent="0.25">
      <c r="A48" s="27" t="s">
        <v>49</v>
      </c>
      <c r="B48" s="13" t="s">
        <v>29</v>
      </c>
      <c r="C48" s="28">
        <f>SUM(C49:C53)</f>
        <v>45389.376000000004</v>
      </c>
      <c r="D48" s="28">
        <f t="shared" ref="D48:Y48" si="8">SUM(D49:D53)</f>
        <v>16358.769999999995</v>
      </c>
      <c r="E48" s="28">
        <f t="shared" si="8"/>
        <v>6563.3</v>
      </c>
      <c r="F48" s="28">
        <f t="shared" si="8"/>
        <v>9097.6400000000012</v>
      </c>
      <c r="G48" s="28">
        <f t="shared" si="8"/>
        <v>1203.5</v>
      </c>
      <c r="H48" s="28">
        <f t="shared" si="8"/>
        <v>12227.142999999998</v>
      </c>
      <c r="I48" s="28">
        <f t="shared" si="8"/>
        <v>12822.500000000002</v>
      </c>
      <c r="J48" s="28">
        <f t="shared" si="8"/>
        <v>0</v>
      </c>
      <c r="K48" s="28">
        <f t="shared" si="8"/>
        <v>31034.983293018937</v>
      </c>
      <c r="L48" s="28">
        <f t="shared" si="8"/>
        <v>7221.42</v>
      </c>
      <c r="M48" s="28">
        <f t="shared" si="8"/>
        <v>18332.704999999998</v>
      </c>
      <c r="N48" s="28">
        <f t="shared" si="8"/>
        <v>6541.1519999999991</v>
      </c>
      <c r="O48" s="28">
        <f>SUM(O49:O53)</f>
        <v>3123.184000000002</v>
      </c>
      <c r="P48" s="28">
        <f>SUM(P49:P53)</f>
        <v>5912.8400000000011</v>
      </c>
      <c r="Q48" s="28">
        <f>SUM(Q49:Q53)</f>
        <v>37180.712999999996</v>
      </c>
      <c r="R48" s="28">
        <f>SUM(R49:R53)</f>
        <v>8624.8530000000028</v>
      </c>
      <c r="S48" s="28">
        <f>SUM(S49:S53)</f>
        <v>12014.859999999997</v>
      </c>
      <c r="T48" s="28">
        <f t="shared" si="8"/>
        <v>16722.519999999997</v>
      </c>
      <c r="U48" s="28">
        <f t="shared" si="8"/>
        <v>33866.879999999997</v>
      </c>
      <c r="V48" s="28">
        <f t="shared" si="8"/>
        <v>12880.92</v>
      </c>
      <c r="W48" s="28">
        <f t="shared" si="8"/>
        <v>13579.359999999999</v>
      </c>
      <c r="X48" s="28">
        <f t="shared" si="8"/>
        <v>3044.6999999999994</v>
      </c>
      <c r="Y48" s="28">
        <f t="shared" si="8"/>
        <v>79809.059545920813</v>
      </c>
      <c r="Z48" s="53"/>
      <c r="AA48" s="28">
        <f t="shared" si="3"/>
        <v>393552.37883893971</v>
      </c>
    </row>
    <row r="49" spans="1:27" x14ac:dyDescent="0.25">
      <c r="A49" s="32" t="s">
        <v>37</v>
      </c>
      <c r="B49" s="13" t="s">
        <v>29</v>
      </c>
      <c r="C49" s="21">
        <f>VLOOKUP(C7,[1]Entrada_tratamento!$C$296:$I$320,3,FALSE)</f>
        <v>45389.376000000004</v>
      </c>
      <c r="D49" s="21">
        <f>VLOOKUP(D7,[1]Entrada_tratamento!$C$296:$I$320,3,FALSE)</f>
        <v>15780.709999999995</v>
      </c>
      <c r="E49" s="21">
        <f>VLOOKUP(E7,[1]Entrada_tratamento!$C$296:$I$320,3,FALSE)</f>
        <v>6555.3</v>
      </c>
      <c r="F49" s="21">
        <f>VLOOKUP(F7,[1]Entrada_tratamento!$C$296:$I$320,3,FALSE)</f>
        <v>9097.6400000000012</v>
      </c>
      <c r="G49" s="21">
        <f>VLOOKUP(G7,[1]Entrada_tratamento!$C$296:$I$320,3,FALSE)</f>
        <v>1147.02</v>
      </c>
      <c r="H49" s="21">
        <f>VLOOKUP(H7,[1]Entrada_tratamento!$C$296:$I$320,3,FALSE)</f>
        <v>12116.262999999999</v>
      </c>
      <c r="I49" s="21">
        <f>VLOOKUP(I7,[1]Entrada_tratamento!$C$296:$I$320,3,FALSE)</f>
        <v>9050.4000000000015</v>
      </c>
      <c r="J49" s="21">
        <f>VLOOKUP(J7,[1]Entrada_tratamento!$C$296:$I$320,3,FALSE)</f>
        <v>0</v>
      </c>
      <c r="K49" s="21">
        <f>VLOOKUP(K7,[1]Entrada_tratamento!$C$296:$I$320,3,FALSE)</f>
        <v>30129.983293018937</v>
      </c>
      <c r="L49" s="21">
        <f>VLOOKUP(L7,[1]Entrada_tratamento!$C$296:$I$320,3,FALSE)</f>
        <v>7221.42</v>
      </c>
      <c r="M49" s="21">
        <f>VLOOKUP(M7,[1]Entrada_tratamento!$C$296:$I$320,3,FALSE)</f>
        <v>18276.004999999997</v>
      </c>
      <c r="N49" s="21">
        <f>VLOOKUP(N7,[1]Entrada_tratamento!$C$296:$I$320,3,FALSE)</f>
        <v>6390.5319999999992</v>
      </c>
      <c r="O49" s="21">
        <f>VLOOKUP(O7,[1]Entrada_tratamento!$C$296:$I$320,3,FALSE)</f>
        <v>3123.184000000002</v>
      </c>
      <c r="P49" s="21">
        <f>VLOOKUP(P7,[1]Entrada_tratamento!$C$296:$I$320,3,FALSE)</f>
        <v>5607.2555000000011</v>
      </c>
      <c r="Q49" s="21">
        <f>VLOOKUP(Q7,[1]Entrada_tratamento!$C$296:$I$320,3,FALSE)</f>
        <v>35639.112999999998</v>
      </c>
      <c r="R49" s="21">
        <f>VLOOKUP(R7,[1]Entrada_tratamento!$C$296:$I$320,3,FALSE)</f>
        <v>8416.9530000000032</v>
      </c>
      <c r="S49" s="21">
        <f>VLOOKUP(S7,[1]Entrada_tratamento!$C$296:$I$320,3,FALSE)</f>
        <v>11576.219999999998</v>
      </c>
      <c r="T49" s="21">
        <f>VLOOKUP(T7,[1]Entrada_tratamento!$C$296:$I$320,3,FALSE)</f>
        <v>16711.259999999998</v>
      </c>
      <c r="U49" s="21">
        <f>VLOOKUP(U7,[1]Entrada_tratamento!$C$296:$I$320,3,FALSE)</f>
        <v>33866.879999999997</v>
      </c>
      <c r="V49" s="21">
        <f>VLOOKUP(V7,[1]Entrada_tratamento!$C$296:$I$320,3,FALSE)</f>
        <v>7756.3</v>
      </c>
      <c r="W49" s="21">
        <f>VLOOKUP(W7,[1]Entrada_tratamento!$C$296:$I$320,3,FALSE)</f>
        <v>12676.499999999998</v>
      </c>
      <c r="X49" s="21">
        <f>VLOOKUP(X7,[1]Entrada_tratamento!$C$296:$I$320,3,FALSE)</f>
        <v>3031.1199999999994</v>
      </c>
      <c r="Y49" s="21">
        <f>VLOOKUP(Y7,[1]Entrada_tratamento!$C$296:$I$320,3,FALSE)</f>
        <v>78766.819545920822</v>
      </c>
      <c r="Z49" s="51"/>
      <c r="AA49" s="18">
        <f t="shared" si="3"/>
        <v>378326.25433893979</v>
      </c>
    </row>
    <row r="50" spans="1:27" x14ac:dyDescent="0.25">
      <c r="A50" s="29" t="s">
        <v>38</v>
      </c>
      <c r="B50" s="13" t="s">
        <v>29</v>
      </c>
      <c r="C50" s="35">
        <f>VLOOKUP(C7,[1]Entrada_tratamento!$C$296:$I$320,4,FALSE)</f>
        <v>0</v>
      </c>
      <c r="D50" s="35">
        <f>VLOOKUP(D7,[1]Entrada_tratamento!$C$296:$I$320,4,FALSE)</f>
        <v>88.100000000000009</v>
      </c>
      <c r="E50" s="35">
        <f>VLOOKUP(E7,[1]Entrada_tratamento!$C$296:$I$320,4,FALSE)</f>
        <v>0</v>
      </c>
      <c r="F50" s="35">
        <f>VLOOKUP(F7,[1]Entrada_tratamento!$C$296:$I$320,4,FALSE)</f>
        <v>0</v>
      </c>
      <c r="G50" s="35">
        <f>VLOOKUP(G7,[1]Entrada_tratamento!$C$296:$I$320,4,FALSE)</f>
        <v>56.480000000000004</v>
      </c>
      <c r="H50" s="35">
        <f>VLOOKUP(H7,[1]Entrada_tratamento!$C$296:$I$320,4,FALSE)</f>
        <v>110.88</v>
      </c>
      <c r="I50" s="35">
        <f>VLOOKUP(I7,[1]Entrada_tratamento!$C$296:$I$320,4,FALSE)</f>
        <v>0</v>
      </c>
      <c r="J50" s="35">
        <f>VLOOKUP(J7,[1]Entrada_tratamento!$C$296:$I$320,4,FALSE)</f>
        <v>0</v>
      </c>
      <c r="K50" s="35">
        <f>VLOOKUP(K7,[1]Entrada_tratamento!$C$296:$I$320,4,FALSE)</f>
        <v>155.07999999999998</v>
      </c>
      <c r="L50" s="35">
        <f>VLOOKUP(L7,[1]Entrada_tratamento!$C$296:$I$320,4,FALSE)</f>
        <v>0</v>
      </c>
      <c r="M50" s="35">
        <f>VLOOKUP(M7,[1]Entrada_tratamento!$C$296:$I$320,4,FALSE)</f>
        <v>56.7</v>
      </c>
      <c r="N50" s="35">
        <f>VLOOKUP(N7,[1]Entrada_tratamento!$C$296:$I$320,4,FALSE)</f>
        <v>0</v>
      </c>
      <c r="O50" s="35">
        <f>VLOOKUP(O7,[1]Entrada_tratamento!$C$296:$I$320,4,FALSE)</f>
        <v>0</v>
      </c>
      <c r="P50" s="35">
        <f>VLOOKUP(P7,[1]Entrada_tratamento!$C$296:$I$320,4,FALSE)</f>
        <v>305.58450000000011</v>
      </c>
      <c r="Q50" s="35">
        <f>VLOOKUP(Q7,[1]Entrada_tratamento!$C$296:$I$320,4,FALSE)</f>
        <v>192.54000000000002</v>
      </c>
      <c r="R50" s="35">
        <f>VLOOKUP(R7,[1]Entrada_tratamento!$C$296:$I$320,4,FALSE)</f>
        <v>207.89999999999998</v>
      </c>
      <c r="S50" s="35">
        <f>VLOOKUP(S7,[1]Entrada_tratamento!$C$296:$I$320,4,FALSE)</f>
        <v>438.64</v>
      </c>
      <c r="T50" s="35">
        <f>VLOOKUP(T7,[1]Entrada_tratamento!$C$296:$I$320,4,FALSE)</f>
        <v>0</v>
      </c>
      <c r="U50" s="35">
        <f>VLOOKUP(U7,[1]Entrada_tratamento!$C$296:$I$320,4,FALSE)</f>
        <v>0</v>
      </c>
      <c r="V50" s="35">
        <f>VLOOKUP(V7,[1]Entrada_tratamento!$C$296:$I$320,4,FALSE)</f>
        <v>447.36</v>
      </c>
      <c r="W50" s="35">
        <f>VLOOKUP(W7,[1]Entrada_tratamento!$C$296:$I$320,4,FALSE)</f>
        <v>0</v>
      </c>
      <c r="X50" s="35">
        <f>VLOOKUP(X7,[1]Entrada_tratamento!$C$296:$I$320,4,FALSE)</f>
        <v>13.58</v>
      </c>
      <c r="Y50" s="35">
        <f>VLOOKUP(Y7,[1]Entrada_tratamento!$C$296:$I$320,4,FALSE)</f>
        <v>588.54000000000008</v>
      </c>
      <c r="Z50" s="54"/>
      <c r="AA50" s="18">
        <f t="shared" si="3"/>
        <v>2661.3845000000001</v>
      </c>
    </row>
    <row r="51" spans="1:27" x14ac:dyDescent="0.25">
      <c r="A51" s="32" t="s">
        <v>40</v>
      </c>
      <c r="B51" s="13" t="s">
        <v>29</v>
      </c>
      <c r="C51" s="35">
        <f>VLOOKUP(C7,[1]Entrada_tratamento!$C$296:$I$320,5,FALSE)</f>
        <v>0</v>
      </c>
      <c r="D51" s="35">
        <f>VLOOKUP(D7,[1]Entrada_tratamento!$C$296:$I$320,5,FALSE)</f>
        <v>0</v>
      </c>
      <c r="E51" s="35">
        <f>VLOOKUP(E7,[1]Entrada_tratamento!$C$296:$I$320,5,FALSE)</f>
        <v>0</v>
      </c>
      <c r="F51" s="35">
        <f>VLOOKUP(F7,[1]Entrada_tratamento!$C$296:$I$320,5,FALSE)</f>
        <v>0</v>
      </c>
      <c r="G51" s="35">
        <f>VLOOKUP(G7,[1]Entrada_tratamento!$C$296:$I$320,5,FALSE)</f>
        <v>0</v>
      </c>
      <c r="H51" s="35">
        <f>VLOOKUP(H7,[1]Entrada_tratamento!$C$296:$I$320,5,FALSE)</f>
        <v>0</v>
      </c>
      <c r="I51" s="35">
        <f>VLOOKUP(I7,[1]Entrada_tratamento!$C$296:$I$320,5,FALSE)</f>
        <v>0</v>
      </c>
      <c r="J51" s="35">
        <f>VLOOKUP(J7,[1]Entrada_tratamento!$C$296:$I$320,5,FALSE)</f>
        <v>0</v>
      </c>
      <c r="K51" s="35">
        <f>VLOOKUP(K7,[1]Entrada_tratamento!$C$296:$I$320,5,FALSE)</f>
        <v>0</v>
      </c>
      <c r="L51" s="35">
        <f>VLOOKUP(L7,[1]Entrada_tratamento!$C$296:$I$320,5,FALSE)</f>
        <v>0</v>
      </c>
      <c r="M51" s="35">
        <f>VLOOKUP(M7,[1]Entrada_tratamento!$C$296:$I$320,5,FALSE)</f>
        <v>0</v>
      </c>
      <c r="N51" s="35">
        <f>VLOOKUP(N7,[1]Entrada_tratamento!$C$296:$I$320,5,FALSE)</f>
        <v>0</v>
      </c>
      <c r="O51" s="35">
        <f>VLOOKUP(O7,[1]Entrada_tratamento!$C$296:$I$320,5,FALSE)</f>
        <v>0</v>
      </c>
      <c r="P51" s="35">
        <f>VLOOKUP(P7,[1]Entrada_tratamento!$C$296:$I$320,5,FALSE)</f>
        <v>0</v>
      </c>
      <c r="Q51" s="35">
        <f>VLOOKUP(Q7,[1]Entrada_tratamento!$C$296:$I$320,5,FALSE)</f>
        <v>0</v>
      </c>
      <c r="R51" s="35">
        <f>VLOOKUP(R7,[1]Entrada_tratamento!$C$296:$I$320,5,FALSE)</f>
        <v>0</v>
      </c>
      <c r="S51" s="35">
        <f>VLOOKUP(S7,[1]Entrada_tratamento!$C$296:$I$320,5,FALSE)</f>
        <v>0</v>
      </c>
      <c r="T51" s="35">
        <f>VLOOKUP(T7,[1]Entrada_tratamento!$C$296:$I$320,5,FALSE)</f>
        <v>0</v>
      </c>
      <c r="U51" s="35">
        <f>VLOOKUP(U7,[1]Entrada_tratamento!$C$296:$I$320,5,FALSE)</f>
        <v>0</v>
      </c>
      <c r="V51" s="35">
        <f>VLOOKUP(V7,[1]Entrada_tratamento!$C$296:$I$320,5,FALSE)</f>
        <v>0</v>
      </c>
      <c r="W51" s="35">
        <f>VLOOKUP(W7,[1]Entrada_tratamento!$C$296:$I$320,5,FALSE)</f>
        <v>0</v>
      </c>
      <c r="X51" s="35">
        <f>VLOOKUP(X7,[1]Entrada_tratamento!$C$296:$I$320,5,FALSE)</f>
        <v>0</v>
      </c>
      <c r="Y51" s="35">
        <f>VLOOKUP(Y7,[1]Entrada_tratamento!$C$296:$I$320,5,FALSE)</f>
        <v>0</v>
      </c>
      <c r="Z51" s="54"/>
      <c r="AA51" s="18">
        <f t="shared" si="3"/>
        <v>0</v>
      </c>
    </row>
    <row r="52" spans="1:27" x14ac:dyDescent="0.25">
      <c r="A52" s="29" t="s">
        <v>39</v>
      </c>
      <c r="B52" s="13" t="s">
        <v>29</v>
      </c>
      <c r="C52" s="35">
        <f>VLOOKUP(C7,[1]Entrada_tratamento!$C$296:$I$320,6,FALSE)</f>
        <v>0</v>
      </c>
      <c r="D52" s="35">
        <f>VLOOKUP(D7,[1]Entrada_tratamento!$C$296:$I$320,6,FALSE)</f>
        <v>0</v>
      </c>
      <c r="E52" s="35">
        <f>VLOOKUP(E7,[1]Entrada_tratamento!$C$296:$I$320,6,FALSE)</f>
        <v>0</v>
      </c>
      <c r="F52" s="35">
        <f>VLOOKUP(F7,[1]Entrada_tratamento!$C$296:$I$320,6,FALSE)</f>
        <v>0</v>
      </c>
      <c r="G52" s="35">
        <f>VLOOKUP(G7,[1]Entrada_tratamento!$C$296:$I$320,6,FALSE)</f>
        <v>0</v>
      </c>
      <c r="H52" s="35">
        <f>VLOOKUP(H7,[1]Entrada_tratamento!$C$296:$I$320,6,FALSE)</f>
        <v>0</v>
      </c>
      <c r="I52" s="35">
        <f>VLOOKUP(I7,[1]Entrada_tratamento!$C$296:$I$320,6,FALSE)</f>
        <v>0</v>
      </c>
      <c r="J52" s="35">
        <f>VLOOKUP(J7,[1]Entrada_tratamento!$C$296:$I$320,6,FALSE)</f>
        <v>0</v>
      </c>
      <c r="K52" s="35">
        <f>VLOOKUP(K7,[1]Entrada_tratamento!$C$296:$I$320,6,FALSE)</f>
        <v>0</v>
      </c>
      <c r="L52" s="35">
        <f>VLOOKUP(L7,[1]Entrada_tratamento!$C$296:$I$320,6,FALSE)</f>
        <v>0</v>
      </c>
      <c r="M52" s="35">
        <f>VLOOKUP(M7,[1]Entrada_tratamento!$C$296:$I$320,6,FALSE)</f>
        <v>0</v>
      </c>
      <c r="N52" s="35">
        <f>VLOOKUP(N7,[1]Entrada_tratamento!$C$296:$I$320,6,FALSE)</f>
        <v>0</v>
      </c>
      <c r="O52" s="35">
        <f>VLOOKUP(O7,[1]Entrada_tratamento!$C$296:$I$320,6,FALSE)</f>
        <v>0</v>
      </c>
      <c r="P52" s="35">
        <f>VLOOKUP(P7,[1]Entrada_tratamento!$C$296:$I$320,6,FALSE)</f>
        <v>0</v>
      </c>
      <c r="Q52" s="35">
        <f>VLOOKUP(Q7,[1]Entrada_tratamento!$C$296:$I$320,6,FALSE)</f>
        <v>0</v>
      </c>
      <c r="R52" s="35">
        <f>VLOOKUP(R7,[1]Entrada_tratamento!$C$296:$I$320,6,FALSE)</f>
        <v>0</v>
      </c>
      <c r="S52" s="35">
        <f>VLOOKUP(S7,[1]Entrada_tratamento!$C$296:$I$320,6,FALSE)</f>
        <v>0</v>
      </c>
      <c r="T52" s="35">
        <f>VLOOKUP(T7,[1]Entrada_tratamento!$C$296:$I$320,6,FALSE)</f>
        <v>0</v>
      </c>
      <c r="U52" s="35">
        <f>VLOOKUP(U7,[1]Entrada_tratamento!$C$296:$I$320,6,FALSE)</f>
        <v>0</v>
      </c>
      <c r="V52" s="35">
        <f>VLOOKUP(V7,[1]Entrada_tratamento!$C$296:$I$320,6,FALSE)</f>
        <v>0</v>
      </c>
      <c r="W52" s="35">
        <f>VLOOKUP(W7,[1]Entrada_tratamento!$C$296:$I$320,6,FALSE)</f>
        <v>0</v>
      </c>
      <c r="X52" s="35">
        <f>VLOOKUP(X7,[1]Entrada_tratamento!$C$296:$I$320,6,FALSE)</f>
        <v>0</v>
      </c>
      <c r="Y52" s="35">
        <f>VLOOKUP(Y7,[1]Entrada_tratamento!$C$296:$I$320,6,FALSE)</f>
        <v>97.7</v>
      </c>
      <c r="Z52" s="54"/>
      <c r="AA52" s="18">
        <f t="shared" si="3"/>
        <v>97.7</v>
      </c>
    </row>
    <row r="53" spans="1:27" ht="22.5" x14ac:dyDescent="0.25">
      <c r="A53" s="29" t="s">
        <v>41</v>
      </c>
      <c r="B53" s="13" t="s">
        <v>29</v>
      </c>
      <c r="C53" s="35">
        <f>VLOOKUP(C7,[1]Entrada_tratamento!$C$296:$S$320,17,FALSE)</f>
        <v>0</v>
      </c>
      <c r="D53" s="35">
        <f>VLOOKUP(D7,[1]Entrada_tratamento!$C$296:$S$320,17,FALSE)</f>
        <v>489.96</v>
      </c>
      <c r="E53" s="35">
        <f>VLOOKUP(E7,[1]Entrada_tratamento!$C$296:$S$320,17,FALSE)</f>
        <v>8</v>
      </c>
      <c r="F53" s="35">
        <f>VLOOKUP(F7,[1]Entrada_tratamento!$C$296:$S$320,17,FALSE)</f>
        <v>0</v>
      </c>
      <c r="G53" s="35">
        <f>VLOOKUP(G7,[1]Entrada_tratamento!$C$296:$S$320,17,FALSE)</f>
        <v>0</v>
      </c>
      <c r="H53" s="35">
        <f>VLOOKUP(H7,[1]Entrada_tratamento!$C$296:$S$320,17,FALSE)</f>
        <v>0</v>
      </c>
      <c r="I53" s="35">
        <f>VLOOKUP(I7,[1]Entrada_tratamento!$C$296:$S$320,17,FALSE)</f>
        <v>3772.1</v>
      </c>
      <c r="J53" s="35">
        <f>VLOOKUP(J7,[1]Entrada_tratamento!$C$296:$S$320,17,FALSE)</f>
        <v>0</v>
      </c>
      <c r="K53" s="35">
        <f>VLOOKUP(K7,[1]Entrada_tratamento!$C$296:$S$320,17,FALSE)</f>
        <v>749.92</v>
      </c>
      <c r="L53" s="35">
        <f>VLOOKUP(L7,[1]Entrada_tratamento!$C$296:$S$320,17,FALSE)</f>
        <v>0</v>
      </c>
      <c r="M53" s="35">
        <f>VLOOKUP(M7,[1]Entrada_tratamento!$C$296:$S$320,17,FALSE)</f>
        <v>0</v>
      </c>
      <c r="N53" s="35">
        <f>VLOOKUP(N7,[1]Entrada_tratamento!$C$296:$S$320,17,FALSE)</f>
        <v>150.61999999999998</v>
      </c>
      <c r="O53" s="35">
        <f>VLOOKUP(O7,[1]Entrada_tratamento!$C$296:$S$320,17,FALSE)</f>
        <v>0</v>
      </c>
      <c r="P53" s="35">
        <f>VLOOKUP(P7,[1]Entrada_tratamento!$C$296:$S$320,17,FALSE)</f>
        <v>0</v>
      </c>
      <c r="Q53" s="35">
        <f>VLOOKUP(Q7,[1]Entrada_tratamento!$C$296:$S$320,17,FALSE)</f>
        <v>1349.06</v>
      </c>
      <c r="R53" s="35">
        <f>VLOOKUP(R7,[1]Entrada_tratamento!$C$296:$S$320,17,FALSE)</f>
        <v>0</v>
      </c>
      <c r="S53" s="35">
        <f>VLOOKUP(S7,[1]Entrada_tratamento!$C$296:$S$320,17,FALSE)</f>
        <v>0</v>
      </c>
      <c r="T53" s="35">
        <f>VLOOKUP(T7,[1]Entrada_tratamento!$C$296:$S$320,17,FALSE)</f>
        <v>11.26</v>
      </c>
      <c r="U53" s="35">
        <f>VLOOKUP(U7,[1]Entrada_tratamento!$C$296:$S$320,17,FALSE)</f>
        <v>0</v>
      </c>
      <c r="V53" s="35">
        <f>VLOOKUP(V7,[1]Entrada_tratamento!$C$296:$S$320,17,FALSE)</f>
        <v>4677.26</v>
      </c>
      <c r="W53" s="35">
        <f>VLOOKUP(W7,[1]Entrada_tratamento!$C$296:$S$320,17,FALSE)</f>
        <v>902.8599999999999</v>
      </c>
      <c r="X53" s="35">
        <f>VLOOKUP(X7,[1]Entrada_tratamento!$C$296:$S$320,17,FALSE)</f>
        <v>0</v>
      </c>
      <c r="Y53" s="35">
        <f>VLOOKUP(Y7,[1]Entrada_tratamento!$C$296:$S$320,17,FALSE)</f>
        <v>356</v>
      </c>
      <c r="Z53" s="54"/>
      <c r="AA53" s="18">
        <f t="shared" si="3"/>
        <v>12467.04</v>
      </c>
    </row>
    <row r="54" spans="1:27" ht="22.5" x14ac:dyDescent="0.25">
      <c r="A54" s="27" t="s">
        <v>50</v>
      </c>
      <c r="B54" s="13" t="s">
        <v>29</v>
      </c>
      <c r="C54" s="28">
        <f>SUM(C55:C59)</f>
        <v>43907.483</v>
      </c>
      <c r="D54" s="28">
        <f t="shared" ref="D54:Y54" si="9">SUM(D55:D59)</f>
        <v>98692.977999999988</v>
      </c>
      <c r="E54" s="28">
        <f t="shared" si="9"/>
        <v>3180.0645699999995</v>
      </c>
      <c r="F54" s="28">
        <f t="shared" si="9"/>
        <v>6380.6500000000005</v>
      </c>
      <c r="G54" s="28">
        <f t="shared" si="9"/>
        <v>1075.2900000000002</v>
      </c>
      <c r="H54" s="28">
        <f t="shared" si="9"/>
        <v>8156.2430000000013</v>
      </c>
      <c r="I54" s="28">
        <f t="shared" si="9"/>
        <v>8238.8420000000024</v>
      </c>
      <c r="J54" s="28">
        <f t="shared" si="9"/>
        <v>7780.9999999999982</v>
      </c>
      <c r="K54" s="28">
        <f t="shared" si="9"/>
        <v>29794.053000000007</v>
      </c>
      <c r="L54" s="28">
        <f t="shared" si="9"/>
        <v>16770.696</v>
      </c>
      <c r="M54" s="28">
        <f>SUM(M55:M59)</f>
        <v>74559.059087999995</v>
      </c>
      <c r="N54" s="28">
        <f t="shared" si="9"/>
        <v>3768.1224999999999</v>
      </c>
      <c r="O54" s="28">
        <f>SUM(O55:O59)</f>
        <v>3164.697999999999</v>
      </c>
      <c r="P54" s="28">
        <f>SUM(P55:P59)</f>
        <v>5800.3629999999976</v>
      </c>
      <c r="Q54" s="28">
        <f>SUM(Q55:Q59)</f>
        <v>27299.782999999959</v>
      </c>
      <c r="R54" s="28">
        <f>SUM(R55:R59)</f>
        <v>5679.491</v>
      </c>
      <c r="S54" s="28">
        <f>SUM(S55:S59)</f>
        <v>10383.660000000002</v>
      </c>
      <c r="T54" s="28">
        <f t="shared" si="9"/>
        <v>13377.795000000004</v>
      </c>
      <c r="U54" s="28">
        <f t="shared" si="9"/>
        <v>105764.59270632599</v>
      </c>
      <c r="V54" s="28">
        <f t="shared" si="9"/>
        <v>13563.505999999998</v>
      </c>
      <c r="W54" s="28">
        <f t="shared" si="9"/>
        <v>9124.4639999999981</v>
      </c>
      <c r="X54" s="28">
        <f t="shared" si="9"/>
        <v>3743.6199999999994</v>
      </c>
      <c r="Y54" s="28">
        <f t="shared" si="9"/>
        <v>62378.037000000011</v>
      </c>
      <c r="Z54" s="53"/>
      <c r="AA54" s="28">
        <f t="shared" si="3"/>
        <v>562584.49086432578</v>
      </c>
    </row>
    <row r="55" spans="1:27" x14ac:dyDescent="0.25">
      <c r="A55" s="32" t="s">
        <v>37</v>
      </c>
      <c r="B55" s="13" t="s">
        <v>29</v>
      </c>
      <c r="C55" s="30">
        <f>VLOOKUP(C7,[1]Entrada_tratamento!$C$327:$I$351,2,FALSE)+VLOOKUP(C7,[1]Entrada_tratamento!$C$327:$I$351,3,FALSE)</f>
        <v>43202.762999999999</v>
      </c>
      <c r="D55" s="30">
        <f>VLOOKUP(D7,[1]Entrada_tratamento!$C$327:$I$351,2,FALSE)+VLOOKUP(D7,[1]Entrada_tratamento!$C$327:$I$351,3,FALSE)</f>
        <v>98314.80799999999</v>
      </c>
      <c r="E55" s="30">
        <f>VLOOKUP(E7,[1]Entrada_tratamento!$C$327:$I$351,2,FALSE)+VLOOKUP(E7,[1]Entrada_tratamento!$C$327:$I$351,3,FALSE)</f>
        <v>2917.4045699999997</v>
      </c>
      <c r="F55" s="30">
        <f>VLOOKUP(F7,[1]Entrada_tratamento!$C$327:$I$351,2,FALSE)+VLOOKUP(F7,[1]Entrada_tratamento!$C$327:$I$351,3,FALSE)</f>
        <v>6380.6500000000005</v>
      </c>
      <c r="G55" s="30">
        <f>VLOOKUP(G7,[1]Entrada_tratamento!$C$327:$I$351,2,FALSE)+VLOOKUP(G7,[1]Entrada_tratamento!$C$327:$I$351,3,FALSE)</f>
        <v>1032.6400000000001</v>
      </c>
      <c r="H55" s="30">
        <f>VLOOKUP(H7,[1]Entrada_tratamento!$C$327:$I$351,2,FALSE)+VLOOKUP(H7,[1]Entrada_tratamento!$C$327:$I$351,3,FALSE)</f>
        <v>7800.7630000000008</v>
      </c>
      <c r="I55" s="30">
        <f>VLOOKUP(I7,[1]Entrada_tratamento!$C$327:$I$351,2,FALSE)+VLOOKUP(I7,[1]Entrada_tratamento!$C$327:$I$351,3,FALSE)</f>
        <v>8238.8420000000024</v>
      </c>
      <c r="J55" s="30">
        <f>VLOOKUP(J7,[1]Entrada_tratamento!$C$327:$I$351,2,FALSE)+VLOOKUP(J7,[1]Entrada_tratamento!$C$327:$I$351,3,FALSE)</f>
        <v>7777.4199999999983</v>
      </c>
      <c r="K55" s="30">
        <f>VLOOKUP(K7,[1]Entrada_tratamento!$C$327:$I$351,2,FALSE)+VLOOKUP(K7,[1]Entrada_tratamento!$C$327:$I$351,3,FALSE)</f>
        <v>29533.488000000005</v>
      </c>
      <c r="L55" s="30">
        <f>VLOOKUP(L7,[1]Entrada_tratamento!$C$327:$I$351,2,FALSE)+VLOOKUP(L7,[1]Entrada_tratamento!$C$327:$I$351,3,FALSE)</f>
        <v>16703.756000000001</v>
      </c>
      <c r="M55" s="30">
        <f>VLOOKUP(M7,[1]Entrada_tratamento!$C$327:$I$351,2,FALSE)+VLOOKUP(M7,[1]Entrada_tratamento!$C$327:$I$351,3,FALSE)</f>
        <v>74453.509087999992</v>
      </c>
      <c r="N55" s="30">
        <f>VLOOKUP(N7,[1]Entrada_tratamento!$C$327:$I$351,2,FALSE)+VLOOKUP(N7,[1]Entrada_tratamento!$C$327:$I$351,3,FALSE)</f>
        <v>3559.6824999999999</v>
      </c>
      <c r="O55" s="30">
        <f>VLOOKUP(O7,[1]Entrada_tratamento!$C$327:$I$351,2,FALSE)+VLOOKUP(O7,[1]Entrada_tratamento!$C$327:$I$351,3,FALSE)</f>
        <v>2830.0579999999991</v>
      </c>
      <c r="P55" s="30">
        <f>VLOOKUP(P7,[1]Entrada_tratamento!$C$327:$I$351,2,FALSE)+VLOOKUP(P7,[1]Entrada_tratamento!$C$327:$I$351,3,FALSE)</f>
        <v>5787.6529999999975</v>
      </c>
      <c r="Q55" s="30">
        <f>VLOOKUP(Q7,[1]Entrada_tratamento!$C$327:$I$351,2,FALSE)+VLOOKUP(Q7,[1]Entrada_tratamento!$C$327:$I$351,3,FALSE)</f>
        <v>26824.48299999996</v>
      </c>
      <c r="R55" s="30">
        <f>VLOOKUP(R7,[1]Entrada_tratamento!$C$327:$I$351,2,FALSE)+VLOOKUP(R7,[1]Entrada_tratamento!$C$327:$I$351,3,FALSE)</f>
        <v>5613.991</v>
      </c>
      <c r="S55" s="30">
        <f>VLOOKUP(S7,[1]Entrada_tratamento!$C$327:$I$351,2,FALSE)+VLOOKUP(S7,[1]Entrada_tratamento!$C$327:$I$351,3,FALSE)</f>
        <v>10382.080000000002</v>
      </c>
      <c r="T55" s="30">
        <f>VLOOKUP(T7,[1]Entrada_tratamento!$C$327:$I$351,2,FALSE)+VLOOKUP(T7,[1]Entrada_tratamento!$C$327:$I$351,3,FALSE)</f>
        <v>13362.005000000003</v>
      </c>
      <c r="U55" s="30">
        <f>VLOOKUP(U7,[1]Entrada_tratamento!$C$327:$I$351,2,FALSE)+VLOOKUP(U7,[1]Entrada_tratamento!$C$327:$I$351,3,FALSE)</f>
        <v>105654.71270632598</v>
      </c>
      <c r="V55" s="30">
        <f>VLOOKUP(V7,[1]Entrada_tratamento!$C$327:$I$351,2,FALSE)+VLOOKUP(V7,[1]Entrada_tratamento!$C$327:$I$351,3,FALSE)</f>
        <v>12756.385999999999</v>
      </c>
      <c r="W55" s="30">
        <f>VLOOKUP(W7,[1]Entrada_tratamento!$C$327:$I$351,2,FALSE)+VLOOKUP(W7,[1]Entrada_tratamento!$C$327:$I$351,3,FALSE)</f>
        <v>9124.4639999999981</v>
      </c>
      <c r="X55" s="30">
        <f>VLOOKUP(X7,[1]Entrada_tratamento!$C$327:$I$351,2,FALSE)+VLOOKUP(X7,[1]Entrada_tratamento!$C$327:$I$351,3,FALSE)</f>
        <v>3685.2599999999993</v>
      </c>
      <c r="Y55" s="30">
        <f>VLOOKUP(Y7,[1]Entrada_tratamento!$C$327:$I$351,2,FALSE)+VLOOKUP(Y7,[1]Entrada_tratamento!$C$327:$I$351,3,FALSE)</f>
        <v>62179.06900000001</v>
      </c>
      <c r="Z55" s="51"/>
      <c r="AA55" s="18">
        <f t="shared" si="3"/>
        <v>558115.88786432589</v>
      </c>
    </row>
    <row r="56" spans="1:27" x14ac:dyDescent="0.25">
      <c r="A56" s="29" t="s">
        <v>38</v>
      </c>
      <c r="B56" s="13" t="s">
        <v>29</v>
      </c>
      <c r="C56" s="30">
        <f>VLOOKUP(C7,[1]Entrada_tratamento!$C$327:$I$351,4,FALSE)</f>
        <v>704.72</v>
      </c>
      <c r="D56" s="30">
        <f>VLOOKUP(D7,[1]Entrada_tratamento!$C$327:$I$351,4,FALSE)</f>
        <v>352.96999999999997</v>
      </c>
      <c r="E56" s="30">
        <f>VLOOKUP(E7,[1]Entrada_tratamento!$C$327:$I$351,4,FALSE)</f>
        <v>29.56</v>
      </c>
      <c r="F56" s="30">
        <f>VLOOKUP(F7,[1]Entrada_tratamento!$C$327:$I$351,4,FALSE)</f>
        <v>0</v>
      </c>
      <c r="G56" s="30">
        <f>VLOOKUP(G7,[1]Entrada_tratamento!$C$327:$I$351,4,FALSE)</f>
        <v>16.720000000000002</v>
      </c>
      <c r="H56" s="30">
        <f>VLOOKUP(H7,[1]Entrada_tratamento!$C$327:$I$351,4,FALSE)</f>
        <v>12.340000000000002</v>
      </c>
      <c r="I56" s="30">
        <f>VLOOKUP(I7,[1]Entrada_tratamento!$C$327:$I$351,4,FALSE)</f>
        <v>0</v>
      </c>
      <c r="J56" s="30">
        <f>VLOOKUP(J7,[1]Entrada_tratamento!$C$327:$I$351,4,FALSE)</f>
        <v>0</v>
      </c>
      <c r="K56" s="30">
        <f>VLOOKUP(K7,[1]Entrada_tratamento!$C$327:$I$351,4,FALSE)</f>
        <v>0.36</v>
      </c>
      <c r="L56" s="30">
        <f>VLOOKUP(L7,[1]Entrada_tratamento!$C$327:$I$351,4,FALSE)</f>
        <v>66.94</v>
      </c>
      <c r="M56" s="30">
        <f>VLOOKUP(M7,[1]Entrada_tratamento!$C$327:$I$351,4,FALSE)</f>
        <v>87.989999999999981</v>
      </c>
      <c r="N56" s="30">
        <f>VLOOKUP(N7,[1]Entrada_tratamento!$C$327:$I$351,4,FALSE)</f>
        <v>0</v>
      </c>
      <c r="O56" s="30">
        <f>VLOOKUP(O7,[1]Entrada_tratamento!$C$327:$I$351,4,FALSE)</f>
        <v>0</v>
      </c>
      <c r="P56" s="30">
        <f>VLOOKUP(P7,[1]Entrada_tratamento!$C$327:$I$351,4,FALSE)</f>
        <v>12.709999999999996</v>
      </c>
      <c r="Q56" s="30">
        <f>VLOOKUP(Q7,[1]Entrada_tratamento!$C$327:$I$351,4,FALSE)</f>
        <v>475.3</v>
      </c>
      <c r="R56" s="30">
        <f>VLOOKUP(R7,[1]Entrada_tratamento!$C$327:$I$351,4,FALSE)</f>
        <v>65.5</v>
      </c>
      <c r="S56" s="30">
        <f>VLOOKUP(S7,[1]Entrada_tratamento!$C$327:$I$351,4,FALSE)</f>
        <v>1.58</v>
      </c>
      <c r="T56" s="30">
        <f>VLOOKUP(T7,[1]Entrada_tratamento!$C$327:$I$351,4,FALSE)</f>
        <v>0</v>
      </c>
      <c r="U56" s="30">
        <f>VLOOKUP(U7,[1]Entrada_tratamento!$C$327:$I$351,4,FALSE)</f>
        <v>109.88000000000001</v>
      </c>
      <c r="V56" s="30">
        <f>VLOOKUP(V7,[1]Entrada_tratamento!$C$327:$I$351,4,FALSE)</f>
        <v>582.32000000000016</v>
      </c>
      <c r="W56" s="30">
        <f>VLOOKUP(W7,[1]Entrada_tratamento!$C$327:$I$351,4,FALSE)</f>
        <v>0</v>
      </c>
      <c r="X56" s="30">
        <f>VLOOKUP(X7,[1]Entrada_tratamento!$C$327:$I$351,4,FALSE)</f>
        <v>58.36</v>
      </c>
      <c r="Y56" s="30">
        <f>VLOOKUP(Y7,[1]Entrada_tratamento!$C$327:$I$351,4,FALSE)</f>
        <v>198.96800000000002</v>
      </c>
      <c r="Z56" s="51"/>
      <c r="AA56" s="18">
        <f t="shared" si="3"/>
        <v>2776.2180000000003</v>
      </c>
    </row>
    <row r="57" spans="1:27" x14ac:dyDescent="0.25">
      <c r="A57" s="32" t="s">
        <v>40</v>
      </c>
      <c r="B57" s="13" t="s">
        <v>29</v>
      </c>
      <c r="C57" s="30">
        <f>VLOOKUP(C7,[1]Entrada_tratamento!$C$327:$I$351,5,FALSE)</f>
        <v>0</v>
      </c>
      <c r="D57" s="30">
        <f>VLOOKUP(D7,[1]Entrada_tratamento!$C$327:$I$351,5,FALSE)</f>
        <v>0</v>
      </c>
      <c r="E57" s="30">
        <f>VLOOKUP(E7,[1]Entrada_tratamento!$C$327:$I$351,5,FALSE)</f>
        <v>0</v>
      </c>
      <c r="F57" s="30">
        <f>VLOOKUP(F7,[1]Entrada_tratamento!$C$327:$I$351,5,FALSE)</f>
        <v>0</v>
      </c>
      <c r="G57" s="30">
        <f>VLOOKUP(G7,[1]Entrada_tratamento!$C$327:$I$351,5,FALSE)</f>
        <v>0</v>
      </c>
      <c r="H57" s="30">
        <f>VLOOKUP(H7,[1]Entrada_tratamento!$C$327:$I$351,5,FALSE)</f>
        <v>178.57999999999998</v>
      </c>
      <c r="I57" s="30">
        <f>VLOOKUP(I7,[1]Entrada_tratamento!$C$327:$I$351,5,FALSE)</f>
        <v>0</v>
      </c>
      <c r="J57" s="30">
        <f>VLOOKUP(J7,[1]Entrada_tratamento!$C$327:$I$351,5,FALSE)</f>
        <v>3.58</v>
      </c>
      <c r="K57" s="30">
        <f>VLOOKUP(K7,[1]Entrada_tratamento!$C$327:$I$351,5,FALSE)</f>
        <v>0</v>
      </c>
      <c r="L57" s="30">
        <f>VLOOKUP(L7,[1]Entrada_tratamento!$C$327:$I$351,5,FALSE)</f>
        <v>0</v>
      </c>
      <c r="M57" s="30">
        <f>VLOOKUP(M7,[1]Entrada_tratamento!$C$327:$I$351,5,FALSE)</f>
        <v>17.560000000000002</v>
      </c>
      <c r="N57" s="30">
        <f>VLOOKUP(N7,[1]Entrada_tratamento!$C$327:$I$351,5,FALSE)</f>
        <v>0</v>
      </c>
      <c r="O57" s="30">
        <f>VLOOKUP(O7,[1]Entrada_tratamento!$C$327:$I$351,5,FALSE)</f>
        <v>0</v>
      </c>
      <c r="P57" s="30">
        <f>VLOOKUP(P7,[1]Entrada_tratamento!$C$327:$I$351,5,FALSE)</f>
        <v>0</v>
      </c>
      <c r="Q57" s="30">
        <f>VLOOKUP(Q7,[1]Entrada_tratamento!$C$327:$I$351,5,FALSE)</f>
        <v>0</v>
      </c>
      <c r="R57" s="30">
        <f>VLOOKUP(R7,[1]Entrada_tratamento!$C$327:$I$351,5,FALSE)</f>
        <v>0</v>
      </c>
      <c r="S57" s="30">
        <f>VLOOKUP(S7,[1]Entrada_tratamento!$C$327:$I$351,5,FALSE)</f>
        <v>0</v>
      </c>
      <c r="T57" s="30">
        <f>VLOOKUP(T7,[1]Entrada_tratamento!$C$327:$I$351,5,FALSE)</f>
        <v>0</v>
      </c>
      <c r="U57" s="30">
        <f>VLOOKUP(U7,[1]Entrada_tratamento!$C$327:$I$351,5,FALSE)</f>
        <v>0</v>
      </c>
      <c r="V57" s="30">
        <f>VLOOKUP(V7,[1]Entrada_tratamento!$C$327:$I$351,5,FALSE)</f>
        <v>0</v>
      </c>
      <c r="W57" s="30">
        <f>VLOOKUP(W7,[1]Entrada_tratamento!$C$327:$I$351,5,FALSE)</f>
        <v>0</v>
      </c>
      <c r="X57" s="30">
        <f>VLOOKUP(X7,[1]Entrada_tratamento!$C$327:$I$351,5,FALSE)</f>
        <v>0</v>
      </c>
      <c r="Y57" s="30">
        <f>VLOOKUP(Y7,[1]Entrada_tratamento!$C$327:$I$351,5,FALSE)</f>
        <v>0</v>
      </c>
      <c r="Z57" s="51"/>
      <c r="AA57" s="18">
        <f t="shared" si="3"/>
        <v>199.72</v>
      </c>
    </row>
    <row r="58" spans="1:27" x14ac:dyDescent="0.25">
      <c r="A58" s="29" t="s">
        <v>39</v>
      </c>
      <c r="B58" s="13" t="s">
        <v>29</v>
      </c>
      <c r="C58" s="30">
        <f>VLOOKUP(C7,[1]Entrada_tratamento!$C$327:$I$351,6,FALSE)</f>
        <v>0</v>
      </c>
      <c r="D58" s="30">
        <f>VLOOKUP(D7,[1]Entrada_tratamento!$C$327:$I$351,6,FALSE)</f>
        <v>0</v>
      </c>
      <c r="E58" s="30">
        <f>VLOOKUP(E7,[1]Entrada_tratamento!$C$327:$I$351,6,FALSE)</f>
        <v>0</v>
      </c>
      <c r="F58" s="30">
        <f>VLOOKUP(F7,[1]Entrada_tratamento!$C$327:$I$351,6,FALSE)</f>
        <v>0</v>
      </c>
      <c r="G58" s="30">
        <f>VLOOKUP(G7,[1]Entrada_tratamento!$C$327:$I$351,6,FALSE)</f>
        <v>0</v>
      </c>
      <c r="H58" s="30">
        <f>VLOOKUP(H7,[1]Entrada_tratamento!$C$327:$I$351,6,FALSE)</f>
        <v>0</v>
      </c>
      <c r="I58" s="30">
        <f>VLOOKUP(I7,[1]Entrada_tratamento!$C$327:$I$351,6,FALSE)</f>
        <v>0</v>
      </c>
      <c r="J58" s="30">
        <f>VLOOKUP(J7,[1]Entrada_tratamento!$C$327:$I$351,6,FALSE)</f>
        <v>0</v>
      </c>
      <c r="K58" s="30">
        <f>VLOOKUP(K7,[1]Entrada_tratamento!$C$327:$I$351,6,FALSE)</f>
        <v>0</v>
      </c>
      <c r="L58" s="30">
        <f>VLOOKUP(L7,[1]Entrada_tratamento!$C$327:$I$351,6,FALSE)</f>
        <v>0</v>
      </c>
      <c r="M58" s="30">
        <f>VLOOKUP(M7,[1]Entrada_tratamento!$C$327:$I$351,6,FALSE)</f>
        <v>0</v>
      </c>
      <c r="N58" s="30">
        <f>VLOOKUP(N7,[1]Entrada_tratamento!$C$327:$I$351,6,FALSE)</f>
        <v>0</v>
      </c>
      <c r="O58" s="30">
        <f>VLOOKUP(O7,[1]Entrada_tratamento!$C$327:$I$351,6,FALSE)</f>
        <v>0</v>
      </c>
      <c r="P58" s="30">
        <f>VLOOKUP(P7,[1]Entrada_tratamento!$C$327:$I$351,6,FALSE)</f>
        <v>0</v>
      </c>
      <c r="Q58" s="30">
        <f>VLOOKUP(Q7,[1]Entrada_tratamento!$C$327:$I$351,6,FALSE)</f>
        <v>0</v>
      </c>
      <c r="R58" s="30">
        <f>VLOOKUP(R7,[1]Entrada_tratamento!$C$327:$I$351,6,FALSE)</f>
        <v>0</v>
      </c>
      <c r="S58" s="30">
        <f>VLOOKUP(S7,[1]Entrada_tratamento!$C$327:$I$351,6,FALSE)</f>
        <v>0</v>
      </c>
      <c r="T58" s="30">
        <f>VLOOKUP(T7,[1]Entrada_tratamento!$C$327:$I$351,6,FALSE)</f>
        <v>0</v>
      </c>
      <c r="U58" s="30">
        <f>VLOOKUP(U7,[1]Entrada_tratamento!$C$327:$I$351,6,FALSE)</f>
        <v>0</v>
      </c>
      <c r="V58" s="30">
        <f>VLOOKUP(V7,[1]Entrada_tratamento!$C$327:$I$351,6,FALSE)</f>
        <v>0</v>
      </c>
      <c r="W58" s="30">
        <f>VLOOKUP(W7,[1]Entrada_tratamento!$C$327:$I$351,6,FALSE)</f>
        <v>0</v>
      </c>
      <c r="X58" s="30">
        <f>VLOOKUP(X7,[1]Entrada_tratamento!$C$327:$I$351,6,FALSE)</f>
        <v>0</v>
      </c>
      <c r="Y58" s="30">
        <f>VLOOKUP(Y7,[1]Entrada_tratamento!$C$327:$I$351,6,FALSE)</f>
        <v>0</v>
      </c>
      <c r="Z58" s="51"/>
      <c r="AA58" s="18">
        <f t="shared" si="3"/>
        <v>0</v>
      </c>
    </row>
    <row r="59" spans="1:27" ht="23.25" thickBot="1" x14ac:dyDescent="0.3">
      <c r="A59" s="36" t="s">
        <v>41</v>
      </c>
      <c r="B59" s="23" t="s">
        <v>29</v>
      </c>
      <c r="C59" s="24">
        <f>VLOOKUP(C7,[1]Entrada_tratamento!$C$327:$S$351,17,FALSE)</f>
        <v>0</v>
      </c>
      <c r="D59" s="24">
        <f>VLOOKUP(D7,[1]Entrada_tratamento!$C$327:$S$351,17,FALSE)</f>
        <v>25.2</v>
      </c>
      <c r="E59" s="24">
        <f>VLOOKUP(E7,[1]Entrada_tratamento!$C$327:$S$351,17,FALSE)</f>
        <v>233.10000000000002</v>
      </c>
      <c r="F59" s="24">
        <f>VLOOKUP(F7,[1]Entrada_tratamento!$C$327:$S$351,17,FALSE)</f>
        <v>0</v>
      </c>
      <c r="G59" s="24">
        <f>VLOOKUP(G7,[1]Entrada_tratamento!$C$327:$S$351,17,FALSE)</f>
        <v>25.93</v>
      </c>
      <c r="H59" s="24">
        <f>VLOOKUP(H7,[1]Entrada_tratamento!$C$327:$S$351,17,FALSE)</f>
        <v>164.56</v>
      </c>
      <c r="I59" s="24">
        <f>VLOOKUP(I7,[1]Entrada_tratamento!$C$327:$S$351,17,FALSE)</f>
        <v>0</v>
      </c>
      <c r="J59" s="24">
        <f>VLOOKUP(J7,[1]Entrada_tratamento!$C$327:$S$351,17,FALSE)</f>
        <v>0</v>
      </c>
      <c r="K59" s="24">
        <f>VLOOKUP(K7,[1]Entrada_tratamento!$C$327:$S$351,17,FALSE)</f>
        <v>260.20499999999998</v>
      </c>
      <c r="L59" s="24">
        <f>VLOOKUP(L7,[1]Entrada_tratamento!$C$327:$S$351,17,FALSE)</f>
        <v>0</v>
      </c>
      <c r="M59" s="24">
        <f>VLOOKUP(M7,[1]Entrada_tratamento!$C$327:$S$351,17,FALSE)</f>
        <v>0</v>
      </c>
      <c r="N59" s="24">
        <f>VLOOKUP(N7,[1]Entrada_tratamento!$C$327:$S$351,17,FALSE)</f>
        <v>208.44</v>
      </c>
      <c r="O59" s="24">
        <f>VLOOKUP(O7,[1]Entrada_tratamento!$C$327:$S$351,17,FALSE)</f>
        <v>334.64</v>
      </c>
      <c r="P59" s="24">
        <f>VLOOKUP(P7,[1]Entrada_tratamento!$C$327:$S$351,17,FALSE)</f>
        <v>0</v>
      </c>
      <c r="Q59" s="24">
        <f>VLOOKUP(Q7,[1]Entrada_tratamento!$C$327:$S$351,17,FALSE)</f>
        <v>0</v>
      </c>
      <c r="R59" s="24">
        <f>VLOOKUP(R7,[1]Entrada_tratamento!$C$327:$S$351,17,FALSE)</f>
        <v>0</v>
      </c>
      <c r="S59" s="24">
        <f>VLOOKUP(S7,[1]Entrada_tratamento!$C$327:$S$351,17,FALSE)</f>
        <v>0</v>
      </c>
      <c r="T59" s="24">
        <f>VLOOKUP(T7,[1]Entrada_tratamento!$C$327:$S$351,17,FALSE)</f>
        <v>15.79</v>
      </c>
      <c r="U59" s="24">
        <f>VLOOKUP(U7,[1]Entrada_tratamento!$C$327:$S$351,17,FALSE)</f>
        <v>0</v>
      </c>
      <c r="V59" s="24">
        <f>VLOOKUP(V7,[1]Entrada_tratamento!$C$327:$S$351,17,FALSE)</f>
        <v>224.79999999999998</v>
      </c>
      <c r="W59" s="24">
        <f>VLOOKUP(W7,[1]Entrada_tratamento!$C$327:$S$351,17,FALSE)</f>
        <v>0</v>
      </c>
      <c r="X59" s="24">
        <f>VLOOKUP(X7,[1]Entrada_tratamento!$C$327:$S$351,17,FALSE)</f>
        <v>0</v>
      </c>
      <c r="Y59" s="24">
        <f>VLOOKUP(Y7,[1]Entrada_tratamento!$C$327:$S$351,17,FALSE)</f>
        <v>0</v>
      </c>
      <c r="Z59" s="51"/>
      <c r="AA59" s="18">
        <f t="shared" si="3"/>
        <v>1492.6649999999997</v>
      </c>
    </row>
    <row r="60" spans="1:27" ht="22.5" x14ac:dyDescent="0.25">
      <c r="A60" s="12" t="s">
        <v>51</v>
      </c>
      <c r="B60" s="19" t="s">
        <v>29</v>
      </c>
      <c r="C60" s="14">
        <f>VLOOKUP(C7,[1]Entrada_tratamento!$C$93:$AL$127,36,FALSE)+VLOOKUP(C7,[1]Entrada_tratamento!$C$358:$AC$382,17,FALSE)</f>
        <v>0</v>
      </c>
      <c r="D60" s="14">
        <f>VLOOKUP(D7,[1]Entrada_tratamento!$C$93:$AL$127,36,FALSE)+VLOOKUP(D7,[1]Entrada_tratamento!$C$358:$AC$382,17,FALSE)</f>
        <v>0</v>
      </c>
      <c r="E60" s="14">
        <f>VLOOKUP(E7,[1]Entrada_tratamento!$C$93:$AL$127,36,FALSE)+VLOOKUP(E7,[1]Entrada_tratamento!$C$358:$AC$382,17,FALSE)</f>
        <v>0</v>
      </c>
      <c r="F60" s="14">
        <f>VLOOKUP(F7,[1]Entrada_tratamento!$C$93:$AL$127,36,FALSE)+VLOOKUP(F7,[1]Entrada_tratamento!$C$358:$AC$382,17,FALSE)</f>
        <v>0</v>
      </c>
      <c r="G60" s="14">
        <f>VLOOKUP(G7,[1]Entrada_tratamento!$C$93:$AL$127,36,FALSE)+VLOOKUP(G7,[1]Entrada_tratamento!$C$358:$AC$382,17,FALSE)</f>
        <v>0</v>
      </c>
      <c r="H60" s="14">
        <f>VLOOKUP(H7,[1]Entrada_tratamento!$C$93:$AL$127,36,FALSE)+VLOOKUP(H7,[1]Entrada_tratamento!$C$358:$AC$382,17,FALSE)</f>
        <v>0</v>
      </c>
      <c r="I60" s="14">
        <f>VLOOKUP(I7,[1]Entrada_tratamento!$C$93:$AL$127,36,FALSE)+VLOOKUP(I7,[1]Entrada_tratamento!$C$358:$AC$382,17,FALSE)</f>
        <v>0</v>
      </c>
      <c r="J60" s="14">
        <f>VLOOKUP(J7,[1]Entrada_tratamento!$C$93:$AL$127,36,FALSE)+VLOOKUP(J7,[1]Entrada_tratamento!$C$358:$AC$382,17,FALSE)</f>
        <v>0</v>
      </c>
      <c r="K60" s="14">
        <f>VLOOKUP(K7,[1]Entrada_tratamento!$C$93:$AL$127,36,FALSE)+VLOOKUP(K7,[1]Entrada_tratamento!$C$358:$AC$382,17,FALSE)</f>
        <v>0</v>
      </c>
      <c r="L60" s="14">
        <f>VLOOKUP(L7,[1]Entrada_tratamento!$C$93:$AL$127,36,FALSE)+VLOOKUP(L7,[1]Entrada_tratamento!$C$358:$AC$382,17,FALSE)</f>
        <v>0</v>
      </c>
      <c r="M60" s="14">
        <f>VLOOKUP(M7,[1]Entrada_tratamento!$C$93:$AL$127,36,FALSE)+VLOOKUP(M7,[1]Entrada_tratamento!$C$358:$AC$382,17,FALSE)</f>
        <v>7437.28</v>
      </c>
      <c r="N60" s="14">
        <f>VLOOKUP(N7,[1]Entrada_tratamento!$C$93:$AL$127,36,FALSE)+VLOOKUP(N7,[1]Entrada_tratamento!$C$358:$AC$382,17,FALSE)</f>
        <v>0</v>
      </c>
      <c r="O60" s="14">
        <f>VLOOKUP(O7,[1]Entrada_tratamento!$C$93:$AL$127,36,FALSE)+VLOOKUP(O7,[1]Entrada_tratamento!$C$358:$AC$382,17,FALSE)</f>
        <v>0</v>
      </c>
      <c r="P60" s="14">
        <f>VLOOKUP(P7,[1]Entrada_tratamento!$C$93:$AL$127,36,FALSE)+VLOOKUP(P7,[1]Entrada_tratamento!$C$358:$AC$382,17,FALSE)</f>
        <v>0</v>
      </c>
      <c r="Q60" s="14">
        <f>VLOOKUP(Q7,[1]Entrada_tratamento!$C$93:$AL$127,36,FALSE)+VLOOKUP(Q7,[1]Entrada_tratamento!$C$358:$AC$382,17,FALSE)</f>
        <v>0</v>
      </c>
      <c r="R60" s="14">
        <f>VLOOKUP(R7,[1]Entrada_tratamento!$C$93:$AL$127,36,FALSE)+VLOOKUP(R7,[1]Entrada_tratamento!$C$358:$AC$382,17,FALSE)</f>
        <v>0</v>
      </c>
      <c r="S60" s="14">
        <f>VLOOKUP(S7,[1]Entrada_tratamento!$C$93:$AL$127,36,FALSE)+VLOOKUP(S7,[1]Entrada_tratamento!$C$358:$AC$382,17,FALSE)</f>
        <v>0</v>
      </c>
      <c r="T60" s="14">
        <f>VLOOKUP(T7,[1]Entrada_tratamento!$C$93:$AL$127,36,FALSE)+VLOOKUP(T7,[1]Entrada_tratamento!$C$358:$AC$382,17,FALSE)</f>
        <v>0</v>
      </c>
      <c r="U60" s="14">
        <f>VLOOKUP(U7,[1]Entrada_tratamento!$C$93:$AL$127,36,FALSE)+VLOOKUP(U7,[1]Entrada_tratamento!$C$358:$AC$382,17,FALSE)</f>
        <v>0</v>
      </c>
      <c r="V60" s="14">
        <f>VLOOKUP(V7,[1]Entrada_tratamento!$C$93:$AL$127,36,FALSE)+VLOOKUP(V7,[1]Entrada_tratamento!$C$358:$AC$382,17,FALSE)</f>
        <v>0</v>
      </c>
      <c r="W60" s="14">
        <f>VLOOKUP(W7,[1]Entrada_tratamento!$C$93:$AL$127,36,FALSE)+VLOOKUP(W7,[1]Entrada_tratamento!$C$358:$AC$382,17,FALSE)</f>
        <v>0</v>
      </c>
      <c r="X60" s="14">
        <f>VLOOKUP(X7,[1]Entrada_tratamento!$C$93:$AL$127,36,FALSE)+VLOOKUP(X7,[1]Entrada_tratamento!$C$358:$AC$382,17,FALSE)</f>
        <v>0</v>
      </c>
      <c r="Y60" s="14">
        <f>VLOOKUP(Y7,[1]Entrada_tratamento!$C$93:$AL$127,36,FALSE)+VLOOKUP(Y7,[1]Entrada_tratamento!$C$358:$AC$382,17,FALSE)+VLOOKUP(Y7,[1]Entrada_tratamento!$C$358:$AC$382,24,FALSE)</f>
        <v>7519.9450000000006</v>
      </c>
      <c r="Z60" s="50"/>
      <c r="AA60" s="15">
        <f t="shared" si="3"/>
        <v>14957.225</v>
      </c>
    </row>
    <row r="61" spans="1:27" ht="22.5" x14ac:dyDescent="0.25">
      <c r="A61" s="37" t="s">
        <v>52</v>
      </c>
      <c r="B61" s="13" t="s">
        <v>29</v>
      </c>
      <c r="C61" s="30">
        <f>VLOOKUP(C7,[1]Entrada_tratamento!$C$184:$AH$240,32,FALSE)+VLOOKUP(C7,[1]Entrada_tratamento!$C$135:$AG$177,31,FALSE)</f>
        <v>1948.7579999999725</v>
      </c>
      <c r="D61" s="30">
        <f>VLOOKUP(D7,[1]Entrada_tratamento!$C$184:$AH$240,32,FALSE)+VLOOKUP(D7,[1]Entrada_tratamento!$C$135:$AG$177,31,FALSE)</f>
        <v>3354.1200000000536</v>
      </c>
      <c r="E61" s="30">
        <f>VLOOKUP(E7,[1]Entrada_tratamento!$C$184:$AH$240,32,FALSE)+VLOOKUP(E7,[1]Entrada_tratamento!$C$135:$AG$177,31,FALSE)</f>
        <v>496.91999999999899</v>
      </c>
      <c r="F61" s="30">
        <f>VLOOKUP(F7,[1]Entrada_tratamento!$C$184:$AH$240,32,FALSE)+VLOOKUP(F7,[1]Entrada_tratamento!$C$135:$AG$177,31,FALSE)</f>
        <v>0</v>
      </c>
      <c r="G61" s="30">
        <f>VLOOKUP(G7,[1]Entrada_tratamento!$C$184:$AH$240,32,FALSE)+VLOOKUP(G7,[1]Entrada_tratamento!$C$135:$AG$177,31,FALSE)</f>
        <v>171.15999999999894</v>
      </c>
      <c r="H61" s="30">
        <f>VLOOKUP(H7,[1]Entrada_tratamento!$C$184:$AH$240,32,FALSE)+VLOOKUP(H7,[1]Entrada_tratamento!$C$135:$AG$177,31,FALSE)</f>
        <v>2307.8800000000047</v>
      </c>
      <c r="I61" s="30">
        <f>VLOOKUP(I7,[1]Entrada_tratamento!$C$184:$AH$240,32,FALSE)+VLOOKUP(I7,[1]Entrada_tratamento!$C$135:$AG$177,31,FALSE)</f>
        <v>0</v>
      </c>
      <c r="J61" s="30">
        <f>VLOOKUP(J7,[1]Entrada_tratamento!$C$184:$AH$240,32,FALSE)+VLOOKUP(J7,[1]Entrada_tratamento!$C$135:$AG$177,31,FALSE)</f>
        <v>0</v>
      </c>
      <c r="K61" s="30">
        <f>VLOOKUP(K7,[1]Entrada_tratamento!$C$184:$AH$240,32,FALSE)+VLOOKUP(K7,[1]Entrada_tratamento!$C$135:$AG$177,31,FALSE)</f>
        <v>7392.7922000000253</v>
      </c>
      <c r="L61" s="30">
        <f>VLOOKUP(L7,[1]Entrada_tratamento!$C$184:$AH$240,32,FALSE)+VLOOKUP(L7,[1]Entrada_tratamento!$C$135:$AG$177,31,FALSE)</f>
        <v>1544.9200000000128</v>
      </c>
      <c r="M61" s="30">
        <f>VLOOKUP(M7,[1]Entrada_tratamento!$C$247:$AG$287,31,FALSE)</f>
        <v>403.34999999999991</v>
      </c>
      <c r="N61" s="30">
        <f>VLOOKUP(N7,[1]Entrada_tratamento!$C$184:$AH$240,32,FALSE)+VLOOKUP(N7,[1]Entrada_tratamento!$C$135:$AG$177,31,FALSE)</f>
        <v>833.74000000000524</v>
      </c>
      <c r="O61" s="30">
        <f>VLOOKUP(O7,[1]Entrada_tratamento!$C$184:$AH$240,32,FALSE)+VLOOKUP(O7,[1]Entrada_tratamento!$C$135:$AG$177,31,FALSE)</f>
        <v>2040.3299999999872</v>
      </c>
      <c r="P61" s="30">
        <f>VLOOKUP(P7,[1]Entrada_tratamento!$C$184:$AH$240,32,FALSE)+VLOOKUP(P7,[1]Entrada_tratamento!$C$135:$AG$177,31,FALSE)</f>
        <v>2246.1860000000015</v>
      </c>
      <c r="Q61" s="30">
        <f>VLOOKUP(Q7,[1]Entrada_tratamento!$C$184:$AH$240,32,FALSE)+VLOOKUP(Q7,[1]Entrada_tratamento!$C$135:$AG$177,31,FALSE)</f>
        <v>2904.6017240000037</v>
      </c>
      <c r="R61" s="30">
        <f>VLOOKUP(R7,[1]Entrada_tratamento!$C$184:$AH$240,32,FALSE)+VLOOKUP(R7,[1]Entrada_tratamento!$C$135:$AG$177,31,FALSE)</f>
        <v>4712.2099999999919</v>
      </c>
      <c r="S61" s="30">
        <f>VLOOKUP(S7,[1]Entrada_tratamento!$C$184:$AH$240,32,FALSE)+VLOOKUP(S7,[1]Entrada_tratamento!$C$135:$AG$177,31,FALSE)</f>
        <v>2120.2939999999944</v>
      </c>
      <c r="T61" s="30">
        <f>VLOOKUP(T7,[1]Entrada_tratamento!$C$184:$AH$240,32,FALSE)+VLOOKUP(T7,[1]Entrada_tratamento!$C$135:$AG$177,31,FALSE)</f>
        <v>844.18999999998778</v>
      </c>
      <c r="U61" s="30">
        <f>VLOOKUP(U7,[1]Entrada_tratamento!$C$184:$AH$240,32,FALSE)+VLOOKUP(U7,[1]Entrada_tratamento!$C$135:$AG$177,31,FALSE)+VLOOKUP(U7,[1]Entrada_tratamento!$C$247:$AH$287,31,FALSE)</f>
        <v>13231.100000000002</v>
      </c>
      <c r="V61" s="30">
        <f>VLOOKUP(V7,[1]Entrada_tratamento!$C$184:$AH$240,32,FALSE)+VLOOKUP(V7,[1]Entrada_tratamento!$C$135:$AG$177,31,FALSE)</f>
        <v>1438.0999999999913</v>
      </c>
      <c r="W61" s="30">
        <f>VLOOKUP(W7,[1]Entrada_tratamento!$C$184:$AH$240,32,FALSE)+VLOOKUP(W7,[1]Entrada_tratamento!$C$135:$AG$177,31,FALSE)</f>
        <v>1266.3199999999924</v>
      </c>
      <c r="X61" s="30">
        <f>VLOOKUP(X7,[1]Entrada_tratamento!$C$184:$AH$240,32,FALSE)+VLOOKUP(X7,[1]Entrada_tratamento!$C$135:$AG$177,31,FALSE)</f>
        <v>764.77500000000146</v>
      </c>
      <c r="Y61" s="30">
        <f>VLOOKUP(Y7,[1]Entrada_tratamento!$C$247:$AG$287,31,FALSE)</f>
        <v>0</v>
      </c>
      <c r="Z61" s="51"/>
      <c r="AA61" s="18">
        <f t="shared" si="3"/>
        <v>50021.746924000028</v>
      </c>
    </row>
    <row r="62" spans="1:27" ht="22.5" x14ac:dyDescent="0.25">
      <c r="A62" s="37" t="s">
        <v>53</v>
      </c>
      <c r="B62" s="13" t="s">
        <v>29</v>
      </c>
      <c r="C62" s="30">
        <f>VLOOKUP(C7,[1]Entrada_tratamento!$C$296:$AG$320,26,FALSE)+VLOOKUP(C7,[1]Entrada_tratamento!$C$327:$AJ$351,27,FALSE)</f>
        <v>36674.767</v>
      </c>
      <c r="D62" s="30">
        <f>VLOOKUP(D7,[1]Entrada_tratamento!$C$296:$AG$320,26,FALSE)+VLOOKUP(D7,[1]Entrada_tratamento!$C$327:$AJ$351,27,FALSE)</f>
        <v>26592.142</v>
      </c>
      <c r="E62" s="30">
        <f>VLOOKUP(E7,[1]Entrada_tratamento!$C$296:$AG$320,26,FALSE)+VLOOKUP(E7,[1]Entrada_tratamento!$C$327:$AJ$351,27,FALSE)</f>
        <v>6463.86</v>
      </c>
      <c r="F62" s="30">
        <f>VLOOKUP(F7,[1]Entrada_tratamento!$C$296:$AG$320,26,FALSE)+VLOOKUP(F7,[1]Entrada_tratamento!$C$327:$AJ$351,27,FALSE)</f>
        <v>7231.6703999999972</v>
      </c>
      <c r="G62" s="30">
        <f>VLOOKUP(G7,[1]Entrada_tratamento!$C$296:$AG$320,26,FALSE)+VLOOKUP(G7,[1]Entrada_tratamento!$C$327:$AJ$351,27,FALSE)</f>
        <v>1132.4399999999998</v>
      </c>
      <c r="H62" s="30">
        <f>VLOOKUP(H7,[1]Entrada_tratamento!$C$296:$AG$320,26,FALSE)+VLOOKUP(H7,[1]Entrada_tratamento!$C$327:$AJ$351,27,FALSE)</f>
        <v>6142.3599999999969</v>
      </c>
      <c r="I62" s="30">
        <f>VLOOKUP(I7,[1]Entrada_tratamento!$C$296:$AG$320,26,FALSE)+VLOOKUP(I7,[1]Entrada_tratamento!$C$327:$AJ$351,27,FALSE)+[1]Entrada_tratamento!AL337</f>
        <v>10086.884600000003</v>
      </c>
      <c r="J62" s="30">
        <f>VLOOKUP(J7,[1]Entrada_tratamento!$C$296:$AG$320,26,FALSE)+VLOOKUP(J7,[1]Entrada_tratamento!$C$327:$AJ$351,27,FALSE)</f>
        <v>2228.6086009000001</v>
      </c>
      <c r="K62" s="30">
        <f>VLOOKUP(K7,[1]Entrada_tratamento!$C$296:$AG$320,26,FALSE)+VLOOKUP(K7,[1]Entrada_tratamento!$C$327:$AJ$351,27,FALSE)</f>
        <v>24014.135899999994</v>
      </c>
      <c r="L62" s="30">
        <f>VLOOKUP(L7,[1]Entrada_tratamento!$C$296:$AG$320,26,FALSE)+VLOOKUP(L7,[1]Entrada_tratamento!$C$327:$AJ$351,27,FALSE)</f>
        <v>6367.9759999999997</v>
      </c>
      <c r="M62" s="30">
        <f>VLOOKUP(M7,[1]Entrada_tratamento!$C$296:$AG$320,26,FALSE)+VLOOKUP(M7,[1]Entrada_tratamento!$C$327:$AJ$351,27,FALSE)</f>
        <v>34067.229999999996</v>
      </c>
      <c r="N62" s="30">
        <f>VLOOKUP(N7,[1]Entrada_tratamento!$C$296:$AG$320,26,FALSE)+VLOOKUP(N7,[1]Entrada_tratamento!$C$327:$AJ$351,27,FALSE)</f>
        <v>5833.5</v>
      </c>
      <c r="O62" s="30">
        <f>VLOOKUP(O7,[1]Entrada_tratamento!$C$296:$AG$320,26,FALSE)+VLOOKUP(O7,[1]Entrada_tratamento!$C$327:$AJ$351,27,FALSE)</f>
        <v>2706.92</v>
      </c>
      <c r="P62" s="30">
        <f>VLOOKUP(P7,[1]Entrada_tratamento!$C$296:$AG$320,26,FALSE)+VLOOKUP(P7,[1]Entrada_tratamento!$C$327:$AJ$351,27,FALSE)</f>
        <v>4589.8509999999987</v>
      </c>
      <c r="Q62" s="30">
        <f>VLOOKUP(Q7,[1]Entrada_tratamento!$C$296:$AG$320,26,FALSE)+VLOOKUP(Q7,[1]Entrada_tratamento!$C$327:$AJ$351,27,FALSE)</f>
        <v>27919.094159999997</v>
      </c>
      <c r="R62" s="17">
        <f>VLOOKUP(R7,[1]Entrada_tratamento!$C$296:$AG$320,26,FALSE)+VLOOKUP(R7,[1]Entrada_tratamento!$C$327:$AJ$351,27,FALSE)</f>
        <v>7123.415</v>
      </c>
      <c r="S62" s="30">
        <f>VLOOKUP(S7,[1]Entrada_tratamento!$C$296:$AG$320,26,FALSE)+VLOOKUP(S7,[1]Entrada_tratamento!$C$327:$AJ$351,27,FALSE)</f>
        <v>10361.036999999998</v>
      </c>
      <c r="T62" s="30">
        <f>VLOOKUP(T7,[1]Entrada_tratamento!$C$296:$AG$320,26,FALSE)+VLOOKUP(T7,[1]Entrada_tratamento!$C$327:$AJ$351,27,FALSE)</f>
        <v>13771.859999999997</v>
      </c>
      <c r="U62" s="30">
        <f>VLOOKUP(U7,[1]Entrada_tratamento!$C$296:$AG$320,26,FALSE)+VLOOKUP(U7,[1]Entrada_tratamento!$C$327:$AJ$351,27,FALSE)</f>
        <v>25592.703000000001</v>
      </c>
      <c r="V62" s="30">
        <f>VLOOKUP(V7,[1]Entrada_tratamento!$C$296:$AG$320,26,FALSE)+VLOOKUP(V7,[1]Entrada_tratamento!$C$327:$AJ$351,27,FALSE)</f>
        <v>8423.7400000000016</v>
      </c>
      <c r="W62" s="30">
        <f>VLOOKUP(W7,[1]Entrada_tratamento!$C$296:$AG$320,26,FALSE)+VLOOKUP(W7,[1]Entrada_tratamento!$C$327:$AJ$351,27,FALSE)</f>
        <v>11543.38</v>
      </c>
      <c r="X62" s="30">
        <f>VLOOKUP(X7,[1]Entrada_tratamento!$C$296:$AG$320,26,FALSE)+VLOOKUP(X7,[1]Entrada_tratamento!$C$327:$AJ$351,27,FALSE)</f>
        <v>2277.2400000000002</v>
      </c>
      <c r="Y62" s="30">
        <f>VLOOKUP(Y7,[1]Entrada_tratamento!$C$296:$AG$320,26,FALSE)+VLOOKUP(Y7,[1]Entrada_tratamento!$C$327:$AJ$351,27,FALSE)</f>
        <v>64243.481000000007</v>
      </c>
      <c r="Z62" s="51"/>
      <c r="AA62" s="18">
        <f t="shared" si="3"/>
        <v>345388.29566090007</v>
      </c>
    </row>
    <row r="63" spans="1:27" ht="30" customHeight="1" x14ac:dyDescent="0.25">
      <c r="A63" s="37" t="s">
        <v>54</v>
      </c>
      <c r="B63" s="13" t="s">
        <v>29</v>
      </c>
      <c r="C63" s="30">
        <f>VLOOKUP(C7,[1]Entrada_tratamento!$C$327:$AF$351,30,FALSE)+VLOOKUP(C7,[1]Entrada_tratamento!$C$327:$AG$351,31,FALSE)</f>
        <v>2444.0500000000002</v>
      </c>
      <c r="D63" s="30">
        <f>VLOOKUP(D7,[1]Entrada_tratamento!$C$327:$AF$351,30,FALSE)+VLOOKUP(D7,[1]Entrada_tratamento!$C$327:$AG$351,31,FALSE)</f>
        <v>15310.930999999997</v>
      </c>
      <c r="E63" s="30">
        <f>VLOOKUP(E7,[1]Entrada_tratamento!$C$327:$AF$351,30,FALSE)+VLOOKUP(E7,[1]Entrada_tratamento!$C$327:$AG$351,31,FALSE)</f>
        <v>818.72400000000016</v>
      </c>
      <c r="F63" s="30">
        <f>VLOOKUP(F7,[1]Entrada_tratamento!$C$327:$AF$351,30,FALSE)+VLOOKUP(F7,[1]Entrada_tratamento!$C$327:$AG$351,31,FALSE)</f>
        <v>6081.5700000000006</v>
      </c>
      <c r="G63" s="30">
        <f>VLOOKUP(G7,[1]Entrada_tratamento!$C$327:$AF$351,30,FALSE)+VLOOKUP(G7,[1]Entrada_tratamento!$C$327:$AG$351,31,FALSE)</f>
        <v>1136.06</v>
      </c>
      <c r="H63" s="30">
        <f>VLOOKUP(H7,[1]Entrada_tratamento!$C$327:$AF$351,30,FALSE)+VLOOKUP(H7,[1]Entrada_tratamento!$C$327:$AG$351,31,FALSE)</f>
        <v>7951.92</v>
      </c>
      <c r="I63" s="30">
        <f>VLOOKUP(I7,[1]Entrada_tratamento!$C$327:$AF$351,30,FALSE)+VLOOKUP(I7,[1]Entrada_tratamento!$C$327:$AG$351,31,FALSE)</f>
        <v>8322.5380000000005</v>
      </c>
      <c r="J63" s="30">
        <f>VLOOKUP(J7,[1]Entrada_tratamento!$C$327:$AF$351,30,FALSE)+VLOOKUP(J7,[1]Entrada_tratamento!$C$327:$AG$351,31,FALSE)</f>
        <v>1674.6234999999997</v>
      </c>
      <c r="K63" s="30">
        <f>VLOOKUP(K7,[1]Entrada_tratamento!$C$327:$AF$351,30,FALSE)+VLOOKUP(K7,[1]Entrada_tratamento!$C$327:$AG$351,31,FALSE)</f>
        <v>21247.239000000009</v>
      </c>
      <c r="L63" s="30">
        <f>VLOOKUP(L7,[1]Entrada_tratamento!$C$327:$AF$351,30,FALSE)+VLOOKUP(L7,[1]Entrada_tratamento!$C$327:$AG$351,31,FALSE)</f>
        <v>1836.2210000000002</v>
      </c>
      <c r="M63" s="30">
        <f>VLOOKUP(M7,[1]Entrada_tratamento!$C$327:$AF$351,30,FALSE)+VLOOKUP(M7,[1]Entrada_tratamento!$C$327:$AG$351,31,FALSE)</f>
        <v>46087.420087999984</v>
      </c>
      <c r="N63" s="30">
        <f>VLOOKUP(N7,[1]Entrada_tratamento!$C$327:$AF$351,30,FALSE)+VLOOKUP(N7,[1]Entrada_tratamento!$C$327:$AG$351,31,FALSE)</f>
        <v>397.25450000000001</v>
      </c>
      <c r="O63" s="30">
        <f>VLOOKUP(O7,[1]Entrada_tratamento!$C$327:$AF$351,30,FALSE)+VLOOKUP(O7,[1]Entrada_tratamento!$C$327:$AG$351,31,FALSE)</f>
        <v>3157.5029999999992</v>
      </c>
      <c r="P63" s="30">
        <f>VLOOKUP(P7,[1]Entrada_tratamento!$C$327:$AF$351,30,FALSE)+VLOOKUP(P7,[1]Entrada_tratamento!$C$327:$AG$351,31,FALSE)</f>
        <v>3054.6669999999995</v>
      </c>
      <c r="Q63" s="30">
        <f>VLOOKUP(Q7,[1]Entrada_tratamento!$C$327:$AF$351,30,FALSE)+VLOOKUP(Q7,[1]Entrada_tratamento!$C$327:$AG$351,31,FALSE)</f>
        <v>27663.927</v>
      </c>
      <c r="R63" s="30">
        <f>VLOOKUP(R7,[1]Entrada_tratamento!$C$327:$AF$351,30,FALSE)+VLOOKUP(R7,[1]Entrada_tratamento!$C$327:$AG$351,31,FALSE)</f>
        <v>4233.3820000000014</v>
      </c>
      <c r="S63" s="30">
        <f>VLOOKUP(S7,[1]Entrada_tratamento!$C$327:$AF$351,30,FALSE)+VLOOKUP(S7,[1]Entrada_tratamento!$C$327:$AG$351,31,FALSE)</f>
        <v>8571.49</v>
      </c>
      <c r="T63" s="30">
        <f>VLOOKUP(T7,[1]Entrada_tratamento!$C$327:$AF$351,30,FALSE)+VLOOKUP(T7,[1]Entrada_tratamento!$C$327:$AG$351,31,FALSE)</f>
        <v>11155.895</v>
      </c>
      <c r="U63" s="30">
        <f>VLOOKUP(U7,[1]Entrada_tratamento!$C$327:$AF$351,30,FALSE)+VLOOKUP(U7,[1]Entrada_tratamento!$C$327:$AG$351,31,FALSE)</f>
        <v>20461.725999999995</v>
      </c>
      <c r="V63" s="30">
        <f>VLOOKUP(V7,[1]Entrada_tratamento!$C$327:$AF$351,30,FALSE)+VLOOKUP(V7,[1]Entrada_tratamento!$C$327:$AG$351,31,FALSE)</f>
        <v>5172.22</v>
      </c>
      <c r="W63" s="30">
        <f>VLOOKUP(W7,[1]Entrada_tratamento!$C$327:$AF$351,30,FALSE)+VLOOKUP(W7,[1]Entrada_tratamento!$C$327:$AG$351,31,FALSE)</f>
        <v>7970.963999999999</v>
      </c>
      <c r="X63" s="30">
        <f>VLOOKUP(X7,[1]Entrada_tratamento!$C$327:$AF$351,30,FALSE)+VLOOKUP(X7,[1]Entrada_tratamento!$C$327:$AG$351,31,FALSE)</f>
        <v>2247.3319999999999</v>
      </c>
      <c r="Y63" s="30">
        <f>VLOOKUP(Y7,[1]Entrada_tratamento!$C$327:$AF$351,30,FALSE)+VLOOKUP(Y7,[1]Entrada_tratamento!$C$327:$AG$351,31,FALSE)</f>
        <v>41509.39699999999</v>
      </c>
      <c r="Z63" s="51"/>
      <c r="AA63" s="18">
        <f t="shared" si="3"/>
        <v>248507.05408799998</v>
      </c>
    </row>
    <row r="64" spans="1:27" ht="22.5" x14ac:dyDescent="0.25">
      <c r="A64" s="38" t="s">
        <v>55</v>
      </c>
      <c r="B64" s="13" t="s">
        <v>29</v>
      </c>
      <c r="C64" s="30">
        <f>VLOOKUP(C7,[1]Entrada_tratamento!$C$247:$AK$287,35,FALSE)</f>
        <v>2404.1400000000003</v>
      </c>
      <c r="D64" s="30">
        <f>VLOOKUP(D7,[1]Entrada_tratamento!$C$247:$AK$287,35,FALSE)</f>
        <v>0</v>
      </c>
      <c r="E64" s="30">
        <f>VLOOKUP(E7,[1]Entrada_tratamento!$C$247:$AK$287,35,FALSE)</f>
        <v>0</v>
      </c>
      <c r="F64" s="30">
        <f>VLOOKUP(F7,[1]Entrada_tratamento!$C$247:$AK$287,35,FALSE)</f>
        <v>0</v>
      </c>
      <c r="G64" s="30">
        <f>VLOOKUP(G7,[1]Entrada_tratamento!$C$247:$AK$287,35,FALSE)</f>
        <v>0</v>
      </c>
      <c r="H64" s="30">
        <f>VLOOKUP(H7,[1]Entrada_tratamento!$C$247:$AK$287,35,FALSE)</f>
        <v>0</v>
      </c>
      <c r="I64" s="30">
        <f>VLOOKUP(I7,[1]Entrada_tratamento!$C$247:$AK$287,35,FALSE)</f>
        <v>0</v>
      </c>
      <c r="J64" s="30">
        <f>VLOOKUP(J7,[1]Entrada_tratamento!$C$247:$AK$287,35,FALSE)</f>
        <v>0</v>
      </c>
      <c r="K64" s="30">
        <f>VLOOKUP(K7,[1]Entrada_tratamento!$C$247:$AK$287,35,FALSE)</f>
        <v>0</v>
      </c>
      <c r="L64" s="30">
        <f>VLOOKUP(L7,[1]Entrada_tratamento!$C$247:$AK$287,35,FALSE)</f>
        <v>0</v>
      </c>
      <c r="M64" s="30">
        <f>VLOOKUP(M7,[1]Entrada_tratamento!$C$247:$AK$287,35,FALSE)</f>
        <v>11732.93</v>
      </c>
      <c r="N64" s="30">
        <f>VLOOKUP(N7,[1]Entrada_tratamento!$C$247:$AK$287,35,FALSE)</f>
        <v>0</v>
      </c>
      <c r="O64" s="30">
        <f>VLOOKUP(O7,[1]Entrada_tratamento!$C$247:$AK$287,35,FALSE)</f>
        <v>0</v>
      </c>
      <c r="P64" s="30">
        <f>VLOOKUP(P7,[1]Entrada_tratamento!$C$247:$AK$287,35,FALSE)</f>
        <v>0</v>
      </c>
      <c r="Q64" s="30">
        <f>VLOOKUP(Q7,[1]Entrada_tratamento!$C$247:$AK$287,35,FALSE)</f>
        <v>0</v>
      </c>
      <c r="R64" s="30">
        <f>VLOOKUP(R7,[1]Entrada_tratamento!$C$247:$AK$287,35,FALSE)</f>
        <v>0</v>
      </c>
      <c r="S64" s="30">
        <f>VLOOKUP(S7,[1]Entrada_tratamento!$C$247:$AK$287,35,FALSE)</f>
        <v>0</v>
      </c>
      <c r="T64" s="30">
        <f>VLOOKUP(T7,[1]Entrada_tratamento!$C$247:$AK$287,35,FALSE)</f>
        <v>0</v>
      </c>
      <c r="U64" s="30">
        <f>VLOOKUP(U7,[1]Entrada_tratamento!$C$247:$AK$287,35,FALSE)</f>
        <v>18911.53</v>
      </c>
      <c r="V64" s="30">
        <f>VLOOKUP(V7,[1]Entrada_tratamento!$C$247:$AK$287,35,FALSE)</f>
        <v>0</v>
      </c>
      <c r="W64" s="30">
        <f>VLOOKUP(W7,[1]Entrada_tratamento!$C$247:$AK$287,35,FALSE)</f>
        <v>0</v>
      </c>
      <c r="X64" s="30">
        <f>VLOOKUP(X7,[1]Entrada_tratamento!$C$247:$AK$287,35,FALSE)</f>
        <v>0</v>
      </c>
      <c r="Y64" s="30">
        <f>VLOOKUP(Y7,[1]Entrada_tratamento!$C$247:$AK$287,35,FALSE)</f>
        <v>3068.6400000000003</v>
      </c>
      <c r="Z64" s="51"/>
      <c r="AA64" s="18">
        <f t="shared" si="3"/>
        <v>36117.24</v>
      </c>
    </row>
    <row r="65" spans="1:27" ht="23.25" customHeight="1" x14ac:dyDescent="0.25">
      <c r="A65" s="38" t="s">
        <v>56</v>
      </c>
      <c r="B65" s="13" t="s">
        <v>29</v>
      </c>
      <c r="C65" s="30">
        <f>VLOOKUP(C7,[1]Entrada_tratamento!$C$184:$AK$240,35,FALSE)</f>
        <v>297.1099999999999</v>
      </c>
      <c r="D65" s="30">
        <f>VLOOKUP(D7,[1]Entrada_tratamento!$C$184:$AK$240,35,FALSE)</f>
        <v>9394.7999999999993</v>
      </c>
      <c r="E65" s="30">
        <f>VLOOKUP(E7,[1]Entrada_tratamento!$C$184:$AK$240,35,FALSE)</f>
        <v>3824.38</v>
      </c>
      <c r="F65" s="30">
        <f>VLOOKUP(F7,[1]Entrada_tratamento!$C$184:$AK$240,35,FALSE)</f>
        <v>0</v>
      </c>
      <c r="G65" s="30">
        <f>VLOOKUP(G7,[1]Entrada_tratamento!$C$184:$AK$240,35,FALSE)</f>
        <v>0</v>
      </c>
      <c r="H65" s="30">
        <f>VLOOKUP(H7,[1]Entrada_tratamento!$C$184:$AK$240,35,FALSE)</f>
        <v>36.340000000000003</v>
      </c>
      <c r="I65" s="30">
        <f>VLOOKUP(I7,[1]Entrada_tratamento!$C$184:$AK$240,35,FALSE)</f>
        <v>0</v>
      </c>
      <c r="J65" s="30">
        <f>VLOOKUP(J7,[1]Entrada_tratamento!$C$184:$AK$240,35,FALSE)</f>
        <v>0</v>
      </c>
      <c r="K65" s="30">
        <f>VLOOKUP(K7,[1]Entrada_tratamento!$C$184:$AK$240,35,FALSE)</f>
        <v>3203.67</v>
      </c>
      <c r="L65" s="30">
        <f>VLOOKUP(L7,[1]Entrada_tratamento!$C$184:$AK$240,35,FALSE)</f>
        <v>1744.3600000000001</v>
      </c>
      <c r="M65" s="30">
        <f>VLOOKUP(M7,[1]Entrada_tratamento!$C$184:$AK$240,35,FALSE)</f>
        <v>0</v>
      </c>
      <c r="N65" s="30">
        <f>VLOOKUP(N7,[1]Entrada_tratamento!$C$184:$AK$240,35,FALSE)</f>
        <v>7061.0339999999997</v>
      </c>
      <c r="O65" s="30">
        <f>VLOOKUP(O7,[1]Entrada_tratamento!$C$184:$AK$240,35,FALSE)</f>
        <v>544</v>
      </c>
      <c r="P65" s="30">
        <f>VLOOKUP(P7,[1]Entrada_tratamento!$C$184:$AK$240,35,FALSE)</f>
        <v>1013.88</v>
      </c>
      <c r="Q65" s="30">
        <f>VLOOKUP(Q7,[1]Entrada_tratamento!$C$184:$AK$240,35,FALSE)</f>
        <v>1600.385</v>
      </c>
      <c r="R65" s="30">
        <f>VLOOKUP(R7,[1]Entrada_tratamento!$C$184:$AK$240,35,FALSE)</f>
        <v>4781.42</v>
      </c>
      <c r="S65" s="30">
        <f>VLOOKUP(S7,[1]Entrada_tratamento!$C$184:$AK$240,35,FALSE)</f>
        <v>2816.13</v>
      </c>
      <c r="T65" s="30">
        <f>VLOOKUP(T7,[1]Entrada_tratamento!$C$184:$AK$240,35,FALSE)</f>
        <v>2700</v>
      </c>
      <c r="U65" s="30">
        <f>VLOOKUP(U7,[1]Entrada_tratamento!$C$184:$AK$240,35,FALSE)</f>
        <v>7348.16</v>
      </c>
      <c r="V65" s="30">
        <f>VLOOKUP(V7,[1]Entrada_tratamento!$C$184:$AK$240,35,FALSE)</f>
        <v>2293.84</v>
      </c>
      <c r="W65" s="30">
        <f>VLOOKUP(W7,[1]Entrada_tratamento!$C$184:$AK$240,35,FALSE)</f>
        <v>3900</v>
      </c>
      <c r="X65" s="30">
        <f>VLOOKUP(X7,[1]Entrada_tratamento!$C$184:$AK$240,35,FALSE)</f>
        <v>0</v>
      </c>
      <c r="Y65" s="30">
        <f>VLOOKUP(Y7,[1]Entrada_tratamento!$C$184:$AK$240,35,FALSE)</f>
        <v>0</v>
      </c>
      <c r="Z65" s="51"/>
      <c r="AA65" s="18">
        <f t="shared" si="3"/>
        <v>52559.508999999991</v>
      </c>
    </row>
    <row r="66" spans="1:27" ht="22.5" x14ac:dyDescent="0.25">
      <c r="A66" s="38" t="s">
        <v>57</v>
      </c>
      <c r="B66" s="13" t="s">
        <v>29</v>
      </c>
      <c r="C66" s="30">
        <f>VLOOKUP(C7,[1]Entrada_tratamento!$C$358:$L$382,3,FALSE)+VLOOKUP(C7,[1]Entrada_tratamento!$C$358:$L$382,6,FALSE)+VLOOKUP(C7,[1]Entrada_tratamento!$C$358:$L$382,10,FALSE)</f>
        <v>0</v>
      </c>
      <c r="D66" s="30">
        <f>VLOOKUP(D7,[1]Entrada_tratamento!$C$358:$L$382,3,FALSE)+VLOOKUP(D7,[1]Entrada_tratamento!$C$358:$L$382,6,FALSE)+VLOOKUP(D7,[1]Entrada_tratamento!$C$358:$L$382,10,FALSE)</f>
        <v>0</v>
      </c>
      <c r="E66" s="30">
        <f>VLOOKUP(E7,[1]Entrada_tratamento!$C$358:$L$382,3,FALSE)+VLOOKUP(E7,[1]Entrada_tratamento!$C$358:$L$382,6,FALSE)+VLOOKUP(E7,[1]Entrada_tratamento!$C$358:$L$382,10,FALSE)+VLOOKUP(E7,[1]Entrada_tratamento!$C$358:$L$382,4,FALSE)-N66</f>
        <v>1313.9499999999998</v>
      </c>
      <c r="F66" s="30">
        <f>VLOOKUP(F7,[1]Entrada_tratamento!$C$358:$L$382,3,FALSE)+VLOOKUP(F7,[1]Entrada_tratamento!$C$358:$L$382,6,FALSE)+VLOOKUP(F7,[1]Entrada_tratamento!$C$358:$L$382,10,FALSE)</f>
        <v>0</v>
      </c>
      <c r="G66" s="30">
        <f>VLOOKUP(G7,[1]Entrada_tratamento!$C$358:$L$382,3,FALSE)+VLOOKUP(G7,[1]Entrada_tratamento!$C$358:$L$382,6,FALSE)+VLOOKUP(G7,[1]Entrada_tratamento!$C$358:$L$382,10,FALSE)</f>
        <v>0</v>
      </c>
      <c r="H66" s="30">
        <f>VLOOKUP(H7,[1]Entrada_tratamento!$C$358:$L$382,3,FALSE)+VLOOKUP(H7,[1]Entrada_tratamento!$C$358:$L$382,6,FALSE)+VLOOKUP(H7,[1]Entrada_tratamento!$C$358:$L$382,10,FALSE)</f>
        <v>0</v>
      </c>
      <c r="I66" s="30">
        <f>VLOOKUP(I7,[1]Entrada_tratamento!$C$358:$L$382,3,FALSE)+VLOOKUP(I7,[1]Entrada_tratamento!$C$358:$L$382,6,FALSE)+VLOOKUP(I7,[1]Entrada_tratamento!$C$358:$L$382,10,FALSE)+VLOOKUP(I7,[1]Entrada_tratamento!$C$358:$L$382,2,FALSE)</f>
        <v>4436.54</v>
      </c>
      <c r="J66" s="30">
        <f>VLOOKUP(J7,[1]Entrada_tratamento!$C$358:$L$382,3,FALSE)+VLOOKUP(J7,[1]Entrada_tratamento!$C$358:$L$382,6,FALSE)+VLOOKUP(J7,[1]Entrada_tratamento!$C$358:$L$382,10,FALSE)</f>
        <v>0</v>
      </c>
      <c r="K66" s="30">
        <f>VLOOKUP(K7,[1]Entrada_tratamento!$C$358:$L$382,3,FALSE)+VLOOKUP(K7,[1]Entrada_tratamento!$C$358:$L$382,6,FALSE)+VLOOKUP(K7,[1]Entrada_tratamento!$C$358:$L$382,10,FALSE)</f>
        <v>0</v>
      </c>
      <c r="L66" s="30">
        <f>VLOOKUP(L7,[1]Entrada_tratamento!$C$358:$L$382,3,FALSE)+VLOOKUP(L7,[1]Entrada_tratamento!$C$358:$L$382,6,FALSE)+VLOOKUP(L7,[1]Entrada_tratamento!$C$358:$L$382,10,FALSE)</f>
        <v>0</v>
      </c>
      <c r="M66" s="30">
        <f>VLOOKUP(M7,[1]Entrada_tratamento!$C$358:$L$382,3,FALSE)+VLOOKUP(M7,[1]Entrada_tratamento!$C$358:$L$382,6,FALSE)+VLOOKUP(M7,[1]Entrada_tratamento!$C$358:$L$382,10,FALSE)</f>
        <v>0</v>
      </c>
      <c r="N66" s="30">
        <f>SUMIFS([1]Resultantes_2025!P:P,[1]Resultantes_2025!B:B,'Indicadores RU'!N7,[1]Resultantes_2025!N:N,"Material para CDR")</f>
        <v>751.77</v>
      </c>
      <c r="O66" s="30">
        <f>VLOOKUP(O7,[1]Entrada_tratamento!$C$358:$L$382,3,FALSE)+VLOOKUP(O7,[1]Entrada_tratamento!$C$358:$L$382,6,FALSE)+VLOOKUP(O7,[1]Entrada_tratamento!$C$358:$L$382,10,FALSE)</f>
        <v>0</v>
      </c>
      <c r="P66" s="30">
        <f>VLOOKUP(P7,[1]Entrada_tratamento!$C$358:$L$382,3,FALSE)+VLOOKUP(P7,[1]Entrada_tratamento!$C$358:$L$382,6,FALSE)+VLOOKUP(P7,[1]Entrada_tratamento!$C$358:$L$382,10,FALSE)</f>
        <v>0</v>
      </c>
      <c r="Q66" s="30">
        <f>VLOOKUP(Q7,[1]Entrada_tratamento!$C$358:$L$382,3,FALSE)+VLOOKUP(Q7,[1]Entrada_tratamento!$C$358:$L$382,6,FALSE)+VLOOKUP(Q7,[1]Entrada_tratamento!$C$358:$L$382,10,FALSE)</f>
        <v>0</v>
      </c>
      <c r="R66" s="30">
        <f>VLOOKUP(R7,[1]Entrada_tratamento!$C$358:$L$382,3,FALSE)+VLOOKUP(R7,[1]Entrada_tratamento!$C$358:$L$382,6,FALSE)+VLOOKUP(R7,[1]Entrada_tratamento!$C$358:$L$382,10,FALSE)</f>
        <v>0</v>
      </c>
      <c r="S66" s="30">
        <f>VLOOKUP(S7,[1]Entrada_tratamento!$C$358:$L$382,3,FALSE)+VLOOKUP(S7,[1]Entrada_tratamento!$C$358:$L$382,6,FALSE)+VLOOKUP(S7,[1]Entrada_tratamento!$C$358:$L$382,10,FALSE)</f>
        <v>0</v>
      </c>
      <c r="T66" s="30">
        <f>VLOOKUP(T7,[1]Entrada_tratamento!$C$358:$L$382,3,FALSE)+VLOOKUP(T7,[1]Entrada_tratamento!$C$358:$L$382,6,FALSE)+VLOOKUP(T7,[1]Entrada_tratamento!$C$358:$L$382,10,FALSE)</f>
        <v>0</v>
      </c>
      <c r="U66" s="30">
        <f>VLOOKUP(U7,[1]Entrada_tratamento!$C$358:$L$382,3,FALSE)+VLOOKUP(U7,[1]Entrada_tratamento!$C$358:$L$382,6,FALSE)+VLOOKUP(U7,[1]Entrada_tratamento!$C$358:$L$382,10,FALSE)</f>
        <v>0</v>
      </c>
      <c r="V66" s="30">
        <f>VLOOKUP(V7,[1]Entrada_tratamento!$C$358:$L$382,3,FALSE)+VLOOKUP(V7,[1]Entrada_tratamento!$C$358:$L$382,6,FALSE)+VLOOKUP(V7,[1]Entrada_tratamento!$C$358:$L$382,10,FALSE)</f>
        <v>0</v>
      </c>
      <c r="W66" s="30">
        <f>VLOOKUP(W7,[1]Entrada_tratamento!$C$358:$L$382,3,FALSE)+VLOOKUP(W7,[1]Entrada_tratamento!$C$358:$L$382,6,FALSE)+VLOOKUP(W7,[1]Entrada_tratamento!$C$358:$L$382,10,FALSE)</f>
        <v>0</v>
      </c>
      <c r="X66" s="30">
        <f>VLOOKUP(X7,[1]Entrada_tratamento!$C$358:$L$382,3,FALSE)+VLOOKUP(X7,[1]Entrada_tratamento!$C$358:$L$382,6,FALSE)+VLOOKUP(X7,[1]Entrada_tratamento!$C$358:$L$382,10,FALSE)</f>
        <v>0</v>
      </c>
      <c r="Y66" s="30">
        <f>VLOOKUP(Y7,[1]Entrada_tratamento!$C$358:$L$382,3,FALSE)+VLOOKUP(Y7,[1]Entrada_tratamento!$C$358:$L$382,6,FALSE)+VLOOKUP(Y7,[1]Entrada_tratamento!$C$358:$L$382,10,FALSE)</f>
        <v>0</v>
      </c>
      <c r="Z66" s="51"/>
      <c r="AA66" s="18">
        <f t="shared" si="3"/>
        <v>6502.26</v>
      </c>
    </row>
    <row r="67" spans="1:27" ht="20.25" customHeight="1" thickBot="1" x14ac:dyDescent="0.3">
      <c r="A67" s="39" t="s">
        <v>58</v>
      </c>
      <c r="B67" s="23" t="s">
        <v>29</v>
      </c>
      <c r="C67" s="40">
        <f>VLOOKUP(C7,[1]Entrada_tratamento!$C$358:$AB$382,16,FALSE)</f>
        <v>0</v>
      </c>
      <c r="D67" s="40">
        <f>VLOOKUP(D7,[1]Entrada_tratamento!$C$358:$AB$382,16,FALSE)</f>
        <v>0</v>
      </c>
      <c r="E67" s="40">
        <f>VLOOKUP(E7,[1]Entrada_tratamento!$C$358:$AB$382,16,FALSE)</f>
        <v>913.5</v>
      </c>
      <c r="F67" s="40">
        <f>VLOOKUP(F7,[1]Entrada_tratamento!$C$358:$AB$382,16,FALSE)</f>
        <v>0</v>
      </c>
      <c r="G67" s="40">
        <f>VLOOKUP(G7,[1]Entrada_tratamento!$C$358:$AB$382,16,FALSE)</f>
        <v>0</v>
      </c>
      <c r="H67" s="40">
        <f>VLOOKUP(H7,[1]Entrada_tratamento!$C$358:$AB$382,16,FALSE)</f>
        <v>0</v>
      </c>
      <c r="I67" s="40">
        <f>VLOOKUP(I7,[1]Entrada_tratamento!$C$358:$AB$382,16,FALSE)</f>
        <v>2104.46</v>
      </c>
      <c r="J67" s="40">
        <f>VLOOKUP(J7,[1]Entrada_tratamento!$C$358:$AB$382,16,FALSE)</f>
        <v>0</v>
      </c>
      <c r="K67" s="40">
        <f>VLOOKUP(K7,[1]Entrada_tratamento!$C$358:$AB$382,16,FALSE)</f>
        <v>0</v>
      </c>
      <c r="L67" s="40">
        <f>VLOOKUP(L7,[1]Entrada_tratamento!$C$358:$AB$382,16,FALSE)</f>
        <v>0</v>
      </c>
      <c r="M67" s="40">
        <f>VLOOKUP(M7,[1]Entrada_tratamento!$C$358:$AB$382,16,FALSE)</f>
        <v>0</v>
      </c>
      <c r="N67" s="40">
        <f>VLOOKUP(N7,[1]Entrada_tratamento!$C$358:$AB$382,16,FALSE)</f>
        <v>0</v>
      </c>
      <c r="O67" s="40">
        <f>VLOOKUP(O7,[1]Entrada_tratamento!$C$358:$AB$382,16,FALSE)</f>
        <v>0</v>
      </c>
      <c r="P67" s="40">
        <f>VLOOKUP(P7,[1]Entrada_tratamento!$C$358:$AB$382,16,FALSE)</f>
        <v>0</v>
      </c>
      <c r="Q67" s="40">
        <f>VLOOKUP(Q7,[1]Entrada_tratamento!$C$358:$AB$382,16,FALSE)</f>
        <v>0</v>
      </c>
      <c r="R67" s="40">
        <f>VLOOKUP(R7,[1]Entrada_tratamento!$C$358:$AB$382,16,FALSE)</f>
        <v>0</v>
      </c>
      <c r="S67" s="40">
        <f>VLOOKUP(S7,[1]Entrada_tratamento!$C$358:$AB$382,16,FALSE)</f>
        <v>0</v>
      </c>
      <c r="T67" s="40">
        <f>VLOOKUP(T7,[1]Entrada_tratamento!$C$358:$AB$382,16,FALSE)</f>
        <v>0</v>
      </c>
      <c r="U67" s="40">
        <f>VLOOKUP(U7,[1]Entrada_tratamento!$C$358:$AB$382,16,FALSE)</f>
        <v>0</v>
      </c>
      <c r="V67" s="40">
        <f>VLOOKUP(V7,[1]Entrada_tratamento!$C$358:$AB$382,16,FALSE)</f>
        <v>0</v>
      </c>
      <c r="W67" s="40">
        <f>VLOOKUP(W7,[1]Entrada_tratamento!$C$358:$AB$382,16,FALSE)</f>
        <v>0</v>
      </c>
      <c r="X67" s="40">
        <f>VLOOKUP(X7,[1]Entrada_tratamento!$C$358:$AB$382,16,FALSE)</f>
        <v>0</v>
      </c>
      <c r="Y67" s="40">
        <f>VLOOKUP(Y7,[1]Entrada_tratamento!$C$358:$AB$382,16,FALSE)</f>
        <v>0</v>
      </c>
      <c r="Z67" s="50"/>
      <c r="AA67" s="25">
        <f t="shared" si="3"/>
        <v>3017.96</v>
      </c>
    </row>
    <row r="68" spans="1:27" ht="9" customHeight="1" x14ac:dyDescent="0.25">
      <c r="A68" s="41"/>
      <c r="B68" s="42"/>
      <c r="C68" s="31"/>
      <c r="D68" s="31"/>
      <c r="E68" s="31"/>
      <c r="F68" s="31"/>
      <c r="G68" s="31"/>
      <c r="H68" s="31"/>
      <c r="I68" s="31"/>
      <c r="J68" s="31"/>
      <c r="K68" s="43"/>
      <c r="L68" s="31"/>
      <c r="M68" s="43"/>
      <c r="N68" s="31"/>
      <c r="O68" s="31"/>
      <c r="P68" s="31"/>
      <c r="Q68" s="31"/>
      <c r="R68" s="31"/>
      <c r="S68" s="31"/>
      <c r="T68" s="43"/>
      <c r="U68" s="43"/>
      <c r="V68" s="43"/>
      <c r="W68" s="31"/>
      <c r="X68" s="31"/>
      <c r="Y68" s="43"/>
      <c r="Z68" s="55"/>
      <c r="AA68" s="15"/>
    </row>
    <row r="69" spans="1:27" x14ac:dyDescent="0.25">
      <c r="A69" s="38" t="s">
        <v>59</v>
      </c>
      <c r="B69" s="13" t="s">
        <v>29</v>
      </c>
      <c r="C69" s="44">
        <f>VLOOKUP(C7,'[1]Tabelas AUX'!$B$286:$BF$308,54,FALSE)</f>
        <v>16348.560000000001</v>
      </c>
      <c r="D69" s="44">
        <f>VLOOKUP(D7,'[1]Tabelas AUX'!$B$286:$BF$308,54,FALSE)</f>
        <v>13963.3</v>
      </c>
      <c r="E69" s="44">
        <f>VLOOKUP(E7,'[1]Tabelas AUX'!$B$286:$BF$308,54,FALSE)</f>
        <v>2585.7399999999998</v>
      </c>
      <c r="F69" s="44">
        <f>VLOOKUP(F7,'[1]Tabelas AUX'!$B$286:$BF$308,54,FALSE)</f>
        <v>5622.2</v>
      </c>
      <c r="G69" s="44">
        <f>VLOOKUP(G7,'[1]Tabelas AUX'!$B$286:$BF$308,54,FALSE)</f>
        <v>645.24</v>
      </c>
      <c r="H69" s="44">
        <f>VLOOKUP(H7,'[1]Tabelas AUX'!$B$286:$BF$308,54,FALSE)</f>
        <v>7832.74</v>
      </c>
      <c r="I69" s="44">
        <f>VLOOKUP(I7,'[1]Tabelas AUX'!$B$286:$BF$308,54,FALSE)</f>
        <v>6081.24</v>
      </c>
      <c r="J69" s="44">
        <f>VLOOKUP(J7,'[1]Tabelas AUX'!$B$286:$BF$308,54,FALSE)</f>
        <v>1478.4199999999998</v>
      </c>
      <c r="K69" s="44">
        <f>VLOOKUP(K7,'[1]Tabelas AUX'!$B$286:$BF$308,54,FALSE)</f>
        <v>20429.04</v>
      </c>
      <c r="L69" s="44">
        <f>VLOOKUP(L7,'[1]Tabelas AUX'!$B$286:$BF$308,54,FALSE)</f>
        <v>2553.1799999999998</v>
      </c>
      <c r="M69" s="44">
        <f>VLOOKUP(M7,'[1]Tabelas AUX'!$B$286:$BF$308,54,FALSE)</f>
        <v>22712.53</v>
      </c>
      <c r="N69" s="44">
        <f>VLOOKUP(N7,'[1]Tabelas AUX'!$B$286:$BF$308,54,FALSE)</f>
        <v>1942.98</v>
      </c>
      <c r="O69" s="44">
        <f>VLOOKUP(O7,'[1]Tabelas AUX'!$B$286:$BF$308,54,FALSE)</f>
        <v>1633.58</v>
      </c>
      <c r="P69" s="44">
        <f>VLOOKUP(P7,'[1]Tabelas AUX'!$B$286:$BF$308,54,FALSE)</f>
        <v>2575.3199999999997</v>
      </c>
      <c r="Q69" s="44">
        <f>VLOOKUP(Q7,'[1]Tabelas AUX'!$B$286:$BF$308,54,FALSE)</f>
        <v>22438.639999999999</v>
      </c>
      <c r="R69" s="44">
        <f>VLOOKUP(R7,'[1]Tabelas AUX'!$B$286:$BF$308,54,FALSE)</f>
        <v>3225.8549425659166</v>
      </c>
      <c r="S69" s="44">
        <f>VLOOKUP(S7,'[1]Tabelas AUX'!$B$286:$BF$308,54,FALSE)</f>
        <v>8404.14</v>
      </c>
      <c r="T69" s="44">
        <f>VLOOKUP(T7,'[1]Tabelas AUX'!$B$286:$BF$308,54,FALSE)</f>
        <v>9559.9700000000012</v>
      </c>
      <c r="U69" s="44">
        <f>VLOOKUP(U7,'[1]Tabelas AUX'!$B$286:$BF$308,54,FALSE)</f>
        <v>13203.475057434083</v>
      </c>
      <c r="V69" s="44">
        <f>VLOOKUP(V7,'[1]Tabelas AUX'!$B$286:$BF$308,54,FALSE)</f>
        <v>3827.62</v>
      </c>
      <c r="W69" s="44">
        <f>VLOOKUP(W7,'[1]Tabelas AUX'!$B$286:$BF$308,54,FALSE)</f>
        <v>6604.84</v>
      </c>
      <c r="X69" s="44">
        <f>VLOOKUP(X7,'[1]Tabelas AUX'!$B$286:$BF$308,54,FALSE)</f>
        <v>2310.7800000000002</v>
      </c>
      <c r="Y69" s="44">
        <f>VLOOKUP(Y7,'[1]Tabelas AUX'!$B$286:$BF$308,54,FALSE)</f>
        <v>31034.300000000003</v>
      </c>
      <c r="Z69" s="56"/>
      <c r="AA69" s="18">
        <f>SUM(C69:Y69)</f>
        <v>207013.68999999994</v>
      </c>
    </row>
    <row r="70" spans="1:27" ht="24.6" customHeight="1" x14ac:dyDescent="0.25">
      <c r="A70" s="38" t="s">
        <v>60</v>
      </c>
      <c r="B70" s="13" t="s">
        <v>29</v>
      </c>
      <c r="C70" s="44">
        <f>VLOOKUP(C7,'[1]Tabelas AUX'!$B$286:$BF$308,55,FALSE)</f>
        <v>15546.960000000005</v>
      </c>
      <c r="D70" s="44">
        <f>VLOOKUP(D7,'[1]Tabelas AUX'!$B$286:$BF$308,55,FALSE)</f>
        <v>17433.042000000001</v>
      </c>
      <c r="E70" s="44">
        <f>VLOOKUP(E7,'[1]Tabelas AUX'!$B$286:$BF$308,55,FALSE)</f>
        <v>2768.04</v>
      </c>
      <c r="F70" s="44">
        <f>VLOOKUP(F7,'[1]Tabelas AUX'!$B$286:$BF$308,55,FALSE)</f>
        <v>5208.2603999999992</v>
      </c>
      <c r="G70" s="44">
        <f>VLOOKUP(G7,'[1]Tabelas AUX'!$B$286:$BF$308,55,FALSE)</f>
        <v>698.09999999999991</v>
      </c>
      <c r="H70" s="44">
        <f>VLOOKUP(H7,'[1]Tabelas AUX'!$B$286:$BF$308,55,FALSE)</f>
        <v>4714.2</v>
      </c>
      <c r="I70" s="44">
        <f>VLOOKUP(I7,'[1]Tabelas AUX'!$B$286:$BF$308,55,FALSE)</f>
        <v>5191.1400000000003</v>
      </c>
      <c r="J70" s="44">
        <f>VLOOKUP(J7,'[1]Tabelas AUX'!$B$286:$BF$308,55,FALSE)</f>
        <v>1738.7286009000002</v>
      </c>
      <c r="K70" s="44">
        <f>VLOOKUP(K7,'[1]Tabelas AUX'!$B$286:$BF$308,55,FALSE)</f>
        <v>17767.976299999995</v>
      </c>
      <c r="L70" s="44">
        <f>VLOOKUP(L7,'[1]Tabelas AUX'!$B$286:$BF$308,55,FALSE)</f>
        <v>3469.7759999999998</v>
      </c>
      <c r="M70" s="44">
        <f>VLOOKUP(M7,'[1]Tabelas AUX'!$B$286:$BF$308,55,FALSE)</f>
        <v>25797.979999999996</v>
      </c>
      <c r="N70" s="44">
        <f>VLOOKUP(N7,'[1]Tabelas AUX'!$B$286:$BF$308,55,FALSE)</f>
        <v>2639.7800000000007</v>
      </c>
      <c r="O70" s="44">
        <f>VLOOKUP(O7,'[1]Tabelas AUX'!$B$286:$BF$308,55,FALSE)</f>
        <v>2666.7899999999995</v>
      </c>
      <c r="P70" s="44">
        <f>VLOOKUP(P7,'[1]Tabelas AUX'!$B$286:$BF$308,55,FALSE)</f>
        <v>4114.7739999999994</v>
      </c>
      <c r="Q70" s="44">
        <f>VLOOKUP(Q7,'[1]Tabelas AUX'!$B$286:$BF$308,55,FALSE)</f>
        <v>21149.918160000001</v>
      </c>
      <c r="R70" s="44">
        <f>VLOOKUP(R7,'[1]Tabelas AUX'!$B$286:$BF$308,55,FALSE)</f>
        <v>3766.9</v>
      </c>
      <c r="S70" s="44">
        <f>VLOOKUP(S7,'[1]Tabelas AUX'!$B$286:$BF$308,55,FALSE)</f>
        <v>7292.3600000000006</v>
      </c>
      <c r="T70" s="44">
        <f>VLOOKUP(T7,'[1]Tabelas AUX'!$B$286:$BF$308,55,FALSE)</f>
        <v>9329.56</v>
      </c>
      <c r="U70" s="44">
        <f>VLOOKUP(U7,'[1]Tabelas AUX'!$B$286:$BF$308,55,FALSE)</f>
        <v>17124.543000000001</v>
      </c>
      <c r="V70" s="44">
        <f>VLOOKUP(V7,'[1]Tabelas AUX'!$B$286:$BF$308,55,FALSE)</f>
        <v>6036.9600000000009</v>
      </c>
      <c r="W70" s="44">
        <f>VLOOKUP(W7,'[1]Tabelas AUX'!$B$286:$BF$308,55,FALSE)</f>
        <v>7514.9400000000014</v>
      </c>
      <c r="X70" s="44">
        <f>VLOOKUP(X7,'[1]Tabelas AUX'!$B$286:$BF$308,55,FALSE)</f>
        <v>1720.1399999999999</v>
      </c>
      <c r="Y70" s="44">
        <f>VLOOKUP(Y7,'[1]Tabelas AUX'!$B$286:$BF$308,55,FALSE)</f>
        <v>41869.871999999996</v>
      </c>
      <c r="Z70" s="56"/>
      <c r="AA70" s="18">
        <f>SUM(C70:Y70)</f>
        <v>225560.74046090001</v>
      </c>
    </row>
    <row r="71" spans="1:27" x14ac:dyDescent="0.25">
      <c r="A71" s="38" t="s">
        <v>61</v>
      </c>
      <c r="B71" s="13" t="s">
        <v>29</v>
      </c>
      <c r="C71" s="44">
        <f>VLOOKUP(C7,'[1]Tabelas AUX'!$B$286:$BF$308,56,FALSE)</f>
        <v>7694.2129999999988</v>
      </c>
      <c r="D71" s="44">
        <f>VLOOKUP(D7,'[1]Tabelas AUX'!$B$286:$BF$308,56,FALSE)</f>
        <v>11806.555000000002</v>
      </c>
      <c r="E71" s="44">
        <f>VLOOKUP(E7,'[1]Tabelas AUX'!$B$286:$BF$308,56,FALSE)</f>
        <v>1890.82</v>
      </c>
      <c r="F71" s="44">
        <f>VLOOKUP(F7,'[1]Tabelas AUX'!$B$286:$BF$308,56,FALSE)</f>
        <v>2149.75</v>
      </c>
      <c r="G71" s="44">
        <f>VLOOKUP(G7,'[1]Tabelas AUX'!$B$286:$BF$308,56,FALSE)</f>
        <v>747.69999999999993</v>
      </c>
      <c r="H71" s="44">
        <f>VLOOKUP(H7,'[1]Tabelas AUX'!$B$286:$BF$308,56,FALSE)</f>
        <v>3401.16</v>
      </c>
      <c r="I71" s="44">
        <f>VLOOKUP(I7,'[1]Tabelas AUX'!$B$286:$BF$308,56,FALSE)</f>
        <v>5019.8046000000004</v>
      </c>
      <c r="J71" s="44">
        <f>VLOOKUP(J7,'[1]Tabelas AUX'!$B$286:$BF$308,56,FALSE)</f>
        <v>557.82000000000005</v>
      </c>
      <c r="K71" s="44">
        <f>VLOOKUP(K7,'[1]Tabelas AUX'!$B$286:$BF$308,56,FALSE)</f>
        <v>13638.951799999999</v>
      </c>
      <c r="L71" s="44">
        <f>VLOOKUP(L7,'[1]Tabelas AUX'!$B$286:$BF$308,56,FALSE)</f>
        <v>1993.68</v>
      </c>
      <c r="M71" s="44">
        <f>VLOOKUP(M7,'[1]Tabelas AUX'!$B$286:$BF$308,56,FALSE)</f>
        <v>10265.959999999999</v>
      </c>
      <c r="N71" s="44">
        <f>VLOOKUP(N7,'[1]Tabelas AUX'!$B$286:$BF$308,56,FALSE)</f>
        <v>2112.951</v>
      </c>
      <c r="O71" s="44">
        <f>VLOOKUP(O7,'[1]Tabelas AUX'!$B$286:$BF$308,56,FALSE)</f>
        <v>2212.2820000000002</v>
      </c>
      <c r="P71" s="44">
        <f>VLOOKUP(P7,'[1]Tabelas AUX'!$B$286:$BF$308,56,FALSE)</f>
        <v>2901.2580000000003</v>
      </c>
      <c r="Q71" s="44">
        <f>VLOOKUP(Q7,'[1]Tabelas AUX'!$B$286:$BF$308,56,FALSE)</f>
        <v>10318.506724000001</v>
      </c>
      <c r="R71" s="44">
        <f>VLOOKUP(R7,'[1]Tabelas AUX'!$B$286:$BF$308,56,FALSE)</f>
        <v>5909.3402301193919</v>
      </c>
      <c r="S71" s="44">
        <f>VLOOKUP(S7,'[1]Tabelas AUX'!$B$286:$BF$308,56,FALSE)</f>
        <v>4616.2109999999993</v>
      </c>
      <c r="T71" s="44">
        <f>VLOOKUP(T7,'[1]Tabelas AUX'!$B$286:$BF$308,56,FALSE)</f>
        <v>4873.6899999999996</v>
      </c>
      <c r="U71" s="44">
        <f>VLOOKUP(U7,'[1]Tabelas AUX'!$B$286:$BF$308,56,FALSE)</f>
        <v>12373.13240330673</v>
      </c>
      <c r="V71" s="44">
        <f>VLOOKUP(V7,'[1]Tabelas AUX'!$B$286:$BF$308,56,FALSE)</f>
        <v>3692.3450000000003</v>
      </c>
      <c r="W71" s="44">
        <f>VLOOKUP(W7,'[1]Tabelas AUX'!$B$286:$BF$308,56,FALSE)</f>
        <v>5232.0109999999995</v>
      </c>
      <c r="X71" s="44">
        <f>VLOOKUP(X7,'[1]Tabelas AUX'!$B$286:$BF$308,56,FALSE)</f>
        <v>1061.2150000000001</v>
      </c>
      <c r="Y71" s="44">
        <f>VLOOKUP(Y7,'[1]Tabelas AUX'!$B$286:$BF$308,56,FALSE)</f>
        <v>22912.839999999997</v>
      </c>
      <c r="Z71" s="56"/>
      <c r="AA71" s="18">
        <f>SUM(C71:Y71)</f>
        <v>137382.19675742611</v>
      </c>
    </row>
    <row r="72" spans="1:27" x14ac:dyDescent="0.25">
      <c r="A72" s="37" t="s">
        <v>62</v>
      </c>
      <c r="B72" s="13" t="s">
        <v>29</v>
      </c>
      <c r="C72" s="44">
        <f>VLOOKUP(C7,'[1]Tabelas AUX'!$B$286:$BF$308,57,FALSE)</f>
        <v>787.77</v>
      </c>
      <c r="D72" s="44">
        <f>VLOOKUP(D7,'[1]Tabelas AUX'!$B$286:$BF$308,57,FALSE)</f>
        <v>1782.0800000000002</v>
      </c>
      <c r="E72" s="44">
        <f>VLOOKUP(E7,'[1]Tabelas AUX'!$B$286:$BF$308,57,FALSE)</f>
        <v>142.94</v>
      </c>
      <c r="F72" s="44">
        <f>VLOOKUP(F7,'[1]Tabelas AUX'!$B$286:$BF$308,57,FALSE)</f>
        <v>173.83</v>
      </c>
      <c r="G72" s="44">
        <f>VLOOKUP(G7,'[1]Tabelas AUX'!$B$286:$BF$308,57,FALSE)</f>
        <v>122.82</v>
      </c>
      <c r="H72" s="44">
        <f>VLOOKUP(H7,'[1]Tabelas AUX'!$B$286:$BF$308,57,FALSE)</f>
        <v>0</v>
      </c>
      <c r="I72" s="44">
        <f>VLOOKUP(I7,'[1]Tabelas AUX'!$B$286:$BF$308,57,FALSE)</f>
        <v>639.98</v>
      </c>
      <c r="J72" s="44">
        <f>VLOOKUP(J7,'[1]Tabelas AUX'!$B$286:$BF$308,57,FALSE)</f>
        <v>18.32</v>
      </c>
      <c r="K72" s="44">
        <f>VLOOKUP(K7,'[1]Tabelas AUX'!$B$286:$BF$308,57,FALSE)</f>
        <v>531.62</v>
      </c>
      <c r="L72" s="44">
        <f>VLOOKUP(L7,'[1]Tabelas AUX'!$B$286:$BF$308,57,FALSE)</f>
        <v>1506.5800000000004</v>
      </c>
      <c r="M72" s="44">
        <f>VLOOKUP(M7,'[1]Tabelas AUX'!$B$286:$BF$308,57,FALSE)</f>
        <v>19159.863000000001</v>
      </c>
      <c r="N72" s="44">
        <f>VLOOKUP(N7,'[1]Tabelas AUX'!$B$286:$BF$308,57,FALSE)</f>
        <v>41.64</v>
      </c>
      <c r="O72" s="44">
        <f>VLOOKUP(O7,'[1]Tabelas AUX'!$B$286:$BF$308,57,FALSE)</f>
        <v>837.69</v>
      </c>
      <c r="P72" s="44">
        <f>VLOOKUP(P7,'[1]Tabelas AUX'!$B$286:$BF$308,57,FALSE)</f>
        <v>0</v>
      </c>
      <c r="Q72" s="44">
        <f>VLOOKUP(Q7,'[1]Tabelas AUX'!$B$286:$BF$308,57,FALSE)</f>
        <v>3782.44</v>
      </c>
      <c r="R72" s="44">
        <f>VLOOKUP(R7,'[1]Tabelas AUX'!$B$286:$BF$308,57,FALSE)</f>
        <v>0</v>
      </c>
      <c r="S72" s="44">
        <f>VLOOKUP(S7,'[1]Tabelas AUX'!$B$286:$BF$308,57,FALSE)</f>
        <v>623.1099999999999</v>
      </c>
      <c r="T72" s="44">
        <f>VLOOKUP(T7,'[1]Tabelas AUX'!$B$286:$BF$308,57,FALSE)</f>
        <v>1946.2</v>
      </c>
      <c r="U72" s="44">
        <f>VLOOKUP(U7,'[1]Tabelas AUX'!$B$286:$BF$308,57,FALSE)</f>
        <v>6171</v>
      </c>
      <c r="V72" s="44">
        <f>VLOOKUP(V7,'[1]Tabelas AUX'!$B$286:$BF$308,57,FALSE)</f>
        <v>1198.78</v>
      </c>
      <c r="W72" s="44">
        <f>VLOOKUP(W7,'[1]Tabelas AUX'!$B$286:$BF$308,57,FALSE)</f>
        <v>1071.75</v>
      </c>
      <c r="X72" s="44">
        <f>VLOOKUP(X7,'[1]Tabelas AUX'!$B$286:$BF$308,57,FALSE)</f>
        <v>156.54</v>
      </c>
      <c r="Y72" s="44">
        <f>VLOOKUP(Y7,'[1]Tabelas AUX'!$B$286:$BF$308,57,FALSE)</f>
        <v>9076.4009999999998</v>
      </c>
      <c r="Z72" s="56"/>
      <c r="AA72" s="18">
        <f>SUM(C72:Y72)</f>
        <v>49771.353999999999</v>
      </c>
    </row>
    <row r="73" spans="1:27" x14ac:dyDescent="0.25"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56"/>
      <c r="AA73" s="34"/>
    </row>
    <row r="74" spans="1:27" x14ac:dyDescent="0.25">
      <c r="A74" s="1"/>
      <c r="B74" s="45"/>
      <c r="C74" s="16"/>
      <c r="D74" s="46"/>
      <c r="E74" s="16"/>
      <c r="F74" s="16"/>
      <c r="K74" s="16"/>
      <c r="Z74" s="52"/>
    </row>
    <row r="75" spans="1:27" x14ac:dyDescent="0.25">
      <c r="A75" s="1"/>
      <c r="B75" s="45"/>
      <c r="C75" s="16"/>
      <c r="D75" s="46"/>
      <c r="E75" s="16"/>
      <c r="F75" s="16"/>
      <c r="K75" s="16"/>
      <c r="Z75" s="52"/>
    </row>
    <row r="76" spans="1:27" x14ac:dyDescent="0.25">
      <c r="A76" s="1"/>
      <c r="B76" s="45"/>
      <c r="C76" s="16"/>
      <c r="D76" s="46"/>
      <c r="E76" s="16"/>
      <c r="F76" s="16"/>
      <c r="K76" s="16"/>
      <c r="Z76" s="52"/>
    </row>
    <row r="77" spans="1:27" x14ac:dyDescent="0.25">
      <c r="A77" s="1"/>
      <c r="B77" s="45"/>
      <c r="C77" s="16"/>
      <c r="D77" s="46"/>
      <c r="E77" s="16"/>
      <c r="F77" s="16"/>
      <c r="K77" s="16"/>
      <c r="Z77" s="52"/>
    </row>
    <row r="78" spans="1:27" x14ac:dyDescent="0.25">
      <c r="A78" s="1"/>
      <c r="B78" s="45"/>
      <c r="C78" s="16"/>
      <c r="D78" s="46"/>
      <c r="E78" s="16"/>
      <c r="F78" s="16"/>
      <c r="K78" s="16"/>
      <c r="Z78" s="52"/>
    </row>
    <row r="79" spans="1:27" x14ac:dyDescent="0.25">
      <c r="A79" s="1"/>
      <c r="B79" s="45"/>
      <c r="C79" s="16"/>
      <c r="D79" s="46"/>
      <c r="E79" s="16"/>
      <c r="F79" s="16"/>
      <c r="K79" s="16"/>
      <c r="Z79" s="52"/>
    </row>
    <row r="80" spans="1:27" x14ac:dyDescent="0.25">
      <c r="A80" s="1"/>
      <c r="B80" s="45"/>
      <c r="C80" s="16"/>
      <c r="D80" s="46"/>
      <c r="E80" s="16"/>
      <c r="F80" s="16"/>
      <c r="K80" s="16"/>
      <c r="Z80" s="52"/>
    </row>
    <row r="81" spans="1:26" x14ac:dyDescent="0.25">
      <c r="A81" s="1"/>
      <c r="B81" s="45"/>
      <c r="C81" s="16"/>
      <c r="D81" s="46"/>
      <c r="E81" s="16"/>
      <c r="F81" s="16"/>
      <c r="K81" s="16"/>
      <c r="Z81" s="52"/>
    </row>
    <row r="82" spans="1:26" x14ac:dyDescent="0.25">
      <c r="A82" s="1"/>
      <c r="B82" s="45"/>
      <c r="C82" s="16"/>
      <c r="D82" s="46"/>
      <c r="E82" s="16"/>
      <c r="F82" s="16"/>
      <c r="K82" s="16"/>
    </row>
    <row r="83" spans="1:26" x14ac:dyDescent="0.25">
      <c r="A83" s="1"/>
      <c r="B83" s="45"/>
      <c r="C83" s="16"/>
      <c r="D83" s="46"/>
      <c r="E83" s="16"/>
      <c r="F83" s="16"/>
      <c r="H83" s="47"/>
      <c r="K83" s="16"/>
    </row>
    <row r="84" spans="1:26" x14ac:dyDescent="0.25">
      <c r="A84" s="1"/>
      <c r="B84" s="45"/>
      <c r="C84" s="16"/>
      <c r="D84" s="46"/>
      <c r="E84" s="16"/>
      <c r="F84" s="16"/>
      <c r="K84" s="16"/>
    </row>
    <row r="85" spans="1:26" x14ac:dyDescent="0.25">
      <c r="A85" s="1"/>
      <c r="B85" s="45"/>
      <c r="C85" s="16"/>
      <c r="D85" s="46"/>
      <c r="E85" s="16"/>
      <c r="F85" s="16"/>
      <c r="K85" s="16"/>
    </row>
    <row r="86" spans="1:26" x14ac:dyDescent="0.25">
      <c r="A86" s="1"/>
      <c r="B86" s="45"/>
      <c r="C86" s="16"/>
      <c r="D86" s="46"/>
      <c r="E86" s="16"/>
      <c r="F86" s="16"/>
      <c r="K86" s="16"/>
    </row>
    <row r="87" spans="1:26" x14ac:dyDescent="0.25">
      <c r="A87" s="1"/>
      <c r="B87" s="45"/>
      <c r="C87" s="16"/>
      <c r="D87" s="46"/>
      <c r="E87" s="16"/>
      <c r="F87" s="16"/>
      <c r="K87" s="16"/>
    </row>
    <row r="88" spans="1:26" x14ac:dyDescent="0.25">
      <c r="A88" s="1"/>
      <c r="B88" s="45"/>
      <c r="C88" s="16"/>
      <c r="D88" s="46"/>
      <c r="E88" s="16"/>
      <c r="F88" s="16"/>
      <c r="K88" s="16"/>
    </row>
    <row r="89" spans="1:26" x14ac:dyDescent="0.25">
      <c r="A89" s="1"/>
      <c r="B89" s="45"/>
      <c r="C89" s="16"/>
      <c r="D89" s="46"/>
      <c r="E89" s="16"/>
      <c r="F89" s="16"/>
      <c r="K89" s="16"/>
    </row>
    <row r="90" spans="1:26" x14ac:dyDescent="0.25">
      <c r="A90" s="1"/>
      <c r="B90" s="45"/>
      <c r="C90" s="16"/>
      <c r="D90" s="46"/>
      <c r="E90" s="16"/>
      <c r="F90" s="16"/>
      <c r="K90" s="16"/>
    </row>
    <row r="91" spans="1:26" x14ac:dyDescent="0.25">
      <c r="A91" s="1"/>
      <c r="B91" s="45"/>
      <c r="C91" s="16"/>
      <c r="D91" s="46"/>
      <c r="E91" s="16"/>
      <c r="F91" s="16"/>
      <c r="K91" s="16"/>
    </row>
    <row r="92" spans="1:26" x14ac:dyDescent="0.25">
      <c r="A92" s="1"/>
      <c r="B92" s="45"/>
      <c r="C92" s="16"/>
      <c r="D92" s="46"/>
      <c r="E92" s="16"/>
      <c r="F92" s="16"/>
      <c r="K92" s="16"/>
    </row>
    <row r="94" spans="1:26" x14ac:dyDescent="0.25">
      <c r="B94" s="48"/>
      <c r="C94" s="16"/>
      <c r="D94" s="46"/>
      <c r="E94" s="46"/>
      <c r="F94" s="16"/>
    </row>
    <row r="95" spans="1:26" x14ac:dyDescent="0.25">
      <c r="E95" s="46"/>
    </row>
  </sheetData>
  <pageMargins left="0.31496062992125984" right="0.23622047244094491" top="0.28000000000000003" bottom="0.15748031496062992" header="0.19685039370078741" footer="0.15748031496062992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Indicadores RU</vt:lpstr>
      <vt:lpstr>'Indicadores RU'!Área_de_Impressão</vt:lpstr>
      <vt:lpstr>'Indicadores RU'!Títulos_de_Impressão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</dc:creator>
  <cp:lastModifiedBy>RU</cp:lastModifiedBy>
  <dcterms:created xsi:type="dcterms:W3CDTF">2026-10-12T13:31:57Z</dcterms:created>
  <dcterms:modified xsi:type="dcterms:W3CDTF">2026-10-12T13:37:13Z</dcterms:modified>
</cp:coreProperties>
</file>