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08"/>
  <workbookPr codeName="EsteLivro"/>
  <mc:AlternateContent xmlns:mc="http://schemas.openxmlformats.org/markup-compatibility/2006">
    <mc:Choice Requires="x15">
      <x15ac:absPath xmlns:x15ac="http://schemas.microsoft.com/office/spreadsheetml/2010/11/ac" url="/Users/mafaldamarques/Downloads/Reportes (13032026_18h08)/"/>
    </mc:Choice>
  </mc:AlternateContent>
  <xr:revisionPtr revIDLastSave="0" documentId="13_ncr:1_{B78B20D8-55B9-C54F-8EC2-0264252653B9}" xr6:coauthVersionLast="47" xr6:coauthVersionMax="47" xr10:uidLastSave="{00000000-0000-0000-0000-000000000000}"/>
  <workbookProtection workbookAlgorithmName="SHA-512" workbookHashValue="YEywfCdnE5BHC9pMHt7av1s3NbeQnZ7rVljiHLVNhAW0rUS7X7vxUfxcTv0YhjrKjG0eJzXTlJmwb0FiRsW4XA==" workbookSaltValue="x1Y5E0Sh9RGTNei6K6Xf8A==" workbookSpinCount="100000" lockStructure="1"/>
  <bookViews>
    <workbookView xWindow="40" yWindow="660" windowWidth="30240" windowHeight="17260" tabRatio="815" xr2:uid="{C18B49A1-F215-4F66-95AA-4F25A2228C29}"/>
  </bookViews>
  <sheets>
    <sheet name="Capa" sheetId="29" r:id="rId1"/>
    <sheet name="Instruções" sheetId="39" r:id="rId2"/>
    <sheet name="Identificação da EG" sheetId="1" r:id="rId3"/>
    <sheet name="B.01.ID_ED" sheetId="42" state="hidden" r:id="rId4"/>
    <sheet name="B.02.ID_ATIV" sheetId="43" state="hidden" r:id="rId5"/>
    <sheet name="Programas de Prevenção" sheetId="38" r:id="rId6"/>
    <sheet name="B.03.PV_RM" sheetId="63" state="hidden" r:id="rId7"/>
    <sheet name="B.04.PV_RM_2" sheetId="64" state="hidden" r:id="rId8"/>
    <sheet name="B.05.PV_CDA" sheetId="65" state="hidden" r:id="rId9"/>
    <sheet name="Infraestruturas Recolha" sheetId="41" r:id="rId10"/>
    <sheet name="B.06.INFRA_EST" sheetId="46" state="hidden" r:id="rId11"/>
    <sheet name="B.07.INFRA_CT" sheetId="47" state="hidden" r:id="rId12"/>
    <sheet name="B.08.INFRA_TIC" sheetId="48" state="hidden" r:id="rId13"/>
    <sheet name="Infraestruturas Tratamento" sheetId="36" r:id="rId14"/>
    <sheet name="B.09.INFTRAT_Trat" sheetId="62" state="hidden" r:id="rId15"/>
    <sheet name="B.10.INFTRAT_Part" sheetId="66" state="hidden" r:id="rId16"/>
    <sheet name="Campanhas C&amp;S" sheetId="22" r:id="rId17"/>
    <sheet name="B.11.C&amp;S" sheetId="67" state="hidden" r:id="rId18"/>
    <sheet name="Divulgação do Desempenho" sheetId="23" r:id="rId19"/>
    <sheet name="B.12.DIVUL" sheetId="51" state="hidden" r:id="rId20"/>
    <sheet name="Acompanhamento" sheetId="26" r:id="rId21"/>
    <sheet name="B.13.ACOMP_PREV" sheetId="52" state="hidden" r:id="rId22"/>
    <sheet name="B.14.ACOMP_REC" sheetId="56" state="hidden" r:id="rId23"/>
    <sheet name="B.15.ACOMP_CF" sheetId="57" state="hidden" r:id="rId24"/>
    <sheet name="Campanhas Caracterização" sheetId="37" r:id="rId25"/>
    <sheet name="Incentivos" sheetId="12" r:id="rId26"/>
    <sheet name="B.16.INCET" sheetId="55" state="hidden" r:id="rId27"/>
    <sheet name="Investimentos" sheetId="30" r:id="rId28"/>
    <sheet name="B.17.INV" sheetId="54" state="hidden" r:id="rId29"/>
    <sheet name="Auxiliar" sheetId="28" state="hidden" r:id="rId30"/>
  </sheets>
  <definedNames>
    <definedName name="_xlnm._FilterDatabase" localSheetId="29" hidden="1">Auxiliar!$A$22:$L$300</definedName>
    <definedName name="ALGAR1">Auxiliar!$Z$79:$Z$94</definedName>
    <definedName name="ALGAR2">Auxiliar!$CD$25:$CD$43</definedName>
    <definedName name="AMARSUL1">Auxiliar!$Z$97:$Z$105</definedName>
    <definedName name="AMARSUL2">Auxiliar!$CN$25:$CN$36</definedName>
    <definedName name="AMBILITAL1">Auxiliar!$Z$108:$Z$114</definedName>
    <definedName name="AMBILITAL2">Auxiliar!$CE$25:$CE$34</definedName>
    <definedName name="AMBISOUSA1">Auxiliar!$AA$79:$AA$84</definedName>
    <definedName name="AMBISOUSA2">Auxiliar!$CO$25:$CO$33</definedName>
    <definedName name="AMCAL1">Auxiliar!$AA$87:$AA$91</definedName>
    <definedName name="AMCAL2">Auxiliar!$CP$25:$CP$32</definedName>
    <definedName name="BRAVAL1">Auxiliar!$AA$94:$AA$100</definedName>
    <definedName name="BRAVAL2">Auxiliar!$CF$25:$CF$34</definedName>
    <definedName name="Canal">Auxiliar!$BG$24:$BG$27</definedName>
    <definedName name="Comunicação_coletiva">Auxiliar!$BI$24:$BI$27</definedName>
    <definedName name="Comunicação_PaP">Auxiliar!$BJ$24:$BJ$25</definedName>
    <definedName name="Ecobeirão1">Auxiliar!$AC$93:$AC$111</definedName>
    <definedName name="Ecobeirão2">Auxiliar!$CR$25:$CR$46</definedName>
    <definedName name="ECOLEZÍRIA1">Auxiliar!$AA$103:$AA$108</definedName>
    <definedName name="ECOLEZÍRIA2">Auxiliar!$CQ$25:$CQ$33</definedName>
    <definedName name="ERSUC1">Auxiliar!$AB$79:$AB$114</definedName>
    <definedName name="ERSUC2">Auxiliar!$CG$25:$CG$63</definedName>
    <definedName name="GESAMB1">Auxiliar!$AC$79:$AC$90</definedName>
    <definedName name="GESAMB2">Auxiliar!$CH$25:$CH$39</definedName>
    <definedName name="Informação">Auxiliar!$BH$24:$BH$30</definedName>
    <definedName name="LIPOR1">Auxiliar!$AF$99:$AF$106</definedName>
    <definedName name="LIPOR2">Auxiliar!$CS$25:$CS$35</definedName>
    <definedName name="Prevenção">Auxiliar!$BD$24:$BD$28</definedName>
    <definedName name="Reciclagem">Auxiliar!$BE$24:$BE$27</definedName>
    <definedName name="RESIALENTEJO1">Auxiliar!$AD$79:$AD$86</definedName>
    <definedName name="RESIALENTEJO2">Auxiliar!$CT$25:$CT$35</definedName>
    <definedName name="ResíduosdoNordeste1">Auxiliar!$AD$89:$AD$101</definedName>
    <definedName name="ResíduosdoNordeste2">Auxiliar!$CI$25:$CI$40</definedName>
    <definedName name="RESIESTRELA1">Auxiliar!$AD$104:$AD$117</definedName>
    <definedName name="RESIESTRELA2">Auxiliar!$CU$25:$CU$41</definedName>
    <definedName name="RESINORTE1">Auxiliar!$AE$79:$AE$113</definedName>
    <definedName name="RESINORTE2">Auxiliar!$CJ$25:$CJ$62</definedName>
    <definedName name="RESULIMA1">Auxiliar!$AF$79:$AF$84</definedName>
    <definedName name="RESULIMA2">Auxiliar!$CK$25:$CK$33</definedName>
    <definedName name="RSTJ1">Auxiliar!$AF$87:$AF$96</definedName>
    <definedName name="RSTJ2">Auxiliar!$CW$25:$CW$37</definedName>
    <definedName name="SULDOURO1">Auxiliar!$AG$79:$AG$80</definedName>
    <definedName name="SULDOURO2">Auxiliar!$CX$25:$CX$29</definedName>
    <definedName name="Tema">Auxiliar!$BC$24:$BC$27</definedName>
    <definedName name="TRATOLIXO1">Auxiliar!$AG$83:$AG$86</definedName>
    <definedName name="TRATOLIXO2">Auxiliar!$CV$25:$CV$31</definedName>
    <definedName name="VALNOR1">Auxiliar!$AG$89:$AG$113</definedName>
    <definedName name="VALNOR2">Auxiliar!$CL$25:$CL$52</definedName>
    <definedName name="VALORLIS1">Auxiliar!$AH$79:$AH$84</definedName>
    <definedName name="VALORLIS2">Auxiliar!$CY$25:$CY$33</definedName>
    <definedName name="VALORMINHO1">Auxiliar!$AH$87:$AH$92</definedName>
    <definedName name="VALORMINHO2">Auxiliar!$CM$25:$CM$33</definedName>
    <definedName name="VALORSUL1">Auxiliar!$AH$95:$AH$113</definedName>
    <definedName name="VALORSUL2">Auxiliar!$CZ$25:$CZ$46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55" l="1"/>
  <c r="L7" i="55"/>
  <c r="L8" i="55"/>
  <c r="K6" i="55"/>
  <c r="K7" i="55"/>
  <c r="K8" i="55"/>
  <c r="J6" i="55"/>
  <c r="J7" i="55"/>
  <c r="J8" i="55"/>
  <c r="I6" i="55"/>
  <c r="M6" i="55" s="1"/>
  <c r="I7" i="55"/>
  <c r="B7" i="55" s="1"/>
  <c r="G7" i="55" s="1"/>
  <c r="I8" i="55"/>
  <c r="M8" i="55" s="1"/>
  <c r="J5" i="46"/>
  <c r="A14" i="28" a="1"/>
  <c r="A14" i="28" s="1"/>
  <c r="A13" i="28" a="1"/>
  <c r="A13" i="28" s="1"/>
  <c r="A12" i="28" a="1"/>
  <c r="A12" i="28" s="1"/>
  <c r="A11" i="28" a="1"/>
  <c r="A11" i="28" s="1"/>
  <c r="A10" i="28" a="1"/>
  <c r="A10" i="28" s="1"/>
  <c r="A8" i="28" a="1"/>
  <c r="A8" i="28" s="1"/>
  <c r="A9" i="28" a="1"/>
  <c r="A9" i="28" s="1"/>
  <c r="A7" i="28" a="1"/>
  <c r="A7" i="28" s="1"/>
  <c r="A6" i="28" a="1"/>
  <c r="A6" i="28" s="1"/>
  <c r="A5" i="28" a="1"/>
  <c r="A5" i="28" s="1"/>
  <c r="B6" i="55" l="1"/>
  <c r="G6" i="55" s="1"/>
  <c r="D7" i="55"/>
  <c r="D6" i="55"/>
  <c r="M7" i="55"/>
  <c r="A7" i="55"/>
  <c r="A6" i="55"/>
  <c r="C7" i="55"/>
  <c r="C6" i="55"/>
  <c r="D8" i="55"/>
  <c r="B8" i="55"/>
  <c r="C8" i="55" s="1"/>
  <c r="G8" i="55"/>
  <c r="A8" i="55"/>
  <c r="J37" i="36"/>
  <c r="N37" i="36"/>
  <c r="J38" i="36"/>
  <c r="N38" i="36"/>
  <c r="J39" i="36"/>
  <c r="N39" i="36"/>
  <c r="J40" i="36"/>
  <c r="N40" i="36"/>
  <c r="J41" i="36"/>
  <c r="N41" i="36"/>
  <c r="J42" i="36"/>
  <c r="N42" i="36"/>
  <c r="J43" i="36"/>
  <c r="N43" i="36"/>
  <c r="J44" i="36"/>
  <c r="N44" i="36"/>
  <c r="J45" i="36"/>
  <c r="N45" i="36"/>
  <c r="J46" i="36"/>
  <c r="N46" i="36"/>
  <c r="J47" i="36"/>
  <c r="N47" i="36"/>
  <c r="J48" i="36"/>
  <c r="N48" i="36"/>
  <c r="J49" i="36"/>
  <c r="N49" i="36"/>
  <c r="J50" i="36"/>
  <c r="N50" i="36"/>
  <c r="J51" i="36"/>
  <c r="N51" i="36"/>
  <c r="J52" i="36"/>
  <c r="N52" i="36"/>
  <c r="J53" i="36"/>
  <c r="N53" i="36"/>
  <c r="J54" i="36"/>
  <c r="N54" i="36"/>
  <c r="J55" i="36"/>
  <c r="N55" i="36"/>
  <c r="J56" i="36"/>
  <c r="N56" i="36"/>
  <c r="J20" i="46"/>
  <c r="C8" i="29" l="1"/>
  <c r="C7" i="30" l="1" a="1"/>
  <c r="C7" i="30" s="1"/>
  <c r="B7" i="30" a="1"/>
  <c r="B7" i="30" s="1"/>
  <c r="I48" i="48"/>
  <c r="I38" i="48"/>
  <c r="I29" i="48"/>
  <c r="I20" i="48"/>
  <c r="I11" i="48"/>
  <c r="I2" i="48"/>
  <c r="J48" i="48"/>
  <c r="J38" i="48"/>
  <c r="J29" i="48"/>
  <c r="J20" i="48"/>
  <c r="J11" i="48"/>
  <c r="J2" i="48"/>
  <c r="K14" i="46"/>
  <c r="J14" i="46"/>
  <c r="I14" i="46"/>
  <c r="K20" i="46"/>
  <c r="I20" i="46"/>
  <c r="K27" i="46"/>
  <c r="J27" i="46"/>
  <c r="I27" i="46"/>
  <c r="K26" i="46"/>
  <c r="J26" i="46"/>
  <c r="I26" i="46"/>
  <c r="K8" i="46"/>
  <c r="J8" i="46"/>
  <c r="I8" i="46"/>
  <c r="K7" i="46"/>
  <c r="J7" i="46"/>
  <c r="I7" i="46"/>
  <c r="K6" i="46"/>
  <c r="J6" i="46"/>
  <c r="I6" i="46"/>
  <c r="K5" i="46"/>
  <c r="I5" i="46"/>
  <c r="K4" i="46"/>
  <c r="J4" i="46"/>
  <c r="I4" i="46"/>
  <c r="K3" i="46"/>
  <c r="J3" i="46"/>
  <c r="I3" i="46"/>
  <c r="K2" i="46"/>
  <c r="J2" i="46"/>
  <c r="I2" i="46"/>
  <c r="A3" i="52" l="1"/>
  <c r="B3" i="52"/>
  <c r="C3" i="52"/>
  <c r="D3" i="52"/>
  <c r="E3" i="52"/>
  <c r="F3" i="52"/>
  <c r="G3" i="52"/>
  <c r="H3" i="52"/>
  <c r="A4" i="52"/>
  <c r="B4" i="52"/>
  <c r="C4" i="52"/>
  <c r="D4" i="52"/>
  <c r="E4" i="52"/>
  <c r="F4" i="52"/>
  <c r="G4" i="52"/>
  <c r="H4" i="52"/>
  <c r="A5" i="52"/>
  <c r="B5" i="52"/>
  <c r="C5" i="52"/>
  <c r="D5" i="52"/>
  <c r="E5" i="52"/>
  <c r="F5" i="52"/>
  <c r="G5" i="52"/>
  <c r="H5" i="52"/>
  <c r="A6" i="52"/>
  <c r="B6" i="52"/>
  <c r="C6" i="52"/>
  <c r="D6" i="52"/>
  <c r="E6" i="52"/>
  <c r="F6" i="52"/>
  <c r="G6" i="52"/>
  <c r="H6" i="52"/>
  <c r="A7" i="52"/>
  <c r="B7" i="52"/>
  <c r="C7" i="52"/>
  <c r="D7" i="52"/>
  <c r="E7" i="52"/>
  <c r="F7" i="52"/>
  <c r="G7" i="52"/>
  <c r="H7" i="52"/>
  <c r="A8" i="52"/>
  <c r="B8" i="52"/>
  <c r="C8" i="52"/>
  <c r="D8" i="52"/>
  <c r="E8" i="52"/>
  <c r="F8" i="52"/>
  <c r="G8" i="52"/>
  <c r="H8" i="52"/>
  <c r="A9" i="52"/>
  <c r="B9" i="52"/>
  <c r="C9" i="52"/>
  <c r="D9" i="52"/>
  <c r="E9" i="52"/>
  <c r="F9" i="52"/>
  <c r="G9" i="52"/>
  <c r="H9" i="52"/>
  <c r="A10" i="52"/>
  <c r="B10" i="52"/>
  <c r="C10" i="52"/>
  <c r="D10" i="52"/>
  <c r="E10" i="52"/>
  <c r="F10" i="52"/>
  <c r="G10" i="52"/>
  <c r="H10" i="52"/>
  <c r="A11" i="52"/>
  <c r="B11" i="52"/>
  <c r="C11" i="52"/>
  <c r="D11" i="52"/>
  <c r="E11" i="52"/>
  <c r="F11" i="52"/>
  <c r="G11" i="52"/>
  <c r="H11" i="52"/>
  <c r="A3" i="46"/>
  <c r="B3" i="46"/>
  <c r="C3" i="46" s="1"/>
  <c r="D3" i="46"/>
  <c r="A4" i="46"/>
  <c r="B4" i="46"/>
  <c r="G4" i="46" s="1"/>
  <c r="D4" i="46"/>
  <c r="A5" i="46"/>
  <c r="B5" i="46"/>
  <c r="C5" i="46" s="1"/>
  <c r="D5" i="46"/>
  <c r="A6" i="46"/>
  <c r="B6" i="46"/>
  <c r="G6" i="46" s="1"/>
  <c r="D6" i="46"/>
  <c r="H6" i="46"/>
  <c r="A7" i="46"/>
  <c r="B7" i="46"/>
  <c r="C7" i="46" s="1"/>
  <c r="D7" i="46"/>
  <c r="A8" i="46"/>
  <c r="B8" i="46"/>
  <c r="C8" i="46" s="1"/>
  <c r="D8" i="46"/>
  <c r="A14" i="46"/>
  <c r="B14" i="46"/>
  <c r="G14" i="46" s="1"/>
  <c r="D14" i="46"/>
  <c r="A20" i="46"/>
  <c r="B20" i="46"/>
  <c r="G20" i="46" s="1"/>
  <c r="D20" i="46"/>
  <c r="A26" i="46"/>
  <c r="B26" i="46"/>
  <c r="C26" i="46" s="1"/>
  <c r="D26" i="46"/>
  <c r="A27" i="46"/>
  <c r="B27" i="46"/>
  <c r="C27" i="46" s="1"/>
  <c r="D27" i="46"/>
  <c r="D2" i="46"/>
  <c r="B2" i="46"/>
  <c r="G2" i="46" s="1"/>
  <c r="A2" i="46"/>
  <c r="M12" i="52"/>
  <c r="L9" i="65"/>
  <c r="B2" i="42"/>
  <c r="G2" i="42" s="1"/>
  <c r="I2" i="43"/>
  <c r="D2" i="43" s="1"/>
  <c r="I3" i="43"/>
  <c r="I4" i="43"/>
  <c r="B4" i="43" s="1"/>
  <c r="C4" i="43" s="1"/>
  <c r="I5" i="43"/>
  <c r="A5" i="43" s="1"/>
  <c r="I6" i="43"/>
  <c r="A6" i="43" s="1"/>
  <c r="I7" i="43"/>
  <c r="I8" i="43"/>
  <c r="A8" i="43" s="1"/>
  <c r="I9" i="43"/>
  <c r="D9" i="43" s="1"/>
  <c r="I10" i="43"/>
  <c r="D10" i="43" s="1"/>
  <c r="I11" i="43"/>
  <c r="A11" i="43" s="1"/>
  <c r="I12" i="43"/>
  <c r="D12" i="43" s="1"/>
  <c r="I13" i="43"/>
  <c r="D13" i="43" s="1"/>
  <c r="I14" i="43"/>
  <c r="D14" i="43" s="1"/>
  <c r="I15" i="43"/>
  <c r="D15" i="43" s="1"/>
  <c r="C7" i="1"/>
  <c r="D2" i="42"/>
  <c r="A2" i="42"/>
  <c r="D11" i="1"/>
  <c r="C11" i="1"/>
  <c r="B11" i="1"/>
  <c r="E7" i="1"/>
  <c r="D7" i="1"/>
  <c r="J3" i="51"/>
  <c r="J2" i="51"/>
  <c r="I2" i="51" s="1"/>
  <c r="H2" i="51" s="1"/>
  <c r="E6" i="55" l="1"/>
  <c r="E7" i="55"/>
  <c r="E8" i="55"/>
  <c r="H4" i="46"/>
  <c r="H7" i="55"/>
  <c r="H8" i="55"/>
  <c r="H6" i="55"/>
  <c r="F6" i="55"/>
  <c r="F7" i="55"/>
  <c r="F8" i="55"/>
  <c r="C2" i="51"/>
  <c r="A2" i="51"/>
  <c r="B2" i="51"/>
  <c r="E2" i="51"/>
  <c r="D2" i="51"/>
  <c r="F2" i="51"/>
  <c r="G2" i="51"/>
  <c r="C6" i="46"/>
  <c r="C4" i="46"/>
  <c r="B9" i="65"/>
  <c r="C9" i="65" s="1"/>
  <c r="H9" i="65"/>
  <c r="F9" i="65"/>
  <c r="D9" i="65"/>
  <c r="G9" i="65"/>
  <c r="E9" i="65"/>
  <c r="A9" i="65"/>
  <c r="J9" i="65"/>
  <c r="K9" i="65" s="1"/>
  <c r="H2" i="43"/>
  <c r="G7" i="46"/>
  <c r="A13" i="43"/>
  <c r="B12" i="43"/>
  <c r="C12" i="43" s="1"/>
  <c r="G5" i="46"/>
  <c r="B14" i="43"/>
  <c r="G14" i="43" s="1"/>
  <c r="D8" i="43"/>
  <c r="G3" i="46"/>
  <c r="G26" i="46"/>
  <c r="C20" i="46"/>
  <c r="C14" i="46"/>
  <c r="H8" i="46"/>
  <c r="F4" i="46"/>
  <c r="E2" i="46"/>
  <c r="H26" i="46"/>
  <c r="H14" i="46"/>
  <c r="G8" i="46"/>
  <c r="F6" i="46"/>
  <c r="E4" i="46"/>
  <c r="F2" i="46"/>
  <c r="F8" i="46"/>
  <c r="E6" i="46"/>
  <c r="H2" i="46"/>
  <c r="F26" i="46"/>
  <c r="F14" i="46"/>
  <c r="E8" i="46"/>
  <c r="E26" i="46"/>
  <c r="E14" i="46"/>
  <c r="H3" i="46"/>
  <c r="H5" i="46"/>
  <c r="H7" i="46"/>
  <c r="F3" i="46"/>
  <c r="H20" i="46"/>
  <c r="F5" i="46"/>
  <c r="E3" i="46"/>
  <c r="F7" i="46"/>
  <c r="E5" i="46"/>
  <c r="D5" i="43"/>
  <c r="H27" i="46"/>
  <c r="F20" i="46"/>
  <c r="E7" i="46"/>
  <c r="D4" i="43"/>
  <c r="F27" i="46"/>
  <c r="E20" i="46"/>
  <c r="E27" i="46"/>
  <c r="G27" i="46"/>
  <c r="C2" i="46"/>
  <c r="B13" i="43"/>
  <c r="G13" i="43" s="1"/>
  <c r="I3" i="51"/>
  <c r="B11" i="43"/>
  <c r="G11" i="43" s="1"/>
  <c r="C2" i="42"/>
  <c r="A2" i="43"/>
  <c r="B2" i="43"/>
  <c r="C2" i="43" s="1"/>
  <c r="B15" i="43"/>
  <c r="G15" i="43" s="1"/>
  <c r="F3" i="43"/>
  <c r="A10" i="43"/>
  <c r="B9" i="43"/>
  <c r="C9" i="43" s="1"/>
  <c r="A9" i="43"/>
  <c r="B8" i="43"/>
  <c r="C8" i="43" s="1"/>
  <c r="B3" i="43"/>
  <c r="C3" i="43" s="1"/>
  <c r="D3" i="43"/>
  <c r="A7" i="43"/>
  <c r="B10" i="43"/>
  <c r="C10" i="43" s="1"/>
  <c r="D11" i="43"/>
  <c r="A4" i="43"/>
  <c r="B7" i="43"/>
  <c r="G7" i="43" s="1"/>
  <c r="G4" i="43"/>
  <c r="A3" i="43"/>
  <c r="B6" i="43"/>
  <c r="C6" i="43" s="1"/>
  <c r="B5" i="43"/>
  <c r="C5" i="43" s="1"/>
  <c r="D6" i="43"/>
  <c r="C13" i="43"/>
  <c r="A12" i="43"/>
  <c r="D7" i="43"/>
  <c r="A15" i="43"/>
  <c r="A14" i="43"/>
  <c r="F15" i="43"/>
  <c r="F14" i="43"/>
  <c r="F13" i="43"/>
  <c r="F12" i="43"/>
  <c r="F11" i="43"/>
  <c r="F10" i="43"/>
  <c r="F9" i="43"/>
  <c r="F2" i="42"/>
  <c r="F8" i="43"/>
  <c r="F2" i="43"/>
  <c r="F7" i="43"/>
  <c r="F6" i="43"/>
  <c r="F5" i="43"/>
  <c r="F4" i="43"/>
  <c r="K1352" i="47" a="1"/>
  <c r="K1352" i="47" s="1"/>
  <c r="U2" i="57" a="1"/>
  <c r="U2" i="57" s="1"/>
  <c r="V2" i="57" s="1"/>
  <c r="C14" i="43" l="1"/>
  <c r="A3" i="51"/>
  <c r="C3" i="51"/>
  <c r="D3" i="51"/>
  <c r="F3" i="51"/>
  <c r="H3" i="51"/>
  <c r="B3" i="51"/>
  <c r="E3" i="51"/>
  <c r="G3" i="51"/>
  <c r="G12" i="43"/>
  <c r="C7" i="43"/>
  <c r="G2" i="43"/>
  <c r="C11" i="43"/>
  <c r="C15" i="43"/>
  <c r="G10" i="43"/>
  <c r="G3" i="43"/>
  <c r="G8" i="43"/>
  <c r="G9" i="43"/>
  <c r="G5" i="43"/>
  <c r="G6" i="43"/>
  <c r="J2" i="52" a="1"/>
  <c r="J2" i="52" s="1"/>
  <c r="I2" i="52" a="1"/>
  <c r="J33" i="63" a="1"/>
  <c r="J33" i="63" s="1"/>
  <c r="M33" i="63" a="1"/>
  <c r="M33" i="63" s="1"/>
  <c r="K33" i="63" s="1"/>
  <c r="J34" i="63" a="1"/>
  <c r="J34" i="63" s="1"/>
  <c r="M34" i="63" a="1"/>
  <c r="M34" i="63" s="1"/>
  <c r="K34" i="63" s="1"/>
  <c r="J35" i="63" a="1"/>
  <c r="J35" i="63" s="1"/>
  <c r="M35" i="63" a="1"/>
  <c r="M35" i="63" s="1"/>
  <c r="K35" i="63" s="1"/>
  <c r="J36" i="63" a="1"/>
  <c r="J36" i="63" s="1"/>
  <c r="M36" i="63" a="1"/>
  <c r="M36" i="63" s="1"/>
  <c r="K36" i="63" s="1"/>
  <c r="J37" i="63" a="1"/>
  <c r="J37" i="63" s="1"/>
  <c r="M37" i="63" a="1"/>
  <c r="M37" i="63" s="1"/>
  <c r="I37" i="63" s="1" a="1"/>
  <c r="I37" i="63" s="1"/>
  <c r="J38" i="63" a="1"/>
  <c r="J38" i="63" s="1"/>
  <c r="M38" i="63" a="1"/>
  <c r="M38" i="63" s="1"/>
  <c r="K38" i="63" s="1"/>
  <c r="J39" i="63" a="1"/>
  <c r="J39" i="63" s="1"/>
  <c r="M39" i="63" a="1"/>
  <c r="M39" i="63" s="1"/>
  <c r="I39" i="63" s="1" a="1"/>
  <c r="I39" i="63" s="1"/>
  <c r="J40" i="63" a="1"/>
  <c r="J40" i="63" s="1"/>
  <c r="M40" i="63" a="1"/>
  <c r="M40" i="63" s="1"/>
  <c r="K40" i="63" s="1"/>
  <c r="J41" i="63" a="1"/>
  <c r="J41" i="63" s="1"/>
  <c r="M41" i="63" a="1"/>
  <c r="M41" i="63" s="1"/>
  <c r="J42" i="63" a="1"/>
  <c r="J42" i="63" s="1"/>
  <c r="M42" i="63" a="1"/>
  <c r="M42" i="63" s="1"/>
  <c r="J43" i="63" a="1"/>
  <c r="J43" i="63" s="1"/>
  <c r="M43" i="63" a="1"/>
  <c r="M43" i="63" s="1"/>
  <c r="K43" i="63" s="1"/>
  <c r="J44" i="63" a="1"/>
  <c r="J44" i="63" s="1"/>
  <c r="M44" i="63" a="1"/>
  <c r="M44" i="63" s="1"/>
  <c r="K44" i="63" s="1"/>
  <c r="J45" i="63" a="1"/>
  <c r="J45" i="63" s="1"/>
  <c r="M45" i="63" a="1"/>
  <c r="M45" i="63" s="1"/>
  <c r="K45" i="63" s="1"/>
  <c r="J46" i="63" a="1"/>
  <c r="J46" i="63" s="1"/>
  <c r="M46" i="63" a="1"/>
  <c r="M46" i="63" s="1"/>
  <c r="I46" i="63" s="1" a="1"/>
  <c r="I46" i="63" s="1"/>
  <c r="J47" i="63" a="1"/>
  <c r="J47" i="63" s="1"/>
  <c r="M47" i="63" a="1"/>
  <c r="M47" i="63" s="1"/>
  <c r="K47" i="63" s="1"/>
  <c r="M32" i="63" a="1"/>
  <c r="M32" i="63" s="1"/>
  <c r="J32" i="63" a="1"/>
  <c r="J32" i="63" s="1"/>
  <c r="M3" i="63" a="1"/>
  <c r="M3" i="63" s="1"/>
  <c r="M4" i="63" a="1"/>
  <c r="M4" i="63" s="1"/>
  <c r="M5" i="63" a="1"/>
  <c r="M5" i="63" s="1"/>
  <c r="M6" i="63" a="1"/>
  <c r="M6" i="63" s="1"/>
  <c r="M7" i="63" a="1"/>
  <c r="M7" i="63" s="1"/>
  <c r="M8" i="63" a="1"/>
  <c r="M8" i="63" s="1"/>
  <c r="M9" i="63" a="1"/>
  <c r="M9" i="63" s="1"/>
  <c r="M10" i="63" a="1"/>
  <c r="M10" i="63" s="1"/>
  <c r="M11" i="63" a="1"/>
  <c r="M11" i="63" s="1"/>
  <c r="I11" i="63" s="1" a="1"/>
  <c r="I11" i="63" s="1"/>
  <c r="M12" i="63" a="1"/>
  <c r="M12" i="63" s="1"/>
  <c r="I12" i="63" s="1" a="1"/>
  <c r="I12" i="63" s="1"/>
  <c r="M13" i="63" a="1"/>
  <c r="M13" i="63" s="1"/>
  <c r="M14" i="63" a="1"/>
  <c r="M14" i="63" s="1"/>
  <c r="M15" i="63" a="1"/>
  <c r="M15" i="63" s="1"/>
  <c r="M16" i="63" a="1"/>
  <c r="M16" i="63" s="1"/>
  <c r="M17" i="63" a="1"/>
  <c r="M17" i="63" s="1"/>
  <c r="M18" i="63" a="1"/>
  <c r="M18" i="63" s="1"/>
  <c r="M19" i="63" a="1"/>
  <c r="M19" i="63" s="1"/>
  <c r="M20" i="63" a="1"/>
  <c r="M20" i="63" s="1"/>
  <c r="M21" i="63" a="1"/>
  <c r="M21" i="63" s="1"/>
  <c r="M22" i="63" a="1"/>
  <c r="M22" i="63" s="1"/>
  <c r="M23" i="63" a="1"/>
  <c r="M23" i="63" s="1"/>
  <c r="M24" i="63" a="1"/>
  <c r="M24" i="63" s="1"/>
  <c r="M25" i="63" a="1"/>
  <c r="M25" i="63" s="1"/>
  <c r="M26" i="63" a="1"/>
  <c r="M26" i="63" s="1"/>
  <c r="M27" i="63" a="1"/>
  <c r="M27" i="63" s="1"/>
  <c r="I27" i="63" s="1" a="1"/>
  <c r="I27" i="63" s="1"/>
  <c r="M28" i="63" a="1"/>
  <c r="M28" i="63" s="1"/>
  <c r="M29" i="63" a="1"/>
  <c r="M29" i="63" s="1"/>
  <c r="M30" i="63" a="1"/>
  <c r="M30" i="63" s="1"/>
  <c r="M31" i="63" a="1"/>
  <c r="M31" i="63" s="1"/>
  <c r="M2" i="63" a="1"/>
  <c r="M2" i="63" s="1"/>
  <c r="N2" i="63" s="1" a="1"/>
  <c r="N2" i="63" s="1"/>
  <c r="A37" i="63" l="1"/>
  <c r="B37" i="63"/>
  <c r="C37" i="63"/>
  <c r="D37" i="63"/>
  <c r="E37" i="63"/>
  <c r="F37" i="63"/>
  <c r="G37" i="63"/>
  <c r="H37" i="63"/>
  <c r="H46" i="63"/>
  <c r="A46" i="63"/>
  <c r="B46" i="63"/>
  <c r="C46" i="63"/>
  <c r="D46" i="63"/>
  <c r="E46" i="63"/>
  <c r="F46" i="63"/>
  <c r="G46" i="63"/>
  <c r="A27" i="63"/>
  <c r="B27" i="63"/>
  <c r="C27" i="63"/>
  <c r="D27" i="63"/>
  <c r="E27" i="63"/>
  <c r="F27" i="63"/>
  <c r="G27" i="63"/>
  <c r="H27" i="63"/>
  <c r="A12" i="63"/>
  <c r="B12" i="63"/>
  <c r="C12" i="63"/>
  <c r="D12" i="63"/>
  <c r="E12" i="63"/>
  <c r="H12" i="63"/>
  <c r="F12" i="63"/>
  <c r="G12" i="63"/>
  <c r="A39" i="63"/>
  <c r="B39" i="63"/>
  <c r="C39" i="63"/>
  <c r="D39" i="63"/>
  <c r="E39" i="63"/>
  <c r="F39" i="63"/>
  <c r="G39" i="63"/>
  <c r="H39" i="63"/>
  <c r="A11" i="63"/>
  <c r="B11" i="63"/>
  <c r="C11" i="63"/>
  <c r="D11" i="63"/>
  <c r="E11" i="63"/>
  <c r="F11" i="63"/>
  <c r="G11" i="63"/>
  <c r="H11" i="63"/>
  <c r="N3" i="52"/>
  <c r="N4" i="52"/>
  <c r="N5" i="52"/>
  <c r="N6" i="52"/>
  <c r="N7" i="52"/>
  <c r="N8" i="52"/>
  <c r="N9" i="52"/>
  <c r="N10" i="52"/>
  <c r="N11" i="52"/>
  <c r="I2" i="52"/>
  <c r="K32" i="63"/>
  <c r="K41" i="63"/>
  <c r="I30" i="63" a="1"/>
  <c r="I30" i="63" s="1"/>
  <c r="K30" i="63"/>
  <c r="I42" i="63" a="1"/>
  <c r="I42" i="63" s="1"/>
  <c r="K42" i="63"/>
  <c r="K39" i="63"/>
  <c r="K37" i="63"/>
  <c r="K46" i="63"/>
  <c r="I44" i="63" a="1"/>
  <c r="I44" i="63" s="1"/>
  <c r="I16" i="63" a="1"/>
  <c r="I16" i="63" s="1"/>
  <c r="L36" i="63"/>
  <c r="I40" i="63" a="1"/>
  <c r="I40" i="63" s="1"/>
  <c r="L40" i="63"/>
  <c r="I18" i="63" a="1"/>
  <c r="I18" i="63" s="1"/>
  <c r="N18" i="63" a="1"/>
  <c r="N18" i="63" s="1"/>
  <c r="I43" i="63" a="1"/>
  <c r="I43" i="63" s="1"/>
  <c r="L43" i="63"/>
  <c r="I28" i="63" a="1"/>
  <c r="I28" i="63" s="1"/>
  <c r="K28" i="63"/>
  <c r="I14" i="63" a="1"/>
  <c r="I14" i="63" s="1"/>
  <c r="L38" i="63"/>
  <c r="I38" i="63" a="1"/>
  <c r="I38" i="63" s="1"/>
  <c r="N17" i="63" a="1"/>
  <c r="N17" i="63" s="1"/>
  <c r="K12" i="63"/>
  <c r="I17" i="63" a="1"/>
  <c r="I17" i="63" s="1"/>
  <c r="N30" i="63" a="1"/>
  <c r="N30" i="63" s="1"/>
  <c r="K15" i="63"/>
  <c r="L42" i="63"/>
  <c r="I35" i="63" a="1"/>
  <c r="I35" i="63" s="1"/>
  <c r="L35" i="63"/>
  <c r="L47" i="63"/>
  <c r="I47" i="63" a="1"/>
  <c r="I47" i="63" s="1"/>
  <c r="I34" i="63" a="1"/>
  <c r="I34" i="63" s="1"/>
  <c r="L34" i="63"/>
  <c r="L45" i="63"/>
  <c r="I45" i="63" a="1"/>
  <c r="I45" i="63" s="1"/>
  <c r="I33" i="63" a="1"/>
  <c r="I33" i="63" s="1"/>
  <c r="L33" i="63"/>
  <c r="L41" i="63"/>
  <c r="L39" i="63"/>
  <c r="I36" i="63" a="1"/>
  <c r="I36" i="63" s="1"/>
  <c r="L46" i="63"/>
  <c r="L37" i="63"/>
  <c r="L44" i="63"/>
  <c r="I41" i="63" a="1"/>
  <c r="I41" i="63" s="1"/>
  <c r="L32" i="63"/>
  <c r="I32" i="63" a="1"/>
  <c r="I32" i="63" s="1"/>
  <c r="N13" i="63" a="1"/>
  <c r="N13" i="63" s="1"/>
  <c r="I13" i="63" a="1"/>
  <c r="I13" i="63" s="1"/>
  <c r="K13" i="63"/>
  <c r="N31" i="63" a="1"/>
  <c r="N31" i="63" s="1"/>
  <c r="I31" i="63" a="1"/>
  <c r="I31" i="63" s="1"/>
  <c r="K31" i="63"/>
  <c r="K24" i="63"/>
  <c r="N24" i="63" a="1"/>
  <c r="N24" i="63" s="1"/>
  <c r="I24" i="63" a="1"/>
  <c r="I24" i="63" s="1"/>
  <c r="I23" i="63" a="1"/>
  <c r="I23" i="63" s="1"/>
  <c r="K23" i="63"/>
  <c r="N23" i="63" a="1"/>
  <c r="N23" i="63" s="1"/>
  <c r="I9" i="63" a="1"/>
  <c r="I9" i="63" s="1"/>
  <c r="K9" i="63"/>
  <c r="N9" i="63" a="1"/>
  <c r="N9" i="63" s="1"/>
  <c r="I25" i="63" a="1"/>
  <c r="I25" i="63" s="1"/>
  <c r="K25" i="63"/>
  <c r="N25" i="63" a="1"/>
  <c r="N25" i="63" s="1"/>
  <c r="N22" i="63" a="1"/>
  <c r="N22" i="63" s="1"/>
  <c r="K22" i="63"/>
  <c r="I22" i="63" a="1"/>
  <c r="I22" i="63" s="1"/>
  <c r="K8" i="63"/>
  <c r="N8" i="63" a="1"/>
  <c r="N8" i="63" s="1"/>
  <c r="I8" i="63" a="1"/>
  <c r="I8" i="63" s="1"/>
  <c r="I21" i="63" a="1"/>
  <c r="I21" i="63" s="1"/>
  <c r="K21" i="63"/>
  <c r="N21" i="63" a="1"/>
  <c r="N21" i="63" s="1"/>
  <c r="I7" i="63" a="1"/>
  <c r="I7" i="63" s="1"/>
  <c r="K7" i="63"/>
  <c r="N7" i="63" a="1"/>
  <c r="N7" i="63" s="1"/>
  <c r="N20" i="63" a="1"/>
  <c r="N20" i="63" s="1"/>
  <c r="I20" i="63" a="1"/>
  <c r="I20" i="63" s="1"/>
  <c r="K20" i="63"/>
  <c r="N6" i="63" a="1"/>
  <c r="N6" i="63" s="1"/>
  <c r="K6" i="63"/>
  <c r="I6" i="63" a="1"/>
  <c r="I6" i="63" s="1"/>
  <c r="I19" i="63" a="1"/>
  <c r="I19" i="63" s="1"/>
  <c r="K19" i="63"/>
  <c r="N19" i="63" a="1"/>
  <c r="N19" i="63" s="1"/>
  <c r="I5" i="63" a="1"/>
  <c r="I5" i="63" s="1"/>
  <c r="K5" i="63"/>
  <c r="N5" i="63" a="1"/>
  <c r="N5" i="63" s="1"/>
  <c r="N29" i="63" a="1"/>
  <c r="N29" i="63" s="1"/>
  <c r="I29" i="63" a="1"/>
  <c r="I29" i="63" s="1"/>
  <c r="K29" i="63"/>
  <c r="N4" i="63" a="1"/>
  <c r="N4" i="63" s="1"/>
  <c r="I4" i="63" a="1"/>
  <c r="I4" i="63" s="1"/>
  <c r="K4" i="63"/>
  <c r="I3" i="63" a="1"/>
  <c r="I3" i="63" s="1"/>
  <c r="K3" i="63"/>
  <c r="N3" i="63" a="1"/>
  <c r="N3" i="63" s="1"/>
  <c r="N27" i="63" a="1"/>
  <c r="N27" i="63" s="1"/>
  <c r="I26" i="63" a="1"/>
  <c r="I26" i="63" s="1"/>
  <c r="N11" i="63" a="1"/>
  <c r="N11" i="63" s="1"/>
  <c r="I10" i="63" a="1"/>
  <c r="I10" i="63" s="1"/>
  <c r="N16" i="63" a="1"/>
  <c r="N16" i="63" s="1"/>
  <c r="I15" i="63" a="1"/>
  <c r="I15" i="63" s="1"/>
  <c r="K27" i="63"/>
  <c r="K11" i="63"/>
  <c r="K18" i="63"/>
  <c r="N14" i="63" a="1"/>
  <c r="N14" i="63" s="1"/>
  <c r="N28" i="63" a="1"/>
  <c r="N28" i="63" s="1"/>
  <c r="K16" i="63"/>
  <c r="N12" i="63" a="1"/>
  <c r="N12" i="63" s="1"/>
  <c r="N26" i="63" a="1"/>
  <c r="N26" i="63" s="1"/>
  <c r="K14" i="63"/>
  <c r="N10" i="63" a="1"/>
  <c r="N10" i="63" s="1"/>
  <c r="N15" i="63" a="1"/>
  <c r="N15" i="63" s="1"/>
  <c r="K26" i="63"/>
  <c r="K10" i="63"/>
  <c r="K17" i="63"/>
  <c r="K2" i="63"/>
  <c r="I2" i="63" a="1"/>
  <c r="I2" i="63" s="1"/>
  <c r="G2" i="63" l="1"/>
  <c r="F2" i="63"/>
  <c r="E2" i="63"/>
  <c r="D2" i="63"/>
  <c r="C2" i="63"/>
  <c r="B2" i="63"/>
  <c r="A2" i="63"/>
  <c r="H2" i="63"/>
  <c r="B32" i="63"/>
  <c r="C32" i="63"/>
  <c r="G32" i="63"/>
  <c r="D32" i="63"/>
  <c r="E32" i="63"/>
  <c r="F32" i="63"/>
  <c r="H32" i="63"/>
  <c r="A32" i="63"/>
  <c r="H2" i="52"/>
  <c r="L12" i="52"/>
  <c r="K12" i="52"/>
  <c r="F2" i="52"/>
  <c r="E2" i="52"/>
  <c r="D2" i="52"/>
  <c r="B2" i="52"/>
  <c r="C2" i="52" s="1"/>
  <c r="A2" i="52"/>
  <c r="A3" i="63"/>
  <c r="B3" i="63"/>
  <c r="C3" i="63"/>
  <c r="D3" i="63"/>
  <c r="E3" i="63"/>
  <c r="F3" i="63"/>
  <c r="G3" i="63"/>
  <c r="H3" i="63"/>
  <c r="A33" i="63"/>
  <c r="B33" i="63"/>
  <c r="C33" i="63"/>
  <c r="D33" i="63"/>
  <c r="E33" i="63"/>
  <c r="F33" i="63"/>
  <c r="G33" i="63"/>
  <c r="H33" i="63"/>
  <c r="A35" i="63"/>
  <c r="B35" i="63"/>
  <c r="C35" i="63"/>
  <c r="D35" i="63"/>
  <c r="E35" i="63"/>
  <c r="F35" i="63"/>
  <c r="G35" i="63"/>
  <c r="H35" i="63"/>
  <c r="H40" i="63"/>
  <c r="A40" i="63"/>
  <c r="B40" i="63"/>
  <c r="C40" i="63"/>
  <c r="D40" i="63"/>
  <c r="E40" i="63"/>
  <c r="F40" i="63"/>
  <c r="G40" i="63"/>
  <c r="A41" i="63"/>
  <c r="B41" i="63"/>
  <c r="C41" i="63"/>
  <c r="D41" i="63"/>
  <c r="E41" i="63"/>
  <c r="F41" i="63"/>
  <c r="G41" i="63"/>
  <c r="H41" i="63"/>
  <c r="H16" i="63"/>
  <c r="A16" i="63"/>
  <c r="B16" i="63"/>
  <c r="C16" i="63"/>
  <c r="D16" i="63"/>
  <c r="E16" i="63"/>
  <c r="F16" i="63"/>
  <c r="G16" i="63"/>
  <c r="H18" i="63"/>
  <c r="A18" i="63"/>
  <c r="B18" i="63"/>
  <c r="C18" i="63"/>
  <c r="D18" i="63"/>
  <c r="E18" i="63"/>
  <c r="F18" i="63"/>
  <c r="G18" i="63"/>
  <c r="A36" i="63"/>
  <c r="B36" i="63"/>
  <c r="H36" i="63"/>
  <c r="C36" i="63"/>
  <c r="D36" i="63"/>
  <c r="E36" i="63"/>
  <c r="F36" i="63"/>
  <c r="G36" i="63"/>
  <c r="A17" i="63"/>
  <c r="B17" i="63"/>
  <c r="C17" i="63"/>
  <c r="D17" i="63"/>
  <c r="E17" i="63"/>
  <c r="F17" i="63"/>
  <c r="G17" i="63"/>
  <c r="H17" i="63"/>
  <c r="A44" i="63"/>
  <c r="H44" i="63"/>
  <c r="B44" i="63"/>
  <c r="C44" i="63"/>
  <c r="D44" i="63"/>
  <c r="E44" i="63"/>
  <c r="F44" i="63"/>
  <c r="G44" i="63"/>
  <c r="A15" i="63"/>
  <c r="B15" i="63"/>
  <c r="C15" i="63"/>
  <c r="D15" i="63"/>
  <c r="E15" i="63"/>
  <c r="F15" i="63"/>
  <c r="G15" i="63"/>
  <c r="H15" i="63"/>
  <c r="A21" i="63"/>
  <c r="B21" i="63"/>
  <c r="C21" i="63"/>
  <c r="D21" i="63"/>
  <c r="E21" i="63"/>
  <c r="F21" i="63"/>
  <c r="G21" i="63"/>
  <c r="H21" i="63"/>
  <c r="A24" i="63"/>
  <c r="B24" i="63"/>
  <c r="C24" i="63"/>
  <c r="D24" i="63"/>
  <c r="H24" i="63"/>
  <c r="E24" i="63"/>
  <c r="F24" i="63"/>
  <c r="G24" i="63"/>
  <c r="A8" i="63"/>
  <c r="H8" i="63"/>
  <c r="B8" i="63"/>
  <c r="C8" i="63"/>
  <c r="D8" i="63"/>
  <c r="E8" i="63"/>
  <c r="F8" i="63"/>
  <c r="G8" i="63"/>
  <c r="A7" i="63"/>
  <c r="B7" i="63"/>
  <c r="C7" i="63"/>
  <c r="D7" i="63"/>
  <c r="E7" i="63"/>
  <c r="F7" i="63"/>
  <c r="G7" i="63"/>
  <c r="H7" i="63"/>
  <c r="H38" i="63"/>
  <c r="A38" i="63"/>
  <c r="B38" i="63"/>
  <c r="C38" i="63"/>
  <c r="D38" i="63"/>
  <c r="E38" i="63"/>
  <c r="F38" i="63"/>
  <c r="G38" i="63"/>
  <c r="A4" i="63"/>
  <c r="B4" i="63"/>
  <c r="C4" i="63"/>
  <c r="D4" i="63"/>
  <c r="E4" i="63"/>
  <c r="F4" i="63"/>
  <c r="G4" i="63"/>
  <c r="H4" i="63"/>
  <c r="A5" i="63"/>
  <c r="B5" i="63"/>
  <c r="C5" i="63"/>
  <c r="D5" i="63"/>
  <c r="E5" i="63"/>
  <c r="F5" i="63"/>
  <c r="G5" i="63"/>
  <c r="H5" i="63"/>
  <c r="A10" i="63"/>
  <c r="B10" i="63"/>
  <c r="H10" i="63"/>
  <c r="C10" i="63"/>
  <c r="D10" i="63"/>
  <c r="E10" i="63"/>
  <c r="F10" i="63"/>
  <c r="G10" i="63"/>
  <c r="H26" i="63"/>
  <c r="A26" i="63"/>
  <c r="B26" i="63"/>
  <c r="C26" i="63"/>
  <c r="D26" i="63"/>
  <c r="E26" i="63"/>
  <c r="F26" i="63"/>
  <c r="G26" i="63"/>
  <c r="A19" i="63"/>
  <c r="B19" i="63"/>
  <c r="C19" i="63"/>
  <c r="D19" i="63"/>
  <c r="E19" i="63"/>
  <c r="F19" i="63"/>
  <c r="G19" i="63"/>
  <c r="H19" i="63"/>
  <c r="A22" i="63"/>
  <c r="B22" i="63"/>
  <c r="C22" i="63"/>
  <c r="H22" i="63"/>
  <c r="D22" i="63"/>
  <c r="E22" i="63"/>
  <c r="F22" i="63"/>
  <c r="G22" i="63"/>
  <c r="A31" i="63"/>
  <c r="B31" i="63"/>
  <c r="C31" i="63"/>
  <c r="D31" i="63"/>
  <c r="E31" i="63"/>
  <c r="F31" i="63"/>
  <c r="G31" i="63"/>
  <c r="H31" i="63"/>
  <c r="A45" i="63"/>
  <c r="B45" i="63"/>
  <c r="C45" i="63"/>
  <c r="D45" i="63"/>
  <c r="E45" i="63"/>
  <c r="F45" i="63"/>
  <c r="G45" i="63"/>
  <c r="H45" i="63"/>
  <c r="A14" i="63"/>
  <c r="B14" i="63"/>
  <c r="C14" i="63"/>
  <c r="D14" i="63"/>
  <c r="E14" i="63"/>
  <c r="F14" i="63"/>
  <c r="H14" i="63"/>
  <c r="G14" i="63"/>
  <c r="H42" i="63"/>
  <c r="A42" i="63"/>
  <c r="B42" i="63"/>
  <c r="C42" i="63"/>
  <c r="D42" i="63"/>
  <c r="E42" i="63"/>
  <c r="F42" i="63"/>
  <c r="G42" i="63"/>
  <c r="H6" i="63"/>
  <c r="A6" i="63"/>
  <c r="B6" i="63"/>
  <c r="C6" i="63"/>
  <c r="D6" i="63"/>
  <c r="E6" i="63"/>
  <c r="F6" i="63"/>
  <c r="G6" i="63"/>
  <c r="H28" i="63"/>
  <c r="A28" i="63"/>
  <c r="B28" i="63"/>
  <c r="C28" i="63"/>
  <c r="D28" i="63"/>
  <c r="E28" i="63"/>
  <c r="F28" i="63"/>
  <c r="G28" i="63"/>
  <c r="H30" i="63"/>
  <c r="A30" i="63"/>
  <c r="B30" i="63"/>
  <c r="C30" i="63"/>
  <c r="D30" i="63"/>
  <c r="E30" i="63"/>
  <c r="F30" i="63"/>
  <c r="G30" i="63"/>
  <c r="A9" i="63"/>
  <c r="B9" i="63"/>
  <c r="C9" i="63"/>
  <c r="D9" i="63"/>
  <c r="E9" i="63"/>
  <c r="F9" i="63"/>
  <c r="G9" i="63"/>
  <c r="H9" i="63"/>
  <c r="A23" i="63"/>
  <c r="B23" i="63"/>
  <c r="C23" i="63"/>
  <c r="D23" i="63"/>
  <c r="E23" i="63"/>
  <c r="F23" i="63"/>
  <c r="G23" i="63"/>
  <c r="H23" i="63"/>
  <c r="A13" i="63"/>
  <c r="B13" i="63"/>
  <c r="C13" i="63"/>
  <c r="D13" i="63"/>
  <c r="E13" i="63"/>
  <c r="F13" i="63"/>
  <c r="G13" i="63"/>
  <c r="H13" i="63"/>
  <c r="A34" i="63"/>
  <c r="B34" i="63"/>
  <c r="C34" i="63"/>
  <c r="D34" i="63"/>
  <c r="E34" i="63"/>
  <c r="F34" i="63"/>
  <c r="G34" i="63"/>
  <c r="H34" i="63"/>
  <c r="A29" i="63"/>
  <c r="B29" i="63"/>
  <c r="C29" i="63"/>
  <c r="D29" i="63"/>
  <c r="E29" i="63"/>
  <c r="F29" i="63"/>
  <c r="G29" i="63"/>
  <c r="H29" i="63"/>
  <c r="A47" i="63"/>
  <c r="B47" i="63"/>
  <c r="C47" i="63"/>
  <c r="D47" i="63"/>
  <c r="E47" i="63"/>
  <c r="F47" i="63"/>
  <c r="G47" i="63"/>
  <c r="H47" i="63"/>
  <c r="A43" i="63"/>
  <c r="B43" i="63"/>
  <c r="C43" i="63"/>
  <c r="D43" i="63"/>
  <c r="E43" i="63"/>
  <c r="F43" i="63"/>
  <c r="G43" i="63"/>
  <c r="H43" i="63"/>
  <c r="H20" i="63"/>
  <c r="A20" i="63"/>
  <c r="B20" i="63"/>
  <c r="C20" i="63"/>
  <c r="D20" i="63"/>
  <c r="E20" i="63"/>
  <c r="F20" i="63"/>
  <c r="G20" i="63"/>
  <c r="A25" i="63"/>
  <c r="B25" i="63"/>
  <c r="C25" i="63"/>
  <c r="D25" i="63"/>
  <c r="E25" i="63"/>
  <c r="F25" i="63"/>
  <c r="G25" i="63"/>
  <c r="H25" i="63"/>
  <c r="N2" i="52"/>
  <c r="F12" i="52" l="1"/>
  <c r="E12" i="52"/>
  <c r="D12" i="52"/>
  <c r="B12" i="52"/>
  <c r="G12" i="52" s="1"/>
  <c r="H12" i="52"/>
  <c r="A12" i="52"/>
  <c r="G2" i="52"/>
  <c r="H47" i="28"/>
  <c r="G47" i="28"/>
  <c r="F47" i="28"/>
  <c r="H46" i="28"/>
  <c r="G46" i="28"/>
  <c r="F46" i="28"/>
  <c r="H45" i="28"/>
  <c r="G45" i="28"/>
  <c r="F45" i="28"/>
  <c r="H44" i="28"/>
  <c r="G44" i="28"/>
  <c r="F44" i="28"/>
  <c r="H43" i="28"/>
  <c r="G43" i="28"/>
  <c r="F43" i="28"/>
  <c r="H42" i="28"/>
  <c r="G42" i="28"/>
  <c r="F42" i="28"/>
  <c r="H41" i="28"/>
  <c r="G41" i="28"/>
  <c r="F41" i="28"/>
  <c r="H40" i="28"/>
  <c r="G40" i="28"/>
  <c r="F40" i="28"/>
  <c r="H39" i="28"/>
  <c r="G39" i="28"/>
  <c r="F39" i="28"/>
  <c r="H38" i="28"/>
  <c r="G38" i="28"/>
  <c r="F38" i="28"/>
  <c r="H37" i="28"/>
  <c r="G37" i="28"/>
  <c r="F37" i="28"/>
  <c r="H36" i="28"/>
  <c r="G36" i="28"/>
  <c r="F36" i="28"/>
  <c r="H35" i="28"/>
  <c r="G35" i="28"/>
  <c r="F35" i="28"/>
  <c r="H34" i="28"/>
  <c r="G34" i="28"/>
  <c r="F34" i="28"/>
  <c r="H33" i="28"/>
  <c r="G33" i="28"/>
  <c r="F33" i="28"/>
  <c r="H32" i="28"/>
  <c r="G32" i="28"/>
  <c r="F32" i="28"/>
  <c r="H31" i="28"/>
  <c r="G31" i="28"/>
  <c r="F31" i="28"/>
  <c r="H30" i="28"/>
  <c r="G30" i="28"/>
  <c r="F30" i="28"/>
  <c r="H29" i="28"/>
  <c r="G29" i="28"/>
  <c r="F29" i="28"/>
  <c r="H28" i="28"/>
  <c r="G28" i="28"/>
  <c r="F28" i="28"/>
  <c r="H27" i="28"/>
  <c r="G27" i="28"/>
  <c r="F27" i="28"/>
  <c r="H26" i="28"/>
  <c r="G26" i="28"/>
  <c r="F26" i="28"/>
  <c r="H25" i="28"/>
  <c r="G25" i="28"/>
  <c r="F25" i="28"/>
  <c r="M62" i="54"/>
  <c r="K62" i="54" s="1"/>
  <c r="J62" i="54"/>
  <c r="I62" i="54"/>
  <c r="M61" i="54"/>
  <c r="L61" i="54" s="1"/>
  <c r="J61" i="54"/>
  <c r="I61" i="54"/>
  <c r="M60" i="54"/>
  <c r="K60" i="54" s="1"/>
  <c r="L60" i="54"/>
  <c r="J60" i="54"/>
  <c r="I60" i="54"/>
  <c r="M59" i="54"/>
  <c r="L59" i="54" s="1"/>
  <c r="J59" i="54"/>
  <c r="I59" i="54"/>
  <c r="M58" i="54"/>
  <c r="K58" i="54" s="1"/>
  <c r="J58" i="54"/>
  <c r="I58" i="54"/>
  <c r="M57" i="54"/>
  <c r="L57" i="54" s="1"/>
  <c r="J57" i="54"/>
  <c r="I57" i="54"/>
  <c r="M56" i="54"/>
  <c r="K56" i="54" s="1"/>
  <c r="J56" i="54"/>
  <c r="I56" i="54"/>
  <c r="M55" i="54"/>
  <c r="L55" i="54" s="1"/>
  <c r="J55" i="54"/>
  <c r="I55" i="54"/>
  <c r="M54" i="54"/>
  <c r="K54" i="54" s="1"/>
  <c r="J54" i="54"/>
  <c r="I54" i="54"/>
  <c r="M53" i="54"/>
  <c r="L53" i="54" s="1"/>
  <c r="J53" i="54"/>
  <c r="I53" i="54"/>
  <c r="M52" i="54"/>
  <c r="K52" i="54" s="1"/>
  <c r="J52" i="54"/>
  <c r="I52" i="54"/>
  <c r="M51" i="54"/>
  <c r="L51" i="54" s="1"/>
  <c r="J51" i="54"/>
  <c r="I51" i="54"/>
  <c r="M50" i="54"/>
  <c r="K50" i="54" s="1"/>
  <c r="J50" i="54"/>
  <c r="I50" i="54"/>
  <c r="M49" i="54"/>
  <c r="L49" i="54" s="1"/>
  <c r="J49" i="54"/>
  <c r="I49" i="54"/>
  <c r="M48" i="54"/>
  <c r="K48" i="54" s="1"/>
  <c r="L48" i="54"/>
  <c r="J48" i="54"/>
  <c r="I48" i="54"/>
  <c r="M47" i="54"/>
  <c r="L47" i="54" s="1"/>
  <c r="J47" i="54"/>
  <c r="I47" i="54"/>
  <c r="M46" i="54"/>
  <c r="K46" i="54" s="1"/>
  <c r="L46" i="54"/>
  <c r="J46" i="54"/>
  <c r="I46" i="54"/>
  <c r="M45" i="54"/>
  <c r="L45" i="54" s="1"/>
  <c r="J45" i="54"/>
  <c r="I45" i="54"/>
  <c r="M44" i="54"/>
  <c r="K44" i="54" s="1"/>
  <c r="J44" i="54"/>
  <c r="I44" i="54"/>
  <c r="M43" i="54"/>
  <c r="L43" i="54" s="1"/>
  <c r="J43" i="54"/>
  <c r="I43" i="54"/>
  <c r="M42" i="54"/>
  <c r="K42" i="54" s="1"/>
  <c r="J42" i="54"/>
  <c r="I42" i="54"/>
  <c r="M41" i="54"/>
  <c r="L41" i="54" s="1"/>
  <c r="J41" i="54"/>
  <c r="I41" i="54"/>
  <c r="M40" i="54"/>
  <c r="K40" i="54" s="1"/>
  <c r="J40" i="54"/>
  <c r="I40" i="54"/>
  <c r="M39" i="54"/>
  <c r="L39" i="54" s="1"/>
  <c r="J39" i="54"/>
  <c r="I39" i="54"/>
  <c r="M38" i="54"/>
  <c r="K38" i="54" s="1"/>
  <c r="J38" i="54"/>
  <c r="I38" i="54"/>
  <c r="M37" i="54"/>
  <c r="L37" i="54" s="1"/>
  <c r="J37" i="54"/>
  <c r="I37" i="54"/>
  <c r="M36" i="54"/>
  <c r="K36" i="54" s="1"/>
  <c r="J36" i="54"/>
  <c r="I36" i="54"/>
  <c r="M35" i="54"/>
  <c r="L35" i="54" s="1"/>
  <c r="J35" i="54"/>
  <c r="I35" i="54"/>
  <c r="M34" i="54"/>
  <c r="K34" i="54" s="1"/>
  <c r="J34" i="54"/>
  <c r="I34" i="54"/>
  <c r="M33" i="54"/>
  <c r="L33" i="54" s="1"/>
  <c r="J33" i="54"/>
  <c r="I33" i="54"/>
  <c r="M32" i="54"/>
  <c r="K32" i="54" s="1"/>
  <c r="J32" i="54"/>
  <c r="I32" i="54"/>
  <c r="M31" i="54"/>
  <c r="L31" i="54" s="1"/>
  <c r="J31" i="54"/>
  <c r="I31" i="54"/>
  <c r="M30" i="54"/>
  <c r="K30" i="54" s="1"/>
  <c r="L30" i="54"/>
  <c r="J30" i="54"/>
  <c r="I30" i="54"/>
  <c r="M29" i="54"/>
  <c r="L29" i="54" s="1"/>
  <c r="J29" i="54"/>
  <c r="I29" i="54"/>
  <c r="M28" i="54"/>
  <c r="K28" i="54" s="1"/>
  <c r="L28" i="54"/>
  <c r="J28" i="54"/>
  <c r="I28" i="54"/>
  <c r="M27" i="54"/>
  <c r="L27" i="54" s="1"/>
  <c r="J27" i="54"/>
  <c r="I27" i="54"/>
  <c r="M26" i="54"/>
  <c r="K26" i="54" s="1"/>
  <c r="J26" i="54"/>
  <c r="I26" i="54"/>
  <c r="M25" i="54"/>
  <c r="L25" i="54" s="1"/>
  <c r="J25" i="54"/>
  <c r="I25" i="54"/>
  <c r="M24" i="54"/>
  <c r="K24" i="54" s="1"/>
  <c r="J24" i="54"/>
  <c r="I24" i="54"/>
  <c r="M23" i="54"/>
  <c r="L23" i="54" s="1"/>
  <c r="J23" i="54"/>
  <c r="I23" i="54"/>
  <c r="M22" i="54"/>
  <c r="K22" i="54" s="1"/>
  <c r="J22" i="54"/>
  <c r="I22" i="54"/>
  <c r="M21" i="54"/>
  <c r="L21" i="54" s="1"/>
  <c r="J21" i="54"/>
  <c r="I21" i="54"/>
  <c r="M20" i="54"/>
  <c r="K20" i="54" s="1"/>
  <c r="J20" i="54"/>
  <c r="I20" i="54"/>
  <c r="M19" i="54"/>
  <c r="L19" i="54" s="1"/>
  <c r="J19" i="54"/>
  <c r="I19" i="54"/>
  <c r="M18" i="54"/>
  <c r="K18" i="54" s="1"/>
  <c r="J18" i="54"/>
  <c r="I18" i="54"/>
  <c r="M17" i="54"/>
  <c r="L17" i="54" s="1"/>
  <c r="J17" i="54"/>
  <c r="I17" i="54"/>
  <c r="M16" i="54"/>
  <c r="K16" i="54" s="1"/>
  <c r="L16" i="54"/>
  <c r="J16" i="54"/>
  <c r="I16" i="54"/>
  <c r="M15" i="54"/>
  <c r="L15" i="54" s="1"/>
  <c r="J15" i="54"/>
  <c r="I15" i="54"/>
  <c r="M14" i="54"/>
  <c r="K14" i="54" s="1"/>
  <c r="L14" i="54"/>
  <c r="J14" i="54"/>
  <c r="I14" i="54"/>
  <c r="M13" i="54"/>
  <c r="L13" i="54" s="1"/>
  <c r="J13" i="54"/>
  <c r="I13" i="54"/>
  <c r="M12" i="54"/>
  <c r="K12" i="54" s="1"/>
  <c r="L12" i="54"/>
  <c r="J12" i="54"/>
  <c r="I12" i="54"/>
  <c r="M11" i="54"/>
  <c r="L11" i="54" s="1"/>
  <c r="J11" i="54"/>
  <c r="I11" i="54"/>
  <c r="M10" i="54"/>
  <c r="K10" i="54" s="1"/>
  <c r="L10" i="54"/>
  <c r="J10" i="54"/>
  <c r="I10" i="54"/>
  <c r="M9" i="54"/>
  <c r="L9" i="54" s="1"/>
  <c r="J9" i="54"/>
  <c r="I9" i="54"/>
  <c r="M8" i="54"/>
  <c r="K8" i="54" s="1"/>
  <c r="M7" i="54"/>
  <c r="K7" i="54" s="1"/>
  <c r="M6" i="54"/>
  <c r="L6" i="54" s="1"/>
  <c r="M5" i="54"/>
  <c r="L5" i="54" s="1"/>
  <c r="M4" i="54"/>
  <c r="L4" i="54" s="1"/>
  <c r="M3" i="54"/>
  <c r="K3" i="54" s="1"/>
  <c r="M2" i="54"/>
  <c r="L2" i="54" s="1"/>
  <c r="L9" i="55"/>
  <c r="K9" i="55"/>
  <c r="J9" i="55"/>
  <c r="I9" i="55"/>
  <c r="L5" i="55"/>
  <c r="K5" i="55"/>
  <c r="J5" i="55"/>
  <c r="I5" i="55"/>
  <c r="L4" i="55"/>
  <c r="K4" i="55"/>
  <c r="J4" i="55"/>
  <c r="I4" i="55"/>
  <c r="L3" i="55"/>
  <c r="K3" i="55"/>
  <c r="J3" i="55"/>
  <c r="I3" i="55"/>
  <c r="L2" i="55"/>
  <c r="K2" i="55"/>
  <c r="J2" i="55"/>
  <c r="I2" i="55"/>
  <c r="U91" i="57" a="1"/>
  <c r="U91" i="57" s="1"/>
  <c r="U90" i="57" a="1"/>
  <c r="U90" i="57" s="1"/>
  <c r="U89" i="57" a="1"/>
  <c r="U89" i="57" s="1"/>
  <c r="I89" i="57" s="1"/>
  <c r="U88" i="57" a="1"/>
  <c r="U88" i="57" s="1"/>
  <c r="U87" i="57" a="1"/>
  <c r="U87" i="57" s="1"/>
  <c r="U86" i="57" a="1"/>
  <c r="U86" i="57" s="1"/>
  <c r="U85" i="57" a="1"/>
  <c r="U85" i="57" s="1"/>
  <c r="U84" i="57" a="1"/>
  <c r="U84" i="57" s="1"/>
  <c r="U83" i="57" a="1"/>
  <c r="U83" i="57" s="1"/>
  <c r="U82" i="57" a="1"/>
  <c r="U82" i="57" s="1"/>
  <c r="U81" i="57" a="1"/>
  <c r="U81" i="57" s="1"/>
  <c r="U80" i="57" a="1"/>
  <c r="U80" i="57" s="1"/>
  <c r="U79" i="57" a="1"/>
  <c r="U79" i="57" s="1"/>
  <c r="U78" i="57" a="1"/>
  <c r="U78" i="57" s="1"/>
  <c r="U77" i="57" a="1"/>
  <c r="U77" i="57" s="1"/>
  <c r="T77" i="57" s="1"/>
  <c r="U76" i="57" a="1"/>
  <c r="U76" i="57" s="1"/>
  <c r="T76" i="57" s="1"/>
  <c r="U75" i="57" a="1"/>
  <c r="U75" i="57" s="1"/>
  <c r="T75" i="57" s="1"/>
  <c r="U74" i="57" a="1"/>
  <c r="U74" i="57" s="1"/>
  <c r="U73" i="57" a="1"/>
  <c r="U73" i="57" s="1"/>
  <c r="I73" i="57" s="1"/>
  <c r="U72" i="57" a="1"/>
  <c r="U72" i="57" s="1"/>
  <c r="R72" i="57" a="1"/>
  <c r="Q72" i="57" a="1"/>
  <c r="U71" i="57" a="1"/>
  <c r="U71" i="57" s="1"/>
  <c r="U70" i="57" a="1"/>
  <c r="U70" i="57" s="1"/>
  <c r="S70" i="57" s="1"/>
  <c r="U69" i="57" a="1"/>
  <c r="U69" i="57" s="1"/>
  <c r="U68" i="57" a="1"/>
  <c r="U68" i="57" s="1"/>
  <c r="S68" i="57" s="1"/>
  <c r="U67" i="57" a="1"/>
  <c r="U67" i="57" s="1"/>
  <c r="U66" i="57" a="1"/>
  <c r="U66" i="57" s="1"/>
  <c r="T66" i="57" s="1"/>
  <c r="U65" i="57" a="1"/>
  <c r="U65" i="57" s="1"/>
  <c r="U64" i="57" a="1"/>
  <c r="U64" i="57" s="1"/>
  <c r="S64" i="57" s="1"/>
  <c r="U63" i="57" a="1"/>
  <c r="U63" i="57" s="1"/>
  <c r="U62" i="57" a="1"/>
  <c r="U62" i="57" s="1"/>
  <c r="P62" i="57" a="1"/>
  <c r="P62" i="57" s="1"/>
  <c r="O62" i="57" a="1"/>
  <c r="O62" i="57" s="1"/>
  <c r="U61" i="57" a="1"/>
  <c r="U61" i="57" s="1"/>
  <c r="S61" i="57" s="1"/>
  <c r="U60" i="57" a="1"/>
  <c r="U60" i="57" s="1"/>
  <c r="U59" i="57" a="1"/>
  <c r="U59" i="57" s="1"/>
  <c r="T59" i="57" s="1"/>
  <c r="U58" i="57" a="1"/>
  <c r="U58" i="57" s="1"/>
  <c r="U57" i="57" a="1"/>
  <c r="U57" i="57" s="1"/>
  <c r="U56" i="57" a="1"/>
  <c r="U56" i="57" s="1"/>
  <c r="U55" i="57" a="1"/>
  <c r="U55" i="57" s="1"/>
  <c r="S55" i="57" s="1"/>
  <c r="U54" i="57" a="1"/>
  <c r="U54" i="57" s="1"/>
  <c r="U53" i="57" a="1"/>
  <c r="U53" i="57" s="1"/>
  <c r="U52" i="57" a="1"/>
  <c r="U52" i="57" s="1"/>
  <c r="S52" i="57" s="1"/>
  <c r="U51" i="57" a="1"/>
  <c r="U51" i="57" s="1"/>
  <c r="V51" i="57" s="1"/>
  <c r="U50" i="57" a="1"/>
  <c r="U50" i="57" s="1"/>
  <c r="V50" i="57" s="1"/>
  <c r="U49" i="57" a="1"/>
  <c r="U49" i="57" s="1"/>
  <c r="U48" i="57" a="1"/>
  <c r="U48" i="57" s="1"/>
  <c r="U47" i="57" a="1"/>
  <c r="U47" i="57" s="1"/>
  <c r="U46" i="57" a="1"/>
  <c r="U46" i="57" s="1"/>
  <c r="U45" i="57" a="1"/>
  <c r="U45" i="57" s="1"/>
  <c r="T45" i="57" s="1"/>
  <c r="U44" i="57" a="1"/>
  <c r="U44" i="57" s="1"/>
  <c r="U43" i="57" a="1"/>
  <c r="U43" i="57" s="1"/>
  <c r="U42" i="57" a="1"/>
  <c r="U42" i="57" s="1"/>
  <c r="U41" i="57" a="1"/>
  <c r="U41" i="57" s="1"/>
  <c r="U40" i="57" a="1"/>
  <c r="U40" i="57" s="1"/>
  <c r="U39" i="57" a="1"/>
  <c r="U39" i="57" s="1"/>
  <c r="U38" i="57" a="1"/>
  <c r="U38" i="57" s="1"/>
  <c r="O38" i="57" a="1"/>
  <c r="O38" i="57" s="1"/>
  <c r="N38" i="57" a="1"/>
  <c r="N38" i="57" s="1"/>
  <c r="U37" i="57" a="1"/>
  <c r="U37" i="57" s="1"/>
  <c r="U36" i="57" a="1"/>
  <c r="U36" i="57" s="1"/>
  <c r="U35" i="57" a="1"/>
  <c r="U35" i="57" s="1"/>
  <c r="T35" i="57" s="1"/>
  <c r="U34" i="57" a="1"/>
  <c r="U34" i="57" s="1"/>
  <c r="U33" i="57" a="1"/>
  <c r="U33" i="57" s="1"/>
  <c r="U32" i="57" a="1"/>
  <c r="U32" i="57" s="1"/>
  <c r="U31" i="57" a="1"/>
  <c r="U31" i="57" s="1"/>
  <c r="S31" i="57" s="1"/>
  <c r="U30" i="57" a="1"/>
  <c r="U30" i="57" s="1"/>
  <c r="U29" i="57" a="1"/>
  <c r="U29" i="57" s="1"/>
  <c r="S29" i="57" s="1"/>
  <c r="U28" i="57" a="1"/>
  <c r="U28" i="57" s="1"/>
  <c r="U27" i="57" a="1"/>
  <c r="U27" i="57" s="1"/>
  <c r="U26" i="57" a="1"/>
  <c r="U26" i="57" s="1"/>
  <c r="U25" i="57" a="1"/>
  <c r="U25" i="57" s="1"/>
  <c r="U24" i="57" a="1"/>
  <c r="U24" i="57" s="1"/>
  <c r="U23" i="57" a="1"/>
  <c r="U23" i="57" s="1"/>
  <c r="U22" i="57" a="1"/>
  <c r="U22" i="57" s="1"/>
  <c r="V22" i="57" s="1"/>
  <c r="U21" i="57" a="1"/>
  <c r="U21" i="57" s="1"/>
  <c r="V21" i="57" s="1"/>
  <c r="U20" i="57" a="1"/>
  <c r="U20" i="57" s="1"/>
  <c r="U19" i="57" a="1"/>
  <c r="U19" i="57" s="1"/>
  <c r="V19" i="57" s="1"/>
  <c r="U18" i="57" a="1"/>
  <c r="U18" i="57" s="1"/>
  <c r="U17" i="57" a="1"/>
  <c r="U17" i="57" s="1"/>
  <c r="U16" i="57" a="1"/>
  <c r="U16" i="57" s="1"/>
  <c r="U15" i="57" a="1"/>
  <c r="U15" i="57" s="1"/>
  <c r="U14" i="57" a="1"/>
  <c r="U14" i="57" s="1"/>
  <c r="T14" i="57" s="1"/>
  <c r="U13" i="57" a="1"/>
  <c r="U13" i="57" s="1"/>
  <c r="U12" i="57" a="1"/>
  <c r="U12" i="57" s="1"/>
  <c r="U11" i="57" a="1"/>
  <c r="U11" i="57" s="1"/>
  <c r="U10" i="57" a="1"/>
  <c r="U10" i="57" s="1"/>
  <c r="U9" i="57" a="1"/>
  <c r="U9" i="57" s="1"/>
  <c r="U8" i="57" a="1"/>
  <c r="U8" i="57" s="1"/>
  <c r="U7" i="57" a="1"/>
  <c r="U7" i="57" s="1"/>
  <c r="U6" i="57" a="1"/>
  <c r="U6" i="57" s="1"/>
  <c r="U5" i="57" a="1"/>
  <c r="U5" i="57" s="1"/>
  <c r="U4" i="57" a="1"/>
  <c r="U4" i="57" s="1"/>
  <c r="U3" i="57" a="1"/>
  <c r="U3" i="57" s="1"/>
  <c r="T3" i="57" s="1"/>
  <c r="M2" i="57" a="1"/>
  <c r="M2" i="57" s="1"/>
  <c r="L2" i="57" a="1"/>
  <c r="L2" i="57" s="1"/>
  <c r="K2" i="57" a="1"/>
  <c r="K2" i="57" s="1"/>
  <c r="J2" i="57" a="1"/>
  <c r="J2" i="57" s="1"/>
  <c r="O86" i="56"/>
  <c r="P86" i="56" s="1"/>
  <c r="O85" i="56"/>
  <c r="P85" i="56" s="1"/>
  <c r="O84" i="56"/>
  <c r="P84" i="56" s="1"/>
  <c r="L70" i="56" a="1"/>
  <c r="L70" i="56" s="1"/>
  <c r="K70" i="56" a="1"/>
  <c r="K70" i="56" s="1"/>
  <c r="J70" i="56" a="1"/>
  <c r="O69" i="56"/>
  <c r="P69" i="56" s="1"/>
  <c r="O68" i="56"/>
  <c r="P68" i="56" s="1"/>
  <c r="O67" i="56"/>
  <c r="P67" i="56" s="1"/>
  <c r="L53" i="56" a="1"/>
  <c r="L53" i="56" s="1"/>
  <c r="K53" i="56" a="1"/>
  <c r="K53" i="56" s="1"/>
  <c r="J53" i="56" a="1"/>
  <c r="O52" i="56"/>
  <c r="P52" i="56" s="1"/>
  <c r="O51" i="56"/>
  <c r="P51" i="56" s="1"/>
  <c r="O50" i="56"/>
  <c r="P50" i="56" s="1"/>
  <c r="L36" i="56" a="1"/>
  <c r="L36" i="56" s="1"/>
  <c r="K36" i="56" a="1"/>
  <c r="K36" i="56" s="1"/>
  <c r="J36" i="56" a="1"/>
  <c r="J36" i="56" s="1"/>
  <c r="I36" i="56" s="1"/>
  <c r="O35" i="56"/>
  <c r="P35" i="56" s="1"/>
  <c r="O34" i="56"/>
  <c r="P34" i="56" s="1"/>
  <c r="O33" i="56"/>
  <c r="P33" i="56" s="1"/>
  <c r="L19" i="56" a="1"/>
  <c r="L19" i="56" s="1"/>
  <c r="K19" i="56" a="1"/>
  <c r="K19" i="56" s="1"/>
  <c r="J19" i="56" a="1"/>
  <c r="O18" i="56"/>
  <c r="P18" i="56" s="1"/>
  <c r="O17" i="56"/>
  <c r="P17" i="56" s="1"/>
  <c r="O16" i="56"/>
  <c r="P16" i="56" s="1"/>
  <c r="L2" i="56" a="1"/>
  <c r="L2" i="56" s="1"/>
  <c r="K2" i="56" a="1"/>
  <c r="K2" i="56" s="1"/>
  <c r="J2" i="56" a="1"/>
  <c r="N12" i="52"/>
  <c r="R601" i="67"/>
  <c r="R600" i="67"/>
  <c r="R599" i="67" a="1"/>
  <c r="R599" i="67" s="1"/>
  <c r="R598" i="67" a="1"/>
  <c r="R598" i="67" s="1"/>
  <c r="R597" i="67" a="1"/>
  <c r="R597" i="67" s="1"/>
  <c r="R596" i="67" a="1"/>
  <c r="R596" i="67" s="1"/>
  <c r="R595" i="67" a="1"/>
  <c r="R595" i="67" s="1"/>
  <c r="R594" i="67" a="1"/>
  <c r="R594" i="67" s="1"/>
  <c r="R593" i="67" a="1"/>
  <c r="R593" i="67" s="1"/>
  <c r="R592" i="67" a="1"/>
  <c r="R592" i="67" s="1"/>
  <c r="R591" i="67" a="1"/>
  <c r="R591" i="67" s="1"/>
  <c r="R590" i="67" a="1"/>
  <c r="R590" i="67" s="1"/>
  <c r="R589" i="67" a="1"/>
  <c r="R589" i="67" s="1"/>
  <c r="R588" i="67" a="1"/>
  <c r="R588" i="67" s="1"/>
  <c r="R587" i="67" a="1"/>
  <c r="R587" i="67" s="1"/>
  <c r="R586" i="67" a="1"/>
  <c r="R586" i="67" s="1"/>
  <c r="R585" i="67" a="1"/>
  <c r="R585" i="67" s="1"/>
  <c r="R584" i="67" a="1"/>
  <c r="R584" i="67" s="1"/>
  <c r="R583" i="67" a="1"/>
  <c r="R583" i="67" s="1"/>
  <c r="R582" i="67" a="1"/>
  <c r="R582" i="67" s="1"/>
  <c r="R581" i="67" a="1"/>
  <c r="R581" i="67" s="1"/>
  <c r="R580" i="67" a="1"/>
  <c r="R580" i="67" s="1"/>
  <c r="R579" i="67" a="1"/>
  <c r="R579" i="67" s="1"/>
  <c r="R578" i="67" a="1"/>
  <c r="R578" i="67" s="1"/>
  <c r="R577" i="67" a="1"/>
  <c r="R577" i="67" s="1"/>
  <c r="R576" i="67" a="1"/>
  <c r="R576" i="67" s="1"/>
  <c r="R575" i="67" a="1"/>
  <c r="R575" i="67" s="1"/>
  <c r="R574" i="67" a="1"/>
  <c r="R574" i="67" s="1"/>
  <c r="R573" i="67" a="1"/>
  <c r="R573" i="67" s="1"/>
  <c r="R572" i="67" a="1"/>
  <c r="R572" i="67" s="1"/>
  <c r="R571" i="67" a="1"/>
  <c r="R571" i="67" s="1"/>
  <c r="R570" i="67" a="1"/>
  <c r="R570" i="67" s="1"/>
  <c r="R569" i="67" a="1"/>
  <c r="R569" i="67" s="1"/>
  <c r="R568" i="67" a="1"/>
  <c r="R568" i="67" s="1"/>
  <c r="R567" i="67" a="1"/>
  <c r="R567" i="67" s="1"/>
  <c r="R566" i="67" a="1"/>
  <c r="R566" i="67" s="1"/>
  <c r="R565" i="67" a="1"/>
  <c r="R565" i="67" s="1"/>
  <c r="R564" i="67" a="1"/>
  <c r="R564" i="67" s="1"/>
  <c r="R563" i="67" a="1"/>
  <c r="R563" i="67" s="1"/>
  <c r="R562" i="67" a="1"/>
  <c r="R562" i="67" s="1"/>
  <c r="R561" i="67" a="1"/>
  <c r="R561" i="67" s="1"/>
  <c r="R560" i="67" a="1"/>
  <c r="R560" i="67" s="1"/>
  <c r="R559" i="67" a="1"/>
  <c r="R559" i="67" s="1"/>
  <c r="R558" i="67" a="1"/>
  <c r="R558" i="67" s="1"/>
  <c r="R557" i="67" a="1"/>
  <c r="R557" i="67" s="1"/>
  <c r="R556" i="67" a="1"/>
  <c r="R556" i="67" s="1"/>
  <c r="R555" i="67" a="1"/>
  <c r="R555" i="67" s="1"/>
  <c r="R554" i="67" a="1"/>
  <c r="R554" i="67" s="1"/>
  <c r="R553" i="67" a="1"/>
  <c r="R553" i="67" s="1"/>
  <c r="R552" i="67" a="1"/>
  <c r="R552" i="67" s="1"/>
  <c r="R551" i="67" a="1"/>
  <c r="R551" i="67" s="1"/>
  <c r="R550" i="67" a="1"/>
  <c r="R550" i="67" s="1"/>
  <c r="R549" i="67" a="1"/>
  <c r="R549" i="67" s="1"/>
  <c r="R548" i="67" a="1"/>
  <c r="R548" i="67" s="1"/>
  <c r="R547" i="67" a="1"/>
  <c r="R547" i="67" s="1"/>
  <c r="R546" i="67" a="1"/>
  <c r="R546" i="67" s="1"/>
  <c r="R545" i="67" a="1"/>
  <c r="R545" i="67" s="1"/>
  <c r="R544" i="67" a="1"/>
  <c r="R544" i="67" s="1"/>
  <c r="R543" i="67" a="1"/>
  <c r="R543" i="67" s="1"/>
  <c r="R542" i="67" a="1"/>
  <c r="R542" i="67" s="1"/>
  <c r="O542" i="67" a="1"/>
  <c r="O542" i="67" s="1"/>
  <c r="N542" i="67" a="1"/>
  <c r="N542" i="67" s="1"/>
  <c r="M542" i="67" a="1"/>
  <c r="M542" i="67" s="1"/>
  <c r="L542" i="67" a="1"/>
  <c r="L542" i="67" s="1"/>
  <c r="K542" i="67" a="1"/>
  <c r="K542" i="67" s="1"/>
  <c r="J542" i="67" a="1"/>
  <c r="S599" i="67" s="1"/>
  <c r="R541" i="67"/>
  <c r="R540" i="67"/>
  <c r="R539" i="67" a="1"/>
  <c r="R539" i="67" s="1"/>
  <c r="R538" i="67" a="1"/>
  <c r="R538" i="67" s="1"/>
  <c r="R537" i="67" a="1"/>
  <c r="R537" i="67" s="1"/>
  <c r="R536" i="67" a="1"/>
  <c r="R536" i="67" s="1"/>
  <c r="R535" i="67" a="1"/>
  <c r="R535" i="67" s="1"/>
  <c r="R534" i="67" a="1"/>
  <c r="R534" i="67" s="1"/>
  <c r="R533" i="67" a="1"/>
  <c r="R533" i="67" s="1"/>
  <c r="R532" i="67" a="1"/>
  <c r="R532" i="67" s="1"/>
  <c r="R531" i="67" a="1"/>
  <c r="R531" i="67" s="1"/>
  <c r="R530" i="67" a="1"/>
  <c r="R530" i="67" s="1"/>
  <c r="R529" i="67" a="1"/>
  <c r="R529" i="67" s="1"/>
  <c r="R528" i="67" a="1"/>
  <c r="R528" i="67" s="1"/>
  <c r="R527" i="67" a="1"/>
  <c r="R527" i="67" s="1"/>
  <c r="R526" i="67" a="1"/>
  <c r="R526" i="67" s="1"/>
  <c r="R525" i="67" a="1"/>
  <c r="R525" i="67" s="1"/>
  <c r="R524" i="67" a="1"/>
  <c r="R524" i="67" s="1"/>
  <c r="R523" i="67" a="1"/>
  <c r="R523" i="67" s="1"/>
  <c r="R522" i="67" a="1"/>
  <c r="R522" i="67" s="1"/>
  <c r="R521" i="67" a="1"/>
  <c r="R521" i="67" s="1"/>
  <c r="R520" i="67" a="1"/>
  <c r="R520" i="67" s="1"/>
  <c r="R519" i="67" a="1"/>
  <c r="R519" i="67" s="1"/>
  <c r="R518" i="67" a="1"/>
  <c r="R518" i="67" s="1"/>
  <c r="R517" i="67" a="1"/>
  <c r="R517" i="67" s="1"/>
  <c r="R516" i="67" a="1"/>
  <c r="R516" i="67" s="1"/>
  <c r="R515" i="67" a="1"/>
  <c r="R515" i="67" s="1"/>
  <c r="R514" i="67" a="1"/>
  <c r="R514" i="67" s="1"/>
  <c r="R513" i="67" a="1"/>
  <c r="R513" i="67" s="1"/>
  <c r="R512" i="67" a="1"/>
  <c r="R512" i="67" s="1"/>
  <c r="R511" i="67" a="1"/>
  <c r="R511" i="67" s="1"/>
  <c r="R510" i="67" a="1"/>
  <c r="R510" i="67" s="1"/>
  <c r="R509" i="67" a="1"/>
  <c r="R509" i="67" s="1"/>
  <c r="R508" i="67" a="1"/>
  <c r="R508" i="67" s="1"/>
  <c r="R507" i="67" a="1"/>
  <c r="R507" i="67" s="1"/>
  <c r="R506" i="67" a="1"/>
  <c r="R506" i="67" s="1"/>
  <c r="R505" i="67" a="1"/>
  <c r="R505" i="67" s="1"/>
  <c r="R504" i="67" a="1"/>
  <c r="R504" i="67" s="1"/>
  <c r="R503" i="67" a="1"/>
  <c r="R503" i="67" s="1"/>
  <c r="R502" i="67" a="1"/>
  <c r="R502" i="67" s="1"/>
  <c r="R501" i="67" a="1"/>
  <c r="R501" i="67" s="1"/>
  <c r="R500" i="67" a="1"/>
  <c r="R500" i="67" s="1"/>
  <c r="R499" i="67" a="1"/>
  <c r="R499" i="67" s="1"/>
  <c r="R498" i="67" a="1"/>
  <c r="R498" i="67" s="1"/>
  <c r="R497" i="67" a="1"/>
  <c r="R497" i="67" s="1"/>
  <c r="R496" i="67" a="1"/>
  <c r="R496" i="67" s="1"/>
  <c r="R495" i="67" a="1"/>
  <c r="R495" i="67" s="1"/>
  <c r="R494" i="67" a="1"/>
  <c r="R494" i="67" s="1"/>
  <c r="R493" i="67" a="1"/>
  <c r="R493" i="67" s="1"/>
  <c r="R492" i="67" a="1"/>
  <c r="R492" i="67" s="1"/>
  <c r="R491" i="67" a="1"/>
  <c r="R491" i="67" s="1"/>
  <c r="R490" i="67" a="1"/>
  <c r="R490" i="67" s="1"/>
  <c r="R489" i="67" a="1"/>
  <c r="R489" i="67" s="1"/>
  <c r="R488" i="67" a="1"/>
  <c r="R488" i="67" s="1"/>
  <c r="R487" i="67" a="1"/>
  <c r="R487" i="67" s="1"/>
  <c r="R486" i="67" a="1"/>
  <c r="R486" i="67" s="1"/>
  <c r="R485" i="67" a="1"/>
  <c r="R485" i="67" s="1"/>
  <c r="R484" i="67" a="1"/>
  <c r="R484" i="67" s="1"/>
  <c r="R483" i="67" a="1"/>
  <c r="R483" i="67" s="1"/>
  <c r="R482" i="67" a="1"/>
  <c r="R482" i="67" s="1"/>
  <c r="O482" i="67" a="1"/>
  <c r="O482" i="67" s="1"/>
  <c r="N482" i="67" a="1"/>
  <c r="N482" i="67" s="1"/>
  <c r="M482" i="67" a="1"/>
  <c r="M482" i="67" s="1"/>
  <c r="L482" i="67" a="1"/>
  <c r="L482" i="67" s="1"/>
  <c r="K482" i="67" a="1"/>
  <c r="K482" i="67" s="1"/>
  <c r="J482" i="67" a="1"/>
  <c r="P530" i="67" s="1"/>
  <c r="R481" i="67"/>
  <c r="R480" i="67"/>
  <c r="R479" i="67" a="1"/>
  <c r="R479" i="67" s="1"/>
  <c r="R478" i="67" a="1"/>
  <c r="R478" i="67" s="1"/>
  <c r="R477" i="67" a="1"/>
  <c r="R477" i="67" s="1"/>
  <c r="R476" i="67" a="1"/>
  <c r="R476" i="67" s="1"/>
  <c r="R475" i="67" a="1"/>
  <c r="R475" i="67" s="1"/>
  <c r="R474" i="67" a="1"/>
  <c r="R474" i="67" s="1"/>
  <c r="R473" i="67" a="1"/>
  <c r="R473" i="67" s="1"/>
  <c r="R472" i="67" a="1"/>
  <c r="R472" i="67" s="1"/>
  <c r="R471" i="67" a="1"/>
  <c r="R471" i="67" s="1"/>
  <c r="R470" i="67" a="1"/>
  <c r="R470" i="67" s="1"/>
  <c r="R469" i="67" a="1"/>
  <c r="R469" i="67" s="1"/>
  <c r="R468" i="67" a="1"/>
  <c r="R468" i="67" s="1"/>
  <c r="R467" i="67" a="1"/>
  <c r="R467" i="67" s="1"/>
  <c r="R466" i="67" a="1"/>
  <c r="R466" i="67" s="1"/>
  <c r="R465" i="67" a="1"/>
  <c r="R465" i="67" s="1"/>
  <c r="R464" i="67" a="1"/>
  <c r="R464" i="67" s="1"/>
  <c r="R463" i="67" a="1"/>
  <c r="R463" i="67" s="1"/>
  <c r="R462" i="67" a="1"/>
  <c r="R462" i="67" s="1"/>
  <c r="R461" i="67" a="1"/>
  <c r="R461" i="67" s="1"/>
  <c r="R460" i="67" a="1"/>
  <c r="R460" i="67" s="1"/>
  <c r="R459" i="67" a="1"/>
  <c r="R459" i="67" s="1"/>
  <c r="R458" i="67" a="1"/>
  <c r="R458" i="67" s="1"/>
  <c r="R457" i="67" a="1"/>
  <c r="R457" i="67" s="1"/>
  <c r="R456" i="67" a="1"/>
  <c r="R456" i="67" s="1"/>
  <c r="R455" i="67" a="1"/>
  <c r="R455" i="67" s="1"/>
  <c r="R454" i="67" a="1"/>
  <c r="R454" i="67" s="1"/>
  <c r="R453" i="67" a="1"/>
  <c r="R453" i="67" s="1"/>
  <c r="R452" i="67" a="1"/>
  <c r="R452" i="67" s="1"/>
  <c r="R451" i="67" a="1"/>
  <c r="R451" i="67" s="1"/>
  <c r="R450" i="67" a="1"/>
  <c r="R450" i="67" s="1"/>
  <c r="R449" i="67" a="1"/>
  <c r="R449" i="67" s="1"/>
  <c r="R448" i="67" a="1"/>
  <c r="R448" i="67" s="1"/>
  <c r="R447" i="67" a="1"/>
  <c r="R447" i="67" s="1"/>
  <c r="R446" i="67" a="1"/>
  <c r="R446" i="67" s="1"/>
  <c r="R445" i="67" a="1"/>
  <c r="R445" i="67" s="1"/>
  <c r="R444" i="67" a="1"/>
  <c r="R444" i="67" s="1"/>
  <c r="R443" i="67" a="1"/>
  <c r="R443" i="67" s="1"/>
  <c r="R442" i="67" a="1"/>
  <c r="R442" i="67" s="1"/>
  <c r="R441" i="67" a="1"/>
  <c r="R441" i="67" s="1"/>
  <c r="R440" i="67" a="1"/>
  <c r="R440" i="67" s="1"/>
  <c r="R439" i="67" a="1"/>
  <c r="R439" i="67" s="1"/>
  <c r="R438" i="67" a="1"/>
  <c r="R438" i="67" s="1"/>
  <c r="R437" i="67" a="1"/>
  <c r="R437" i="67" s="1"/>
  <c r="R436" i="67" a="1"/>
  <c r="R436" i="67" s="1"/>
  <c r="R435" i="67" a="1"/>
  <c r="R435" i="67" s="1"/>
  <c r="R434" i="67" a="1"/>
  <c r="R434" i="67" s="1"/>
  <c r="R433" i="67" a="1"/>
  <c r="R433" i="67" s="1"/>
  <c r="R432" i="67" a="1"/>
  <c r="R432" i="67" s="1"/>
  <c r="R431" i="67" a="1"/>
  <c r="R431" i="67" s="1"/>
  <c r="R430" i="67" a="1"/>
  <c r="R430" i="67" s="1"/>
  <c r="R429" i="67" a="1"/>
  <c r="R429" i="67" s="1"/>
  <c r="R428" i="67" a="1"/>
  <c r="R428" i="67" s="1"/>
  <c r="R427" i="67" a="1"/>
  <c r="R427" i="67" s="1"/>
  <c r="R426" i="67" a="1"/>
  <c r="R426" i="67" s="1"/>
  <c r="R425" i="67" a="1"/>
  <c r="R425" i="67" s="1"/>
  <c r="R424" i="67" a="1"/>
  <c r="R424" i="67" s="1"/>
  <c r="R423" i="67" a="1"/>
  <c r="R423" i="67" s="1"/>
  <c r="R422" i="67" a="1"/>
  <c r="R422" i="67" s="1"/>
  <c r="O422" i="67" a="1"/>
  <c r="O422" i="67" s="1"/>
  <c r="N422" i="67" a="1"/>
  <c r="N422" i="67" s="1"/>
  <c r="M422" i="67" a="1"/>
  <c r="M422" i="67" s="1"/>
  <c r="L422" i="67" a="1"/>
  <c r="L422" i="67" s="1"/>
  <c r="K422" i="67" a="1"/>
  <c r="K422" i="67" s="1"/>
  <c r="J422" i="67" a="1"/>
  <c r="I481" i="67" s="1"/>
  <c r="R421" i="67"/>
  <c r="R420" i="67"/>
  <c r="R419" i="67" a="1"/>
  <c r="R419" i="67" s="1"/>
  <c r="R418" i="67" a="1"/>
  <c r="R418" i="67" s="1"/>
  <c r="R417" i="67" a="1"/>
  <c r="R417" i="67" s="1"/>
  <c r="R416" i="67" a="1"/>
  <c r="R416" i="67" s="1"/>
  <c r="R415" i="67" a="1"/>
  <c r="R415" i="67" s="1"/>
  <c r="R414" i="67" a="1"/>
  <c r="R414" i="67" s="1"/>
  <c r="R413" i="67" a="1"/>
  <c r="R413" i="67" s="1"/>
  <c r="R412" i="67" a="1"/>
  <c r="R412" i="67" s="1"/>
  <c r="R411" i="67" a="1"/>
  <c r="R411" i="67" s="1"/>
  <c r="R410" i="67" a="1"/>
  <c r="R410" i="67" s="1"/>
  <c r="R409" i="67" a="1"/>
  <c r="R409" i="67" s="1"/>
  <c r="R408" i="67" a="1"/>
  <c r="R408" i="67" s="1"/>
  <c r="R407" i="67" a="1"/>
  <c r="R407" i="67" s="1"/>
  <c r="R406" i="67" a="1"/>
  <c r="R406" i="67" s="1"/>
  <c r="R405" i="67" a="1"/>
  <c r="R405" i="67" s="1"/>
  <c r="R404" i="67" a="1"/>
  <c r="R404" i="67" s="1"/>
  <c r="R403" i="67" a="1"/>
  <c r="R403" i="67" s="1"/>
  <c r="R402" i="67" a="1"/>
  <c r="R402" i="67" s="1"/>
  <c r="R401" i="67" a="1"/>
  <c r="R401" i="67" s="1"/>
  <c r="R400" i="67" a="1"/>
  <c r="R400" i="67" s="1"/>
  <c r="R399" i="67" a="1"/>
  <c r="R399" i="67" s="1"/>
  <c r="R398" i="67" a="1"/>
  <c r="R398" i="67" s="1"/>
  <c r="R397" i="67" a="1"/>
  <c r="R397" i="67" s="1"/>
  <c r="R396" i="67" a="1"/>
  <c r="R396" i="67" s="1"/>
  <c r="R395" i="67" a="1"/>
  <c r="R395" i="67" s="1"/>
  <c r="R394" i="67" a="1"/>
  <c r="R394" i="67" s="1"/>
  <c r="R393" i="67" a="1"/>
  <c r="R393" i="67" s="1"/>
  <c r="R392" i="67" a="1"/>
  <c r="R392" i="67" s="1"/>
  <c r="R391" i="67" a="1"/>
  <c r="R391" i="67" s="1"/>
  <c r="R390" i="67" a="1"/>
  <c r="R390" i="67" s="1"/>
  <c r="R389" i="67" a="1"/>
  <c r="R389" i="67" s="1"/>
  <c r="R388" i="67" a="1"/>
  <c r="R388" i="67" s="1"/>
  <c r="R387" i="67" a="1"/>
  <c r="R387" i="67" s="1"/>
  <c r="R386" i="67" a="1"/>
  <c r="R386" i="67" s="1"/>
  <c r="R385" i="67" a="1"/>
  <c r="R385" i="67" s="1"/>
  <c r="R384" i="67" a="1"/>
  <c r="R384" i="67" s="1"/>
  <c r="R383" i="67" a="1"/>
  <c r="R383" i="67" s="1"/>
  <c r="R382" i="67" a="1"/>
  <c r="R382" i="67" s="1"/>
  <c r="R381" i="67" a="1"/>
  <c r="R381" i="67" s="1"/>
  <c r="R380" i="67" a="1"/>
  <c r="R380" i="67" s="1"/>
  <c r="R379" i="67" a="1"/>
  <c r="R379" i="67" s="1"/>
  <c r="R378" i="67" a="1"/>
  <c r="R378" i="67" s="1"/>
  <c r="R377" i="67" a="1"/>
  <c r="R377" i="67" s="1"/>
  <c r="R376" i="67" a="1"/>
  <c r="R376" i="67" s="1"/>
  <c r="R375" i="67" a="1"/>
  <c r="R375" i="67" s="1"/>
  <c r="R374" i="67" a="1"/>
  <c r="R374" i="67" s="1"/>
  <c r="R373" i="67" a="1"/>
  <c r="R373" i="67" s="1"/>
  <c r="R372" i="67" a="1"/>
  <c r="R372" i="67" s="1"/>
  <c r="R371" i="67" a="1"/>
  <c r="R371" i="67" s="1"/>
  <c r="R370" i="67" a="1"/>
  <c r="R370" i="67" s="1"/>
  <c r="R369" i="67" a="1"/>
  <c r="R369" i="67" s="1"/>
  <c r="R368" i="67" a="1"/>
  <c r="R368" i="67" s="1"/>
  <c r="R367" i="67" a="1"/>
  <c r="R367" i="67" s="1"/>
  <c r="R366" i="67" a="1"/>
  <c r="R366" i="67" s="1"/>
  <c r="R365" i="67" a="1"/>
  <c r="R365" i="67" s="1"/>
  <c r="R364" i="67" a="1"/>
  <c r="R364" i="67" s="1"/>
  <c r="R363" i="67" a="1"/>
  <c r="R363" i="67" s="1"/>
  <c r="R362" i="67" a="1"/>
  <c r="R362" i="67" s="1"/>
  <c r="O362" i="67" a="1"/>
  <c r="O362" i="67" s="1"/>
  <c r="N362" i="67" a="1"/>
  <c r="N362" i="67" s="1"/>
  <c r="M362" i="67" a="1"/>
  <c r="M362" i="67" s="1"/>
  <c r="L362" i="67" a="1"/>
  <c r="L362" i="67" s="1"/>
  <c r="K362" i="67" a="1"/>
  <c r="K362" i="67" s="1"/>
  <c r="J362" i="67" a="1"/>
  <c r="I419" i="67" s="1"/>
  <c r="R361" i="67"/>
  <c r="R360" i="67"/>
  <c r="R359" i="67" a="1"/>
  <c r="R359" i="67" s="1"/>
  <c r="R358" i="67" a="1"/>
  <c r="R358" i="67" s="1"/>
  <c r="R357" i="67" a="1"/>
  <c r="R357" i="67" s="1"/>
  <c r="R356" i="67" a="1"/>
  <c r="R356" i="67" s="1"/>
  <c r="R355" i="67" a="1"/>
  <c r="R355" i="67" s="1"/>
  <c r="R354" i="67" a="1"/>
  <c r="R354" i="67" s="1"/>
  <c r="R353" i="67" a="1"/>
  <c r="R353" i="67" s="1"/>
  <c r="R352" i="67" a="1"/>
  <c r="R352" i="67" s="1"/>
  <c r="R351" i="67" a="1"/>
  <c r="R351" i="67" s="1"/>
  <c r="R350" i="67" a="1"/>
  <c r="R350" i="67" s="1"/>
  <c r="R349" i="67" a="1"/>
  <c r="R349" i="67" s="1"/>
  <c r="R348" i="67" a="1"/>
  <c r="R348" i="67" s="1"/>
  <c r="R347" i="67" a="1"/>
  <c r="R347" i="67" s="1"/>
  <c r="R346" i="67" a="1"/>
  <c r="R346" i="67" s="1"/>
  <c r="R345" i="67" a="1"/>
  <c r="R345" i="67" s="1"/>
  <c r="R344" i="67" a="1"/>
  <c r="R344" i="67" s="1"/>
  <c r="R343" i="67" a="1"/>
  <c r="R343" i="67" s="1"/>
  <c r="R342" i="67" a="1"/>
  <c r="R342" i="67" s="1"/>
  <c r="R341" i="67" a="1"/>
  <c r="R341" i="67" s="1"/>
  <c r="R340" i="67" a="1"/>
  <c r="R340" i="67" s="1"/>
  <c r="R339" i="67" a="1"/>
  <c r="R339" i="67" s="1"/>
  <c r="R338" i="67" a="1"/>
  <c r="R338" i="67" s="1"/>
  <c r="R337" i="67" a="1"/>
  <c r="R337" i="67" s="1"/>
  <c r="R336" i="67" a="1"/>
  <c r="R336" i="67" s="1"/>
  <c r="R335" i="67" a="1"/>
  <c r="R335" i="67" s="1"/>
  <c r="R334" i="67" a="1"/>
  <c r="R334" i="67" s="1"/>
  <c r="R333" i="67" a="1"/>
  <c r="R333" i="67" s="1"/>
  <c r="R332" i="67" a="1"/>
  <c r="R332" i="67" s="1"/>
  <c r="R331" i="67" a="1"/>
  <c r="R331" i="67" s="1"/>
  <c r="R330" i="67" a="1"/>
  <c r="R330" i="67" s="1"/>
  <c r="R329" i="67" a="1"/>
  <c r="R329" i="67" s="1"/>
  <c r="R328" i="67" a="1"/>
  <c r="R328" i="67" s="1"/>
  <c r="R327" i="67" a="1"/>
  <c r="R327" i="67" s="1"/>
  <c r="R326" i="67" a="1"/>
  <c r="R326" i="67" s="1"/>
  <c r="R325" i="67" a="1"/>
  <c r="R325" i="67" s="1"/>
  <c r="R324" i="67" a="1"/>
  <c r="R324" i="67" s="1"/>
  <c r="R323" i="67" a="1"/>
  <c r="R323" i="67" s="1"/>
  <c r="R322" i="67" a="1"/>
  <c r="R322" i="67" s="1"/>
  <c r="R321" i="67" a="1"/>
  <c r="R321" i="67" s="1"/>
  <c r="R320" i="67" a="1"/>
  <c r="R320" i="67" s="1"/>
  <c r="R319" i="67" a="1"/>
  <c r="R319" i="67" s="1"/>
  <c r="R318" i="67" a="1"/>
  <c r="R318" i="67" s="1"/>
  <c r="R317" i="67" a="1"/>
  <c r="R317" i="67" s="1"/>
  <c r="R316" i="67" a="1"/>
  <c r="R316" i="67" s="1"/>
  <c r="R315" i="67" a="1"/>
  <c r="R315" i="67" s="1"/>
  <c r="R314" i="67" a="1"/>
  <c r="R314" i="67" s="1"/>
  <c r="R313" i="67" a="1"/>
  <c r="R313" i="67" s="1"/>
  <c r="R312" i="67" a="1"/>
  <c r="R312" i="67" s="1"/>
  <c r="R311" i="67" a="1"/>
  <c r="R311" i="67" s="1"/>
  <c r="R310" i="67" a="1"/>
  <c r="R310" i="67" s="1"/>
  <c r="R309" i="67" a="1"/>
  <c r="R309" i="67" s="1"/>
  <c r="R308" i="67" a="1"/>
  <c r="R308" i="67" s="1"/>
  <c r="R307" i="67" a="1"/>
  <c r="R307" i="67" s="1"/>
  <c r="R306" i="67" a="1"/>
  <c r="R306" i="67" s="1"/>
  <c r="R305" i="67" a="1"/>
  <c r="R305" i="67" s="1"/>
  <c r="R304" i="67" a="1"/>
  <c r="R304" i="67" s="1"/>
  <c r="R303" i="67" a="1"/>
  <c r="R303" i="67" s="1"/>
  <c r="R302" i="67" a="1"/>
  <c r="R302" i="67" s="1"/>
  <c r="O302" i="67" a="1"/>
  <c r="O302" i="67" s="1"/>
  <c r="N302" i="67" a="1"/>
  <c r="N302" i="67" s="1"/>
  <c r="M302" i="67" a="1"/>
  <c r="M302" i="67" s="1"/>
  <c r="L302" i="67" a="1"/>
  <c r="L302" i="67" s="1"/>
  <c r="K302" i="67" a="1"/>
  <c r="K302" i="67" s="1"/>
  <c r="J302" i="67" a="1"/>
  <c r="S358" i="67" s="1"/>
  <c r="R301" i="67"/>
  <c r="R300" i="67"/>
  <c r="R299" i="67" a="1"/>
  <c r="R299" i="67" s="1"/>
  <c r="R298" i="67" a="1"/>
  <c r="R298" i="67" s="1"/>
  <c r="R297" i="67" a="1"/>
  <c r="R297" i="67" s="1"/>
  <c r="R296" i="67" a="1"/>
  <c r="R296" i="67" s="1"/>
  <c r="R295" i="67" a="1"/>
  <c r="R295" i="67" s="1"/>
  <c r="R294" i="67" a="1"/>
  <c r="R294" i="67" s="1"/>
  <c r="R293" i="67" a="1"/>
  <c r="R293" i="67" s="1"/>
  <c r="R292" i="67" a="1"/>
  <c r="R292" i="67" s="1"/>
  <c r="R291" i="67" a="1"/>
  <c r="R291" i="67" s="1"/>
  <c r="R290" i="67" a="1"/>
  <c r="R290" i="67" s="1"/>
  <c r="R289" i="67" a="1"/>
  <c r="R289" i="67" s="1"/>
  <c r="R288" i="67" a="1"/>
  <c r="R288" i="67" s="1"/>
  <c r="R287" i="67" a="1"/>
  <c r="R287" i="67" s="1"/>
  <c r="R286" i="67" a="1"/>
  <c r="R286" i="67" s="1"/>
  <c r="R285" i="67" a="1"/>
  <c r="R285" i="67" s="1"/>
  <c r="R284" i="67" a="1"/>
  <c r="R284" i="67" s="1"/>
  <c r="R283" i="67" a="1"/>
  <c r="R283" i="67" s="1"/>
  <c r="R282" i="67" a="1"/>
  <c r="R282" i="67" s="1"/>
  <c r="R281" i="67" a="1"/>
  <c r="R281" i="67" s="1"/>
  <c r="R280" i="67" a="1"/>
  <c r="R280" i="67" s="1"/>
  <c r="R279" i="67" a="1"/>
  <c r="R279" i="67" s="1"/>
  <c r="R278" i="67" a="1"/>
  <c r="R278" i="67" s="1"/>
  <c r="R277" i="67" a="1"/>
  <c r="R277" i="67" s="1"/>
  <c r="R276" i="67" a="1"/>
  <c r="R276" i="67" s="1"/>
  <c r="R275" i="67" a="1"/>
  <c r="R275" i="67" s="1"/>
  <c r="R274" i="67" a="1"/>
  <c r="R274" i="67" s="1"/>
  <c r="R273" i="67" a="1"/>
  <c r="R273" i="67" s="1"/>
  <c r="R272" i="67" a="1"/>
  <c r="R272" i="67" s="1"/>
  <c r="R271" i="67" a="1"/>
  <c r="R271" i="67" s="1"/>
  <c r="R270" i="67" a="1"/>
  <c r="R270" i="67" s="1"/>
  <c r="R269" i="67" a="1"/>
  <c r="R269" i="67" s="1"/>
  <c r="R268" i="67" a="1"/>
  <c r="R268" i="67" s="1"/>
  <c r="R267" i="67" a="1"/>
  <c r="R267" i="67" s="1"/>
  <c r="R266" i="67" a="1"/>
  <c r="R266" i="67" s="1"/>
  <c r="R265" i="67" a="1"/>
  <c r="R265" i="67" s="1"/>
  <c r="R264" i="67" a="1"/>
  <c r="R264" i="67" s="1"/>
  <c r="R263" i="67" a="1"/>
  <c r="R263" i="67" s="1"/>
  <c r="R262" i="67" a="1"/>
  <c r="R262" i="67" s="1"/>
  <c r="R261" i="67" a="1"/>
  <c r="R261" i="67" s="1"/>
  <c r="R260" i="67" a="1"/>
  <c r="R260" i="67" s="1"/>
  <c r="R259" i="67" a="1"/>
  <c r="R259" i="67" s="1"/>
  <c r="R258" i="67" a="1"/>
  <c r="R258" i="67" s="1"/>
  <c r="R257" i="67" a="1"/>
  <c r="R257" i="67" s="1"/>
  <c r="R256" i="67" a="1"/>
  <c r="R256" i="67" s="1"/>
  <c r="R255" i="67" a="1"/>
  <c r="R255" i="67" s="1"/>
  <c r="R254" i="67" a="1"/>
  <c r="R254" i="67" s="1"/>
  <c r="R253" i="67" a="1"/>
  <c r="R253" i="67" s="1"/>
  <c r="R252" i="67" a="1"/>
  <c r="R252" i="67" s="1"/>
  <c r="R251" i="67" a="1"/>
  <c r="R251" i="67" s="1"/>
  <c r="R250" i="67" a="1"/>
  <c r="R250" i="67" s="1"/>
  <c r="R249" i="67" a="1"/>
  <c r="R249" i="67" s="1"/>
  <c r="R248" i="67" a="1"/>
  <c r="R248" i="67" s="1"/>
  <c r="R247" i="67" a="1"/>
  <c r="R247" i="67" s="1"/>
  <c r="R246" i="67" a="1"/>
  <c r="R246" i="67" s="1"/>
  <c r="R245" i="67" a="1"/>
  <c r="R245" i="67" s="1"/>
  <c r="R244" i="67" a="1"/>
  <c r="R244" i="67" s="1"/>
  <c r="R243" i="67" a="1"/>
  <c r="R243" i="67" s="1"/>
  <c r="R242" i="67" a="1"/>
  <c r="R242" i="67" s="1"/>
  <c r="O242" i="67" a="1"/>
  <c r="O242" i="67" s="1"/>
  <c r="N242" i="67" a="1"/>
  <c r="N242" i="67" s="1"/>
  <c r="M242" i="67" a="1"/>
  <c r="M242" i="67" s="1"/>
  <c r="L242" i="67" a="1"/>
  <c r="L242" i="67" s="1"/>
  <c r="K242" i="67" a="1"/>
  <c r="K242" i="67" s="1"/>
  <c r="J242" i="67" a="1"/>
  <c r="S256" i="67" s="1"/>
  <c r="R241" i="67"/>
  <c r="R240" i="67"/>
  <c r="R239" i="67" a="1"/>
  <c r="R239" i="67" s="1"/>
  <c r="R238" i="67" a="1"/>
  <c r="R238" i="67" s="1"/>
  <c r="R237" i="67" a="1"/>
  <c r="R237" i="67" s="1"/>
  <c r="R236" i="67" a="1"/>
  <c r="R236" i="67" s="1"/>
  <c r="R235" i="67" a="1"/>
  <c r="R235" i="67" s="1"/>
  <c r="R234" i="67" a="1"/>
  <c r="R234" i="67" s="1"/>
  <c r="R233" i="67" a="1"/>
  <c r="R233" i="67" s="1"/>
  <c r="R232" i="67" a="1"/>
  <c r="R232" i="67" s="1"/>
  <c r="R231" i="67" a="1"/>
  <c r="R231" i="67" s="1"/>
  <c r="R230" i="67" a="1"/>
  <c r="R230" i="67" s="1"/>
  <c r="R229" i="67" a="1"/>
  <c r="R229" i="67" s="1"/>
  <c r="R228" i="67" a="1"/>
  <c r="R228" i="67" s="1"/>
  <c r="R227" i="67" a="1"/>
  <c r="R227" i="67" s="1"/>
  <c r="R226" i="67" a="1"/>
  <c r="R226" i="67" s="1"/>
  <c r="R225" i="67" a="1"/>
  <c r="R225" i="67" s="1"/>
  <c r="R224" i="67" a="1"/>
  <c r="R224" i="67" s="1"/>
  <c r="R223" i="67" a="1"/>
  <c r="R223" i="67" s="1"/>
  <c r="R222" i="67" a="1"/>
  <c r="R222" i="67" s="1"/>
  <c r="R221" i="67" a="1"/>
  <c r="R221" i="67" s="1"/>
  <c r="R220" i="67" a="1"/>
  <c r="R220" i="67" s="1"/>
  <c r="R219" i="67" a="1"/>
  <c r="R219" i="67" s="1"/>
  <c r="R218" i="67" a="1"/>
  <c r="R218" i="67" s="1"/>
  <c r="R217" i="67" a="1"/>
  <c r="R217" i="67" s="1"/>
  <c r="R216" i="67" a="1"/>
  <c r="R216" i="67" s="1"/>
  <c r="R215" i="67" a="1"/>
  <c r="R215" i="67" s="1"/>
  <c r="R214" i="67" a="1"/>
  <c r="R214" i="67" s="1"/>
  <c r="R213" i="67" a="1"/>
  <c r="R213" i="67" s="1"/>
  <c r="R212" i="67" a="1"/>
  <c r="R212" i="67" s="1"/>
  <c r="R211" i="67" a="1"/>
  <c r="R211" i="67" s="1"/>
  <c r="R210" i="67" a="1"/>
  <c r="R210" i="67" s="1"/>
  <c r="R209" i="67" a="1"/>
  <c r="R209" i="67" s="1"/>
  <c r="R208" i="67" a="1"/>
  <c r="R208" i="67" s="1"/>
  <c r="R207" i="67" a="1"/>
  <c r="R207" i="67" s="1"/>
  <c r="R206" i="67" a="1"/>
  <c r="R206" i="67" s="1"/>
  <c r="R205" i="67" a="1"/>
  <c r="R205" i="67" s="1"/>
  <c r="R204" i="67" a="1"/>
  <c r="R204" i="67" s="1"/>
  <c r="R203" i="67" a="1"/>
  <c r="R203" i="67" s="1"/>
  <c r="R202" i="67" a="1"/>
  <c r="R202" i="67" s="1"/>
  <c r="R201" i="67" a="1"/>
  <c r="R201" i="67" s="1"/>
  <c r="R200" i="67" a="1"/>
  <c r="R200" i="67" s="1"/>
  <c r="R199" i="67" a="1"/>
  <c r="R199" i="67" s="1"/>
  <c r="R198" i="67" a="1"/>
  <c r="R198" i="67" s="1"/>
  <c r="R197" i="67" a="1"/>
  <c r="R197" i="67" s="1"/>
  <c r="R196" i="67" a="1"/>
  <c r="R196" i="67" s="1"/>
  <c r="R195" i="67" a="1"/>
  <c r="R195" i="67" s="1"/>
  <c r="R194" i="67" a="1"/>
  <c r="R194" i="67" s="1"/>
  <c r="R193" i="67" a="1"/>
  <c r="R193" i="67" s="1"/>
  <c r="R192" i="67" a="1"/>
  <c r="R192" i="67" s="1"/>
  <c r="R191" i="67" a="1"/>
  <c r="R191" i="67" s="1"/>
  <c r="R190" i="67" a="1"/>
  <c r="R190" i="67" s="1"/>
  <c r="R189" i="67" a="1"/>
  <c r="R189" i="67" s="1"/>
  <c r="R188" i="67" a="1"/>
  <c r="R188" i="67" s="1"/>
  <c r="R187" i="67" a="1"/>
  <c r="R187" i="67" s="1"/>
  <c r="R186" i="67" a="1"/>
  <c r="R186" i="67" s="1"/>
  <c r="R185" i="67" a="1"/>
  <c r="R185" i="67" s="1"/>
  <c r="R184" i="67" a="1"/>
  <c r="R184" i="67" s="1"/>
  <c r="R183" i="67" a="1"/>
  <c r="R183" i="67" s="1"/>
  <c r="R182" i="67" a="1"/>
  <c r="R182" i="67" s="1"/>
  <c r="O182" i="67" a="1"/>
  <c r="O182" i="67" s="1"/>
  <c r="N182" i="67" a="1"/>
  <c r="N182" i="67" s="1"/>
  <c r="M182" i="67" a="1"/>
  <c r="M182" i="67" s="1"/>
  <c r="L182" i="67" a="1"/>
  <c r="L182" i="67" s="1"/>
  <c r="K182" i="67" a="1"/>
  <c r="K182" i="67" s="1"/>
  <c r="J182" i="67" a="1"/>
  <c r="Q218" i="67" s="1"/>
  <c r="R181" i="67"/>
  <c r="R180" i="67"/>
  <c r="R179" i="67" a="1"/>
  <c r="R179" i="67" s="1"/>
  <c r="R178" i="67" a="1"/>
  <c r="R178" i="67" s="1"/>
  <c r="R177" i="67" a="1"/>
  <c r="R177" i="67" s="1"/>
  <c r="R176" i="67" a="1"/>
  <c r="R176" i="67" s="1"/>
  <c r="R175" i="67" a="1"/>
  <c r="R175" i="67" s="1"/>
  <c r="R174" i="67" a="1"/>
  <c r="R174" i="67" s="1"/>
  <c r="R173" i="67" a="1"/>
  <c r="R173" i="67" s="1"/>
  <c r="R172" i="67" a="1"/>
  <c r="R172" i="67" s="1"/>
  <c r="R171" i="67" a="1"/>
  <c r="R171" i="67" s="1"/>
  <c r="R170" i="67" a="1"/>
  <c r="R170" i="67" s="1"/>
  <c r="R169" i="67" a="1"/>
  <c r="R169" i="67" s="1"/>
  <c r="R168" i="67" a="1"/>
  <c r="R168" i="67" s="1"/>
  <c r="R167" i="67" a="1"/>
  <c r="R167" i="67" s="1"/>
  <c r="R166" i="67" a="1"/>
  <c r="R166" i="67" s="1"/>
  <c r="R165" i="67" a="1"/>
  <c r="R165" i="67" s="1"/>
  <c r="R164" i="67" a="1"/>
  <c r="R164" i="67" s="1"/>
  <c r="R163" i="67" a="1"/>
  <c r="R163" i="67" s="1"/>
  <c r="R162" i="67" a="1"/>
  <c r="R162" i="67" s="1"/>
  <c r="R161" i="67" a="1"/>
  <c r="R161" i="67" s="1"/>
  <c r="R160" i="67" a="1"/>
  <c r="R160" i="67" s="1"/>
  <c r="R159" i="67" a="1"/>
  <c r="R159" i="67" s="1"/>
  <c r="R158" i="67" a="1"/>
  <c r="R158" i="67" s="1"/>
  <c r="R157" i="67" a="1"/>
  <c r="R157" i="67" s="1"/>
  <c r="R156" i="67" a="1"/>
  <c r="R156" i="67" s="1"/>
  <c r="R155" i="67" a="1"/>
  <c r="R155" i="67" s="1"/>
  <c r="R154" i="67" a="1"/>
  <c r="R154" i="67" s="1"/>
  <c r="R153" i="67" a="1"/>
  <c r="R153" i="67" s="1"/>
  <c r="R152" i="67" a="1"/>
  <c r="R152" i="67" s="1"/>
  <c r="R151" i="67" a="1"/>
  <c r="R151" i="67" s="1"/>
  <c r="R150" i="67" a="1"/>
  <c r="R150" i="67" s="1"/>
  <c r="R149" i="67" a="1"/>
  <c r="R149" i="67" s="1"/>
  <c r="R148" i="67" a="1"/>
  <c r="R148" i="67" s="1"/>
  <c r="R147" i="67" a="1"/>
  <c r="R147" i="67" s="1"/>
  <c r="R146" i="67" a="1"/>
  <c r="R146" i="67" s="1"/>
  <c r="R145" i="67" a="1"/>
  <c r="R145" i="67" s="1"/>
  <c r="R144" i="67" a="1"/>
  <c r="R144" i="67" s="1"/>
  <c r="R143" i="67" a="1"/>
  <c r="R143" i="67" s="1"/>
  <c r="R142" i="67" a="1"/>
  <c r="R142" i="67" s="1"/>
  <c r="R141" i="67" a="1"/>
  <c r="R141" i="67" s="1"/>
  <c r="R140" i="67" a="1"/>
  <c r="R140" i="67" s="1"/>
  <c r="R139" i="67" a="1"/>
  <c r="R139" i="67" s="1"/>
  <c r="R138" i="67" a="1"/>
  <c r="R138" i="67" s="1"/>
  <c r="R137" i="67" a="1"/>
  <c r="R137" i="67" s="1"/>
  <c r="R136" i="67" a="1"/>
  <c r="R136" i="67" s="1"/>
  <c r="R135" i="67" a="1"/>
  <c r="R135" i="67" s="1"/>
  <c r="R134" i="67" a="1"/>
  <c r="R134" i="67" s="1"/>
  <c r="R133" i="67" a="1"/>
  <c r="R133" i="67" s="1"/>
  <c r="R132" i="67" a="1"/>
  <c r="R132" i="67" s="1"/>
  <c r="R131" i="67" a="1"/>
  <c r="R131" i="67" s="1"/>
  <c r="R130" i="67" a="1"/>
  <c r="R130" i="67" s="1"/>
  <c r="R129" i="67" a="1"/>
  <c r="R129" i="67" s="1"/>
  <c r="R128" i="67" a="1"/>
  <c r="R128" i="67" s="1"/>
  <c r="R127" i="67" a="1"/>
  <c r="R127" i="67" s="1"/>
  <c r="R126" i="67" a="1"/>
  <c r="R126" i="67" s="1"/>
  <c r="R125" i="67" a="1"/>
  <c r="R125" i="67" s="1"/>
  <c r="R124" i="67" a="1"/>
  <c r="R124" i="67" s="1"/>
  <c r="R123" i="67" a="1"/>
  <c r="R123" i="67" s="1"/>
  <c r="R122" i="67" a="1"/>
  <c r="R122" i="67" s="1"/>
  <c r="O122" i="67" a="1"/>
  <c r="O122" i="67" s="1"/>
  <c r="N122" i="67" a="1"/>
  <c r="N122" i="67" s="1"/>
  <c r="M122" i="67" a="1"/>
  <c r="M122" i="67" s="1"/>
  <c r="L122" i="67" a="1"/>
  <c r="L122" i="67" s="1"/>
  <c r="K122" i="67" a="1"/>
  <c r="K122" i="67" s="1"/>
  <c r="J122" i="67" a="1"/>
  <c r="I177" i="67" s="1"/>
  <c r="R121" i="67"/>
  <c r="R120" i="67"/>
  <c r="R119" i="67" a="1"/>
  <c r="R119" i="67" s="1"/>
  <c r="R118" i="67" a="1"/>
  <c r="R118" i="67" s="1"/>
  <c r="R117" i="67" a="1"/>
  <c r="R117" i="67" s="1"/>
  <c r="R116" i="67" a="1"/>
  <c r="R116" i="67" s="1"/>
  <c r="R115" i="67" a="1"/>
  <c r="R115" i="67" s="1"/>
  <c r="R114" i="67" a="1"/>
  <c r="R114" i="67" s="1"/>
  <c r="R113" i="67" a="1"/>
  <c r="R113" i="67" s="1"/>
  <c r="R112" i="67" a="1"/>
  <c r="R112" i="67" s="1"/>
  <c r="R111" i="67" a="1"/>
  <c r="R111" i="67" s="1"/>
  <c r="R110" i="67" a="1"/>
  <c r="R110" i="67" s="1"/>
  <c r="R109" i="67" a="1"/>
  <c r="R109" i="67" s="1"/>
  <c r="R108" i="67" a="1"/>
  <c r="R108" i="67" s="1"/>
  <c r="R107" i="67" a="1"/>
  <c r="R107" i="67" s="1"/>
  <c r="R106" i="67" a="1"/>
  <c r="R106" i="67" s="1"/>
  <c r="R105" i="67" a="1"/>
  <c r="R105" i="67" s="1"/>
  <c r="R104" i="67" a="1"/>
  <c r="R104" i="67" s="1"/>
  <c r="R103" i="67" a="1"/>
  <c r="R103" i="67" s="1"/>
  <c r="R102" i="67" a="1"/>
  <c r="R102" i="67" s="1"/>
  <c r="R101" i="67" a="1"/>
  <c r="R101" i="67" s="1"/>
  <c r="R100" i="67" a="1"/>
  <c r="R100" i="67" s="1"/>
  <c r="R99" i="67" a="1"/>
  <c r="R99" i="67" s="1"/>
  <c r="R98" i="67" a="1"/>
  <c r="R98" i="67" s="1"/>
  <c r="R97" i="67" a="1"/>
  <c r="R97" i="67" s="1"/>
  <c r="R96" i="67" a="1"/>
  <c r="R96" i="67" s="1"/>
  <c r="R95" i="67" a="1"/>
  <c r="R95" i="67" s="1"/>
  <c r="R94" i="67" a="1"/>
  <c r="R94" i="67" s="1"/>
  <c r="R93" i="67" a="1"/>
  <c r="R93" i="67" s="1"/>
  <c r="R92" i="67" a="1"/>
  <c r="R92" i="67" s="1"/>
  <c r="R91" i="67" a="1"/>
  <c r="R91" i="67" s="1"/>
  <c r="R90" i="67" a="1"/>
  <c r="R90" i="67" s="1"/>
  <c r="R89" i="67" a="1"/>
  <c r="R89" i="67" s="1"/>
  <c r="R88" i="67" a="1"/>
  <c r="R88" i="67" s="1"/>
  <c r="R87" i="67" a="1"/>
  <c r="R87" i="67" s="1"/>
  <c r="R86" i="67" a="1"/>
  <c r="R86" i="67" s="1"/>
  <c r="R85" i="67" a="1"/>
  <c r="R85" i="67" s="1"/>
  <c r="R84" i="67" a="1"/>
  <c r="R84" i="67" s="1"/>
  <c r="R83" i="67" a="1"/>
  <c r="R83" i="67" s="1"/>
  <c r="R82" i="67" a="1"/>
  <c r="R82" i="67" s="1"/>
  <c r="R81" i="67" a="1"/>
  <c r="R81" i="67" s="1"/>
  <c r="R80" i="67" a="1"/>
  <c r="R80" i="67" s="1"/>
  <c r="R79" i="67" a="1"/>
  <c r="R79" i="67" s="1"/>
  <c r="R78" i="67" a="1"/>
  <c r="R78" i="67" s="1"/>
  <c r="R77" i="67" a="1"/>
  <c r="R77" i="67" s="1"/>
  <c r="R76" i="67" a="1"/>
  <c r="R76" i="67" s="1"/>
  <c r="R75" i="67" a="1"/>
  <c r="R75" i="67" s="1"/>
  <c r="R74" i="67" a="1"/>
  <c r="R74" i="67" s="1"/>
  <c r="R73" i="67" a="1"/>
  <c r="R73" i="67" s="1"/>
  <c r="R72" i="67" a="1"/>
  <c r="R72" i="67" s="1"/>
  <c r="R71" i="67" a="1"/>
  <c r="R71" i="67" s="1"/>
  <c r="R70" i="67" a="1"/>
  <c r="R70" i="67" s="1"/>
  <c r="R69" i="67" a="1"/>
  <c r="R69" i="67" s="1"/>
  <c r="R68" i="67" a="1"/>
  <c r="R68" i="67" s="1"/>
  <c r="R67" i="67" a="1"/>
  <c r="R67" i="67" s="1"/>
  <c r="R66" i="67" a="1"/>
  <c r="R66" i="67" s="1"/>
  <c r="R65" i="67" a="1"/>
  <c r="R65" i="67" s="1"/>
  <c r="R64" i="67" a="1"/>
  <c r="R64" i="67" s="1"/>
  <c r="R63" i="67" a="1"/>
  <c r="R63" i="67" s="1"/>
  <c r="R62" i="67" a="1"/>
  <c r="R62" i="67" s="1"/>
  <c r="O62" i="67" a="1"/>
  <c r="O62" i="67" s="1"/>
  <c r="N62" i="67" a="1"/>
  <c r="N62" i="67" s="1"/>
  <c r="M62" i="67" a="1"/>
  <c r="M62" i="67" s="1"/>
  <c r="L62" i="67" a="1"/>
  <c r="L62" i="67" s="1"/>
  <c r="K62" i="67" a="1"/>
  <c r="K62" i="67" s="1"/>
  <c r="J62" i="67" a="1"/>
  <c r="Q65" i="67" s="1"/>
  <c r="R61" i="67"/>
  <c r="R60" i="67"/>
  <c r="R59" i="67" a="1"/>
  <c r="R59" i="67" s="1"/>
  <c r="R58" i="67" a="1"/>
  <c r="R58" i="67" s="1"/>
  <c r="R57" i="67" a="1"/>
  <c r="R57" i="67" s="1"/>
  <c r="R56" i="67" a="1"/>
  <c r="R56" i="67" s="1"/>
  <c r="R55" i="67" a="1"/>
  <c r="R55" i="67" s="1"/>
  <c r="R54" i="67" a="1"/>
  <c r="R54" i="67" s="1"/>
  <c r="R53" i="67" a="1"/>
  <c r="R53" i="67" s="1"/>
  <c r="R52" i="67" a="1"/>
  <c r="R52" i="67" s="1"/>
  <c r="R51" i="67" a="1"/>
  <c r="R51" i="67" s="1"/>
  <c r="R50" i="67" a="1"/>
  <c r="R50" i="67" s="1"/>
  <c r="R49" i="67" a="1"/>
  <c r="R49" i="67" s="1"/>
  <c r="R48" i="67" a="1"/>
  <c r="R48" i="67" s="1"/>
  <c r="R47" i="67" a="1"/>
  <c r="R47" i="67" s="1"/>
  <c r="R46" i="67" a="1"/>
  <c r="R46" i="67" s="1"/>
  <c r="R45" i="67" a="1"/>
  <c r="R45" i="67" s="1"/>
  <c r="R44" i="67" a="1"/>
  <c r="R44" i="67" s="1"/>
  <c r="R43" i="67" a="1"/>
  <c r="R43" i="67" s="1"/>
  <c r="R42" i="67" a="1"/>
  <c r="R42" i="67" s="1"/>
  <c r="R41" i="67" a="1"/>
  <c r="R41" i="67" s="1"/>
  <c r="R40" i="67" a="1"/>
  <c r="R40" i="67" s="1"/>
  <c r="R39" i="67" a="1"/>
  <c r="R39" i="67" s="1"/>
  <c r="R38" i="67" a="1"/>
  <c r="R38" i="67" s="1"/>
  <c r="R37" i="67" a="1"/>
  <c r="R37" i="67" s="1"/>
  <c r="R36" i="67" a="1"/>
  <c r="R36" i="67" s="1"/>
  <c r="R35" i="67" a="1"/>
  <c r="R35" i="67" s="1"/>
  <c r="R34" i="67" a="1"/>
  <c r="R34" i="67" s="1"/>
  <c r="R33" i="67" a="1"/>
  <c r="R33" i="67" s="1"/>
  <c r="R32" i="67" a="1"/>
  <c r="R32" i="67" s="1"/>
  <c r="R31" i="67" a="1"/>
  <c r="R31" i="67" s="1"/>
  <c r="R30" i="67" a="1"/>
  <c r="R30" i="67" s="1"/>
  <c r="R29" i="67" a="1"/>
  <c r="R29" i="67" s="1"/>
  <c r="R28" i="67" a="1"/>
  <c r="R28" i="67" s="1"/>
  <c r="R27" i="67" a="1"/>
  <c r="R27" i="67" s="1"/>
  <c r="R26" i="67" a="1"/>
  <c r="R26" i="67" s="1"/>
  <c r="R25" i="67" a="1"/>
  <c r="R25" i="67" s="1"/>
  <c r="R24" i="67" a="1"/>
  <c r="R24" i="67" s="1"/>
  <c r="R23" i="67" a="1"/>
  <c r="R23" i="67" s="1"/>
  <c r="R22" i="67" a="1"/>
  <c r="R22" i="67" s="1"/>
  <c r="R21" i="67" a="1"/>
  <c r="R21" i="67" s="1"/>
  <c r="R20" i="67" a="1"/>
  <c r="R20" i="67" s="1"/>
  <c r="R19" i="67" a="1"/>
  <c r="R19" i="67" s="1"/>
  <c r="R18" i="67" a="1"/>
  <c r="R18" i="67" s="1"/>
  <c r="R17" i="67" a="1"/>
  <c r="R17" i="67" s="1"/>
  <c r="R16" i="67" a="1"/>
  <c r="R16" i="67" s="1"/>
  <c r="R15" i="67" a="1"/>
  <c r="R15" i="67" s="1"/>
  <c r="R14" i="67" a="1"/>
  <c r="R14" i="67" s="1"/>
  <c r="R13" i="67" a="1"/>
  <c r="R13" i="67" s="1"/>
  <c r="R12" i="67" a="1"/>
  <c r="R12" i="67" s="1"/>
  <c r="R11" i="67" a="1"/>
  <c r="R11" i="67" s="1"/>
  <c r="R10" i="67" a="1"/>
  <c r="R10" i="67" s="1"/>
  <c r="R9" i="67" a="1"/>
  <c r="R9" i="67" s="1"/>
  <c r="R8" i="67" a="1"/>
  <c r="R8" i="67" s="1"/>
  <c r="R7" i="67" a="1"/>
  <c r="R7" i="67" s="1"/>
  <c r="R6" i="67" a="1"/>
  <c r="R6" i="67" s="1"/>
  <c r="R5" i="67" a="1"/>
  <c r="R5" i="67" s="1"/>
  <c r="R4" i="67" a="1"/>
  <c r="R4" i="67" s="1"/>
  <c r="R3" i="67" a="1"/>
  <c r="R3" i="67" s="1"/>
  <c r="R2" i="67" a="1"/>
  <c r="R2" i="67" s="1"/>
  <c r="O2" i="67" a="1"/>
  <c r="O2" i="67" s="1"/>
  <c r="N2" i="67" a="1"/>
  <c r="N2" i="67" s="1"/>
  <c r="M2" i="67" a="1"/>
  <c r="M2" i="67" s="1"/>
  <c r="L2" i="67" a="1"/>
  <c r="L2" i="67" s="1"/>
  <c r="K2" i="67" a="1"/>
  <c r="K2" i="67" s="1"/>
  <c r="J2" i="67" a="1"/>
  <c r="S51" i="67" s="1"/>
  <c r="L23" i="66"/>
  <c r="K23" i="66"/>
  <c r="J23" i="66"/>
  <c r="M23" i="66" s="1"/>
  <c r="L22" i="66"/>
  <c r="K22" i="66"/>
  <c r="J22" i="66"/>
  <c r="M22" i="66" s="1"/>
  <c r="L21" i="66"/>
  <c r="K21" i="66"/>
  <c r="J21" i="66"/>
  <c r="I21" i="66" s="1"/>
  <c r="L20" i="66"/>
  <c r="K20" i="66"/>
  <c r="J20" i="66"/>
  <c r="L19" i="66"/>
  <c r="K19" i="66"/>
  <c r="J19" i="66"/>
  <c r="I19" i="66" s="1"/>
  <c r="L18" i="66"/>
  <c r="K18" i="66"/>
  <c r="J18" i="66"/>
  <c r="L17" i="66"/>
  <c r="K17" i="66"/>
  <c r="J17" i="66"/>
  <c r="L16" i="66"/>
  <c r="K16" i="66"/>
  <c r="J16" i="66"/>
  <c r="I16" i="66" s="1"/>
  <c r="L15" i="66"/>
  <c r="K15" i="66"/>
  <c r="J15" i="66"/>
  <c r="M15" i="66" s="1"/>
  <c r="L14" i="66"/>
  <c r="K14" i="66"/>
  <c r="J14" i="66"/>
  <c r="L13" i="66"/>
  <c r="K13" i="66"/>
  <c r="J13" i="66"/>
  <c r="L12" i="66"/>
  <c r="K12" i="66"/>
  <c r="J12" i="66"/>
  <c r="L11" i="66"/>
  <c r="K11" i="66"/>
  <c r="J11" i="66"/>
  <c r="I11" i="66" s="1"/>
  <c r="L10" i="66"/>
  <c r="K10" i="66"/>
  <c r="J10" i="66"/>
  <c r="L9" i="66"/>
  <c r="K9" i="66"/>
  <c r="J9" i="66"/>
  <c r="L8" i="66"/>
  <c r="K8" i="66"/>
  <c r="J8" i="66"/>
  <c r="I8" i="66" s="1"/>
  <c r="L7" i="66"/>
  <c r="K7" i="66"/>
  <c r="J7" i="66"/>
  <c r="M7" i="66" s="1"/>
  <c r="L6" i="66"/>
  <c r="K6" i="66"/>
  <c r="J6" i="66"/>
  <c r="L5" i="66"/>
  <c r="K5" i="66"/>
  <c r="J5" i="66"/>
  <c r="L4" i="66"/>
  <c r="K4" i="66"/>
  <c r="J4" i="66"/>
  <c r="L3" i="66"/>
  <c r="K3" i="66"/>
  <c r="J3" i="66"/>
  <c r="I3" i="66" s="1"/>
  <c r="L2" i="66"/>
  <c r="K2" i="66"/>
  <c r="J2" i="66"/>
  <c r="Q422" i="62" a="1"/>
  <c r="Q422" i="62" s="1"/>
  <c r="N422" i="62" a="1"/>
  <c r="N422" i="62" s="1"/>
  <c r="L422" i="62" a="1"/>
  <c r="L422" i="62" s="1"/>
  <c r="J422" i="62" a="1"/>
  <c r="Q419" i="62" a="1"/>
  <c r="Q419" i="62" s="1"/>
  <c r="Q418" i="62" a="1"/>
  <c r="Q418" i="62" s="1"/>
  <c r="Q417" i="62" a="1"/>
  <c r="Q417" i="62" s="1"/>
  <c r="Q416" i="62" a="1"/>
  <c r="Q416" i="62" s="1"/>
  <c r="Q415" i="62" a="1"/>
  <c r="Q415" i="62" s="1"/>
  <c r="Q414" i="62" a="1"/>
  <c r="Q414" i="62" s="1"/>
  <c r="Q411" i="62" a="1"/>
  <c r="Q411" i="62" s="1"/>
  <c r="Q410" i="62" a="1"/>
  <c r="Q410" i="62" s="1"/>
  <c r="Q409" i="62" a="1"/>
  <c r="Q409" i="62" s="1"/>
  <c r="Q408" i="62" a="1"/>
  <c r="Q408" i="62" s="1"/>
  <c r="Q407" i="62" a="1"/>
  <c r="Q407" i="62" s="1"/>
  <c r="Q406" i="62" a="1"/>
  <c r="Q406" i="62" s="1"/>
  <c r="Q403" i="62" a="1"/>
  <c r="Q403" i="62" s="1"/>
  <c r="Q402" i="62" a="1"/>
  <c r="Q402" i="62" s="1"/>
  <c r="Q401" i="62" a="1"/>
  <c r="Q401" i="62" s="1"/>
  <c r="Q400" i="62" a="1"/>
  <c r="Q400" i="62" s="1"/>
  <c r="Q399" i="62" a="1"/>
  <c r="Q399" i="62" s="1"/>
  <c r="Q398" i="62" a="1"/>
  <c r="Q398" i="62" s="1"/>
  <c r="Q395" i="62" a="1"/>
  <c r="Q395" i="62" s="1"/>
  <c r="Q394" i="62" a="1"/>
  <c r="Q394" i="62" s="1"/>
  <c r="Q393" i="62" a="1"/>
  <c r="Q393" i="62" s="1"/>
  <c r="Q392" i="62" a="1"/>
  <c r="Q392" i="62" s="1"/>
  <c r="Q391" i="62" a="1"/>
  <c r="Q391" i="62" s="1"/>
  <c r="Q390" i="62" a="1"/>
  <c r="Q390" i="62" s="1"/>
  <c r="Q387" i="62" a="1"/>
  <c r="Q387" i="62" s="1"/>
  <c r="Q386" i="62" a="1"/>
  <c r="Q386" i="62" s="1"/>
  <c r="Q385" i="62" a="1"/>
  <c r="Q385" i="62" s="1"/>
  <c r="Q384" i="62" a="1"/>
  <c r="Q384" i="62" s="1"/>
  <c r="Q383" i="62" a="1"/>
  <c r="Q383" i="62" s="1"/>
  <c r="Q382" i="62" a="1"/>
  <c r="Q382" i="62" s="1"/>
  <c r="Q379" i="62" a="1"/>
  <c r="Q379" i="62" s="1"/>
  <c r="Q378" i="62" a="1"/>
  <c r="Q378" i="62" s="1"/>
  <c r="Q377" i="62" a="1"/>
  <c r="Q377" i="62" s="1"/>
  <c r="Q376" i="62" a="1"/>
  <c r="Q376" i="62" s="1"/>
  <c r="Q375" i="62" a="1"/>
  <c r="Q375" i="62" s="1"/>
  <c r="Q374" i="62" a="1"/>
  <c r="Q374" i="62" s="1"/>
  <c r="Q371" i="62" a="1"/>
  <c r="Q371" i="62" s="1"/>
  <c r="Q370" i="62" a="1"/>
  <c r="Q370" i="62" s="1"/>
  <c r="Q369" i="62" a="1"/>
  <c r="Q369" i="62" s="1"/>
  <c r="Q368" i="62" a="1"/>
  <c r="Q368" i="62" s="1"/>
  <c r="Q367" i="62" a="1"/>
  <c r="Q367" i="62" s="1"/>
  <c r="Q366" i="62" a="1"/>
  <c r="Q366" i="62" s="1"/>
  <c r="Q363" i="62" a="1"/>
  <c r="Q363" i="62" s="1"/>
  <c r="Q362" i="62" a="1"/>
  <c r="Q362" i="62" s="1"/>
  <c r="Q361" i="62" a="1"/>
  <c r="Q361" i="62" s="1"/>
  <c r="Q360" i="62" a="1"/>
  <c r="Q360" i="62" s="1"/>
  <c r="Q359" i="62" a="1"/>
  <c r="Q359" i="62" s="1"/>
  <c r="Q358" i="62" a="1"/>
  <c r="Q358" i="62" s="1"/>
  <c r="Q355" i="62" a="1"/>
  <c r="Q355" i="62" s="1"/>
  <c r="Q354" i="62" a="1"/>
  <c r="Q354" i="62" s="1"/>
  <c r="Q353" i="62" a="1"/>
  <c r="Q353" i="62" s="1"/>
  <c r="Q352" i="62" a="1"/>
  <c r="Q352" i="62" s="1"/>
  <c r="Q351" i="62" a="1"/>
  <c r="Q351" i="62" s="1"/>
  <c r="Q350" i="62" a="1"/>
  <c r="Q350" i="62" s="1"/>
  <c r="Q347" i="62" a="1"/>
  <c r="Q347" i="62" s="1"/>
  <c r="Q346" i="62" a="1"/>
  <c r="Q346" i="62" s="1"/>
  <c r="Q345" i="62" a="1"/>
  <c r="Q345" i="62" s="1"/>
  <c r="Q344" i="62" a="1"/>
  <c r="Q344" i="62" s="1"/>
  <c r="Q343" i="62" a="1"/>
  <c r="Q343" i="62" s="1"/>
  <c r="Q342" i="62" a="1"/>
  <c r="Q342" i="62" s="1"/>
  <c r="M342" i="62" a="1"/>
  <c r="M342" i="62" s="1"/>
  <c r="L342" i="62" a="1"/>
  <c r="L342" i="62" s="1"/>
  <c r="K342" i="62" a="1"/>
  <c r="K342" i="62" s="1"/>
  <c r="J342" i="62" a="1"/>
  <c r="Q340" i="62" a="1"/>
  <c r="Q340" i="62" s="1"/>
  <c r="O340" i="62" s="1"/>
  <c r="Q339" i="62" a="1"/>
  <c r="Q339" i="62" s="1"/>
  <c r="Q338" i="62" a="1"/>
  <c r="Q338" i="62" s="1"/>
  <c r="P338" i="62" s="1"/>
  <c r="Q336" i="62" a="1"/>
  <c r="Q336" i="62" s="1"/>
  <c r="O336" i="62" s="1"/>
  <c r="Q335" i="62" a="1"/>
  <c r="Q335" i="62" s="1"/>
  <c r="Q334" i="62" a="1"/>
  <c r="Q334" i="62" s="1"/>
  <c r="P334" i="62" s="1"/>
  <c r="Q333" i="62" a="1"/>
  <c r="Q333" i="62" s="1"/>
  <c r="Q331" i="62" a="1"/>
  <c r="Q331" i="62" s="1"/>
  <c r="Q330" i="62" a="1"/>
  <c r="Q330" i="62" s="1"/>
  <c r="Q329" i="62" a="1"/>
  <c r="Q329" i="62" s="1"/>
  <c r="P329" i="62" s="1"/>
  <c r="Q327" i="62" a="1"/>
  <c r="Q327" i="62" s="1"/>
  <c r="Q326" i="62" a="1"/>
  <c r="Q326" i="62" s="1"/>
  <c r="Q325" i="62" a="1"/>
  <c r="Q325" i="62" s="1"/>
  <c r="P325" i="62" s="1"/>
  <c r="Q324" i="62" a="1"/>
  <c r="Q324" i="62" s="1"/>
  <c r="Q322" i="62" a="1"/>
  <c r="Q322" i="62" s="1"/>
  <c r="Q321" i="62" a="1"/>
  <c r="Q321" i="62" s="1"/>
  <c r="P321" i="62" s="1"/>
  <c r="Q320" i="62" a="1"/>
  <c r="Q320" i="62" s="1"/>
  <c r="Q318" i="62" a="1"/>
  <c r="Q318" i="62" s="1"/>
  <c r="Q317" i="62" a="1"/>
  <c r="Q317" i="62" s="1"/>
  <c r="P317" i="62" s="1"/>
  <c r="Q316" i="62" a="1"/>
  <c r="Q316" i="62" s="1"/>
  <c r="Q315" i="62" a="1"/>
  <c r="Q315" i="62" s="1"/>
  <c r="Q313" i="62" a="1"/>
  <c r="Q313" i="62" s="1"/>
  <c r="P313" i="62" s="1"/>
  <c r="Q312" i="62" a="1"/>
  <c r="Q312" i="62" s="1"/>
  <c r="O312" i="62" s="1"/>
  <c r="Q311" i="62" a="1"/>
  <c r="Q311" i="62" s="1"/>
  <c r="P311" i="62" s="1"/>
  <c r="Q309" i="62" a="1"/>
  <c r="Q309" i="62" s="1"/>
  <c r="P309" i="62" s="1"/>
  <c r="Q308" i="62" a="1"/>
  <c r="Q308" i="62" s="1"/>
  <c r="Q307" i="62" a="1"/>
  <c r="Q307" i="62" s="1"/>
  <c r="P307" i="62" s="1"/>
  <c r="Q306" i="62" a="1"/>
  <c r="Q306" i="62" s="1"/>
  <c r="Q304" i="62" a="1"/>
  <c r="Q304" i="62" s="1"/>
  <c r="Q303" i="62" a="1"/>
  <c r="Q303" i="62" s="1"/>
  <c r="Q302" i="62" a="1"/>
  <c r="Q302" i="62" s="1"/>
  <c r="Q300" i="62" a="1"/>
  <c r="Q300" i="62" s="1"/>
  <c r="Q299" i="62" a="1"/>
  <c r="Q299" i="62" s="1"/>
  <c r="O299" i="62" s="1"/>
  <c r="Q298" i="62" a="1"/>
  <c r="Q298" i="62" s="1"/>
  <c r="Q297" i="62" a="1"/>
  <c r="Q297" i="62" s="1"/>
  <c r="Q295" i="62" a="1"/>
  <c r="Q295" i="62" s="1"/>
  <c r="Q294" i="62" a="1"/>
  <c r="Q294" i="62" s="1"/>
  <c r="Q293" i="62" a="1"/>
  <c r="Q293" i="62" s="1"/>
  <c r="P293" i="62" s="1"/>
  <c r="Q291" i="62" a="1"/>
  <c r="Q291" i="62" s="1"/>
  <c r="Q290" i="62" a="1"/>
  <c r="Q290" i="62" s="1"/>
  <c r="Q289" i="62" a="1"/>
  <c r="Q289" i="62" s="1"/>
  <c r="Q288" i="62" a="1"/>
  <c r="Q288" i="62" s="1"/>
  <c r="Q286" i="62" a="1"/>
  <c r="Q286" i="62" s="1"/>
  <c r="Q285" i="62" a="1"/>
  <c r="Q285" i="62" s="1"/>
  <c r="P285" i="62" s="1"/>
  <c r="Q284" i="62" a="1"/>
  <c r="Q284" i="62" s="1"/>
  <c r="Q282" i="62" a="1"/>
  <c r="Q282" i="62" s="1"/>
  <c r="Q281" i="62" a="1"/>
  <c r="Q281" i="62" s="1"/>
  <c r="Q280" i="62" a="1"/>
  <c r="Q280" i="62" s="1"/>
  <c r="Q279" i="62" a="1"/>
  <c r="Q279" i="62" s="1"/>
  <c r="Q277" i="62" a="1"/>
  <c r="Q277" i="62" s="1"/>
  <c r="P277" i="62" s="1"/>
  <c r="Q276" i="62" a="1"/>
  <c r="Q276" i="62" s="1"/>
  <c r="Q275" i="62" a="1"/>
  <c r="Q275" i="62" s="1"/>
  <c r="O275" i="62" s="1"/>
  <c r="Q273" i="62" a="1"/>
  <c r="Q273" i="62" s="1"/>
  <c r="Q272" i="62" a="1"/>
  <c r="Q272" i="62" s="1"/>
  <c r="Q271" i="62" a="1"/>
  <c r="Q271" i="62" s="1"/>
  <c r="Q270" i="62" a="1"/>
  <c r="Q270" i="62" s="1"/>
  <c r="Q268" i="62" a="1"/>
  <c r="Q268" i="62" s="1"/>
  <c r="Q267" i="62" a="1"/>
  <c r="Q267" i="62" s="1"/>
  <c r="Q266" i="62" a="1"/>
  <c r="Q266" i="62" s="1"/>
  <c r="Q264" i="62" a="1"/>
  <c r="Q264" i="62" s="1"/>
  <c r="Q263" i="62" a="1"/>
  <c r="Q263" i="62" s="1"/>
  <c r="Q262" i="62" a="1"/>
  <c r="Q262" i="62" s="1"/>
  <c r="Q261" i="62" a="1"/>
  <c r="Q261" i="62" s="1"/>
  <c r="P261" i="62" s="1"/>
  <c r="Q259" i="62" a="1"/>
  <c r="Q259" i="62" s="1"/>
  <c r="P259" i="62" s="1"/>
  <c r="Q258" i="62" a="1"/>
  <c r="Q258" i="62" s="1"/>
  <c r="Q257" i="62" a="1"/>
  <c r="Q257" i="62" s="1"/>
  <c r="Q255" i="62" a="1"/>
  <c r="Q255" i="62" s="1"/>
  <c r="Q254" i="62" a="1"/>
  <c r="Q254" i="62" s="1"/>
  <c r="O254" i="62" s="1"/>
  <c r="Q253" i="62" a="1"/>
  <c r="Q253" i="62" s="1"/>
  <c r="Q252" i="62" a="1"/>
  <c r="Q252" i="62" s="1"/>
  <c r="O252" i="62" s="1"/>
  <c r="Q250" i="62" a="1"/>
  <c r="Q250" i="62" s="1"/>
  <c r="Q249" i="62" a="1"/>
  <c r="Q249" i="62" s="1"/>
  <c r="P249" i="62" s="1"/>
  <c r="Q248" i="62" a="1"/>
  <c r="Q248" i="62" s="1"/>
  <c r="P248" i="62" s="1"/>
  <c r="Q246" i="62" a="1"/>
  <c r="Q246" i="62" s="1"/>
  <c r="Q245" i="62" a="1"/>
  <c r="Q245" i="62" s="1"/>
  <c r="P245" i="62" s="1"/>
  <c r="Q244" i="62" a="1"/>
  <c r="Q244" i="62" s="1"/>
  <c r="O244" i="62" s="1"/>
  <c r="Q243" i="62" a="1"/>
  <c r="Q243" i="62" s="1"/>
  <c r="Q241" i="62" a="1"/>
  <c r="Q241" i="62" s="1"/>
  <c r="Q240" i="62" a="1"/>
  <c r="Q240" i="62" s="1"/>
  <c r="P240" i="62" s="1"/>
  <c r="Q239" i="62" a="1"/>
  <c r="Q239" i="62" s="1"/>
  <c r="Q237" i="62" a="1"/>
  <c r="Q237" i="62" s="1"/>
  <c r="P237" i="62" s="1"/>
  <c r="Q236" i="62" a="1"/>
  <c r="Q236" i="62" s="1"/>
  <c r="P236" i="62" s="1"/>
  <c r="Q235" i="62" a="1"/>
  <c r="Q235" i="62" s="1"/>
  <c r="Q234" i="62" a="1"/>
  <c r="Q234" i="62" s="1"/>
  <c r="Q232" i="62" a="1"/>
  <c r="Q232" i="62" s="1"/>
  <c r="P232" i="62" s="1"/>
  <c r="Q231" i="62" a="1"/>
  <c r="Q231" i="62" s="1"/>
  <c r="Q230" i="62" a="1"/>
  <c r="Q230" i="62" s="1"/>
  <c r="Q228" i="62" a="1"/>
  <c r="Q228" i="62" s="1"/>
  <c r="Q227" i="62" a="1"/>
  <c r="Q227" i="62" s="1"/>
  <c r="Q226" i="62" a="1"/>
  <c r="Q226" i="62" s="1"/>
  <c r="Q225" i="62" a="1"/>
  <c r="Q225" i="62" s="1"/>
  <c r="Q223" i="62" a="1"/>
  <c r="Q223" i="62" s="1"/>
  <c r="Q222" i="62" a="1"/>
  <c r="Q222" i="62" s="1"/>
  <c r="Q221" i="62" a="1"/>
  <c r="Q221" i="62" s="1"/>
  <c r="P221" i="62" s="1"/>
  <c r="Q219" i="62" a="1"/>
  <c r="Q219" i="62" s="1"/>
  <c r="Q218" i="62" a="1"/>
  <c r="Q218" i="62" s="1"/>
  <c r="Q217" i="62" a="1"/>
  <c r="Q217" i="62" s="1"/>
  <c r="Q216" i="62" a="1"/>
  <c r="Q216" i="62" s="1"/>
  <c r="P216" i="62" s="1"/>
  <c r="Q214" i="62" a="1"/>
  <c r="Q214" i="62" s="1"/>
  <c r="Q213" i="62" a="1"/>
  <c r="Q213" i="62" s="1"/>
  <c r="P213" i="62" s="1"/>
  <c r="Q212" i="62" a="1"/>
  <c r="Q212" i="62" s="1"/>
  <c r="O212" i="62" s="1"/>
  <c r="Q210" i="62" a="1"/>
  <c r="Q210" i="62" s="1"/>
  <c r="Q209" i="62" a="1"/>
  <c r="Q209" i="62" s="1"/>
  <c r="Q208" i="62" a="1"/>
  <c r="Q208" i="62" s="1"/>
  <c r="P208" i="62" s="1"/>
  <c r="Q207" i="62" a="1"/>
  <c r="Q207" i="62" s="1"/>
  <c r="Q205" i="62" a="1"/>
  <c r="Q205" i="62" s="1"/>
  <c r="P205" i="62" s="1"/>
  <c r="Q204" i="62" a="1"/>
  <c r="Q204" i="62" s="1"/>
  <c r="P204" i="62" s="1"/>
  <c r="Q203" i="62" a="1"/>
  <c r="Q203" i="62" s="1"/>
  <c r="Q201" i="62" a="1"/>
  <c r="Q201" i="62" s="1"/>
  <c r="Q200" i="62" a="1"/>
  <c r="Q200" i="62" s="1"/>
  <c r="P200" i="62" s="1"/>
  <c r="Q199" i="62" a="1"/>
  <c r="Q199" i="62" s="1"/>
  <c r="Q198" i="62" a="1"/>
  <c r="Q198" i="62" s="1"/>
  <c r="Q196" i="62" a="1"/>
  <c r="Q196" i="62" s="1"/>
  <c r="Q195" i="62" a="1"/>
  <c r="Q195" i="62" s="1"/>
  <c r="Q194" i="62" a="1"/>
  <c r="Q194" i="62" s="1"/>
  <c r="Q192" i="62" a="1"/>
  <c r="Q192" i="62" s="1"/>
  <c r="P192" i="62" s="1"/>
  <c r="Q191" i="62" a="1"/>
  <c r="Q191" i="62" s="1"/>
  <c r="Q190" i="62" a="1"/>
  <c r="Q190" i="62" s="1"/>
  <c r="Q189" i="62" a="1"/>
  <c r="Q189" i="62" s="1"/>
  <c r="P189" i="62" s="1"/>
  <c r="Q187" i="62" a="1"/>
  <c r="Q187" i="62" s="1"/>
  <c r="Q186" i="62" a="1"/>
  <c r="Q186" i="62" s="1"/>
  <c r="Q185" i="62" a="1"/>
  <c r="Q185" i="62" s="1"/>
  <c r="Q183" i="62" a="1"/>
  <c r="Q183" i="62" s="1"/>
  <c r="Q182" i="62" a="1"/>
  <c r="Q182" i="62" s="1"/>
  <c r="Q181" i="62" a="1"/>
  <c r="Q181" i="62" s="1"/>
  <c r="P181" i="62" s="1"/>
  <c r="Q180" i="62" a="1"/>
  <c r="Q180" i="62" s="1"/>
  <c r="P180" i="62" s="1"/>
  <c r="Q178" i="62" a="1"/>
  <c r="Q178" i="62" s="1"/>
  <c r="Q177" i="62" a="1"/>
  <c r="Q177" i="62" s="1"/>
  <c r="Q176" i="62" a="1"/>
  <c r="Q176" i="62" s="1"/>
  <c r="P176" i="62" s="1"/>
  <c r="Q174" i="62" a="1"/>
  <c r="Q174" i="62" s="1"/>
  <c r="Q173" i="62" a="1"/>
  <c r="Q173" i="62" s="1"/>
  <c r="P173" i="62" s="1"/>
  <c r="Q172" i="62" a="1"/>
  <c r="Q172" i="62" s="1"/>
  <c r="Q171" i="62" a="1"/>
  <c r="Q171" i="62" s="1"/>
  <c r="Q169" i="62" a="1"/>
  <c r="Q169" i="62" s="1"/>
  <c r="Q168" i="62" a="1"/>
  <c r="Q168" i="62" s="1"/>
  <c r="P168" i="62" s="1"/>
  <c r="Q167" i="62" a="1"/>
  <c r="Q167" i="62" s="1"/>
  <c r="Q165" i="62" a="1"/>
  <c r="Q165" i="62" s="1"/>
  <c r="Q164" i="62" a="1"/>
  <c r="Q164" i="62" s="1"/>
  <c r="Q163" i="62" a="1"/>
  <c r="Q163" i="62" s="1"/>
  <c r="O163" i="62" s="1"/>
  <c r="Q162" i="62" a="1"/>
  <c r="Q162" i="62" s="1"/>
  <c r="Q159" i="62" a="1"/>
  <c r="Q159" i="62" s="1"/>
  <c r="Q158" i="62" a="1"/>
  <c r="Q158" i="62" s="1"/>
  <c r="Q157" i="62" a="1"/>
  <c r="Q157" i="62" s="1"/>
  <c r="Q156" i="62" a="1"/>
  <c r="Q156" i="62" s="1"/>
  <c r="Q155" i="62" a="1"/>
  <c r="Q155" i="62" s="1"/>
  <c r="Q154" i="62" a="1"/>
  <c r="Q154" i="62" s="1"/>
  <c r="Q151" i="62" a="1"/>
  <c r="Q151" i="62" s="1"/>
  <c r="Q150" i="62" a="1"/>
  <c r="Q150" i="62" s="1"/>
  <c r="Q149" i="62" a="1"/>
  <c r="Q149" i="62" s="1"/>
  <c r="Q148" i="62" a="1"/>
  <c r="Q148" i="62" s="1"/>
  <c r="Q147" i="62" a="1"/>
  <c r="Q147" i="62" s="1"/>
  <c r="Q146" i="62" a="1"/>
  <c r="Q146" i="62" s="1"/>
  <c r="Q143" i="62" a="1"/>
  <c r="Q143" i="62" s="1"/>
  <c r="Q142" i="62" a="1"/>
  <c r="Q142" i="62" s="1"/>
  <c r="Q141" i="62" a="1"/>
  <c r="Q141" i="62" s="1"/>
  <c r="Q140" i="62" a="1"/>
  <c r="Q140" i="62" s="1"/>
  <c r="Q139" i="62" a="1"/>
  <c r="Q139" i="62" s="1"/>
  <c r="Q138" i="62" a="1"/>
  <c r="Q138" i="62" s="1"/>
  <c r="Q135" i="62" a="1"/>
  <c r="Q135" i="62" s="1"/>
  <c r="Q134" i="62" a="1"/>
  <c r="Q134" i="62" s="1"/>
  <c r="Q133" i="62" a="1"/>
  <c r="Q133" i="62" s="1"/>
  <c r="Q132" i="62" a="1"/>
  <c r="Q132" i="62" s="1"/>
  <c r="Q131" i="62" a="1"/>
  <c r="Q131" i="62" s="1"/>
  <c r="Q130" i="62" a="1"/>
  <c r="Q130" i="62" s="1"/>
  <c r="Q127" i="62" a="1"/>
  <c r="Q127" i="62" s="1"/>
  <c r="Q126" i="62" a="1"/>
  <c r="Q126" i="62" s="1"/>
  <c r="Q125" i="62" a="1"/>
  <c r="Q125" i="62" s="1"/>
  <c r="Q124" i="62" a="1"/>
  <c r="Q124" i="62" s="1"/>
  <c r="Q123" i="62" a="1"/>
  <c r="Q123" i="62" s="1"/>
  <c r="Q122" i="62" a="1"/>
  <c r="Q122" i="62" s="1"/>
  <c r="Q119" i="62" a="1"/>
  <c r="Q119" i="62" s="1"/>
  <c r="Q118" i="62" a="1"/>
  <c r="Q118" i="62" s="1"/>
  <c r="Q117" i="62" a="1"/>
  <c r="Q117" i="62" s="1"/>
  <c r="Q116" i="62" a="1"/>
  <c r="Q116" i="62" s="1"/>
  <c r="Q115" i="62" a="1"/>
  <c r="Q115" i="62" s="1"/>
  <c r="Q114" i="62" a="1"/>
  <c r="Q114" i="62" s="1"/>
  <c r="Q111" i="62" a="1"/>
  <c r="Q111" i="62" s="1"/>
  <c r="Q110" i="62" a="1"/>
  <c r="Q110" i="62" s="1"/>
  <c r="Q109" i="62" a="1"/>
  <c r="Q109" i="62" s="1"/>
  <c r="Q108" i="62" a="1"/>
  <c r="Q108" i="62" s="1"/>
  <c r="Q107" i="62" a="1"/>
  <c r="Q107" i="62" s="1"/>
  <c r="Q106" i="62" a="1"/>
  <c r="Q106" i="62" s="1"/>
  <c r="Q103" i="62" a="1"/>
  <c r="Q103" i="62" s="1"/>
  <c r="Q102" i="62" a="1"/>
  <c r="Q102" i="62" s="1"/>
  <c r="Q101" i="62" a="1"/>
  <c r="Q101" i="62" s="1"/>
  <c r="Q100" i="62" a="1"/>
  <c r="Q100" i="62" s="1"/>
  <c r="Q99" i="62" a="1"/>
  <c r="Q99" i="62" s="1"/>
  <c r="Q98" i="62" a="1"/>
  <c r="Q98" i="62" s="1"/>
  <c r="Q95" i="62" a="1"/>
  <c r="Q95" i="62" s="1"/>
  <c r="Q94" i="62" a="1"/>
  <c r="Q94" i="62" s="1"/>
  <c r="Q93" i="62" a="1"/>
  <c r="Q93" i="62" s="1"/>
  <c r="Q92" i="62" a="1"/>
  <c r="Q92" i="62" s="1"/>
  <c r="Q91" i="62" a="1"/>
  <c r="Q91" i="62" s="1"/>
  <c r="Q90" i="62" a="1"/>
  <c r="Q90" i="62" s="1"/>
  <c r="Q87" i="62" a="1"/>
  <c r="Q87" i="62" s="1"/>
  <c r="Q86" i="62" a="1"/>
  <c r="Q86" i="62" s="1"/>
  <c r="Q85" i="62" a="1"/>
  <c r="Q85" i="62" s="1"/>
  <c r="Q84" i="62" a="1"/>
  <c r="Q84" i="62" s="1"/>
  <c r="Q83" i="62" a="1"/>
  <c r="Q83" i="62" s="1"/>
  <c r="Q82" i="62" a="1"/>
  <c r="Q82" i="62" s="1"/>
  <c r="Q79" i="62" a="1"/>
  <c r="Q79" i="62" s="1"/>
  <c r="Q78" i="62" a="1"/>
  <c r="Q78" i="62" s="1"/>
  <c r="Q77" i="62" a="1"/>
  <c r="Q77" i="62" s="1"/>
  <c r="Q76" i="62" a="1"/>
  <c r="Q76" i="62" s="1"/>
  <c r="Q75" i="62" a="1"/>
  <c r="Q75" i="62" s="1"/>
  <c r="Q74" i="62" a="1"/>
  <c r="Q74" i="62" s="1"/>
  <c r="Q71" i="62" a="1"/>
  <c r="Q71" i="62" s="1"/>
  <c r="Q70" i="62" a="1"/>
  <c r="Q70" i="62" s="1"/>
  <c r="Q69" i="62" a="1"/>
  <c r="Q69" i="62" s="1"/>
  <c r="Q68" i="62" a="1"/>
  <c r="Q68" i="62" s="1"/>
  <c r="Q67" i="62" a="1"/>
  <c r="Q67" i="62" s="1"/>
  <c r="Q66" i="62" a="1"/>
  <c r="Q66" i="62" s="1"/>
  <c r="Q63" i="62" a="1"/>
  <c r="Q63" i="62" s="1"/>
  <c r="Q62" i="62" a="1"/>
  <c r="Q62" i="62" s="1"/>
  <c r="Q61" i="62" a="1"/>
  <c r="Q61" i="62" s="1"/>
  <c r="Q60" i="62" a="1"/>
  <c r="Q60" i="62" s="1"/>
  <c r="Q59" i="62" a="1"/>
  <c r="Q59" i="62" s="1"/>
  <c r="Q58" i="62" a="1"/>
  <c r="Q58" i="62" s="1"/>
  <c r="Q55" i="62" a="1"/>
  <c r="Q55" i="62" s="1"/>
  <c r="Q54" i="62" a="1"/>
  <c r="Q54" i="62" s="1"/>
  <c r="Q53" i="62" a="1"/>
  <c r="Q53" i="62" s="1"/>
  <c r="Q52" i="62" a="1"/>
  <c r="Q52" i="62" s="1"/>
  <c r="Q51" i="62" a="1"/>
  <c r="Q51" i="62" s="1"/>
  <c r="Q50" i="62" a="1"/>
  <c r="Q50" i="62" s="1"/>
  <c r="Q47" i="62" a="1"/>
  <c r="Q47" i="62" s="1"/>
  <c r="Q46" i="62" a="1"/>
  <c r="Q46" i="62" s="1"/>
  <c r="Q45" i="62" a="1"/>
  <c r="Q45" i="62" s="1"/>
  <c r="Q44" i="62" a="1"/>
  <c r="Q44" i="62" s="1"/>
  <c r="Q43" i="62" a="1"/>
  <c r="Q43" i="62" s="1"/>
  <c r="Q42" i="62" a="1"/>
  <c r="Q42" i="62" s="1"/>
  <c r="Q39" i="62" a="1"/>
  <c r="Q39" i="62" s="1"/>
  <c r="Q38" i="62" a="1"/>
  <c r="Q38" i="62" s="1"/>
  <c r="Q37" i="62" a="1"/>
  <c r="Q37" i="62" s="1"/>
  <c r="Q36" i="62" a="1"/>
  <c r="Q36" i="62" s="1"/>
  <c r="Q35" i="62" a="1"/>
  <c r="Q35" i="62" s="1"/>
  <c r="Q34" i="62" a="1"/>
  <c r="Q34" i="62" s="1"/>
  <c r="Q31" i="62" a="1"/>
  <c r="Q31" i="62" s="1"/>
  <c r="Q30" i="62" a="1"/>
  <c r="Q30" i="62" s="1"/>
  <c r="Q29" i="62" a="1"/>
  <c r="Q29" i="62" s="1"/>
  <c r="Q28" i="62" a="1"/>
  <c r="Q28" i="62" s="1"/>
  <c r="Q27" i="62" a="1"/>
  <c r="Q27" i="62" s="1"/>
  <c r="Q26" i="62" a="1"/>
  <c r="Q26" i="62" s="1"/>
  <c r="Q23" i="62" a="1"/>
  <c r="Q23" i="62" s="1"/>
  <c r="Q22" i="62" a="1"/>
  <c r="Q22" i="62" s="1"/>
  <c r="Q21" i="62" a="1"/>
  <c r="Q21" i="62" s="1"/>
  <c r="Q20" i="62" a="1"/>
  <c r="Q20" i="62" s="1"/>
  <c r="Q19" i="62" a="1"/>
  <c r="Q19" i="62" s="1"/>
  <c r="Q18" i="62" a="1"/>
  <c r="Q18" i="62" s="1"/>
  <c r="Q15" i="62" a="1"/>
  <c r="Q15" i="62" s="1"/>
  <c r="Q14" i="62" a="1"/>
  <c r="Q14" i="62" s="1"/>
  <c r="Q13" i="62" a="1"/>
  <c r="Q13" i="62" s="1"/>
  <c r="Q12" i="62" a="1"/>
  <c r="Q12" i="62" s="1"/>
  <c r="Q11" i="62" a="1"/>
  <c r="Q11" i="62" s="1"/>
  <c r="Q10" i="62" a="1"/>
  <c r="Q10" i="62" s="1"/>
  <c r="Q7" i="62" a="1"/>
  <c r="Q7" i="62" s="1"/>
  <c r="Q6" i="62" a="1"/>
  <c r="Q6" i="62" s="1"/>
  <c r="Q5" i="62" a="1"/>
  <c r="Q5" i="62" s="1"/>
  <c r="Q4" i="62" a="1"/>
  <c r="Q4" i="62" s="1"/>
  <c r="Q3" i="62" a="1"/>
  <c r="Q3" i="62" s="1"/>
  <c r="Q2" i="62" a="1"/>
  <c r="Q2" i="62" s="1"/>
  <c r="M2" i="62" a="1"/>
  <c r="M2" i="62" s="1"/>
  <c r="L2" i="62" a="1"/>
  <c r="L2" i="62" s="1"/>
  <c r="K2" i="62" a="1"/>
  <c r="K2" i="62" s="1"/>
  <c r="J2" i="62" a="1"/>
  <c r="M79" i="36"/>
  <c r="Q421" i="62" s="1" a="1"/>
  <c r="Q421" i="62" s="1"/>
  <c r="L79" i="36"/>
  <c r="Q420" i="62" s="1" a="1"/>
  <c r="Q420" i="62" s="1"/>
  <c r="M78" i="36"/>
  <c r="Q413" i="62" s="1" a="1"/>
  <c r="Q413" i="62" s="1"/>
  <c r="L78" i="36"/>
  <c r="Q412" i="62" s="1" a="1"/>
  <c r="Q412" i="62" s="1"/>
  <c r="M77" i="36"/>
  <c r="Q405" i="62" s="1" a="1"/>
  <c r="Q405" i="62" s="1"/>
  <c r="L77" i="36"/>
  <c r="Q404" i="62" s="1" a="1"/>
  <c r="Q404" i="62" s="1"/>
  <c r="M76" i="36"/>
  <c r="Q397" i="62" s="1" a="1"/>
  <c r="Q397" i="62" s="1"/>
  <c r="L76" i="36"/>
  <c r="Q396" i="62" s="1" a="1"/>
  <c r="Q396" i="62" s="1"/>
  <c r="M75" i="36"/>
  <c r="Q389" i="62" s="1" a="1"/>
  <c r="Q389" i="62" s="1"/>
  <c r="L75" i="36"/>
  <c r="Q388" i="62" s="1" a="1"/>
  <c r="Q388" i="62" s="1"/>
  <c r="M74" i="36"/>
  <c r="Q381" i="62" s="1" a="1"/>
  <c r="Q381" i="62" s="1"/>
  <c r="L74" i="36"/>
  <c r="Q380" i="62" s="1" a="1"/>
  <c r="Q380" i="62" s="1"/>
  <c r="M73" i="36"/>
  <c r="Q373" i="62" s="1" a="1"/>
  <c r="Q373" i="62" s="1"/>
  <c r="L73" i="36"/>
  <c r="Q372" i="62" s="1" a="1"/>
  <c r="Q372" i="62" s="1"/>
  <c r="M72" i="36"/>
  <c r="Q365" i="62" s="1" a="1"/>
  <c r="Q365" i="62" s="1"/>
  <c r="L72" i="36"/>
  <c r="Q364" i="62" s="1" a="1"/>
  <c r="Q364" i="62" s="1"/>
  <c r="M71" i="36"/>
  <c r="Q357" i="62" s="1" a="1"/>
  <c r="Q357" i="62" s="1"/>
  <c r="L71" i="36"/>
  <c r="Q356" i="62" s="1" a="1"/>
  <c r="Q356" i="62" s="1"/>
  <c r="M70" i="36"/>
  <c r="Q349" i="62" s="1" a="1"/>
  <c r="Q349" i="62" s="1"/>
  <c r="L70" i="36"/>
  <c r="Q348" i="62" s="1" a="1"/>
  <c r="Q348" i="62" s="1"/>
  <c r="Q341" i="62" a="1"/>
  <c r="Q341" i="62" s="1"/>
  <c r="Q337" i="62" a="1"/>
  <c r="Q337" i="62" s="1"/>
  <c r="Q332" i="62" a="1"/>
  <c r="Q332" i="62" s="1"/>
  <c r="Q328" i="62" a="1"/>
  <c r="Q328" i="62" s="1"/>
  <c r="Q323" i="62" a="1"/>
  <c r="Q323" i="62" s="1"/>
  <c r="Q319" i="62" a="1"/>
  <c r="Q319" i="62" s="1"/>
  <c r="Q314" i="62" a="1"/>
  <c r="Q314" i="62" s="1"/>
  <c r="Q310" i="62" a="1"/>
  <c r="Q310" i="62" s="1"/>
  <c r="Q305" i="62" a="1"/>
  <c r="Q305" i="62" s="1"/>
  <c r="P305" i="62" s="1"/>
  <c r="Q301" i="62" a="1"/>
  <c r="Q301" i="62" s="1"/>
  <c r="P301" i="62" s="1"/>
  <c r="Q296" i="62" a="1"/>
  <c r="Q296" i="62" s="1"/>
  <c r="Q292" i="62" a="1"/>
  <c r="Q292" i="62" s="1"/>
  <c r="Q287" i="62" a="1"/>
  <c r="Q287" i="62" s="1"/>
  <c r="Q283" i="62" a="1"/>
  <c r="Q283" i="62" s="1"/>
  <c r="Q278" i="62" a="1"/>
  <c r="Q278" i="62" s="1"/>
  <c r="Q274" i="62" a="1"/>
  <c r="Q274" i="62" s="1"/>
  <c r="Q269" i="62" a="1"/>
  <c r="Q269" i="62" s="1"/>
  <c r="P269" i="62" s="1"/>
  <c r="Q265" i="62" a="1"/>
  <c r="Q265" i="62" s="1"/>
  <c r="Q260" i="62" a="1"/>
  <c r="Q260" i="62" s="1"/>
  <c r="P260" i="62" s="1"/>
  <c r="Q256" i="62" a="1"/>
  <c r="Q256" i="62" s="1"/>
  <c r="Q251" i="62" a="1"/>
  <c r="Q251" i="62" s="1"/>
  <c r="Q247" i="62" a="1"/>
  <c r="Q247" i="62" s="1"/>
  <c r="P247" i="62" s="1"/>
  <c r="Q242" i="62" a="1"/>
  <c r="Q242" i="62" s="1"/>
  <c r="Q238" i="62" a="1"/>
  <c r="Q238" i="62" s="1"/>
  <c r="Q233" i="62" a="1"/>
  <c r="Q233" i="62" s="1"/>
  <c r="Q229" i="62" a="1"/>
  <c r="Q229" i="62" s="1"/>
  <c r="P229" i="62" s="1"/>
  <c r="Q224" i="62" a="1"/>
  <c r="Q224" i="62" s="1"/>
  <c r="P224" i="62" s="1"/>
  <c r="Q220" i="62" a="1"/>
  <c r="Q220" i="62" s="1"/>
  <c r="Q215" i="62" a="1"/>
  <c r="Q215" i="62" s="1"/>
  <c r="Q211" i="62" a="1"/>
  <c r="Q211" i="62" s="1"/>
  <c r="Q206" i="62" a="1"/>
  <c r="Q206" i="62" s="1"/>
  <c r="Q202" i="62" a="1"/>
  <c r="Q202" i="62" s="1"/>
  <c r="Q197" i="62" a="1"/>
  <c r="Q197" i="62" s="1"/>
  <c r="P197" i="62" s="1"/>
  <c r="Q193" i="62" a="1"/>
  <c r="Q193" i="62" s="1"/>
  <c r="Q188" i="62" a="1"/>
  <c r="Q188" i="62" s="1"/>
  <c r="P188" i="62" s="1"/>
  <c r="Q184" i="62" a="1"/>
  <c r="Q184" i="62" s="1"/>
  <c r="P184" i="62" s="1"/>
  <c r="Q179" i="62" a="1"/>
  <c r="Q179" i="62" s="1"/>
  <c r="Q175" i="62" a="1"/>
  <c r="Q175" i="62" s="1"/>
  <c r="Q170" i="62" a="1"/>
  <c r="Q170" i="62" s="1"/>
  <c r="Q166" i="62" a="1"/>
  <c r="Q166" i="62" s="1"/>
  <c r="M26" i="36"/>
  <c r="Q161" i="62" s="1" a="1"/>
  <c r="Q161" i="62" s="1"/>
  <c r="L26" i="36"/>
  <c r="Q160" i="62" s="1" a="1"/>
  <c r="Q160" i="62" s="1"/>
  <c r="M25" i="36"/>
  <c r="Q153" i="62" s="1" a="1"/>
  <c r="Q153" i="62" s="1"/>
  <c r="L25" i="36"/>
  <c r="Q152" i="62" s="1" a="1"/>
  <c r="Q152" i="62" s="1"/>
  <c r="M24" i="36"/>
  <c r="Q145" i="62" s="1" a="1"/>
  <c r="Q145" i="62" s="1"/>
  <c r="L24" i="36"/>
  <c r="Q144" i="62" s="1" a="1"/>
  <c r="Q144" i="62" s="1"/>
  <c r="M23" i="36"/>
  <c r="Q137" i="62" s="1" a="1"/>
  <c r="Q137" i="62" s="1"/>
  <c r="L23" i="36"/>
  <c r="Q136" i="62" s="1" a="1"/>
  <c r="Q136" i="62" s="1"/>
  <c r="M22" i="36"/>
  <c r="Q129" i="62" s="1" a="1"/>
  <c r="Q129" i="62" s="1"/>
  <c r="L22" i="36"/>
  <c r="Q128" i="62" s="1" a="1"/>
  <c r="Q128" i="62" s="1"/>
  <c r="M21" i="36"/>
  <c r="Q121" i="62" s="1" a="1"/>
  <c r="Q121" i="62" s="1"/>
  <c r="L21" i="36"/>
  <c r="Q120" i="62" s="1" a="1"/>
  <c r="Q120" i="62" s="1"/>
  <c r="M20" i="36"/>
  <c r="Q113" i="62" s="1" a="1"/>
  <c r="Q113" i="62" s="1"/>
  <c r="L20" i="36"/>
  <c r="Q112" i="62" s="1" a="1"/>
  <c r="Q112" i="62" s="1"/>
  <c r="M19" i="36"/>
  <c r="Q105" i="62" s="1" a="1"/>
  <c r="Q105" i="62" s="1"/>
  <c r="L19" i="36"/>
  <c r="Q104" i="62" s="1" a="1"/>
  <c r="Q104" i="62" s="1"/>
  <c r="M18" i="36"/>
  <c r="Q97" i="62" s="1" a="1"/>
  <c r="Q97" i="62" s="1"/>
  <c r="L18" i="36"/>
  <c r="Q96" i="62" s="1" a="1"/>
  <c r="Q96" i="62" s="1"/>
  <c r="M17" i="36"/>
  <c r="Q89" i="62" s="1" a="1"/>
  <c r="Q89" i="62" s="1"/>
  <c r="L17" i="36"/>
  <c r="Q88" i="62" s="1" a="1"/>
  <c r="Q88" i="62" s="1"/>
  <c r="M16" i="36"/>
  <c r="Q81" i="62" s="1" a="1"/>
  <c r="Q81" i="62" s="1"/>
  <c r="L16" i="36"/>
  <c r="Q80" i="62" s="1" a="1"/>
  <c r="Q80" i="62" s="1"/>
  <c r="M15" i="36"/>
  <c r="Q73" i="62" s="1" a="1"/>
  <c r="Q73" i="62" s="1"/>
  <c r="L15" i="36"/>
  <c r="Q72" i="62" s="1" a="1"/>
  <c r="Q72" i="62" s="1"/>
  <c r="M14" i="36"/>
  <c r="Q65" i="62" s="1" a="1"/>
  <c r="Q65" i="62" s="1"/>
  <c r="L14" i="36"/>
  <c r="Q64" i="62" s="1" a="1"/>
  <c r="Q64" i="62" s="1"/>
  <c r="M13" i="36"/>
  <c r="Q57" i="62" s="1" a="1"/>
  <c r="Q57" i="62" s="1"/>
  <c r="L13" i="36"/>
  <c r="Q56" i="62" s="1" a="1"/>
  <c r="Q56" i="62" s="1"/>
  <c r="M12" i="36"/>
  <c r="Q49" i="62" s="1" a="1"/>
  <c r="Q49" i="62" s="1"/>
  <c r="L12" i="36"/>
  <c r="Q48" i="62" s="1" a="1"/>
  <c r="Q48" i="62" s="1"/>
  <c r="M11" i="36"/>
  <c r="Q41" i="62" s="1" a="1"/>
  <c r="Q41" i="62" s="1"/>
  <c r="L11" i="36"/>
  <c r="Q40" i="62" s="1" a="1"/>
  <c r="Q40" i="62" s="1"/>
  <c r="M10" i="36"/>
  <c r="Q33" i="62" s="1" a="1"/>
  <c r="Q33" i="62" s="1"/>
  <c r="L10" i="36"/>
  <c r="Q32" i="62" s="1" a="1"/>
  <c r="Q32" i="62" s="1"/>
  <c r="M9" i="36"/>
  <c r="Q25" i="62" s="1" a="1"/>
  <c r="Q25" i="62" s="1"/>
  <c r="L9" i="36"/>
  <c r="Q24" i="62" s="1" a="1"/>
  <c r="Q24" i="62" s="1"/>
  <c r="M8" i="36"/>
  <c r="Q17" i="62" s="1" a="1"/>
  <c r="Q17" i="62" s="1"/>
  <c r="L8" i="36"/>
  <c r="Q16" i="62" s="1" a="1"/>
  <c r="Q16" i="62" s="1"/>
  <c r="M7" i="36"/>
  <c r="Q9" i="62" s="1" a="1"/>
  <c r="Q9" i="62" s="1"/>
  <c r="L7" i="36"/>
  <c r="Q8" i="62" s="1" a="1"/>
  <c r="Q8" i="62" s="1"/>
  <c r="L57" i="48"/>
  <c r="I57" i="48" s="1"/>
  <c r="K52" i="48" a="1"/>
  <c r="K49" i="48" a="1"/>
  <c r="K48" i="48"/>
  <c r="J57" i="48" s="1"/>
  <c r="L47" i="48"/>
  <c r="I47" i="48" s="1"/>
  <c r="K42" i="48" a="1"/>
  <c r="J46" i="48" s="1"/>
  <c r="K39" i="48" a="1"/>
  <c r="I41" i="48" s="1"/>
  <c r="K38" i="48"/>
  <c r="L33" i="48" a="1"/>
  <c r="L33" i="48" s="1"/>
  <c r="K33" i="48" a="1"/>
  <c r="J37" i="48" s="1"/>
  <c r="K30" i="48" a="1"/>
  <c r="J32" i="48" s="1"/>
  <c r="K29" i="48"/>
  <c r="L24" i="48" a="1"/>
  <c r="L24" i="48" s="1"/>
  <c r="K24" i="48" a="1"/>
  <c r="J28" i="48" s="1"/>
  <c r="K21" i="48" a="1"/>
  <c r="K20" i="48"/>
  <c r="L15" i="48" a="1"/>
  <c r="L15" i="48" s="1"/>
  <c r="K15" i="48" a="1"/>
  <c r="I19" i="48" s="1"/>
  <c r="K12" i="48" a="1"/>
  <c r="K11" i="48"/>
  <c r="L6" i="48" a="1"/>
  <c r="L6" i="48" s="1"/>
  <c r="K6" i="48" a="1"/>
  <c r="K6" i="48" s="1"/>
  <c r="K3" i="48" a="1"/>
  <c r="I4" i="48" s="1"/>
  <c r="K2" i="48"/>
  <c r="S1426" i="47" a="1"/>
  <c r="S1426" i="47" s="1"/>
  <c r="S1425" i="47" a="1"/>
  <c r="S1425" i="47" s="1"/>
  <c r="S1424" i="47" a="1"/>
  <c r="S1424" i="47" s="1"/>
  <c r="S1423" i="47" a="1"/>
  <c r="S1423" i="47" s="1"/>
  <c r="S1422" i="47" a="1"/>
  <c r="S1422" i="47" s="1"/>
  <c r="S1421" i="47" a="1"/>
  <c r="S1421" i="47" s="1"/>
  <c r="S1420" i="47" a="1"/>
  <c r="S1420" i="47" s="1"/>
  <c r="S1419" i="47" a="1"/>
  <c r="S1419" i="47" s="1"/>
  <c r="S1418" i="47" a="1"/>
  <c r="S1418" i="47" s="1"/>
  <c r="S1417" i="47" a="1"/>
  <c r="S1417" i="47" s="1"/>
  <c r="S1416" i="47" a="1"/>
  <c r="S1416" i="47" s="1"/>
  <c r="S1415" i="47" a="1"/>
  <c r="S1415" i="47" s="1"/>
  <c r="S1414" i="47" a="1"/>
  <c r="S1414" i="47" s="1"/>
  <c r="S1413" i="47" a="1"/>
  <c r="S1413" i="47" s="1"/>
  <c r="S1412" i="47" a="1"/>
  <c r="S1412" i="47" s="1"/>
  <c r="S1411" i="47" a="1"/>
  <c r="S1411" i="47" s="1"/>
  <c r="S1410" i="47" a="1"/>
  <c r="S1410" i="47" s="1"/>
  <c r="S1409" i="47" a="1"/>
  <c r="S1409" i="47" s="1"/>
  <c r="S1408" i="47" a="1"/>
  <c r="S1408" i="47" s="1"/>
  <c r="S1407" i="47" a="1"/>
  <c r="S1407" i="47" s="1"/>
  <c r="S1406" i="47" a="1"/>
  <c r="S1406" i="47" s="1"/>
  <c r="S1405" i="47" a="1"/>
  <c r="S1405" i="47" s="1"/>
  <c r="S1404" i="47" a="1"/>
  <c r="S1404" i="47" s="1"/>
  <c r="S1403" i="47" a="1"/>
  <c r="S1403" i="47" s="1"/>
  <c r="S1402" i="47" a="1"/>
  <c r="S1402" i="47" s="1"/>
  <c r="S1401" i="47" a="1"/>
  <c r="S1401" i="47" s="1"/>
  <c r="S1400" i="47" a="1"/>
  <c r="S1400" i="47" s="1"/>
  <c r="S1399" i="47" a="1"/>
  <c r="S1399" i="47" s="1"/>
  <c r="S1398" i="47" a="1"/>
  <c r="S1398" i="47" s="1"/>
  <c r="S1397" i="47" a="1"/>
  <c r="S1397" i="47" s="1"/>
  <c r="S1396" i="47" a="1"/>
  <c r="S1396" i="47" s="1"/>
  <c r="S1395" i="47" a="1"/>
  <c r="S1395" i="47" s="1"/>
  <c r="S1394" i="47" a="1"/>
  <c r="S1394" i="47" s="1"/>
  <c r="S1393" i="47" a="1"/>
  <c r="S1393" i="47" s="1"/>
  <c r="S1392" i="47" a="1"/>
  <c r="S1392" i="47" s="1"/>
  <c r="S1391" i="47" a="1"/>
  <c r="S1391" i="47" s="1"/>
  <c r="S1390" i="47" a="1"/>
  <c r="S1390" i="47" s="1"/>
  <c r="S1389" i="47" a="1"/>
  <c r="S1389" i="47" s="1"/>
  <c r="S1388" i="47" a="1"/>
  <c r="S1388" i="47" s="1"/>
  <c r="S1387" i="47" a="1"/>
  <c r="S1387" i="47" s="1"/>
  <c r="S1386" i="47" a="1"/>
  <c r="S1386" i="47" s="1"/>
  <c r="S1385" i="47" a="1"/>
  <c r="S1385" i="47" s="1"/>
  <c r="S1384" i="47" a="1"/>
  <c r="S1384" i="47" s="1"/>
  <c r="S1383" i="47" a="1"/>
  <c r="S1383" i="47" s="1"/>
  <c r="S1382" i="47" a="1"/>
  <c r="S1382" i="47" s="1"/>
  <c r="S1381" i="47" a="1"/>
  <c r="S1381" i="47" s="1"/>
  <c r="S1380" i="47" a="1"/>
  <c r="S1380" i="47" s="1"/>
  <c r="S1379" i="47" a="1"/>
  <c r="S1379" i="47" s="1"/>
  <c r="S1378" i="47" a="1"/>
  <c r="S1378" i="47" s="1"/>
  <c r="S1377" i="47" a="1"/>
  <c r="S1377" i="47" s="1"/>
  <c r="S1376" i="47" a="1"/>
  <c r="S1376" i="47" s="1"/>
  <c r="S1375" i="47" a="1"/>
  <c r="S1375" i="47" s="1"/>
  <c r="S1374" i="47" a="1"/>
  <c r="S1374" i="47" s="1"/>
  <c r="S1373" i="47" a="1"/>
  <c r="S1373" i="47" s="1"/>
  <c r="S1372" i="47" a="1"/>
  <c r="S1372" i="47" s="1"/>
  <c r="S1371" i="47" a="1"/>
  <c r="S1371" i="47" s="1"/>
  <c r="S1370" i="47" a="1"/>
  <c r="S1370" i="47" s="1"/>
  <c r="S1369" i="47" a="1"/>
  <c r="S1369" i="47" s="1"/>
  <c r="S1368" i="47" a="1"/>
  <c r="S1368" i="47" s="1"/>
  <c r="S1367" i="47" a="1"/>
  <c r="S1367" i="47" s="1"/>
  <c r="S1366" i="47" a="1"/>
  <c r="S1366" i="47" s="1"/>
  <c r="S1365" i="47" a="1"/>
  <c r="S1365" i="47" s="1"/>
  <c r="S1364" i="47" a="1"/>
  <c r="S1364" i="47" s="1"/>
  <c r="S1363" i="47" a="1"/>
  <c r="S1363" i="47" s="1"/>
  <c r="S1362" i="47" a="1"/>
  <c r="S1362" i="47" s="1"/>
  <c r="S1361" i="47" a="1"/>
  <c r="S1361" i="47" s="1"/>
  <c r="S1360" i="47" a="1"/>
  <c r="S1360" i="47" s="1"/>
  <c r="S1359" i="47" a="1"/>
  <c r="S1359" i="47" s="1"/>
  <c r="S1358" i="47" a="1"/>
  <c r="S1358" i="47" s="1"/>
  <c r="S1357" i="47" a="1"/>
  <c r="S1357" i="47" s="1"/>
  <c r="S1356" i="47" a="1"/>
  <c r="S1356" i="47" s="1"/>
  <c r="S1355" i="47" a="1"/>
  <c r="S1355" i="47" s="1"/>
  <c r="S1354" i="47" a="1"/>
  <c r="S1354" i="47" s="1"/>
  <c r="S1353" i="47" a="1"/>
  <c r="S1353" i="47" s="1"/>
  <c r="S1352" i="47" a="1"/>
  <c r="S1352" i="47" s="1"/>
  <c r="P1352" i="47" a="1"/>
  <c r="P1352" i="47" s="1"/>
  <c r="O1352" i="47" a="1"/>
  <c r="O1352" i="47" s="1"/>
  <c r="N1352" i="47" a="1"/>
  <c r="N1352" i="47" s="1"/>
  <c r="L1352" i="47" a="1"/>
  <c r="Q1426" i="47" s="1"/>
  <c r="S1351" i="47" a="1"/>
  <c r="S1351" i="47" s="1"/>
  <c r="S1350" i="47" a="1"/>
  <c r="S1350" i="47" s="1"/>
  <c r="S1349" i="47" a="1"/>
  <c r="S1349" i="47" s="1"/>
  <c r="S1348" i="47" a="1"/>
  <c r="S1348" i="47" s="1"/>
  <c r="S1347" i="47" a="1"/>
  <c r="S1347" i="47" s="1"/>
  <c r="S1346" i="47" a="1"/>
  <c r="S1346" i="47" s="1"/>
  <c r="S1345" i="47" a="1"/>
  <c r="S1345" i="47" s="1"/>
  <c r="S1344" i="47" a="1"/>
  <c r="S1344" i="47" s="1"/>
  <c r="S1343" i="47" a="1"/>
  <c r="S1343" i="47" s="1"/>
  <c r="S1342" i="47" a="1"/>
  <c r="S1342" i="47" s="1"/>
  <c r="S1341" i="47" a="1"/>
  <c r="S1341" i="47" s="1"/>
  <c r="S1340" i="47" a="1"/>
  <c r="S1340" i="47" s="1"/>
  <c r="S1339" i="47" a="1"/>
  <c r="S1339" i="47" s="1"/>
  <c r="S1338" i="47" a="1"/>
  <c r="S1338" i="47" s="1"/>
  <c r="S1337" i="47" a="1"/>
  <c r="S1337" i="47" s="1"/>
  <c r="S1336" i="47" a="1"/>
  <c r="S1336" i="47" s="1"/>
  <c r="S1335" i="47" a="1"/>
  <c r="S1335" i="47" s="1"/>
  <c r="S1334" i="47" a="1"/>
  <c r="S1334" i="47" s="1"/>
  <c r="S1333" i="47" a="1"/>
  <c r="S1333" i="47" s="1"/>
  <c r="S1332" i="47" a="1"/>
  <c r="S1332" i="47" s="1"/>
  <c r="S1331" i="47" a="1"/>
  <c r="S1331" i="47" s="1"/>
  <c r="S1330" i="47" a="1"/>
  <c r="S1330" i="47" s="1"/>
  <c r="S1329" i="47" a="1"/>
  <c r="S1329" i="47" s="1"/>
  <c r="S1328" i="47" a="1"/>
  <c r="S1328" i="47" s="1"/>
  <c r="S1327" i="47" a="1"/>
  <c r="S1327" i="47" s="1"/>
  <c r="S1326" i="47" a="1"/>
  <c r="S1326" i="47" s="1"/>
  <c r="S1325" i="47" a="1"/>
  <c r="S1325" i="47" s="1"/>
  <c r="S1324" i="47" a="1"/>
  <c r="S1324" i="47" s="1"/>
  <c r="S1323" i="47" a="1"/>
  <c r="S1323" i="47" s="1"/>
  <c r="S1322" i="47" a="1"/>
  <c r="S1322" i="47" s="1"/>
  <c r="S1321" i="47" a="1"/>
  <c r="S1321" i="47" s="1"/>
  <c r="S1320" i="47" a="1"/>
  <c r="S1320" i="47" s="1"/>
  <c r="S1319" i="47" a="1"/>
  <c r="S1319" i="47" s="1"/>
  <c r="S1318" i="47" a="1"/>
  <c r="S1318" i="47" s="1"/>
  <c r="S1317" i="47" a="1"/>
  <c r="S1317" i="47" s="1"/>
  <c r="S1316" i="47" a="1"/>
  <c r="S1316" i="47" s="1"/>
  <c r="S1315" i="47" a="1"/>
  <c r="S1315" i="47" s="1"/>
  <c r="S1314" i="47" a="1"/>
  <c r="S1314" i="47" s="1"/>
  <c r="S1313" i="47" a="1"/>
  <c r="S1313" i="47" s="1"/>
  <c r="S1312" i="47" a="1"/>
  <c r="S1312" i="47" s="1"/>
  <c r="S1311" i="47" a="1"/>
  <c r="S1311" i="47" s="1"/>
  <c r="S1310" i="47" a="1"/>
  <c r="S1310" i="47" s="1"/>
  <c r="S1309" i="47" a="1"/>
  <c r="S1309" i="47" s="1"/>
  <c r="S1308" i="47" a="1"/>
  <c r="S1308" i="47" s="1"/>
  <c r="S1307" i="47" a="1"/>
  <c r="S1307" i="47" s="1"/>
  <c r="S1306" i="47" a="1"/>
  <c r="S1306" i="47" s="1"/>
  <c r="S1305" i="47" a="1"/>
  <c r="S1305" i="47" s="1"/>
  <c r="S1304" i="47" a="1"/>
  <c r="S1304" i="47" s="1"/>
  <c r="S1303" i="47" a="1"/>
  <c r="S1303" i="47" s="1"/>
  <c r="S1302" i="47" a="1"/>
  <c r="S1302" i="47" s="1"/>
  <c r="S1301" i="47" a="1"/>
  <c r="S1301" i="47" s="1"/>
  <c r="S1300" i="47" a="1"/>
  <c r="S1300" i="47" s="1"/>
  <c r="S1299" i="47" a="1"/>
  <c r="S1299" i="47" s="1"/>
  <c r="S1298" i="47" a="1"/>
  <c r="S1298" i="47" s="1"/>
  <c r="S1297" i="47" a="1"/>
  <c r="S1297" i="47" s="1"/>
  <c r="S1296" i="47" a="1"/>
  <c r="S1296" i="47" s="1"/>
  <c r="S1295" i="47" a="1"/>
  <c r="S1295" i="47" s="1"/>
  <c r="S1294" i="47" a="1"/>
  <c r="S1294" i="47" s="1"/>
  <c r="S1293" i="47" a="1"/>
  <c r="S1293" i="47" s="1"/>
  <c r="S1292" i="47" a="1"/>
  <c r="S1292" i="47" s="1"/>
  <c r="S1291" i="47" a="1"/>
  <c r="S1291" i="47" s="1"/>
  <c r="S1290" i="47" a="1"/>
  <c r="S1290" i="47" s="1"/>
  <c r="S1289" i="47" a="1"/>
  <c r="S1289" i="47" s="1"/>
  <c r="S1288" i="47" a="1"/>
  <c r="S1288" i="47" s="1"/>
  <c r="S1287" i="47" a="1"/>
  <c r="S1287" i="47" s="1"/>
  <c r="S1286" i="47" a="1"/>
  <c r="S1286" i="47" s="1"/>
  <c r="S1285" i="47" a="1"/>
  <c r="S1285" i="47" s="1"/>
  <c r="S1284" i="47" a="1"/>
  <c r="S1284" i="47" s="1"/>
  <c r="S1283" i="47" a="1"/>
  <c r="S1283" i="47" s="1"/>
  <c r="S1282" i="47" a="1"/>
  <c r="S1282" i="47" s="1"/>
  <c r="S1281" i="47" a="1"/>
  <c r="S1281" i="47" s="1"/>
  <c r="S1280" i="47" a="1"/>
  <c r="S1280" i="47" s="1"/>
  <c r="S1279" i="47" a="1"/>
  <c r="S1279" i="47" s="1"/>
  <c r="S1278" i="47" a="1"/>
  <c r="S1278" i="47" s="1"/>
  <c r="S1277" i="47" a="1"/>
  <c r="S1277" i="47" s="1"/>
  <c r="S1276" i="47" a="1"/>
  <c r="S1276" i="47" s="1"/>
  <c r="S1275" i="47" a="1"/>
  <c r="S1275" i="47" s="1"/>
  <c r="S1274" i="47" a="1"/>
  <c r="S1274" i="47" s="1"/>
  <c r="S1273" i="47" a="1"/>
  <c r="S1273" i="47" s="1"/>
  <c r="S1272" i="47" a="1"/>
  <c r="S1272" i="47" s="1"/>
  <c r="S1271" i="47" a="1"/>
  <c r="S1271" i="47" s="1"/>
  <c r="S1270" i="47" a="1"/>
  <c r="S1270" i="47" s="1"/>
  <c r="S1269" i="47" a="1"/>
  <c r="S1269" i="47" s="1"/>
  <c r="S1268" i="47" a="1"/>
  <c r="S1268" i="47" s="1"/>
  <c r="S1267" i="47" a="1"/>
  <c r="S1267" i="47" s="1"/>
  <c r="S1266" i="47" a="1"/>
  <c r="S1266" i="47" s="1"/>
  <c r="S1265" i="47" a="1"/>
  <c r="S1265" i="47" s="1"/>
  <c r="S1264" i="47" a="1"/>
  <c r="S1264" i="47" s="1"/>
  <c r="S1263" i="47" a="1"/>
  <c r="S1263" i="47" s="1"/>
  <c r="S1262" i="47" a="1"/>
  <c r="S1262" i="47" s="1"/>
  <c r="S1261" i="47" a="1"/>
  <c r="S1261" i="47" s="1"/>
  <c r="S1260" i="47" a="1"/>
  <c r="S1260" i="47" s="1"/>
  <c r="S1259" i="47" a="1"/>
  <c r="S1259" i="47" s="1"/>
  <c r="S1258" i="47" a="1"/>
  <c r="S1258" i="47" s="1"/>
  <c r="S1257" i="47" a="1"/>
  <c r="S1257" i="47" s="1"/>
  <c r="S1256" i="47" a="1"/>
  <c r="S1256" i="47" s="1"/>
  <c r="S1255" i="47" a="1"/>
  <c r="S1255" i="47" s="1"/>
  <c r="S1254" i="47" a="1"/>
  <c r="S1254" i="47" s="1"/>
  <c r="S1253" i="47" a="1"/>
  <c r="S1253" i="47" s="1"/>
  <c r="S1252" i="47" a="1"/>
  <c r="S1252" i="47" s="1"/>
  <c r="S1251" i="47" a="1"/>
  <c r="S1251" i="47" s="1"/>
  <c r="S1250" i="47" a="1"/>
  <c r="S1250" i="47" s="1"/>
  <c r="S1249" i="47" a="1"/>
  <c r="S1249" i="47" s="1"/>
  <c r="S1248" i="47" a="1"/>
  <c r="S1248" i="47" s="1"/>
  <c r="S1247" i="47" a="1"/>
  <c r="S1247" i="47" s="1"/>
  <c r="S1246" i="47" a="1"/>
  <c r="S1246" i="47" s="1"/>
  <c r="S1245" i="47" a="1"/>
  <c r="S1245" i="47" s="1"/>
  <c r="S1244" i="47" a="1"/>
  <c r="S1244" i="47" s="1"/>
  <c r="S1243" i="47" a="1"/>
  <c r="S1243" i="47" s="1"/>
  <c r="S1242" i="47" a="1"/>
  <c r="S1242" i="47" s="1"/>
  <c r="S1241" i="47" a="1"/>
  <c r="S1241" i="47" s="1"/>
  <c r="S1240" i="47" a="1"/>
  <c r="S1240" i="47" s="1"/>
  <c r="S1239" i="47" a="1"/>
  <c r="S1239" i="47" s="1"/>
  <c r="S1238" i="47" a="1"/>
  <c r="S1238" i="47" s="1"/>
  <c r="S1237" i="47" a="1"/>
  <c r="S1237" i="47" s="1"/>
  <c r="S1236" i="47" a="1"/>
  <c r="S1236" i="47" s="1"/>
  <c r="S1235" i="47" a="1"/>
  <c r="S1235" i="47" s="1"/>
  <c r="S1234" i="47" a="1"/>
  <c r="S1234" i="47" s="1"/>
  <c r="S1233" i="47" a="1"/>
  <c r="S1233" i="47" s="1"/>
  <c r="S1232" i="47" a="1"/>
  <c r="S1232" i="47" s="1"/>
  <c r="S1231" i="47" a="1"/>
  <c r="S1231" i="47" s="1"/>
  <c r="S1230" i="47" a="1"/>
  <c r="S1230" i="47" s="1"/>
  <c r="S1229" i="47" a="1"/>
  <c r="S1229" i="47" s="1"/>
  <c r="S1228" i="47" a="1"/>
  <c r="S1228" i="47" s="1"/>
  <c r="S1227" i="47" a="1"/>
  <c r="S1227" i="47" s="1"/>
  <c r="S1226" i="47" a="1"/>
  <c r="S1226" i="47" s="1"/>
  <c r="S1225" i="47" a="1"/>
  <c r="S1225" i="47" s="1"/>
  <c r="S1224" i="47" a="1"/>
  <c r="S1224" i="47" s="1"/>
  <c r="S1223" i="47" a="1"/>
  <c r="S1223" i="47" s="1"/>
  <c r="S1222" i="47" a="1"/>
  <c r="S1222" i="47" s="1"/>
  <c r="S1221" i="47" a="1"/>
  <c r="S1221" i="47" s="1"/>
  <c r="S1220" i="47" a="1"/>
  <c r="S1220" i="47" s="1"/>
  <c r="S1219" i="47" a="1"/>
  <c r="S1219" i="47" s="1"/>
  <c r="S1218" i="47" a="1"/>
  <c r="S1218" i="47" s="1"/>
  <c r="S1217" i="47" a="1"/>
  <c r="S1217" i="47" s="1"/>
  <c r="S1216" i="47" a="1"/>
  <c r="S1216" i="47" s="1"/>
  <c r="S1215" i="47" a="1"/>
  <c r="S1215" i="47" s="1"/>
  <c r="S1214" i="47" a="1"/>
  <c r="S1214" i="47" s="1"/>
  <c r="S1213" i="47" a="1"/>
  <c r="S1213" i="47" s="1"/>
  <c r="S1212" i="47" a="1"/>
  <c r="S1212" i="47" s="1"/>
  <c r="S1211" i="47" a="1"/>
  <c r="S1211" i="47" s="1"/>
  <c r="S1210" i="47" a="1"/>
  <c r="S1210" i="47" s="1"/>
  <c r="S1209" i="47" a="1"/>
  <c r="S1209" i="47" s="1"/>
  <c r="S1208" i="47" a="1"/>
  <c r="S1208" i="47" s="1"/>
  <c r="S1207" i="47" a="1"/>
  <c r="S1207" i="47" s="1"/>
  <c r="S1206" i="47" a="1"/>
  <c r="S1206" i="47" s="1"/>
  <c r="S1205" i="47" a="1"/>
  <c r="S1205" i="47" s="1"/>
  <c r="S1204" i="47" a="1"/>
  <c r="S1204" i="47" s="1"/>
  <c r="S1203" i="47" a="1"/>
  <c r="S1203" i="47" s="1"/>
  <c r="S1202" i="47" a="1"/>
  <c r="S1202" i="47" s="1"/>
  <c r="S1201" i="47" a="1"/>
  <c r="S1201" i="47" s="1"/>
  <c r="S1200" i="47" a="1"/>
  <c r="S1200" i="47" s="1"/>
  <c r="S1199" i="47" a="1"/>
  <c r="S1199" i="47" s="1"/>
  <c r="S1198" i="47" a="1"/>
  <c r="S1198" i="47" s="1"/>
  <c r="S1197" i="47" a="1"/>
  <c r="S1197" i="47" s="1"/>
  <c r="S1196" i="47" a="1"/>
  <c r="S1196" i="47" s="1"/>
  <c r="S1195" i="47" a="1"/>
  <c r="S1195" i="47" s="1"/>
  <c r="S1194" i="47" a="1"/>
  <c r="S1194" i="47" s="1"/>
  <c r="S1193" i="47" a="1"/>
  <c r="S1193" i="47" s="1"/>
  <c r="S1192" i="47" a="1"/>
  <c r="S1192" i="47" s="1"/>
  <c r="S1191" i="47" a="1"/>
  <c r="S1191" i="47" s="1"/>
  <c r="S1190" i="47" a="1"/>
  <c r="S1190" i="47" s="1"/>
  <c r="S1189" i="47" a="1"/>
  <c r="S1189" i="47" s="1"/>
  <c r="S1188" i="47" a="1"/>
  <c r="S1188" i="47" s="1"/>
  <c r="S1187" i="47" a="1"/>
  <c r="S1187" i="47" s="1"/>
  <c r="S1186" i="47" a="1"/>
  <c r="S1186" i="47" s="1"/>
  <c r="S1185" i="47" a="1"/>
  <c r="S1185" i="47" s="1"/>
  <c r="S1184" i="47" a="1"/>
  <c r="S1184" i="47" s="1"/>
  <c r="S1183" i="47" a="1"/>
  <c r="S1183" i="47" s="1"/>
  <c r="S1182" i="47" a="1"/>
  <c r="S1182" i="47" s="1"/>
  <c r="S1181" i="47" a="1"/>
  <c r="S1181" i="47" s="1"/>
  <c r="S1180" i="47" a="1"/>
  <c r="S1180" i="47" s="1"/>
  <c r="S1179" i="47" a="1"/>
  <c r="S1179" i="47" s="1"/>
  <c r="S1178" i="47" a="1"/>
  <c r="S1178" i="47" s="1"/>
  <c r="S1177" i="47" a="1"/>
  <c r="S1177" i="47" s="1"/>
  <c r="S1176" i="47" a="1"/>
  <c r="S1176" i="47" s="1"/>
  <c r="S1175" i="47" a="1"/>
  <c r="S1175" i="47" s="1"/>
  <c r="S1174" i="47" a="1"/>
  <c r="S1174" i="47" s="1"/>
  <c r="S1173" i="47" a="1"/>
  <c r="S1173" i="47" s="1"/>
  <c r="S1172" i="47" a="1"/>
  <c r="S1172" i="47" s="1"/>
  <c r="S1171" i="47" a="1"/>
  <c r="S1171" i="47" s="1"/>
  <c r="S1170" i="47" a="1"/>
  <c r="S1170" i="47" s="1"/>
  <c r="S1169" i="47" a="1"/>
  <c r="S1169" i="47" s="1"/>
  <c r="S1168" i="47" a="1"/>
  <c r="S1168" i="47" s="1"/>
  <c r="S1167" i="47" a="1"/>
  <c r="S1167" i="47" s="1"/>
  <c r="S1166" i="47" a="1"/>
  <c r="S1166" i="47" s="1"/>
  <c r="S1165" i="47" a="1"/>
  <c r="S1165" i="47" s="1"/>
  <c r="S1164" i="47" a="1"/>
  <c r="S1164" i="47" s="1"/>
  <c r="S1163" i="47" a="1"/>
  <c r="S1163" i="47" s="1"/>
  <c r="S1162" i="47" a="1"/>
  <c r="S1162" i="47" s="1"/>
  <c r="S1161" i="47" a="1"/>
  <c r="S1161" i="47" s="1"/>
  <c r="S1160" i="47" a="1"/>
  <c r="S1160" i="47" s="1"/>
  <c r="S1159" i="47" a="1"/>
  <c r="S1159" i="47" s="1"/>
  <c r="S1158" i="47" a="1"/>
  <c r="S1158" i="47" s="1"/>
  <c r="S1157" i="47" a="1"/>
  <c r="S1157" i="47" s="1"/>
  <c r="S1156" i="47" a="1"/>
  <c r="S1156" i="47" s="1"/>
  <c r="S1155" i="47" a="1"/>
  <c r="S1155" i="47" s="1"/>
  <c r="S1154" i="47" a="1"/>
  <c r="S1154" i="47" s="1"/>
  <c r="S1153" i="47" a="1"/>
  <c r="S1153" i="47" s="1"/>
  <c r="S1152" i="47" a="1"/>
  <c r="S1152" i="47" s="1"/>
  <c r="S1151" i="47" a="1"/>
  <c r="S1151" i="47" s="1"/>
  <c r="S1150" i="47" a="1"/>
  <c r="S1150" i="47" s="1"/>
  <c r="S1149" i="47" a="1"/>
  <c r="S1149" i="47" s="1"/>
  <c r="S1148" i="47" a="1"/>
  <c r="S1148" i="47" s="1"/>
  <c r="S1147" i="47" a="1"/>
  <c r="S1147" i="47" s="1"/>
  <c r="S1146" i="47" a="1"/>
  <c r="S1146" i="47" s="1"/>
  <c r="S1145" i="47" a="1"/>
  <c r="S1145" i="47" s="1"/>
  <c r="S1144" i="47" a="1"/>
  <c r="S1144" i="47" s="1"/>
  <c r="S1143" i="47" a="1"/>
  <c r="S1143" i="47" s="1"/>
  <c r="S1142" i="47" a="1"/>
  <c r="S1142" i="47" s="1"/>
  <c r="S1141" i="47" a="1"/>
  <c r="S1141" i="47" s="1"/>
  <c r="S1140" i="47" a="1"/>
  <c r="S1140" i="47" s="1"/>
  <c r="S1139" i="47" a="1"/>
  <c r="S1139" i="47" s="1"/>
  <c r="S1138" i="47" a="1"/>
  <c r="S1138" i="47" s="1"/>
  <c r="S1137" i="47" a="1"/>
  <c r="S1137" i="47" s="1"/>
  <c r="S1136" i="47" a="1"/>
  <c r="S1136" i="47" s="1"/>
  <c r="S1135" i="47" a="1"/>
  <c r="S1135" i="47" s="1"/>
  <c r="S1134" i="47" a="1"/>
  <c r="S1134" i="47" s="1"/>
  <c r="S1133" i="47" a="1"/>
  <c r="S1133" i="47" s="1"/>
  <c r="S1132" i="47" a="1"/>
  <c r="S1132" i="47" s="1"/>
  <c r="S1131" i="47" a="1"/>
  <c r="S1131" i="47" s="1"/>
  <c r="S1130" i="47" a="1"/>
  <c r="S1130" i="47" s="1"/>
  <c r="S1129" i="47" a="1"/>
  <c r="S1129" i="47" s="1"/>
  <c r="S1128" i="47" a="1"/>
  <c r="S1128" i="47" s="1"/>
  <c r="S1127" i="47" a="1"/>
  <c r="S1127" i="47" s="1"/>
  <c r="S1126" i="47" a="1"/>
  <c r="S1126" i="47" s="1"/>
  <c r="S1125" i="47" a="1"/>
  <c r="S1125" i="47" s="1"/>
  <c r="S1124" i="47" a="1"/>
  <c r="S1124" i="47" s="1"/>
  <c r="S1123" i="47" a="1"/>
  <c r="S1123" i="47" s="1"/>
  <c r="S1122" i="47" a="1"/>
  <c r="S1122" i="47" s="1"/>
  <c r="S1121" i="47" a="1"/>
  <c r="S1121" i="47" s="1"/>
  <c r="S1120" i="47" a="1"/>
  <c r="S1120" i="47" s="1"/>
  <c r="S1119" i="47" a="1"/>
  <c r="S1119" i="47" s="1"/>
  <c r="S1118" i="47" a="1"/>
  <c r="S1118" i="47" s="1"/>
  <c r="S1117" i="47" a="1"/>
  <c r="S1117" i="47" s="1"/>
  <c r="S1116" i="47" a="1"/>
  <c r="S1116" i="47" s="1"/>
  <c r="S1115" i="47" a="1"/>
  <c r="S1115" i="47" s="1"/>
  <c r="S1114" i="47" a="1"/>
  <c r="S1114" i="47" s="1"/>
  <c r="S1113" i="47" a="1"/>
  <c r="S1113" i="47" s="1"/>
  <c r="S1112" i="47" a="1"/>
  <c r="S1112" i="47" s="1"/>
  <c r="S1111" i="47" a="1"/>
  <c r="S1111" i="47" s="1"/>
  <c r="S1110" i="47" a="1"/>
  <c r="S1110" i="47" s="1"/>
  <c r="S1109" i="47" a="1"/>
  <c r="S1109" i="47" s="1"/>
  <c r="S1108" i="47" a="1"/>
  <c r="S1108" i="47" s="1"/>
  <c r="S1107" i="47" a="1"/>
  <c r="S1107" i="47" s="1"/>
  <c r="S1106" i="47" a="1"/>
  <c r="S1106" i="47" s="1"/>
  <c r="S1105" i="47" a="1"/>
  <c r="S1105" i="47" s="1"/>
  <c r="S1104" i="47" a="1"/>
  <c r="S1104" i="47" s="1"/>
  <c r="S1103" i="47" a="1"/>
  <c r="S1103" i="47" s="1"/>
  <c r="S1102" i="47" a="1"/>
  <c r="S1102" i="47" s="1"/>
  <c r="S1101" i="47" a="1"/>
  <c r="S1101" i="47" s="1"/>
  <c r="S1100" i="47" a="1"/>
  <c r="S1100" i="47" s="1"/>
  <c r="S1099" i="47" a="1"/>
  <c r="S1099" i="47" s="1"/>
  <c r="S1098" i="47" a="1"/>
  <c r="S1098" i="47" s="1"/>
  <c r="S1097" i="47" a="1"/>
  <c r="S1097" i="47" s="1"/>
  <c r="S1096" i="47" a="1"/>
  <c r="S1096" i="47" s="1"/>
  <c r="S1095" i="47" a="1"/>
  <c r="S1095" i="47" s="1"/>
  <c r="S1094" i="47" a="1"/>
  <c r="S1094" i="47" s="1"/>
  <c r="S1093" i="47" a="1"/>
  <c r="S1093" i="47" s="1"/>
  <c r="S1092" i="47" a="1"/>
  <c r="S1092" i="47" s="1"/>
  <c r="S1091" i="47" a="1"/>
  <c r="S1091" i="47" s="1"/>
  <c r="S1090" i="47" a="1"/>
  <c r="S1090" i="47" s="1"/>
  <c r="S1089" i="47" a="1"/>
  <c r="S1089" i="47" s="1"/>
  <c r="S1088" i="47" a="1"/>
  <c r="S1088" i="47" s="1"/>
  <c r="S1087" i="47" a="1"/>
  <c r="S1087" i="47" s="1"/>
  <c r="S1086" i="47" a="1"/>
  <c r="S1086" i="47" s="1"/>
  <c r="S1085" i="47" a="1"/>
  <c r="S1085" i="47" s="1"/>
  <c r="S1084" i="47" a="1"/>
  <c r="S1084" i="47" s="1"/>
  <c r="S1083" i="47" a="1"/>
  <c r="S1083" i="47" s="1"/>
  <c r="S1082" i="47" a="1"/>
  <c r="S1082" i="47" s="1"/>
  <c r="S1081" i="47" a="1"/>
  <c r="S1081" i="47" s="1"/>
  <c r="S1080" i="47" a="1"/>
  <c r="S1080" i="47" s="1"/>
  <c r="S1079" i="47" a="1"/>
  <c r="S1079" i="47" s="1"/>
  <c r="S1078" i="47" a="1"/>
  <c r="S1078" i="47" s="1"/>
  <c r="S1077" i="47" a="1"/>
  <c r="S1077" i="47" s="1"/>
  <c r="S1076" i="47" a="1"/>
  <c r="S1076" i="47" s="1"/>
  <c r="S1075" i="47" a="1"/>
  <c r="S1075" i="47" s="1"/>
  <c r="S1074" i="47" a="1"/>
  <c r="S1074" i="47" s="1"/>
  <c r="S1073" i="47" a="1"/>
  <c r="S1073" i="47" s="1"/>
  <c r="S1072" i="47" a="1"/>
  <c r="S1072" i="47" s="1"/>
  <c r="S1071" i="47" a="1"/>
  <c r="S1071" i="47" s="1"/>
  <c r="S1070" i="47" a="1"/>
  <c r="S1070" i="47" s="1"/>
  <c r="S1069" i="47" a="1"/>
  <c r="S1069" i="47" s="1"/>
  <c r="S1068" i="47" a="1"/>
  <c r="S1068" i="47" s="1"/>
  <c r="S1067" i="47" a="1"/>
  <c r="S1067" i="47" s="1"/>
  <c r="S1066" i="47" a="1"/>
  <c r="S1066" i="47" s="1"/>
  <c r="S1065" i="47" a="1"/>
  <c r="S1065" i="47" s="1"/>
  <c r="S1064" i="47" a="1"/>
  <c r="S1064" i="47" s="1"/>
  <c r="S1063" i="47" a="1"/>
  <c r="S1063" i="47" s="1"/>
  <c r="S1062" i="47" a="1"/>
  <c r="S1062" i="47" s="1"/>
  <c r="S1061" i="47" a="1"/>
  <c r="S1061" i="47" s="1"/>
  <c r="S1060" i="47" a="1"/>
  <c r="S1060" i="47" s="1"/>
  <c r="S1059" i="47" a="1"/>
  <c r="S1059" i="47" s="1"/>
  <c r="S1058" i="47" a="1"/>
  <c r="S1058" i="47" s="1"/>
  <c r="S1057" i="47" a="1"/>
  <c r="S1057" i="47" s="1"/>
  <c r="S1056" i="47" a="1"/>
  <c r="S1056" i="47" s="1"/>
  <c r="S1055" i="47" a="1"/>
  <c r="S1055" i="47" s="1"/>
  <c r="S1054" i="47" a="1"/>
  <c r="S1054" i="47" s="1"/>
  <c r="S1053" i="47" a="1"/>
  <c r="S1053" i="47" s="1"/>
  <c r="S1052" i="47" a="1"/>
  <c r="S1052" i="47" s="1"/>
  <c r="S1051" i="47" a="1"/>
  <c r="S1051" i="47" s="1"/>
  <c r="S1050" i="47" a="1"/>
  <c r="S1050" i="47" s="1"/>
  <c r="S1049" i="47" a="1"/>
  <c r="S1049" i="47" s="1"/>
  <c r="S1048" i="47" a="1"/>
  <c r="S1048" i="47" s="1"/>
  <c r="S1047" i="47" a="1"/>
  <c r="S1047" i="47" s="1"/>
  <c r="S1046" i="47" a="1"/>
  <c r="S1046" i="47" s="1"/>
  <c r="S1045" i="47" a="1"/>
  <c r="S1045" i="47" s="1"/>
  <c r="S1044" i="47" a="1"/>
  <c r="S1044" i="47" s="1"/>
  <c r="S1043" i="47" a="1"/>
  <c r="S1043" i="47" s="1"/>
  <c r="S1042" i="47" a="1"/>
  <c r="S1042" i="47" s="1"/>
  <c r="S1041" i="47" a="1"/>
  <c r="S1041" i="47" s="1"/>
  <c r="S1040" i="47" a="1"/>
  <c r="S1040" i="47" s="1"/>
  <c r="S1039" i="47" a="1"/>
  <c r="S1039" i="47" s="1"/>
  <c r="S1038" i="47" a="1"/>
  <c r="S1038" i="47" s="1"/>
  <c r="S1037" i="47" a="1"/>
  <c r="S1037" i="47" s="1"/>
  <c r="S1036" i="47" a="1"/>
  <c r="S1036" i="47" s="1"/>
  <c r="S1035" i="47" a="1"/>
  <c r="S1035" i="47" s="1"/>
  <c r="S1034" i="47" a="1"/>
  <c r="S1034" i="47" s="1"/>
  <c r="S1033" i="47" a="1"/>
  <c r="S1033" i="47" s="1"/>
  <c r="S1032" i="47" a="1"/>
  <c r="S1032" i="47" s="1"/>
  <c r="S1031" i="47" a="1"/>
  <c r="S1031" i="47" s="1"/>
  <c r="S1030" i="47" a="1"/>
  <c r="S1030" i="47" s="1"/>
  <c r="S1029" i="47" a="1"/>
  <c r="S1029" i="47" s="1"/>
  <c r="S1028" i="47" a="1"/>
  <c r="S1028" i="47" s="1"/>
  <c r="S1027" i="47" a="1"/>
  <c r="S1027" i="47" s="1"/>
  <c r="S1026" i="47" a="1"/>
  <c r="S1026" i="47" s="1"/>
  <c r="S1025" i="47" a="1"/>
  <c r="S1025" i="47" s="1"/>
  <c r="S1024" i="47" a="1"/>
  <c r="S1024" i="47" s="1"/>
  <c r="S1023" i="47" a="1"/>
  <c r="S1023" i="47" s="1"/>
  <c r="S1022" i="47" a="1"/>
  <c r="S1022" i="47" s="1"/>
  <c r="S1021" i="47" a="1"/>
  <c r="S1021" i="47" s="1"/>
  <c r="S1020" i="47" a="1"/>
  <c r="S1020" i="47" s="1"/>
  <c r="S1019" i="47" a="1"/>
  <c r="S1019" i="47" s="1"/>
  <c r="S1018" i="47" a="1"/>
  <c r="S1018" i="47" s="1"/>
  <c r="S1017" i="47" a="1"/>
  <c r="S1017" i="47" s="1"/>
  <c r="S1016" i="47" a="1"/>
  <c r="S1016" i="47" s="1"/>
  <c r="S1015" i="47" a="1"/>
  <c r="S1015" i="47" s="1"/>
  <c r="S1014" i="47" a="1"/>
  <c r="S1014" i="47" s="1"/>
  <c r="S1013" i="47" a="1"/>
  <c r="S1013" i="47" s="1"/>
  <c r="S1012" i="47" a="1"/>
  <c r="S1012" i="47" s="1"/>
  <c r="S1011" i="47" a="1"/>
  <c r="S1011" i="47" s="1"/>
  <c r="S1010" i="47" a="1"/>
  <c r="S1010" i="47" s="1"/>
  <c r="S1009" i="47" a="1"/>
  <c r="S1009" i="47" s="1"/>
  <c r="S1008" i="47" a="1"/>
  <c r="S1008" i="47" s="1"/>
  <c r="S1007" i="47" a="1"/>
  <c r="S1007" i="47" s="1"/>
  <c r="S1006" i="47" a="1"/>
  <c r="S1006" i="47" s="1"/>
  <c r="S1005" i="47" a="1"/>
  <c r="S1005" i="47" s="1"/>
  <c r="S1004" i="47" a="1"/>
  <c r="S1004" i="47" s="1"/>
  <c r="S1003" i="47" a="1"/>
  <c r="S1003" i="47" s="1"/>
  <c r="S1002" i="47" a="1"/>
  <c r="S1002" i="47" s="1"/>
  <c r="S1001" i="47" a="1"/>
  <c r="S1001" i="47" s="1"/>
  <c r="S1000" i="47" a="1"/>
  <c r="S1000" i="47" s="1"/>
  <c r="S999" i="47" a="1"/>
  <c r="S999" i="47" s="1"/>
  <c r="S998" i="47" a="1"/>
  <c r="S998" i="47" s="1"/>
  <c r="S997" i="47" a="1"/>
  <c r="S997" i="47" s="1"/>
  <c r="S996" i="47" a="1"/>
  <c r="S996" i="47" s="1"/>
  <c r="S995" i="47" a="1"/>
  <c r="S995" i="47" s="1"/>
  <c r="S994" i="47" a="1"/>
  <c r="S994" i="47" s="1"/>
  <c r="S993" i="47" a="1"/>
  <c r="S993" i="47" s="1"/>
  <c r="S992" i="47" a="1"/>
  <c r="S992" i="47" s="1"/>
  <c r="S991" i="47" a="1"/>
  <c r="S991" i="47" s="1"/>
  <c r="S990" i="47" a="1"/>
  <c r="S990" i="47" s="1"/>
  <c r="S989" i="47" a="1"/>
  <c r="S989" i="47" s="1"/>
  <c r="S988" i="47" a="1"/>
  <c r="S988" i="47" s="1"/>
  <c r="S987" i="47" a="1"/>
  <c r="S987" i="47" s="1"/>
  <c r="S986" i="47" a="1"/>
  <c r="S986" i="47" s="1"/>
  <c r="S985" i="47" a="1"/>
  <c r="S985" i="47" s="1"/>
  <c r="S984" i="47" a="1"/>
  <c r="S984" i="47" s="1"/>
  <c r="S983" i="47" a="1"/>
  <c r="S983" i="47" s="1"/>
  <c r="S982" i="47" a="1"/>
  <c r="S982" i="47" s="1"/>
  <c r="S981" i="47" a="1"/>
  <c r="S981" i="47" s="1"/>
  <c r="S980" i="47" a="1"/>
  <c r="S980" i="47" s="1"/>
  <c r="S979" i="47" a="1"/>
  <c r="S979" i="47" s="1"/>
  <c r="S978" i="47" a="1"/>
  <c r="S978" i="47" s="1"/>
  <c r="S977" i="47" a="1"/>
  <c r="S977" i="47" s="1"/>
  <c r="P977" i="47" a="1"/>
  <c r="P977" i="47" s="1"/>
  <c r="O977" i="47" a="1"/>
  <c r="O977" i="47" s="1"/>
  <c r="L977" i="47" a="1"/>
  <c r="J977" i="47" a="1"/>
  <c r="J977" i="47" s="1"/>
  <c r="S976" i="47" a="1"/>
  <c r="S976" i="47" s="1"/>
  <c r="S975" i="47" a="1"/>
  <c r="S975" i="47" s="1"/>
  <c r="S974" i="47" a="1"/>
  <c r="S974" i="47" s="1"/>
  <c r="S973" i="47" a="1"/>
  <c r="S973" i="47" s="1"/>
  <c r="S972" i="47" a="1"/>
  <c r="S972" i="47" s="1"/>
  <c r="S971" i="47" a="1"/>
  <c r="S971" i="47" s="1"/>
  <c r="S970" i="47" a="1"/>
  <c r="S970" i="47" s="1"/>
  <c r="S969" i="47" a="1"/>
  <c r="S969" i="47" s="1"/>
  <c r="S968" i="47" a="1"/>
  <c r="S968" i="47" s="1"/>
  <c r="S967" i="47" a="1"/>
  <c r="S967" i="47" s="1"/>
  <c r="S966" i="47" a="1"/>
  <c r="S966" i="47" s="1"/>
  <c r="S965" i="47" a="1"/>
  <c r="S965" i="47" s="1"/>
  <c r="S964" i="47" a="1"/>
  <c r="S964" i="47" s="1"/>
  <c r="S963" i="47" a="1"/>
  <c r="S963" i="47" s="1"/>
  <c r="S962" i="47" a="1"/>
  <c r="S962" i="47" s="1"/>
  <c r="S961" i="47" a="1"/>
  <c r="S961" i="47" s="1"/>
  <c r="S960" i="47" a="1"/>
  <c r="S960" i="47" s="1"/>
  <c r="S959" i="47" a="1"/>
  <c r="S959" i="47" s="1"/>
  <c r="S958" i="47" a="1"/>
  <c r="S958" i="47" s="1"/>
  <c r="S957" i="47" a="1"/>
  <c r="S957" i="47" s="1"/>
  <c r="S956" i="47" a="1"/>
  <c r="S956" i="47" s="1"/>
  <c r="S955" i="47" a="1"/>
  <c r="S955" i="47" s="1"/>
  <c r="S954" i="47" a="1"/>
  <c r="S954" i="47" s="1"/>
  <c r="S953" i="47" a="1"/>
  <c r="S953" i="47" s="1"/>
  <c r="S952" i="47" a="1"/>
  <c r="S952" i="47" s="1"/>
  <c r="S951" i="47" a="1"/>
  <c r="S951" i="47" s="1"/>
  <c r="S950" i="47" a="1"/>
  <c r="S950" i="47" s="1"/>
  <c r="S949" i="47" a="1"/>
  <c r="S949" i="47" s="1"/>
  <c r="S948" i="47" a="1"/>
  <c r="S948" i="47" s="1"/>
  <c r="S947" i="47" a="1"/>
  <c r="S947" i="47" s="1"/>
  <c r="S946" i="47" a="1"/>
  <c r="S946" i="47" s="1"/>
  <c r="S945" i="47" a="1"/>
  <c r="S945" i="47" s="1"/>
  <c r="S944" i="47" a="1"/>
  <c r="S944" i="47" s="1"/>
  <c r="S943" i="47" a="1"/>
  <c r="S943" i="47" s="1"/>
  <c r="S942" i="47" a="1"/>
  <c r="S942" i="47" s="1"/>
  <c r="S941" i="47" a="1"/>
  <c r="S941" i="47" s="1"/>
  <c r="S940" i="47" a="1"/>
  <c r="S940" i="47" s="1"/>
  <c r="S939" i="47" a="1"/>
  <c r="S939" i="47" s="1"/>
  <c r="S938" i="47" a="1"/>
  <c r="S938" i="47" s="1"/>
  <c r="S937" i="47" a="1"/>
  <c r="S937" i="47" s="1"/>
  <c r="S936" i="47" a="1"/>
  <c r="S936" i="47" s="1"/>
  <c r="S935" i="47" a="1"/>
  <c r="S935" i="47" s="1"/>
  <c r="S934" i="47" a="1"/>
  <c r="S934" i="47" s="1"/>
  <c r="S933" i="47" a="1"/>
  <c r="S933" i="47" s="1"/>
  <c r="S932" i="47" a="1"/>
  <c r="S932" i="47" s="1"/>
  <c r="S931" i="47" a="1"/>
  <c r="S931" i="47" s="1"/>
  <c r="S930" i="47" a="1"/>
  <c r="S930" i="47" s="1"/>
  <c r="S929" i="47" a="1"/>
  <c r="S929" i="47" s="1"/>
  <c r="S928" i="47" a="1"/>
  <c r="S928" i="47" s="1"/>
  <c r="S927" i="47" a="1"/>
  <c r="S927" i="47" s="1"/>
  <c r="S926" i="47" a="1"/>
  <c r="S926" i="47" s="1"/>
  <c r="S925" i="47" a="1"/>
  <c r="S925" i="47" s="1"/>
  <c r="S924" i="47" a="1"/>
  <c r="S924" i="47" s="1"/>
  <c r="S923" i="47" a="1"/>
  <c r="S923" i="47" s="1"/>
  <c r="S922" i="47" a="1"/>
  <c r="S922" i="47" s="1"/>
  <c r="S921" i="47" a="1"/>
  <c r="S921" i="47" s="1"/>
  <c r="S920" i="47" a="1"/>
  <c r="S920" i="47" s="1"/>
  <c r="S919" i="47" a="1"/>
  <c r="S919" i="47" s="1"/>
  <c r="S918" i="47" a="1"/>
  <c r="S918" i="47" s="1"/>
  <c r="S917" i="47" a="1"/>
  <c r="S917" i="47" s="1"/>
  <c r="S916" i="47" a="1"/>
  <c r="S916" i="47" s="1"/>
  <c r="S915" i="47" a="1"/>
  <c r="S915" i="47" s="1"/>
  <c r="S914" i="47" a="1"/>
  <c r="S914" i="47" s="1"/>
  <c r="S913" i="47" a="1"/>
  <c r="S913" i="47" s="1"/>
  <c r="S912" i="47" a="1"/>
  <c r="S912" i="47" s="1"/>
  <c r="S911" i="47" a="1"/>
  <c r="S911" i="47" s="1"/>
  <c r="S910" i="47" a="1"/>
  <c r="S910" i="47" s="1"/>
  <c r="S909" i="47" a="1"/>
  <c r="S909" i="47" s="1"/>
  <c r="S908" i="47" a="1"/>
  <c r="S908" i="47" s="1"/>
  <c r="S907" i="47" a="1"/>
  <c r="S907" i="47" s="1"/>
  <c r="S906" i="47" a="1"/>
  <c r="S906" i="47" s="1"/>
  <c r="S905" i="47" a="1"/>
  <c r="S905" i="47" s="1"/>
  <c r="S904" i="47" a="1"/>
  <c r="S904" i="47" s="1"/>
  <c r="S903" i="47" a="1"/>
  <c r="S903" i="47" s="1"/>
  <c r="S902" i="47" a="1"/>
  <c r="S902" i="47" s="1"/>
  <c r="S901" i="47" a="1"/>
  <c r="S901" i="47" s="1"/>
  <c r="S900" i="47" a="1"/>
  <c r="S900" i="47" s="1"/>
  <c r="S899" i="47" a="1"/>
  <c r="S899" i="47" s="1"/>
  <c r="S898" i="47" a="1"/>
  <c r="S898" i="47" s="1"/>
  <c r="S897" i="47" a="1"/>
  <c r="S897" i="47" s="1"/>
  <c r="S896" i="47" a="1"/>
  <c r="S896" i="47" s="1"/>
  <c r="S895" i="47" a="1"/>
  <c r="S895" i="47" s="1"/>
  <c r="S894" i="47" a="1"/>
  <c r="S894" i="47" s="1"/>
  <c r="S893" i="47" a="1"/>
  <c r="S893" i="47" s="1"/>
  <c r="S892" i="47" a="1"/>
  <c r="S892" i="47" s="1"/>
  <c r="S891" i="47" a="1"/>
  <c r="S891" i="47" s="1"/>
  <c r="S890" i="47" a="1"/>
  <c r="S890" i="47" s="1"/>
  <c r="S889" i="47" a="1"/>
  <c r="S889" i="47" s="1"/>
  <c r="S888" i="47" a="1"/>
  <c r="S888" i="47" s="1"/>
  <c r="S887" i="47" a="1"/>
  <c r="S887" i="47" s="1"/>
  <c r="S886" i="47" a="1"/>
  <c r="S886" i="47" s="1"/>
  <c r="S885" i="47" a="1"/>
  <c r="S885" i="47" s="1"/>
  <c r="S884" i="47" a="1"/>
  <c r="S884" i="47" s="1"/>
  <c r="S883" i="47" a="1"/>
  <c r="S883" i="47" s="1"/>
  <c r="S882" i="47" a="1"/>
  <c r="S882" i="47" s="1"/>
  <c r="S881" i="47" a="1"/>
  <c r="S881" i="47" s="1"/>
  <c r="S880" i="47" a="1"/>
  <c r="S880" i="47" s="1"/>
  <c r="S879" i="47" a="1"/>
  <c r="S879" i="47" s="1"/>
  <c r="S878" i="47" a="1"/>
  <c r="S878" i="47" s="1"/>
  <c r="S877" i="47" a="1"/>
  <c r="S877" i="47" s="1"/>
  <c r="S876" i="47" a="1"/>
  <c r="S876" i="47" s="1"/>
  <c r="S875" i="47" a="1"/>
  <c r="S875" i="47" s="1"/>
  <c r="S874" i="47" a="1"/>
  <c r="S874" i="47" s="1"/>
  <c r="S873" i="47" a="1"/>
  <c r="S873" i="47" s="1"/>
  <c r="S872" i="47" a="1"/>
  <c r="S872" i="47" s="1"/>
  <c r="S871" i="47" a="1"/>
  <c r="S871" i="47" s="1"/>
  <c r="S870" i="47" a="1"/>
  <c r="S870" i="47" s="1"/>
  <c r="S869" i="47" a="1"/>
  <c r="S869" i="47" s="1"/>
  <c r="S868" i="47" a="1"/>
  <c r="S868" i="47" s="1"/>
  <c r="S867" i="47" a="1"/>
  <c r="S867" i="47" s="1"/>
  <c r="S866" i="47" a="1"/>
  <c r="S866" i="47" s="1"/>
  <c r="S865" i="47" a="1"/>
  <c r="S865" i="47" s="1"/>
  <c r="S864" i="47" a="1"/>
  <c r="S864" i="47" s="1"/>
  <c r="S863" i="47" a="1"/>
  <c r="S863" i="47" s="1"/>
  <c r="S862" i="47" a="1"/>
  <c r="S862" i="47" s="1"/>
  <c r="S861" i="47" a="1"/>
  <c r="S861" i="47" s="1"/>
  <c r="S860" i="47" a="1"/>
  <c r="S860" i="47" s="1"/>
  <c r="S859" i="47" a="1"/>
  <c r="S859" i="47" s="1"/>
  <c r="S858" i="47" a="1"/>
  <c r="S858" i="47" s="1"/>
  <c r="S857" i="47" a="1"/>
  <c r="S857" i="47" s="1"/>
  <c r="S856" i="47" a="1"/>
  <c r="S856" i="47" s="1"/>
  <c r="S855" i="47" a="1"/>
  <c r="S855" i="47" s="1"/>
  <c r="S854" i="47" a="1"/>
  <c r="S854" i="47" s="1"/>
  <c r="S853" i="47" a="1"/>
  <c r="S853" i="47" s="1"/>
  <c r="S852" i="47" a="1"/>
  <c r="S852" i="47" s="1"/>
  <c r="S851" i="47" a="1"/>
  <c r="S851" i="47" s="1"/>
  <c r="S850" i="47" a="1"/>
  <c r="S850" i="47" s="1"/>
  <c r="S849" i="47" a="1"/>
  <c r="S849" i="47" s="1"/>
  <c r="S848" i="47" a="1"/>
  <c r="S848" i="47" s="1"/>
  <c r="S847" i="47" a="1"/>
  <c r="S847" i="47" s="1"/>
  <c r="S846" i="47" a="1"/>
  <c r="S846" i="47" s="1"/>
  <c r="S845" i="47" a="1"/>
  <c r="S845" i="47" s="1"/>
  <c r="S844" i="47" a="1"/>
  <c r="S844" i="47" s="1"/>
  <c r="S843" i="47" a="1"/>
  <c r="S843" i="47" s="1"/>
  <c r="S842" i="47" a="1"/>
  <c r="S842" i="47" s="1"/>
  <c r="S841" i="47" a="1"/>
  <c r="S841" i="47" s="1"/>
  <c r="S840" i="47" a="1"/>
  <c r="S840" i="47" s="1"/>
  <c r="S839" i="47" a="1"/>
  <c r="S839" i="47" s="1"/>
  <c r="S838" i="47" a="1"/>
  <c r="S838" i="47" s="1"/>
  <c r="S837" i="47" a="1"/>
  <c r="S837" i="47" s="1"/>
  <c r="S836" i="47" a="1"/>
  <c r="S836" i="47" s="1"/>
  <c r="S835" i="47" a="1"/>
  <c r="S835" i="47" s="1"/>
  <c r="S834" i="47" a="1"/>
  <c r="S834" i="47" s="1"/>
  <c r="S833" i="47" a="1"/>
  <c r="S833" i="47" s="1"/>
  <c r="S832" i="47" a="1"/>
  <c r="S832" i="47" s="1"/>
  <c r="S831" i="47" a="1"/>
  <c r="S831" i="47" s="1"/>
  <c r="S830" i="47" a="1"/>
  <c r="S830" i="47" s="1"/>
  <c r="S829" i="47" a="1"/>
  <c r="S829" i="47" s="1"/>
  <c r="S828" i="47" a="1"/>
  <c r="S828" i="47" s="1"/>
  <c r="S827" i="47" a="1"/>
  <c r="S827" i="47" s="1"/>
  <c r="S826" i="47" a="1"/>
  <c r="S826" i="47" s="1"/>
  <c r="S825" i="47" a="1"/>
  <c r="S825" i="47" s="1"/>
  <c r="S824" i="47" a="1"/>
  <c r="S824" i="47" s="1"/>
  <c r="S823" i="47" a="1"/>
  <c r="S823" i="47" s="1"/>
  <c r="S822" i="47" a="1"/>
  <c r="S822" i="47" s="1"/>
  <c r="S821" i="47" a="1"/>
  <c r="S821" i="47" s="1"/>
  <c r="S820" i="47" a="1"/>
  <c r="S820" i="47" s="1"/>
  <c r="S819" i="47" a="1"/>
  <c r="S819" i="47" s="1"/>
  <c r="S818" i="47" a="1"/>
  <c r="S818" i="47" s="1"/>
  <c r="S817" i="47" a="1"/>
  <c r="S817" i="47" s="1"/>
  <c r="S816" i="47" a="1"/>
  <c r="S816" i="47" s="1"/>
  <c r="S815" i="47" a="1"/>
  <c r="S815" i="47" s="1"/>
  <c r="S814" i="47" a="1"/>
  <c r="S814" i="47" s="1"/>
  <c r="S813" i="47" a="1"/>
  <c r="S813" i="47" s="1"/>
  <c r="S812" i="47" a="1"/>
  <c r="S812" i="47" s="1"/>
  <c r="S811" i="47" a="1"/>
  <c r="S811" i="47" s="1"/>
  <c r="S810" i="47" a="1"/>
  <c r="S810" i="47" s="1"/>
  <c r="S809" i="47" a="1"/>
  <c r="S809" i="47" s="1"/>
  <c r="S808" i="47" a="1"/>
  <c r="S808" i="47" s="1"/>
  <c r="S807" i="47" a="1"/>
  <c r="S807" i="47" s="1"/>
  <c r="S806" i="47" a="1"/>
  <c r="S806" i="47" s="1"/>
  <c r="S805" i="47" a="1"/>
  <c r="S805" i="47" s="1"/>
  <c r="S804" i="47" a="1"/>
  <c r="S804" i="47" s="1"/>
  <c r="S803" i="47" a="1"/>
  <c r="S803" i="47" s="1"/>
  <c r="S802" i="47" a="1"/>
  <c r="S802" i="47" s="1"/>
  <c r="S801" i="47" a="1"/>
  <c r="S801" i="47" s="1"/>
  <c r="S800" i="47" a="1"/>
  <c r="S800" i="47" s="1"/>
  <c r="S799" i="47" a="1"/>
  <c r="S799" i="47" s="1"/>
  <c r="S798" i="47" a="1"/>
  <c r="S798" i="47" s="1"/>
  <c r="S797" i="47" a="1"/>
  <c r="S797" i="47" s="1"/>
  <c r="S796" i="47" a="1"/>
  <c r="S796" i="47" s="1"/>
  <c r="S795" i="47" a="1"/>
  <c r="S795" i="47" s="1"/>
  <c r="S794" i="47" a="1"/>
  <c r="S794" i="47" s="1"/>
  <c r="S793" i="47" a="1"/>
  <c r="S793" i="47" s="1"/>
  <c r="S792" i="47" a="1"/>
  <c r="S792" i="47" s="1"/>
  <c r="S791" i="47" a="1"/>
  <c r="S791" i="47" s="1"/>
  <c r="S790" i="47" a="1"/>
  <c r="S790" i="47" s="1"/>
  <c r="S789" i="47" a="1"/>
  <c r="S789" i="47" s="1"/>
  <c r="S788" i="47" a="1"/>
  <c r="S788" i="47" s="1"/>
  <c r="S787" i="47" a="1"/>
  <c r="S787" i="47" s="1"/>
  <c r="S786" i="47" a="1"/>
  <c r="S786" i="47" s="1"/>
  <c r="S785" i="47" a="1"/>
  <c r="S785" i="47" s="1"/>
  <c r="S784" i="47" a="1"/>
  <c r="S784" i="47" s="1"/>
  <c r="S783" i="47" a="1"/>
  <c r="S783" i="47" s="1"/>
  <c r="S782" i="47" a="1"/>
  <c r="S782" i="47" s="1"/>
  <c r="S781" i="47" a="1"/>
  <c r="S781" i="47" s="1"/>
  <c r="S780" i="47" a="1"/>
  <c r="S780" i="47" s="1"/>
  <c r="S779" i="47" a="1"/>
  <c r="S779" i="47" s="1"/>
  <c r="S778" i="47" a="1"/>
  <c r="S778" i="47" s="1"/>
  <c r="S777" i="47" a="1"/>
  <c r="S777" i="47" s="1"/>
  <c r="S776" i="47" a="1"/>
  <c r="S776" i="47" s="1"/>
  <c r="S775" i="47" a="1"/>
  <c r="S775" i="47" s="1"/>
  <c r="S774" i="47" a="1"/>
  <c r="S774" i="47" s="1"/>
  <c r="S773" i="47" a="1"/>
  <c r="S773" i="47" s="1"/>
  <c r="S772" i="47" a="1"/>
  <c r="S772" i="47" s="1"/>
  <c r="S771" i="47" a="1"/>
  <c r="S771" i="47" s="1"/>
  <c r="S770" i="47" a="1"/>
  <c r="S770" i="47" s="1"/>
  <c r="S769" i="47" a="1"/>
  <c r="S769" i="47" s="1"/>
  <c r="S768" i="47" a="1"/>
  <c r="S768" i="47" s="1"/>
  <c r="S767" i="47" a="1"/>
  <c r="S767" i="47" s="1"/>
  <c r="S766" i="47" a="1"/>
  <c r="S766" i="47" s="1"/>
  <c r="S765" i="47" a="1"/>
  <c r="S765" i="47" s="1"/>
  <c r="S764" i="47" a="1"/>
  <c r="S764" i="47" s="1"/>
  <c r="S763" i="47" a="1"/>
  <c r="S763" i="47" s="1"/>
  <c r="S762" i="47" a="1"/>
  <c r="S762" i="47" s="1"/>
  <c r="S761" i="47" a="1"/>
  <c r="S761" i="47" s="1"/>
  <c r="S760" i="47" a="1"/>
  <c r="S760" i="47" s="1"/>
  <c r="S759" i="47" a="1"/>
  <c r="S759" i="47" s="1"/>
  <c r="S758" i="47" a="1"/>
  <c r="S758" i="47" s="1"/>
  <c r="S757" i="47" a="1"/>
  <c r="S757" i="47" s="1"/>
  <c r="S756" i="47" a="1"/>
  <c r="S756" i="47" s="1"/>
  <c r="S755" i="47" a="1"/>
  <c r="S755" i="47" s="1"/>
  <c r="S754" i="47" a="1"/>
  <c r="S754" i="47" s="1"/>
  <c r="S753" i="47" a="1"/>
  <c r="S753" i="47" s="1"/>
  <c r="S752" i="47" a="1"/>
  <c r="S752" i="47" s="1"/>
  <c r="S751" i="47" a="1"/>
  <c r="S751" i="47" s="1"/>
  <c r="S750" i="47" a="1"/>
  <c r="S750" i="47" s="1"/>
  <c r="S749" i="47" a="1"/>
  <c r="S749" i="47" s="1"/>
  <c r="S748" i="47" a="1"/>
  <c r="S748" i="47" s="1"/>
  <c r="S747" i="47" a="1"/>
  <c r="S747" i="47" s="1"/>
  <c r="S746" i="47" a="1"/>
  <c r="S746" i="47" s="1"/>
  <c r="S745" i="47" a="1"/>
  <c r="S745" i="47" s="1"/>
  <c r="S744" i="47" a="1"/>
  <c r="S744" i="47" s="1"/>
  <c r="S743" i="47" a="1"/>
  <c r="S743" i="47" s="1"/>
  <c r="S742" i="47" a="1"/>
  <c r="S742" i="47" s="1"/>
  <c r="S741" i="47" a="1"/>
  <c r="S741" i="47" s="1"/>
  <c r="S740" i="47" a="1"/>
  <c r="S740" i="47" s="1"/>
  <c r="S739" i="47" a="1"/>
  <c r="S739" i="47" s="1"/>
  <c r="S738" i="47" a="1"/>
  <c r="S738" i="47" s="1"/>
  <c r="S737" i="47" a="1"/>
  <c r="S737" i="47" s="1"/>
  <c r="S736" i="47" a="1"/>
  <c r="S736" i="47" s="1"/>
  <c r="S735" i="47" a="1"/>
  <c r="S735" i="47" s="1"/>
  <c r="S734" i="47" a="1"/>
  <c r="S734" i="47" s="1"/>
  <c r="S733" i="47" a="1"/>
  <c r="S733" i="47" s="1"/>
  <c r="S732" i="47" a="1"/>
  <c r="S732" i="47" s="1"/>
  <c r="S731" i="47" a="1"/>
  <c r="S731" i="47" s="1"/>
  <c r="S730" i="47" a="1"/>
  <c r="S730" i="47" s="1"/>
  <c r="S729" i="47" a="1"/>
  <c r="S729" i="47" s="1"/>
  <c r="S728" i="47" a="1"/>
  <c r="S728" i="47" s="1"/>
  <c r="S727" i="47" a="1"/>
  <c r="S727" i="47" s="1"/>
  <c r="S726" i="47" a="1"/>
  <c r="S726" i="47" s="1"/>
  <c r="S725" i="47" a="1"/>
  <c r="S725" i="47" s="1"/>
  <c r="S724" i="47" a="1"/>
  <c r="S724" i="47" s="1"/>
  <c r="S723" i="47" a="1"/>
  <c r="S723" i="47" s="1"/>
  <c r="S722" i="47" a="1"/>
  <c r="S722" i="47" s="1"/>
  <c r="S721" i="47" a="1"/>
  <c r="S721" i="47" s="1"/>
  <c r="S720" i="47" a="1"/>
  <c r="S720" i="47" s="1"/>
  <c r="S719" i="47" a="1"/>
  <c r="S719" i="47" s="1"/>
  <c r="S718" i="47" a="1"/>
  <c r="S718" i="47" s="1"/>
  <c r="S717" i="47" a="1"/>
  <c r="S717" i="47" s="1"/>
  <c r="S716" i="47" a="1"/>
  <c r="S716" i="47" s="1"/>
  <c r="S715" i="47" a="1"/>
  <c r="S715" i="47" s="1"/>
  <c r="S714" i="47" a="1"/>
  <c r="S714" i="47" s="1"/>
  <c r="S713" i="47" a="1"/>
  <c r="S713" i="47" s="1"/>
  <c r="S712" i="47" a="1"/>
  <c r="S712" i="47" s="1"/>
  <c r="S711" i="47" a="1"/>
  <c r="S711" i="47" s="1"/>
  <c r="S710" i="47" a="1"/>
  <c r="S710" i="47" s="1"/>
  <c r="S709" i="47" a="1"/>
  <c r="S709" i="47" s="1"/>
  <c r="S708" i="47" a="1"/>
  <c r="S708" i="47" s="1"/>
  <c r="S707" i="47" a="1"/>
  <c r="S707" i="47" s="1"/>
  <c r="S706" i="47" a="1"/>
  <c r="S706" i="47" s="1"/>
  <c r="S705" i="47" a="1"/>
  <c r="S705" i="47" s="1"/>
  <c r="S704" i="47" a="1"/>
  <c r="S704" i="47" s="1"/>
  <c r="S703" i="47" a="1"/>
  <c r="S703" i="47" s="1"/>
  <c r="S702" i="47" a="1"/>
  <c r="S702" i="47" s="1"/>
  <c r="S701" i="47" a="1"/>
  <c r="S701" i="47" s="1"/>
  <c r="S700" i="47" a="1"/>
  <c r="S700" i="47" s="1"/>
  <c r="S699" i="47" a="1"/>
  <c r="S699" i="47" s="1"/>
  <c r="S698" i="47" a="1"/>
  <c r="S698" i="47" s="1"/>
  <c r="S697" i="47" a="1"/>
  <c r="S697" i="47" s="1"/>
  <c r="S696" i="47" a="1"/>
  <c r="S696" i="47" s="1"/>
  <c r="S695" i="47" a="1"/>
  <c r="S695" i="47" s="1"/>
  <c r="S694" i="47" a="1"/>
  <c r="S694" i="47" s="1"/>
  <c r="S693" i="47" a="1"/>
  <c r="S693" i="47" s="1"/>
  <c r="S692" i="47" a="1"/>
  <c r="S692" i="47" s="1"/>
  <c r="S691" i="47" a="1"/>
  <c r="S691" i="47" s="1"/>
  <c r="S690" i="47" a="1"/>
  <c r="S690" i="47" s="1"/>
  <c r="S689" i="47" a="1"/>
  <c r="S689" i="47" s="1"/>
  <c r="S688" i="47" a="1"/>
  <c r="S688" i="47" s="1"/>
  <c r="S687" i="47" a="1"/>
  <c r="S687" i="47" s="1"/>
  <c r="S686" i="47" a="1"/>
  <c r="S686" i="47" s="1"/>
  <c r="S685" i="47" a="1"/>
  <c r="S685" i="47" s="1"/>
  <c r="S684" i="47" a="1"/>
  <c r="S684" i="47" s="1"/>
  <c r="S683" i="47" a="1"/>
  <c r="S683" i="47" s="1"/>
  <c r="S682" i="47" a="1"/>
  <c r="S682" i="47" s="1"/>
  <c r="S681" i="47" a="1"/>
  <c r="S681" i="47" s="1"/>
  <c r="S680" i="47" a="1"/>
  <c r="S680" i="47" s="1"/>
  <c r="S679" i="47" a="1"/>
  <c r="S679" i="47" s="1"/>
  <c r="S678" i="47" a="1"/>
  <c r="S678" i="47" s="1"/>
  <c r="S677" i="47" a="1"/>
  <c r="S677" i="47" s="1"/>
  <c r="S676" i="47" a="1"/>
  <c r="S676" i="47" s="1"/>
  <c r="S675" i="47" a="1"/>
  <c r="S675" i="47" s="1"/>
  <c r="S674" i="47" a="1"/>
  <c r="S674" i="47" s="1"/>
  <c r="S673" i="47" a="1"/>
  <c r="S673" i="47" s="1"/>
  <c r="S672" i="47" a="1"/>
  <c r="S672" i="47" s="1"/>
  <c r="S671" i="47" a="1"/>
  <c r="S671" i="47" s="1"/>
  <c r="S670" i="47" a="1"/>
  <c r="S670" i="47" s="1"/>
  <c r="S669" i="47" a="1"/>
  <c r="S669" i="47" s="1"/>
  <c r="S668" i="47" a="1"/>
  <c r="S668" i="47" s="1"/>
  <c r="S667" i="47" a="1"/>
  <c r="S667" i="47" s="1"/>
  <c r="S666" i="47" a="1"/>
  <c r="S666" i="47" s="1"/>
  <c r="S665" i="47" a="1"/>
  <c r="S665" i="47" s="1"/>
  <c r="S664" i="47" a="1"/>
  <c r="S664" i="47" s="1"/>
  <c r="S663" i="47" a="1"/>
  <c r="S663" i="47" s="1"/>
  <c r="S662" i="47" a="1"/>
  <c r="S662" i="47" s="1"/>
  <c r="S661" i="47" a="1"/>
  <c r="S661" i="47" s="1"/>
  <c r="S660" i="47" a="1"/>
  <c r="S660" i="47" s="1"/>
  <c r="S659" i="47" a="1"/>
  <c r="S659" i="47" s="1"/>
  <c r="S658" i="47" a="1"/>
  <c r="S658" i="47" s="1"/>
  <c r="S657" i="47" a="1"/>
  <c r="S657" i="47" s="1"/>
  <c r="S656" i="47" a="1"/>
  <c r="S656" i="47" s="1"/>
  <c r="S655" i="47" a="1"/>
  <c r="S655" i="47" s="1"/>
  <c r="S654" i="47" a="1"/>
  <c r="S654" i="47" s="1"/>
  <c r="S653" i="47" a="1"/>
  <c r="S653" i="47" s="1"/>
  <c r="S652" i="47" a="1"/>
  <c r="S652" i="47" s="1"/>
  <c r="S651" i="47" a="1"/>
  <c r="S651" i="47" s="1"/>
  <c r="S650" i="47" a="1"/>
  <c r="S650" i="47" s="1"/>
  <c r="S649" i="47" a="1"/>
  <c r="S649" i="47" s="1"/>
  <c r="S648" i="47" a="1"/>
  <c r="S648" i="47" s="1"/>
  <c r="S647" i="47" a="1"/>
  <c r="S647" i="47" s="1"/>
  <c r="S646" i="47" a="1"/>
  <c r="S646" i="47" s="1"/>
  <c r="S645" i="47" a="1"/>
  <c r="S645" i="47" s="1"/>
  <c r="S644" i="47" a="1"/>
  <c r="S644" i="47" s="1"/>
  <c r="S643" i="47" a="1"/>
  <c r="S643" i="47" s="1"/>
  <c r="S642" i="47" a="1"/>
  <c r="S642" i="47" s="1"/>
  <c r="S641" i="47" a="1"/>
  <c r="S641" i="47" s="1"/>
  <c r="S640" i="47" a="1"/>
  <c r="S640" i="47" s="1"/>
  <c r="S639" i="47" a="1"/>
  <c r="S639" i="47" s="1"/>
  <c r="S638" i="47" a="1"/>
  <c r="S638" i="47" s="1"/>
  <c r="S637" i="47" a="1"/>
  <c r="S637" i="47" s="1"/>
  <c r="S636" i="47" a="1"/>
  <c r="S636" i="47" s="1"/>
  <c r="S635" i="47" a="1"/>
  <c r="S635" i="47" s="1"/>
  <c r="S634" i="47" a="1"/>
  <c r="S634" i="47" s="1"/>
  <c r="S633" i="47" a="1"/>
  <c r="S633" i="47" s="1"/>
  <c r="S632" i="47" a="1"/>
  <c r="S632" i="47" s="1"/>
  <c r="S631" i="47" a="1"/>
  <c r="S631" i="47" s="1"/>
  <c r="S630" i="47" a="1"/>
  <c r="S630" i="47" s="1"/>
  <c r="S629" i="47" a="1"/>
  <c r="S629" i="47" s="1"/>
  <c r="S628" i="47" a="1"/>
  <c r="S628" i="47" s="1"/>
  <c r="S627" i="47" a="1"/>
  <c r="S627" i="47" s="1"/>
  <c r="S626" i="47" a="1"/>
  <c r="S626" i="47" s="1"/>
  <c r="S625" i="47" a="1"/>
  <c r="S625" i="47" s="1"/>
  <c r="S624" i="47" a="1"/>
  <c r="S624" i="47" s="1"/>
  <c r="S623" i="47" a="1"/>
  <c r="S623" i="47" s="1"/>
  <c r="S622" i="47" a="1"/>
  <c r="S622" i="47" s="1"/>
  <c r="S621" i="47" a="1"/>
  <c r="S621" i="47" s="1"/>
  <c r="S620" i="47" a="1"/>
  <c r="S620" i="47" s="1"/>
  <c r="S619" i="47" a="1"/>
  <c r="S619" i="47" s="1"/>
  <c r="S618" i="47" a="1"/>
  <c r="S618" i="47" s="1"/>
  <c r="S617" i="47" a="1"/>
  <c r="S617" i="47" s="1"/>
  <c r="S616" i="47" a="1"/>
  <c r="S616" i="47" s="1"/>
  <c r="S615" i="47" a="1"/>
  <c r="S615" i="47" s="1"/>
  <c r="S614" i="47" a="1"/>
  <c r="S614" i="47" s="1"/>
  <c r="S613" i="47" a="1"/>
  <c r="S613" i="47" s="1"/>
  <c r="S612" i="47" a="1"/>
  <c r="S612" i="47" s="1"/>
  <c r="S611" i="47" a="1"/>
  <c r="S611" i="47" s="1"/>
  <c r="S610" i="47" a="1"/>
  <c r="S610" i="47" s="1"/>
  <c r="S609" i="47" a="1"/>
  <c r="S609" i="47" s="1"/>
  <c r="S608" i="47" a="1"/>
  <c r="S608" i="47" s="1"/>
  <c r="S607" i="47" a="1"/>
  <c r="S607" i="47" s="1"/>
  <c r="S606" i="47" a="1"/>
  <c r="S606" i="47" s="1"/>
  <c r="S605" i="47" a="1"/>
  <c r="S605" i="47" s="1"/>
  <c r="S604" i="47" a="1"/>
  <c r="S604" i="47" s="1"/>
  <c r="S603" i="47" a="1"/>
  <c r="S603" i="47" s="1"/>
  <c r="S602" i="47" a="1"/>
  <c r="S602" i="47" s="1"/>
  <c r="P602" i="47" a="1"/>
  <c r="P602" i="47" s="1"/>
  <c r="O602" i="47" a="1"/>
  <c r="O602" i="47" s="1"/>
  <c r="N602" i="47" a="1"/>
  <c r="N602" i="47" s="1"/>
  <c r="L602" i="47" a="1"/>
  <c r="J602" i="47" a="1"/>
  <c r="J602" i="47" s="1"/>
  <c r="S601" i="47" a="1"/>
  <c r="S601" i="47" s="1"/>
  <c r="S600" i="47" a="1"/>
  <c r="S600" i="47" s="1"/>
  <c r="S599" i="47" a="1"/>
  <c r="S599" i="47" s="1"/>
  <c r="S598" i="47" a="1"/>
  <c r="S598" i="47" s="1"/>
  <c r="S597" i="47" a="1"/>
  <c r="S597" i="47" s="1"/>
  <c r="S596" i="47" a="1"/>
  <c r="S596" i="47" s="1"/>
  <c r="S595" i="47" a="1"/>
  <c r="S595" i="47" s="1"/>
  <c r="S594" i="47" a="1"/>
  <c r="S594" i="47" s="1"/>
  <c r="S593" i="47" a="1"/>
  <c r="S593" i="47" s="1"/>
  <c r="S592" i="47" a="1"/>
  <c r="S592" i="47" s="1"/>
  <c r="S591" i="47" a="1"/>
  <c r="S591" i="47" s="1"/>
  <c r="S590" i="47" a="1"/>
  <c r="S590" i="47" s="1"/>
  <c r="S589" i="47" a="1"/>
  <c r="S589" i="47" s="1"/>
  <c r="S588" i="47" a="1"/>
  <c r="S588" i="47" s="1"/>
  <c r="S587" i="47" a="1"/>
  <c r="S587" i="47" s="1"/>
  <c r="S586" i="47" a="1"/>
  <c r="S586" i="47" s="1"/>
  <c r="S585" i="47" a="1"/>
  <c r="S585" i="47" s="1"/>
  <c r="S584" i="47" a="1"/>
  <c r="S584" i="47" s="1"/>
  <c r="S583" i="47" a="1"/>
  <c r="S583" i="47" s="1"/>
  <c r="S582" i="47" a="1"/>
  <c r="S582" i="47" s="1"/>
  <c r="S581" i="47" a="1"/>
  <c r="S581" i="47" s="1"/>
  <c r="S580" i="47" a="1"/>
  <c r="S580" i="47" s="1"/>
  <c r="S579" i="47" a="1"/>
  <c r="S579" i="47" s="1"/>
  <c r="S578" i="47" a="1"/>
  <c r="S578" i="47" s="1"/>
  <c r="S577" i="47" a="1"/>
  <c r="S577" i="47" s="1"/>
  <c r="S576" i="47" a="1"/>
  <c r="S576" i="47" s="1"/>
  <c r="S575" i="47" a="1"/>
  <c r="S575" i="47" s="1"/>
  <c r="S574" i="47" a="1"/>
  <c r="S574" i="47" s="1"/>
  <c r="S573" i="47" a="1"/>
  <c r="S573" i="47" s="1"/>
  <c r="S572" i="47" a="1"/>
  <c r="S572" i="47" s="1"/>
  <c r="S571" i="47" a="1"/>
  <c r="S571" i="47" s="1"/>
  <c r="S570" i="47" a="1"/>
  <c r="S570" i="47" s="1"/>
  <c r="S569" i="47" a="1"/>
  <c r="S569" i="47" s="1"/>
  <c r="S568" i="47" a="1"/>
  <c r="S568" i="47" s="1"/>
  <c r="S567" i="47" a="1"/>
  <c r="S567" i="47" s="1"/>
  <c r="S566" i="47" a="1"/>
  <c r="S566" i="47" s="1"/>
  <c r="S565" i="47" a="1"/>
  <c r="S565" i="47" s="1"/>
  <c r="S564" i="47" a="1"/>
  <c r="S564" i="47" s="1"/>
  <c r="S563" i="47" a="1"/>
  <c r="S563" i="47" s="1"/>
  <c r="S562" i="47" a="1"/>
  <c r="S562" i="47" s="1"/>
  <c r="S561" i="47" a="1"/>
  <c r="S561" i="47" s="1"/>
  <c r="S560" i="47" a="1"/>
  <c r="S560" i="47" s="1"/>
  <c r="S559" i="47" a="1"/>
  <c r="S559" i="47" s="1"/>
  <c r="S558" i="47" a="1"/>
  <c r="S558" i="47" s="1"/>
  <c r="S557" i="47" a="1"/>
  <c r="S557" i="47" s="1"/>
  <c r="S556" i="47" a="1"/>
  <c r="S556" i="47" s="1"/>
  <c r="S555" i="47" a="1"/>
  <c r="S555" i="47" s="1"/>
  <c r="S554" i="47" a="1"/>
  <c r="S554" i="47" s="1"/>
  <c r="S553" i="47" a="1"/>
  <c r="S553" i="47" s="1"/>
  <c r="S552" i="47" a="1"/>
  <c r="S552" i="47" s="1"/>
  <c r="S551" i="47" a="1"/>
  <c r="S551" i="47" s="1"/>
  <c r="S550" i="47" a="1"/>
  <c r="S550" i="47" s="1"/>
  <c r="S549" i="47" a="1"/>
  <c r="S549" i="47" s="1"/>
  <c r="S548" i="47" a="1"/>
  <c r="S548" i="47" s="1"/>
  <c r="S547" i="47" a="1"/>
  <c r="S547" i="47" s="1"/>
  <c r="S546" i="47" a="1"/>
  <c r="S546" i="47" s="1"/>
  <c r="S545" i="47" a="1"/>
  <c r="S545" i="47" s="1"/>
  <c r="S544" i="47" a="1"/>
  <c r="S544" i="47" s="1"/>
  <c r="S543" i="47" a="1"/>
  <c r="S543" i="47" s="1"/>
  <c r="S542" i="47" a="1"/>
  <c r="S542" i="47" s="1"/>
  <c r="S541" i="47" a="1"/>
  <c r="S541" i="47" s="1"/>
  <c r="S540" i="47" a="1"/>
  <c r="S540" i="47" s="1"/>
  <c r="S539" i="47" a="1"/>
  <c r="S539" i="47" s="1"/>
  <c r="S538" i="47" a="1"/>
  <c r="S538" i="47" s="1"/>
  <c r="S537" i="47" a="1"/>
  <c r="S537" i="47" s="1"/>
  <c r="S536" i="47" a="1"/>
  <c r="S536" i="47" s="1"/>
  <c r="S535" i="47" a="1"/>
  <c r="S535" i="47" s="1"/>
  <c r="S534" i="47" a="1"/>
  <c r="S534" i="47" s="1"/>
  <c r="S533" i="47" a="1"/>
  <c r="S533" i="47" s="1"/>
  <c r="S532" i="47" a="1"/>
  <c r="S532" i="47" s="1"/>
  <c r="S531" i="47" a="1"/>
  <c r="S531" i="47" s="1"/>
  <c r="S530" i="47" a="1"/>
  <c r="S530" i="47" s="1"/>
  <c r="S529" i="47" a="1"/>
  <c r="S529" i="47" s="1"/>
  <c r="S528" i="47" a="1"/>
  <c r="S528" i="47" s="1"/>
  <c r="S527" i="47" a="1"/>
  <c r="S527" i="47" s="1"/>
  <c r="S526" i="47" a="1"/>
  <c r="S526" i="47" s="1"/>
  <c r="S525" i="47" a="1"/>
  <c r="S525" i="47" s="1"/>
  <c r="S524" i="47" a="1"/>
  <c r="S524" i="47" s="1"/>
  <c r="S523" i="47" a="1"/>
  <c r="S523" i="47" s="1"/>
  <c r="S522" i="47" a="1"/>
  <c r="S522" i="47" s="1"/>
  <c r="S521" i="47" a="1"/>
  <c r="S521" i="47" s="1"/>
  <c r="S520" i="47" a="1"/>
  <c r="S520" i="47" s="1"/>
  <c r="S519" i="47" a="1"/>
  <c r="S519" i="47" s="1"/>
  <c r="S518" i="47" a="1"/>
  <c r="S518" i="47" s="1"/>
  <c r="S517" i="47" a="1"/>
  <c r="S517" i="47" s="1"/>
  <c r="S516" i="47" a="1"/>
  <c r="S516" i="47" s="1"/>
  <c r="S515" i="47" a="1"/>
  <c r="S515" i="47" s="1"/>
  <c r="S514" i="47" a="1"/>
  <c r="S514" i="47" s="1"/>
  <c r="S513" i="47" a="1"/>
  <c r="S513" i="47" s="1"/>
  <c r="S512" i="47" a="1"/>
  <c r="S512" i="47" s="1"/>
  <c r="S511" i="47" a="1"/>
  <c r="S511" i="47" s="1"/>
  <c r="S510" i="47" a="1"/>
  <c r="S510" i="47" s="1"/>
  <c r="S509" i="47" a="1"/>
  <c r="S509" i="47" s="1"/>
  <c r="S508" i="47" a="1"/>
  <c r="S508" i="47" s="1"/>
  <c r="S507" i="47" a="1"/>
  <c r="S507" i="47" s="1"/>
  <c r="S506" i="47" a="1"/>
  <c r="S506" i="47" s="1"/>
  <c r="S505" i="47" a="1"/>
  <c r="S505" i="47" s="1"/>
  <c r="S504" i="47" a="1"/>
  <c r="S504" i="47" s="1"/>
  <c r="S503" i="47" a="1"/>
  <c r="S503" i="47" s="1"/>
  <c r="S502" i="47" a="1"/>
  <c r="S502" i="47" s="1"/>
  <c r="S501" i="47" a="1"/>
  <c r="S501" i="47" s="1"/>
  <c r="S500" i="47" a="1"/>
  <c r="S500" i="47" s="1"/>
  <c r="S499" i="47" a="1"/>
  <c r="S499" i="47" s="1"/>
  <c r="S498" i="47" a="1"/>
  <c r="S498" i="47" s="1"/>
  <c r="S497" i="47" a="1"/>
  <c r="S497" i="47" s="1"/>
  <c r="S496" i="47" a="1"/>
  <c r="S496" i="47" s="1"/>
  <c r="S495" i="47" a="1"/>
  <c r="S495" i="47" s="1"/>
  <c r="S494" i="47" a="1"/>
  <c r="S494" i="47" s="1"/>
  <c r="S493" i="47" a="1"/>
  <c r="S493" i="47" s="1"/>
  <c r="S492" i="47" a="1"/>
  <c r="S492" i="47" s="1"/>
  <c r="S491" i="47" a="1"/>
  <c r="S491" i="47" s="1"/>
  <c r="S490" i="47" a="1"/>
  <c r="S490" i="47" s="1"/>
  <c r="S489" i="47" a="1"/>
  <c r="S489" i="47" s="1"/>
  <c r="S488" i="47" a="1"/>
  <c r="S488" i="47" s="1"/>
  <c r="S487" i="47" a="1"/>
  <c r="S487" i="47" s="1"/>
  <c r="S486" i="47" a="1"/>
  <c r="S486" i="47" s="1"/>
  <c r="S485" i="47" a="1"/>
  <c r="S485" i="47" s="1"/>
  <c r="S484" i="47" a="1"/>
  <c r="S484" i="47" s="1"/>
  <c r="S483" i="47" a="1"/>
  <c r="S483" i="47" s="1"/>
  <c r="S482" i="47" a="1"/>
  <c r="S482" i="47" s="1"/>
  <c r="S481" i="47" a="1"/>
  <c r="S481" i="47" s="1"/>
  <c r="S480" i="47" a="1"/>
  <c r="S480" i="47" s="1"/>
  <c r="S479" i="47" a="1"/>
  <c r="S479" i="47" s="1"/>
  <c r="S478" i="47" a="1"/>
  <c r="S478" i="47" s="1"/>
  <c r="S477" i="47" a="1"/>
  <c r="S477" i="47" s="1"/>
  <c r="S476" i="47" a="1"/>
  <c r="S476" i="47" s="1"/>
  <c r="S475" i="47" a="1"/>
  <c r="S475" i="47" s="1"/>
  <c r="S474" i="47" a="1"/>
  <c r="S474" i="47" s="1"/>
  <c r="S473" i="47" a="1"/>
  <c r="S473" i="47" s="1"/>
  <c r="S472" i="47" a="1"/>
  <c r="S472" i="47" s="1"/>
  <c r="S471" i="47" a="1"/>
  <c r="S471" i="47" s="1"/>
  <c r="S470" i="47" a="1"/>
  <c r="S470" i="47" s="1"/>
  <c r="S469" i="47" a="1"/>
  <c r="S469" i="47" s="1"/>
  <c r="S468" i="47" a="1"/>
  <c r="S468" i="47" s="1"/>
  <c r="S467" i="47" a="1"/>
  <c r="S467" i="47" s="1"/>
  <c r="S466" i="47" a="1"/>
  <c r="S466" i="47" s="1"/>
  <c r="S465" i="47" a="1"/>
  <c r="S465" i="47" s="1"/>
  <c r="S464" i="47" a="1"/>
  <c r="S464" i="47" s="1"/>
  <c r="S463" i="47" a="1"/>
  <c r="S463" i="47" s="1"/>
  <c r="S462" i="47" a="1"/>
  <c r="S462" i="47" s="1"/>
  <c r="S461" i="47" a="1"/>
  <c r="S461" i="47" s="1"/>
  <c r="S460" i="47" a="1"/>
  <c r="S460" i="47" s="1"/>
  <c r="S459" i="47" a="1"/>
  <c r="S459" i="47" s="1"/>
  <c r="S458" i="47" a="1"/>
  <c r="S458" i="47" s="1"/>
  <c r="S457" i="47" a="1"/>
  <c r="S457" i="47" s="1"/>
  <c r="S456" i="47" a="1"/>
  <c r="S456" i="47" s="1"/>
  <c r="S455" i="47" a="1"/>
  <c r="S455" i="47" s="1"/>
  <c r="S454" i="47" a="1"/>
  <c r="S454" i="47" s="1"/>
  <c r="S453" i="47" a="1"/>
  <c r="S453" i="47" s="1"/>
  <c r="S452" i="47" a="1"/>
  <c r="S452" i="47" s="1"/>
  <c r="S451" i="47" a="1"/>
  <c r="S451" i="47" s="1"/>
  <c r="S450" i="47" a="1"/>
  <c r="S450" i="47" s="1"/>
  <c r="S449" i="47" a="1"/>
  <c r="S449" i="47" s="1"/>
  <c r="S448" i="47" a="1"/>
  <c r="S448" i="47" s="1"/>
  <c r="S447" i="47" a="1"/>
  <c r="S447" i="47" s="1"/>
  <c r="S446" i="47" a="1"/>
  <c r="S446" i="47" s="1"/>
  <c r="S445" i="47" a="1"/>
  <c r="S445" i="47" s="1"/>
  <c r="S444" i="47" a="1"/>
  <c r="S444" i="47" s="1"/>
  <c r="S443" i="47" a="1"/>
  <c r="S443" i="47" s="1"/>
  <c r="S442" i="47" a="1"/>
  <c r="S442" i="47" s="1"/>
  <c r="S441" i="47" a="1"/>
  <c r="S441" i="47" s="1"/>
  <c r="S440" i="47" a="1"/>
  <c r="S440" i="47" s="1"/>
  <c r="S439" i="47" a="1"/>
  <c r="S439" i="47" s="1"/>
  <c r="S438" i="47" a="1"/>
  <c r="S438" i="47" s="1"/>
  <c r="S437" i="47" a="1"/>
  <c r="S437" i="47" s="1"/>
  <c r="S436" i="47" a="1"/>
  <c r="S436" i="47" s="1"/>
  <c r="S435" i="47" a="1"/>
  <c r="S435" i="47" s="1"/>
  <c r="S434" i="47" a="1"/>
  <c r="S434" i="47" s="1"/>
  <c r="S433" i="47" a="1"/>
  <c r="S433" i="47" s="1"/>
  <c r="S432" i="47" a="1"/>
  <c r="S432" i="47" s="1"/>
  <c r="S431" i="47" a="1"/>
  <c r="S431" i="47" s="1"/>
  <c r="S430" i="47" a="1"/>
  <c r="S430" i="47" s="1"/>
  <c r="S429" i="47" a="1"/>
  <c r="S429" i="47" s="1"/>
  <c r="S428" i="47" a="1"/>
  <c r="S428" i="47" s="1"/>
  <c r="S427" i="47" a="1"/>
  <c r="S427" i="47" s="1"/>
  <c r="S426" i="47" a="1"/>
  <c r="S426" i="47" s="1"/>
  <c r="S425" i="47" a="1"/>
  <c r="S425" i="47" s="1"/>
  <c r="S424" i="47" a="1"/>
  <c r="S424" i="47" s="1"/>
  <c r="S423" i="47" a="1"/>
  <c r="S423" i="47" s="1"/>
  <c r="S422" i="47" a="1"/>
  <c r="S422" i="47" s="1"/>
  <c r="S421" i="47" a="1"/>
  <c r="S421" i="47" s="1"/>
  <c r="S420" i="47" a="1"/>
  <c r="S420" i="47" s="1"/>
  <c r="S419" i="47" a="1"/>
  <c r="S419" i="47" s="1"/>
  <c r="S418" i="47" a="1"/>
  <c r="S418" i="47" s="1"/>
  <c r="S417" i="47" a="1"/>
  <c r="S417" i="47" s="1"/>
  <c r="S416" i="47" a="1"/>
  <c r="S416" i="47" s="1"/>
  <c r="S415" i="47" a="1"/>
  <c r="S415" i="47" s="1"/>
  <c r="S414" i="47" a="1"/>
  <c r="S414" i="47" s="1"/>
  <c r="S413" i="47" a="1"/>
  <c r="S413" i="47" s="1"/>
  <c r="S412" i="47" a="1"/>
  <c r="S412" i="47" s="1"/>
  <c r="S411" i="47" a="1"/>
  <c r="S411" i="47" s="1"/>
  <c r="S410" i="47" a="1"/>
  <c r="S410" i="47" s="1"/>
  <c r="S409" i="47" a="1"/>
  <c r="S409" i="47" s="1"/>
  <c r="S408" i="47" a="1"/>
  <c r="S408" i="47" s="1"/>
  <c r="S407" i="47" a="1"/>
  <c r="S407" i="47" s="1"/>
  <c r="S406" i="47" a="1"/>
  <c r="S406" i="47" s="1"/>
  <c r="S405" i="47" a="1"/>
  <c r="S405" i="47" s="1"/>
  <c r="S404" i="47" a="1"/>
  <c r="S404" i="47" s="1"/>
  <c r="S403" i="47" a="1"/>
  <c r="S403" i="47" s="1"/>
  <c r="S402" i="47" a="1"/>
  <c r="S402" i="47" s="1"/>
  <c r="S401" i="47" a="1"/>
  <c r="S401" i="47" s="1"/>
  <c r="S400" i="47" a="1"/>
  <c r="S400" i="47" s="1"/>
  <c r="S399" i="47" a="1"/>
  <c r="S399" i="47" s="1"/>
  <c r="S398" i="47" a="1"/>
  <c r="S398" i="47" s="1"/>
  <c r="S397" i="47" a="1"/>
  <c r="S397" i="47" s="1"/>
  <c r="S396" i="47" a="1"/>
  <c r="S396" i="47" s="1"/>
  <c r="S395" i="47" a="1"/>
  <c r="S395" i="47" s="1"/>
  <c r="S394" i="47" a="1"/>
  <c r="S394" i="47" s="1"/>
  <c r="S393" i="47" a="1"/>
  <c r="S393" i="47" s="1"/>
  <c r="S392" i="47" a="1"/>
  <c r="S392" i="47" s="1"/>
  <c r="S391" i="47" a="1"/>
  <c r="S391" i="47" s="1"/>
  <c r="S390" i="47" a="1"/>
  <c r="S390" i="47" s="1"/>
  <c r="S389" i="47" a="1"/>
  <c r="S389" i="47" s="1"/>
  <c r="S388" i="47" a="1"/>
  <c r="S388" i="47" s="1"/>
  <c r="S387" i="47" a="1"/>
  <c r="S387" i="47" s="1"/>
  <c r="S386" i="47" a="1"/>
  <c r="S386" i="47" s="1"/>
  <c r="S385" i="47" a="1"/>
  <c r="S385" i="47" s="1"/>
  <c r="S384" i="47" a="1"/>
  <c r="S384" i="47" s="1"/>
  <c r="S383" i="47" a="1"/>
  <c r="S383" i="47" s="1"/>
  <c r="S382" i="47" a="1"/>
  <c r="S382" i="47" s="1"/>
  <c r="S381" i="47" a="1"/>
  <c r="S381" i="47" s="1"/>
  <c r="S380" i="47" a="1"/>
  <c r="S380" i="47" s="1"/>
  <c r="S379" i="47" a="1"/>
  <c r="S379" i="47" s="1"/>
  <c r="S378" i="47" a="1"/>
  <c r="S378" i="47" s="1"/>
  <c r="S377" i="47" a="1"/>
  <c r="S377" i="47" s="1"/>
  <c r="S376" i="47" a="1"/>
  <c r="S376" i="47" s="1"/>
  <c r="S375" i="47" a="1"/>
  <c r="S375" i="47" s="1"/>
  <c r="S374" i="47" a="1"/>
  <c r="S374" i="47" s="1"/>
  <c r="S373" i="47" a="1"/>
  <c r="S373" i="47" s="1"/>
  <c r="S372" i="47" a="1"/>
  <c r="S372" i="47" s="1"/>
  <c r="S371" i="47" a="1"/>
  <c r="S371" i="47" s="1"/>
  <c r="S370" i="47" a="1"/>
  <c r="S370" i="47" s="1"/>
  <c r="S369" i="47" a="1"/>
  <c r="S369" i="47" s="1"/>
  <c r="S368" i="47" a="1"/>
  <c r="S368" i="47" s="1"/>
  <c r="S367" i="47" a="1"/>
  <c r="S367" i="47" s="1"/>
  <c r="S366" i="47" a="1"/>
  <c r="S366" i="47" s="1"/>
  <c r="S365" i="47" a="1"/>
  <c r="S365" i="47" s="1"/>
  <c r="S364" i="47" a="1"/>
  <c r="S364" i="47" s="1"/>
  <c r="S363" i="47" a="1"/>
  <c r="S363" i="47" s="1"/>
  <c r="S362" i="47" a="1"/>
  <c r="S362" i="47" s="1"/>
  <c r="S361" i="47" a="1"/>
  <c r="S361" i="47" s="1"/>
  <c r="S360" i="47" a="1"/>
  <c r="S360" i="47" s="1"/>
  <c r="S359" i="47" a="1"/>
  <c r="S359" i="47" s="1"/>
  <c r="S358" i="47" a="1"/>
  <c r="S358" i="47" s="1"/>
  <c r="S357" i="47" a="1"/>
  <c r="S357" i="47" s="1"/>
  <c r="S356" i="47" a="1"/>
  <c r="S356" i="47" s="1"/>
  <c r="S355" i="47" a="1"/>
  <c r="S355" i="47" s="1"/>
  <c r="S354" i="47" a="1"/>
  <c r="S354" i="47" s="1"/>
  <c r="S353" i="47" a="1"/>
  <c r="S353" i="47" s="1"/>
  <c r="S352" i="47" a="1"/>
  <c r="S352" i="47" s="1"/>
  <c r="S351" i="47" a="1"/>
  <c r="S351" i="47" s="1"/>
  <c r="S350" i="47" a="1"/>
  <c r="S350" i="47" s="1"/>
  <c r="S349" i="47" a="1"/>
  <c r="S349" i="47" s="1"/>
  <c r="S348" i="47" a="1"/>
  <c r="S348" i="47" s="1"/>
  <c r="S347" i="47" a="1"/>
  <c r="S347" i="47" s="1"/>
  <c r="S346" i="47" a="1"/>
  <c r="S346" i="47" s="1"/>
  <c r="S345" i="47" a="1"/>
  <c r="S345" i="47" s="1"/>
  <c r="S344" i="47" a="1"/>
  <c r="S344" i="47" s="1"/>
  <c r="S343" i="47" a="1"/>
  <c r="S343" i="47" s="1"/>
  <c r="S342" i="47" a="1"/>
  <c r="S342" i="47" s="1"/>
  <c r="S341" i="47" a="1"/>
  <c r="S341" i="47" s="1"/>
  <c r="S340" i="47" a="1"/>
  <c r="S340" i="47" s="1"/>
  <c r="S339" i="47" a="1"/>
  <c r="S339" i="47" s="1"/>
  <c r="S338" i="47" a="1"/>
  <c r="S338" i="47" s="1"/>
  <c r="S337" i="47" a="1"/>
  <c r="S337" i="47" s="1"/>
  <c r="S336" i="47" a="1"/>
  <c r="S336" i="47" s="1"/>
  <c r="S335" i="47" a="1"/>
  <c r="S335" i="47" s="1"/>
  <c r="S334" i="47" a="1"/>
  <c r="S334" i="47" s="1"/>
  <c r="S333" i="47" a="1"/>
  <c r="S333" i="47" s="1"/>
  <c r="S332" i="47" a="1"/>
  <c r="S332" i="47" s="1"/>
  <c r="S331" i="47" a="1"/>
  <c r="S331" i="47" s="1"/>
  <c r="S330" i="47" a="1"/>
  <c r="S330" i="47" s="1"/>
  <c r="S329" i="47" a="1"/>
  <c r="S329" i="47" s="1"/>
  <c r="S328" i="47" a="1"/>
  <c r="S328" i="47" s="1"/>
  <c r="S327" i="47" a="1"/>
  <c r="S327" i="47" s="1"/>
  <c r="S326" i="47" a="1"/>
  <c r="S326" i="47" s="1"/>
  <c r="S325" i="47" a="1"/>
  <c r="S325" i="47" s="1"/>
  <c r="S324" i="47" a="1"/>
  <c r="S324" i="47" s="1"/>
  <c r="S323" i="47" a="1"/>
  <c r="S323" i="47" s="1"/>
  <c r="S322" i="47" a="1"/>
  <c r="S322" i="47" s="1"/>
  <c r="S321" i="47" a="1"/>
  <c r="S321" i="47" s="1"/>
  <c r="S320" i="47" a="1"/>
  <c r="S320" i="47" s="1"/>
  <c r="S319" i="47" a="1"/>
  <c r="S319" i="47" s="1"/>
  <c r="S318" i="47" a="1"/>
  <c r="S318" i="47" s="1"/>
  <c r="S317" i="47" a="1"/>
  <c r="S317" i="47" s="1"/>
  <c r="S316" i="47" a="1"/>
  <c r="S316" i="47" s="1"/>
  <c r="S315" i="47" a="1"/>
  <c r="S315" i="47" s="1"/>
  <c r="S314" i="47" a="1"/>
  <c r="S314" i="47" s="1"/>
  <c r="S313" i="47" a="1"/>
  <c r="S313" i="47" s="1"/>
  <c r="S312" i="47" a="1"/>
  <c r="S312" i="47" s="1"/>
  <c r="S311" i="47" a="1"/>
  <c r="S311" i="47" s="1"/>
  <c r="S310" i="47" a="1"/>
  <c r="S310" i="47" s="1"/>
  <c r="S309" i="47" a="1"/>
  <c r="S309" i="47" s="1"/>
  <c r="S308" i="47" a="1"/>
  <c r="S308" i="47" s="1"/>
  <c r="S307" i="47" a="1"/>
  <c r="S307" i="47" s="1"/>
  <c r="S306" i="47" a="1"/>
  <c r="S306" i="47" s="1"/>
  <c r="S305" i="47" a="1"/>
  <c r="S305" i="47" s="1"/>
  <c r="S304" i="47" a="1"/>
  <c r="S304" i="47" s="1"/>
  <c r="S303" i="47" a="1"/>
  <c r="S303" i="47" s="1"/>
  <c r="S302" i="47" a="1"/>
  <c r="S302" i="47" s="1"/>
  <c r="S301" i="47" a="1"/>
  <c r="S301" i="47" s="1"/>
  <c r="S300" i="47" a="1"/>
  <c r="S300" i="47" s="1"/>
  <c r="S299" i="47" a="1"/>
  <c r="S299" i="47" s="1"/>
  <c r="S298" i="47" a="1"/>
  <c r="S298" i="47" s="1"/>
  <c r="S297" i="47" a="1"/>
  <c r="S297" i="47" s="1"/>
  <c r="S296" i="47" a="1"/>
  <c r="S296" i="47" s="1"/>
  <c r="S295" i="47" a="1"/>
  <c r="S295" i="47" s="1"/>
  <c r="S294" i="47" a="1"/>
  <c r="S294" i="47" s="1"/>
  <c r="S293" i="47" a="1"/>
  <c r="S293" i="47" s="1"/>
  <c r="S292" i="47" a="1"/>
  <c r="S292" i="47" s="1"/>
  <c r="S291" i="47" a="1"/>
  <c r="S291" i="47" s="1"/>
  <c r="S290" i="47" a="1"/>
  <c r="S290" i="47" s="1"/>
  <c r="S289" i="47" a="1"/>
  <c r="S289" i="47" s="1"/>
  <c r="S288" i="47" a="1"/>
  <c r="S288" i="47" s="1"/>
  <c r="S287" i="47" a="1"/>
  <c r="S287" i="47" s="1"/>
  <c r="S286" i="47" a="1"/>
  <c r="S286" i="47" s="1"/>
  <c r="S285" i="47" a="1"/>
  <c r="S285" i="47" s="1"/>
  <c r="S284" i="47" a="1"/>
  <c r="S284" i="47" s="1"/>
  <c r="S283" i="47" a="1"/>
  <c r="S283" i="47" s="1"/>
  <c r="S282" i="47" a="1"/>
  <c r="S282" i="47" s="1"/>
  <c r="S281" i="47" a="1"/>
  <c r="S281" i="47" s="1"/>
  <c r="S280" i="47" a="1"/>
  <c r="S280" i="47" s="1"/>
  <c r="S279" i="47" a="1"/>
  <c r="S279" i="47" s="1"/>
  <c r="S278" i="47" a="1"/>
  <c r="S278" i="47" s="1"/>
  <c r="S277" i="47" a="1"/>
  <c r="S277" i="47" s="1"/>
  <c r="S276" i="47" a="1"/>
  <c r="S276" i="47" s="1"/>
  <c r="S275" i="47" a="1"/>
  <c r="S275" i="47" s="1"/>
  <c r="S274" i="47" a="1"/>
  <c r="S274" i="47" s="1"/>
  <c r="S273" i="47" a="1"/>
  <c r="S273" i="47" s="1"/>
  <c r="S272" i="47" a="1"/>
  <c r="S272" i="47" s="1"/>
  <c r="S271" i="47" a="1"/>
  <c r="S271" i="47" s="1"/>
  <c r="S270" i="47" a="1"/>
  <c r="S270" i="47" s="1"/>
  <c r="S269" i="47" a="1"/>
  <c r="S269" i="47" s="1"/>
  <c r="S268" i="47" a="1"/>
  <c r="S268" i="47" s="1"/>
  <c r="S267" i="47" a="1"/>
  <c r="S267" i="47" s="1"/>
  <c r="S266" i="47" a="1"/>
  <c r="S266" i="47" s="1"/>
  <c r="S265" i="47" a="1"/>
  <c r="S265" i="47" s="1"/>
  <c r="S264" i="47" a="1"/>
  <c r="S264" i="47" s="1"/>
  <c r="S263" i="47" a="1"/>
  <c r="S263" i="47" s="1"/>
  <c r="S262" i="47" a="1"/>
  <c r="S262" i="47" s="1"/>
  <c r="S261" i="47" a="1"/>
  <c r="S261" i="47" s="1"/>
  <c r="S260" i="47" a="1"/>
  <c r="S260" i="47" s="1"/>
  <c r="S259" i="47" a="1"/>
  <c r="S259" i="47" s="1"/>
  <c r="S258" i="47" a="1"/>
  <c r="S258" i="47" s="1"/>
  <c r="S257" i="47" a="1"/>
  <c r="S257" i="47" s="1"/>
  <c r="S256" i="47" a="1"/>
  <c r="S256" i="47" s="1"/>
  <c r="S255" i="47" a="1"/>
  <c r="S255" i="47" s="1"/>
  <c r="S254" i="47" a="1"/>
  <c r="S254" i="47" s="1"/>
  <c r="S253" i="47" a="1"/>
  <c r="S253" i="47" s="1"/>
  <c r="S252" i="47" a="1"/>
  <c r="S252" i="47" s="1"/>
  <c r="S251" i="47" a="1"/>
  <c r="S251" i="47" s="1"/>
  <c r="S250" i="47" a="1"/>
  <c r="S250" i="47" s="1"/>
  <c r="S249" i="47" a="1"/>
  <c r="S249" i="47" s="1"/>
  <c r="S248" i="47" a="1"/>
  <c r="S248" i="47" s="1"/>
  <c r="S247" i="47" a="1"/>
  <c r="S247" i="47" s="1"/>
  <c r="S246" i="47" a="1"/>
  <c r="S246" i="47" s="1"/>
  <c r="S245" i="47" a="1"/>
  <c r="S245" i="47" s="1"/>
  <c r="S244" i="47" a="1"/>
  <c r="S244" i="47" s="1"/>
  <c r="S243" i="47" a="1"/>
  <c r="S243" i="47" s="1"/>
  <c r="S242" i="47" a="1"/>
  <c r="S242" i="47" s="1"/>
  <c r="S241" i="47" a="1"/>
  <c r="S241" i="47" s="1"/>
  <c r="S240" i="47" a="1"/>
  <c r="S240" i="47" s="1"/>
  <c r="S239" i="47" a="1"/>
  <c r="S239" i="47" s="1"/>
  <c r="S238" i="47" a="1"/>
  <c r="S238" i="47" s="1"/>
  <c r="S237" i="47" a="1"/>
  <c r="S237" i="47" s="1"/>
  <c r="S236" i="47" a="1"/>
  <c r="S236" i="47" s="1"/>
  <c r="S235" i="47" a="1"/>
  <c r="S235" i="47" s="1"/>
  <c r="S234" i="47" a="1"/>
  <c r="S234" i="47" s="1"/>
  <c r="S233" i="47" a="1"/>
  <c r="S233" i="47" s="1"/>
  <c r="S232" i="47" a="1"/>
  <c r="S232" i="47" s="1"/>
  <c r="S231" i="47" a="1"/>
  <c r="S231" i="47" s="1"/>
  <c r="S230" i="47" a="1"/>
  <c r="S230" i="47" s="1"/>
  <c r="S229" i="47" a="1"/>
  <c r="S229" i="47" s="1"/>
  <c r="S228" i="47" a="1"/>
  <c r="S228" i="47" s="1"/>
  <c r="S227" i="47" a="1"/>
  <c r="S227" i="47" s="1"/>
  <c r="P227" i="47" a="1"/>
  <c r="P227" i="47" s="1"/>
  <c r="O227" i="47" a="1"/>
  <c r="O227" i="47" s="1"/>
  <c r="M227" i="47" a="1"/>
  <c r="M227" i="47" s="1"/>
  <c r="L227" i="47" a="1"/>
  <c r="J227" i="47" a="1"/>
  <c r="J227" i="47" s="1"/>
  <c r="S226" i="47" a="1"/>
  <c r="S226" i="47" s="1"/>
  <c r="S225" i="47" a="1"/>
  <c r="S225" i="47" s="1"/>
  <c r="S224" i="47" a="1"/>
  <c r="S224" i="47" s="1"/>
  <c r="S223" i="47" a="1"/>
  <c r="S223" i="47" s="1"/>
  <c r="S222" i="47" a="1"/>
  <c r="S222" i="47" s="1"/>
  <c r="S221" i="47" a="1"/>
  <c r="S221" i="47" s="1"/>
  <c r="S220" i="47" a="1"/>
  <c r="S220" i="47" s="1"/>
  <c r="S219" i="47" a="1"/>
  <c r="S219" i="47" s="1"/>
  <c r="S218" i="47" a="1"/>
  <c r="S218" i="47" s="1"/>
  <c r="S217" i="47" a="1"/>
  <c r="S217" i="47" s="1"/>
  <c r="S216" i="47" a="1"/>
  <c r="S216" i="47" s="1"/>
  <c r="S215" i="47" a="1"/>
  <c r="S215" i="47" s="1"/>
  <c r="S214" i="47" a="1"/>
  <c r="S214" i="47" s="1"/>
  <c r="S213" i="47" a="1"/>
  <c r="S213" i="47" s="1"/>
  <c r="S212" i="47" a="1"/>
  <c r="S212" i="47" s="1"/>
  <c r="S211" i="47" a="1"/>
  <c r="S211" i="47" s="1"/>
  <c r="S210" i="47" a="1"/>
  <c r="S210" i="47" s="1"/>
  <c r="S209" i="47" a="1"/>
  <c r="S209" i="47" s="1"/>
  <c r="S208" i="47" a="1"/>
  <c r="S208" i="47" s="1"/>
  <c r="S207" i="47" a="1"/>
  <c r="S207" i="47" s="1"/>
  <c r="S206" i="47" a="1"/>
  <c r="S206" i="47" s="1"/>
  <c r="S205" i="47" a="1"/>
  <c r="S205" i="47" s="1"/>
  <c r="S204" i="47" a="1"/>
  <c r="S204" i="47" s="1"/>
  <c r="S203" i="47" a="1"/>
  <c r="S203" i="47" s="1"/>
  <c r="S202" i="47" a="1"/>
  <c r="S202" i="47" s="1"/>
  <c r="S201" i="47" a="1"/>
  <c r="S201" i="47" s="1"/>
  <c r="S200" i="47" a="1"/>
  <c r="S200" i="47" s="1"/>
  <c r="S199" i="47" a="1"/>
  <c r="S199" i="47" s="1"/>
  <c r="S198" i="47" a="1"/>
  <c r="S198" i="47" s="1"/>
  <c r="S197" i="47" a="1"/>
  <c r="S197" i="47" s="1"/>
  <c r="S196" i="47" a="1"/>
  <c r="S196" i="47" s="1"/>
  <c r="S195" i="47" a="1"/>
  <c r="S195" i="47" s="1"/>
  <c r="S194" i="47" a="1"/>
  <c r="S194" i="47" s="1"/>
  <c r="S193" i="47" a="1"/>
  <c r="S193" i="47" s="1"/>
  <c r="S192" i="47" a="1"/>
  <c r="S192" i="47" s="1"/>
  <c r="S191" i="47" a="1"/>
  <c r="S191" i="47" s="1"/>
  <c r="S190" i="47" a="1"/>
  <c r="S190" i="47" s="1"/>
  <c r="S189" i="47" a="1"/>
  <c r="S189" i="47" s="1"/>
  <c r="S188" i="47" a="1"/>
  <c r="S188" i="47" s="1"/>
  <c r="S187" i="47" a="1"/>
  <c r="S187" i="47" s="1"/>
  <c r="S186" i="47" a="1"/>
  <c r="S186" i="47" s="1"/>
  <c r="S185" i="47" a="1"/>
  <c r="S185" i="47" s="1"/>
  <c r="S184" i="47" a="1"/>
  <c r="S184" i="47" s="1"/>
  <c r="S183" i="47" a="1"/>
  <c r="S183" i="47" s="1"/>
  <c r="S182" i="47" a="1"/>
  <c r="S182" i="47" s="1"/>
  <c r="S181" i="47" a="1"/>
  <c r="S181" i="47" s="1"/>
  <c r="S180" i="47" a="1"/>
  <c r="S180" i="47" s="1"/>
  <c r="S179" i="47" a="1"/>
  <c r="S179" i="47" s="1"/>
  <c r="S178" i="47" a="1"/>
  <c r="S178" i="47" s="1"/>
  <c r="S177" i="47" a="1"/>
  <c r="S177" i="47" s="1"/>
  <c r="S176" i="47" a="1"/>
  <c r="S176" i="47" s="1"/>
  <c r="S175" i="47" a="1"/>
  <c r="S175" i="47" s="1"/>
  <c r="S174" i="47" a="1"/>
  <c r="S174" i="47" s="1"/>
  <c r="S173" i="47" a="1"/>
  <c r="S173" i="47" s="1"/>
  <c r="S172" i="47" a="1"/>
  <c r="S172" i="47" s="1"/>
  <c r="S171" i="47" a="1"/>
  <c r="S171" i="47" s="1"/>
  <c r="S170" i="47" a="1"/>
  <c r="S170" i="47" s="1"/>
  <c r="S169" i="47" a="1"/>
  <c r="S169" i="47" s="1"/>
  <c r="S168" i="47" a="1"/>
  <c r="S168" i="47" s="1"/>
  <c r="S167" i="47" a="1"/>
  <c r="S167" i="47" s="1"/>
  <c r="S166" i="47" a="1"/>
  <c r="S166" i="47" s="1"/>
  <c r="S165" i="47" a="1"/>
  <c r="S165" i="47" s="1"/>
  <c r="S164" i="47" a="1"/>
  <c r="S164" i="47" s="1"/>
  <c r="S163" i="47" a="1"/>
  <c r="S163" i="47" s="1"/>
  <c r="S162" i="47" a="1"/>
  <c r="S162" i="47" s="1"/>
  <c r="S161" i="47" a="1"/>
  <c r="S161" i="47" s="1"/>
  <c r="S160" i="47" a="1"/>
  <c r="S160" i="47" s="1"/>
  <c r="S159" i="47" a="1"/>
  <c r="S159" i="47" s="1"/>
  <c r="S158" i="47" a="1"/>
  <c r="S158" i="47" s="1"/>
  <c r="S157" i="47" a="1"/>
  <c r="S157" i="47" s="1"/>
  <c r="S156" i="47" a="1"/>
  <c r="S156" i="47" s="1"/>
  <c r="S155" i="47" a="1"/>
  <c r="S155" i="47" s="1"/>
  <c r="S154" i="47" a="1"/>
  <c r="S154" i="47" s="1"/>
  <c r="S153" i="47" a="1"/>
  <c r="S153" i="47" s="1"/>
  <c r="S152" i="47" a="1"/>
  <c r="S152" i="47" s="1"/>
  <c r="S151" i="47" a="1"/>
  <c r="S151" i="47" s="1"/>
  <c r="S150" i="47" a="1"/>
  <c r="S150" i="47" s="1"/>
  <c r="S149" i="47" a="1"/>
  <c r="S149" i="47" s="1"/>
  <c r="S148" i="47" a="1"/>
  <c r="S148" i="47" s="1"/>
  <c r="S147" i="47" a="1"/>
  <c r="S147" i="47" s="1"/>
  <c r="S146" i="47" a="1"/>
  <c r="S146" i="47" s="1"/>
  <c r="S145" i="47" a="1"/>
  <c r="S145" i="47" s="1"/>
  <c r="S144" i="47" a="1"/>
  <c r="S144" i="47" s="1"/>
  <c r="S143" i="47" a="1"/>
  <c r="S143" i="47" s="1"/>
  <c r="S142" i="47" a="1"/>
  <c r="S142" i="47" s="1"/>
  <c r="S141" i="47" a="1"/>
  <c r="S141" i="47" s="1"/>
  <c r="S140" i="47" a="1"/>
  <c r="S140" i="47" s="1"/>
  <c r="S139" i="47" a="1"/>
  <c r="S139" i="47" s="1"/>
  <c r="S138" i="47" a="1"/>
  <c r="S138" i="47" s="1"/>
  <c r="S137" i="47" a="1"/>
  <c r="S137" i="47" s="1"/>
  <c r="S136" i="47" a="1"/>
  <c r="S136" i="47" s="1"/>
  <c r="S135" i="47" a="1"/>
  <c r="S135" i="47" s="1"/>
  <c r="S134" i="47" a="1"/>
  <c r="S134" i="47" s="1"/>
  <c r="S133" i="47" a="1"/>
  <c r="S133" i="47" s="1"/>
  <c r="S132" i="47" a="1"/>
  <c r="S132" i="47" s="1"/>
  <c r="S131" i="47" a="1"/>
  <c r="S131" i="47" s="1"/>
  <c r="S130" i="47" a="1"/>
  <c r="S130" i="47" s="1"/>
  <c r="S129" i="47" a="1"/>
  <c r="S129" i="47" s="1"/>
  <c r="S128" i="47" a="1"/>
  <c r="S128" i="47" s="1"/>
  <c r="S127" i="47" a="1"/>
  <c r="S127" i="47" s="1"/>
  <c r="S126" i="47" a="1"/>
  <c r="S126" i="47" s="1"/>
  <c r="S125" i="47" a="1"/>
  <c r="S125" i="47" s="1"/>
  <c r="S124" i="47" a="1"/>
  <c r="S124" i="47" s="1"/>
  <c r="S123" i="47" a="1"/>
  <c r="S123" i="47" s="1"/>
  <c r="S122" i="47" a="1"/>
  <c r="S122" i="47" s="1"/>
  <c r="S121" i="47" a="1"/>
  <c r="S121" i="47" s="1"/>
  <c r="S120" i="47" a="1"/>
  <c r="S120" i="47" s="1"/>
  <c r="S119" i="47" a="1"/>
  <c r="S119" i="47" s="1"/>
  <c r="S118" i="47" a="1"/>
  <c r="S118" i="47" s="1"/>
  <c r="S117" i="47" a="1"/>
  <c r="S117" i="47" s="1"/>
  <c r="S116" i="47" a="1"/>
  <c r="S116" i="47" s="1"/>
  <c r="S115" i="47" a="1"/>
  <c r="S115" i="47" s="1"/>
  <c r="S114" i="47" a="1"/>
  <c r="S114" i="47" s="1"/>
  <c r="S113" i="47" a="1"/>
  <c r="S113" i="47" s="1"/>
  <c r="S112" i="47" a="1"/>
  <c r="S112" i="47" s="1"/>
  <c r="S111" i="47" a="1"/>
  <c r="S111" i="47" s="1"/>
  <c r="S110" i="47" a="1"/>
  <c r="S110" i="47" s="1"/>
  <c r="S109" i="47" a="1"/>
  <c r="S109" i="47" s="1"/>
  <c r="S108" i="47" a="1"/>
  <c r="S108" i="47" s="1"/>
  <c r="S107" i="47" a="1"/>
  <c r="S107" i="47" s="1"/>
  <c r="S106" i="47" a="1"/>
  <c r="S106" i="47" s="1"/>
  <c r="S105" i="47" a="1"/>
  <c r="S105" i="47" s="1"/>
  <c r="S104" i="47" a="1"/>
  <c r="S104" i="47" s="1"/>
  <c r="S103" i="47" a="1"/>
  <c r="S103" i="47" s="1"/>
  <c r="S102" i="47" a="1"/>
  <c r="S102" i="47" s="1"/>
  <c r="S101" i="47" a="1"/>
  <c r="S101" i="47" s="1"/>
  <c r="S100" i="47" a="1"/>
  <c r="S100" i="47" s="1"/>
  <c r="S99" i="47" a="1"/>
  <c r="S99" i="47" s="1"/>
  <c r="S98" i="47" a="1"/>
  <c r="S98" i="47" s="1"/>
  <c r="S97" i="47" a="1"/>
  <c r="S97" i="47" s="1"/>
  <c r="S96" i="47" a="1"/>
  <c r="S96" i="47" s="1"/>
  <c r="S95" i="47" a="1"/>
  <c r="S95" i="47" s="1"/>
  <c r="S94" i="47" a="1"/>
  <c r="S94" i="47" s="1"/>
  <c r="S93" i="47" a="1"/>
  <c r="S93" i="47" s="1"/>
  <c r="S92" i="47" a="1"/>
  <c r="S92" i="47" s="1"/>
  <c r="S91" i="47" a="1"/>
  <c r="S91" i="47" s="1"/>
  <c r="S90" i="47" a="1"/>
  <c r="S90" i="47" s="1"/>
  <c r="S89" i="47" a="1"/>
  <c r="S89" i="47" s="1"/>
  <c r="S88" i="47" a="1"/>
  <c r="S88" i="47" s="1"/>
  <c r="S87" i="47" a="1"/>
  <c r="S87" i="47" s="1"/>
  <c r="S86" i="47" a="1"/>
  <c r="S86" i="47" s="1"/>
  <c r="S85" i="47" a="1"/>
  <c r="S85" i="47" s="1"/>
  <c r="S84" i="47" a="1"/>
  <c r="S84" i="47" s="1"/>
  <c r="S83" i="47" a="1"/>
  <c r="S83" i="47" s="1"/>
  <c r="S82" i="47" a="1"/>
  <c r="S82" i="47" s="1"/>
  <c r="S81" i="47" a="1"/>
  <c r="S81" i="47" s="1"/>
  <c r="S80" i="47" a="1"/>
  <c r="S80" i="47" s="1"/>
  <c r="S79" i="47" a="1"/>
  <c r="S79" i="47" s="1"/>
  <c r="S78" i="47" a="1"/>
  <c r="S78" i="47" s="1"/>
  <c r="S77" i="47" a="1"/>
  <c r="S77" i="47" s="1"/>
  <c r="S76" i="47" a="1"/>
  <c r="S76" i="47" s="1"/>
  <c r="S75" i="47" a="1"/>
  <c r="S75" i="47" s="1"/>
  <c r="S74" i="47" a="1"/>
  <c r="S74" i="47" s="1"/>
  <c r="S73" i="47" a="1"/>
  <c r="S73" i="47" s="1"/>
  <c r="S72" i="47" a="1"/>
  <c r="S72" i="47" s="1"/>
  <c r="S71" i="47" a="1"/>
  <c r="S71" i="47" s="1"/>
  <c r="S70" i="47" a="1"/>
  <c r="S70" i="47" s="1"/>
  <c r="S69" i="47" a="1"/>
  <c r="S69" i="47" s="1"/>
  <c r="S68" i="47" a="1"/>
  <c r="S68" i="47" s="1"/>
  <c r="S67" i="47" a="1"/>
  <c r="S67" i="47" s="1"/>
  <c r="S66" i="47" a="1"/>
  <c r="S66" i="47" s="1"/>
  <c r="S65" i="47" a="1"/>
  <c r="S65" i="47" s="1"/>
  <c r="S64" i="47" a="1"/>
  <c r="S64" i="47" s="1"/>
  <c r="S63" i="47" a="1"/>
  <c r="S63" i="47" s="1"/>
  <c r="S62" i="47" a="1"/>
  <c r="S62" i="47" s="1"/>
  <c r="S61" i="47" a="1"/>
  <c r="S61" i="47" s="1"/>
  <c r="S60" i="47" a="1"/>
  <c r="S60" i="47" s="1"/>
  <c r="S59" i="47" a="1"/>
  <c r="S59" i="47" s="1"/>
  <c r="S58" i="47" a="1"/>
  <c r="S58" i="47" s="1"/>
  <c r="S57" i="47" a="1"/>
  <c r="S57" i="47" s="1"/>
  <c r="S56" i="47" a="1"/>
  <c r="S56" i="47" s="1"/>
  <c r="S55" i="47" a="1"/>
  <c r="S55" i="47" s="1"/>
  <c r="S54" i="47" a="1"/>
  <c r="S54" i="47" s="1"/>
  <c r="S53" i="47" a="1"/>
  <c r="S53" i="47" s="1"/>
  <c r="S52" i="47" a="1"/>
  <c r="S52" i="47" s="1"/>
  <c r="S51" i="47" a="1"/>
  <c r="S51" i="47" s="1"/>
  <c r="S50" i="47" a="1"/>
  <c r="S50" i="47" s="1"/>
  <c r="S49" i="47" a="1"/>
  <c r="S49" i="47" s="1"/>
  <c r="S48" i="47" a="1"/>
  <c r="S48" i="47" s="1"/>
  <c r="S47" i="47" a="1"/>
  <c r="S47" i="47" s="1"/>
  <c r="S46" i="47" a="1"/>
  <c r="S46" i="47" s="1"/>
  <c r="S45" i="47" a="1"/>
  <c r="S45" i="47" s="1"/>
  <c r="S44" i="47" a="1"/>
  <c r="S44" i="47" s="1"/>
  <c r="S43" i="47" a="1"/>
  <c r="S43" i="47" s="1"/>
  <c r="S42" i="47" a="1"/>
  <c r="S42" i="47" s="1"/>
  <c r="S41" i="47" a="1"/>
  <c r="S41" i="47" s="1"/>
  <c r="S40" i="47" a="1"/>
  <c r="S40" i="47" s="1"/>
  <c r="S39" i="47" a="1"/>
  <c r="S39" i="47" s="1"/>
  <c r="S38" i="47" a="1"/>
  <c r="S38" i="47" s="1"/>
  <c r="S37" i="47" a="1"/>
  <c r="S37" i="47" s="1"/>
  <c r="S36" i="47" a="1"/>
  <c r="S36" i="47" s="1"/>
  <c r="S35" i="47" a="1"/>
  <c r="S35" i="47" s="1"/>
  <c r="S34" i="47" a="1"/>
  <c r="S34" i="47" s="1"/>
  <c r="S33" i="47" a="1"/>
  <c r="S33" i="47" s="1"/>
  <c r="S32" i="47" a="1"/>
  <c r="S32" i="47" s="1"/>
  <c r="S31" i="47" a="1"/>
  <c r="S31" i="47" s="1"/>
  <c r="S30" i="47" a="1"/>
  <c r="S30" i="47" s="1"/>
  <c r="S29" i="47" a="1"/>
  <c r="S29" i="47" s="1"/>
  <c r="S28" i="47" a="1"/>
  <c r="S28" i="47" s="1"/>
  <c r="S27" i="47" a="1"/>
  <c r="S27" i="47" s="1"/>
  <c r="S26" i="47" a="1"/>
  <c r="S26" i="47" s="1"/>
  <c r="S25" i="47" a="1"/>
  <c r="S25" i="47" s="1"/>
  <c r="S24" i="47" a="1"/>
  <c r="S24" i="47" s="1"/>
  <c r="S23" i="47" a="1"/>
  <c r="S23" i="47" s="1"/>
  <c r="S22" i="47" a="1"/>
  <c r="S22" i="47" s="1"/>
  <c r="S21" i="47" a="1"/>
  <c r="S21" i="47" s="1"/>
  <c r="S20" i="47" a="1"/>
  <c r="S20" i="47" s="1"/>
  <c r="S19" i="47" a="1"/>
  <c r="S19" i="47" s="1"/>
  <c r="S18" i="47" a="1"/>
  <c r="S18" i="47" s="1"/>
  <c r="S17" i="47" a="1"/>
  <c r="S17" i="47" s="1"/>
  <c r="S16" i="47" a="1"/>
  <c r="S16" i="47" s="1"/>
  <c r="S15" i="47" a="1"/>
  <c r="S15" i="47" s="1"/>
  <c r="S14" i="47" a="1"/>
  <c r="S14" i="47" s="1"/>
  <c r="S13" i="47" a="1"/>
  <c r="S13" i="47" s="1"/>
  <c r="S12" i="47" a="1"/>
  <c r="S12" i="47" s="1"/>
  <c r="S11" i="47" a="1"/>
  <c r="S11" i="47" s="1"/>
  <c r="S10" i="47" a="1"/>
  <c r="S10" i="47" s="1"/>
  <c r="S9" i="47" a="1"/>
  <c r="S9" i="47" s="1"/>
  <c r="S8" i="47" a="1"/>
  <c r="S8" i="47" s="1"/>
  <c r="S7" i="47" a="1"/>
  <c r="S7" i="47" s="1"/>
  <c r="S6" i="47" a="1"/>
  <c r="S6" i="47" s="1"/>
  <c r="S5" i="47" a="1"/>
  <c r="S5" i="47" s="1"/>
  <c r="S4" i="47" a="1"/>
  <c r="S4" i="47" s="1"/>
  <c r="S3" i="47" a="1"/>
  <c r="S3" i="47" s="1"/>
  <c r="S2" i="47" a="1"/>
  <c r="S2" i="47" s="1"/>
  <c r="P2" i="47" a="1"/>
  <c r="P2" i="47" s="1"/>
  <c r="O2" i="47" a="1"/>
  <c r="O2" i="47" s="1"/>
  <c r="L2" i="47" a="1"/>
  <c r="J2" i="47" a="1"/>
  <c r="J2" i="47" s="1"/>
  <c r="L30" i="46"/>
  <c r="L29" i="46"/>
  <c r="L28" i="46"/>
  <c r="M27" i="46"/>
  <c r="L27" i="46"/>
  <c r="M26" i="46"/>
  <c r="L26" i="46"/>
  <c r="L25" i="46" a="1"/>
  <c r="L25" i="46" s="1"/>
  <c r="L24" i="46" a="1"/>
  <c r="L24" i="46" s="1"/>
  <c r="L23" i="46" a="1"/>
  <c r="L23" i="46" s="1"/>
  <c r="L22" i="46" a="1"/>
  <c r="L22" i="46" s="1"/>
  <c r="L21" i="46" a="1"/>
  <c r="L21" i="46" s="1"/>
  <c r="M20" i="46"/>
  <c r="L20" i="46" a="1"/>
  <c r="L20" i="46" s="1"/>
  <c r="L19" i="46" a="1"/>
  <c r="L19" i="46" s="1"/>
  <c r="I19" i="46" s="1"/>
  <c r="L18" i="46" a="1"/>
  <c r="L18" i="46" s="1"/>
  <c r="I18" i="46" s="1"/>
  <c r="L17" i="46" a="1"/>
  <c r="L17" i="46" s="1"/>
  <c r="L16" i="46" a="1"/>
  <c r="L16" i="46" s="1"/>
  <c r="I16" i="46" s="1"/>
  <c r="L15" i="46" a="1"/>
  <c r="L15" i="46" s="1"/>
  <c r="M14" i="46"/>
  <c r="L14" i="46" a="1"/>
  <c r="L14" i="46" s="1"/>
  <c r="L13" i="46" a="1"/>
  <c r="L13" i="46" s="1"/>
  <c r="L12" i="46" a="1"/>
  <c r="L12" i="46" s="1"/>
  <c r="J12" i="46" s="1"/>
  <c r="L11" i="46" a="1"/>
  <c r="L11" i="46" s="1"/>
  <c r="J11" i="46" s="1"/>
  <c r="L10" i="46" a="1"/>
  <c r="L10" i="46" s="1"/>
  <c r="L9" i="46" a="1"/>
  <c r="L9" i="46" s="1"/>
  <c r="M8" i="46"/>
  <c r="L8" i="46" a="1"/>
  <c r="L8" i="46" s="1"/>
  <c r="M7" i="46"/>
  <c r="L7" i="46"/>
  <c r="M6" i="46"/>
  <c r="L6" i="46"/>
  <c r="M5" i="46"/>
  <c r="L5" i="46"/>
  <c r="M4" i="46"/>
  <c r="L4" i="46"/>
  <c r="M3" i="46"/>
  <c r="L3" i="46"/>
  <c r="M2" i="46"/>
  <c r="L2" i="46"/>
  <c r="L11" i="65"/>
  <c r="L10" i="65"/>
  <c r="L8" i="65"/>
  <c r="L7" i="65" a="1"/>
  <c r="L7" i="65" s="1"/>
  <c r="L5" i="65" a="1"/>
  <c r="L5" i="65" s="1"/>
  <c r="L3" i="65" a="1"/>
  <c r="L3" i="65" s="1"/>
  <c r="M69" i="64" a="1"/>
  <c r="M69" i="64" s="1"/>
  <c r="K69" i="64" s="1"/>
  <c r="M68" i="64" a="1"/>
  <c r="M68" i="64" s="1"/>
  <c r="I68" i="64" s="1" a="1"/>
  <c r="I68" i="64" s="1"/>
  <c r="M67" i="64" a="1"/>
  <c r="M67" i="64" s="1"/>
  <c r="M66" i="64" a="1"/>
  <c r="M66" i="64" s="1"/>
  <c r="K66" i="64" s="1"/>
  <c r="M65" i="64" a="1"/>
  <c r="M65" i="64" s="1"/>
  <c r="K65" i="64" s="1"/>
  <c r="M64" i="64" a="1"/>
  <c r="M64" i="64" s="1"/>
  <c r="M63" i="64" a="1"/>
  <c r="M63" i="64" s="1"/>
  <c r="K63" i="64" s="1"/>
  <c r="M62" i="64" a="1"/>
  <c r="M62" i="64" s="1"/>
  <c r="K62" i="64" s="1"/>
  <c r="M61" i="64" a="1"/>
  <c r="M61" i="64" s="1"/>
  <c r="K61" i="64" s="1"/>
  <c r="M60" i="64" a="1"/>
  <c r="M60" i="64" s="1"/>
  <c r="M59" i="64" a="1"/>
  <c r="M59" i="64" s="1"/>
  <c r="K59" i="64" s="1"/>
  <c r="M58" i="64" a="1"/>
  <c r="M58" i="64" s="1"/>
  <c r="M57" i="64" a="1"/>
  <c r="M57" i="64" s="1"/>
  <c r="J57" i="64" s="1" a="1"/>
  <c r="J57" i="64" s="1"/>
  <c r="M56" i="64" a="1"/>
  <c r="M56" i="64" s="1"/>
  <c r="K56" i="64" s="1"/>
  <c r="M55" i="64" a="1"/>
  <c r="M55" i="64" s="1"/>
  <c r="J55" i="64" s="1" a="1"/>
  <c r="J55" i="64" s="1"/>
  <c r="M54" i="64" a="1"/>
  <c r="M54" i="64" s="1"/>
  <c r="K54" i="64" s="1"/>
  <c r="M53" i="64" a="1"/>
  <c r="M53" i="64" s="1"/>
  <c r="K53" i="64" s="1"/>
  <c r="M52" i="64" a="1"/>
  <c r="M52" i="64" s="1"/>
  <c r="M51" i="64" a="1"/>
  <c r="M51" i="64" s="1"/>
  <c r="L51" i="64" s="1"/>
  <c r="M50" i="64" a="1"/>
  <c r="M50" i="64" s="1"/>
  <c r="M49" i="64" a="1"/>
  <c r="M49" i="64" s="1"/>
  <c r="K49" i="64" s="1"/>
  <c r="M48" i="64" a="1"/>
  <c r="M48" i="64" s="1"/>
  <c r="J48" i="64" s="1" a="1"/>
  <c r="J48" i="64" s="1"/>
  <c r="M47" i="64" a="1"/>
  <c r="M47" i="64" s="1"/>
  <c r="L47" i="64" s="1"/>
  <c r="M46" i="64" a="1"/>
  <c r="M46" i="64" s="1"/>
  <c r="K46" i="64" s="1"/>
  <c r="M45" i="64" a="1"/>
  <c r="M45" i="64" s="1"/>
  <c r="L45" i="64" s="1"/>
  <c r="M44" i="64" a="1"/>
  <c r="M44" i="64" s="1"/>
  <c r="M43" i="64" a="1"/>
  <c r="M43" i="64" s="1"/>
  <c r="L43" i="64" s="1"/>
  <c r="M42" i="64" a="1"/>
  <c r="M42" i="64" s="1"/>
  <c r="I42" i="64" s="1" a="1"/>
  <c r="I42" i="64" s="1"/>
  <c r="M41" i="64" a="1"/>
  <c r="M41" i="64" s="1"/>
  <c r="J41" i="64" s="1" a="1"/>
  <c r="J41" i="64" s="1"/>
  <c r="M40" i="64" a="1"/>
  <c r="M40" i="64" s="1"/>
  <c r="L40" i="64" s="1"/>
  <c r="M39" i="64" a="1"/>
  <c r="M39" i="64" s="1"/>
  <c r="L39" i="64" s="1"/>
  <c r="M38" i="64" a="1"/>
  <c r="M38" i="64" s="1"/>
  <c r="I38" i="64" s="1" a="1"/>
  <c r="I38" i="64" s="1"/>
  <c r="M37" i="64" a="1"/>
  <c r="M37" i="64" s="1"/>
  <c r="K37" i="64" s="1"/>
  <c r="M36" i="64" a="1"/>
  <c r="M36" i="64" s="1"/>
  <c r="L36" i="64" s="1"/>
  <c r="M35" i="64" a="1"/>
  <c r="M35" i="64" s="1"/>
  <c r="K35" i="64" s="1"/>
  <c r="M34" i="64" a="1"/>
  <c r="M34" i="64" s="1"/>
  <c r="M33" i="64" a="1"/>
  <c r="M33" i="64" s="1"/>
  <c r="K33" i="64" s="1"/>
  <c r="M32" i="64" a="1"/>
  <c r="M32" i="64" s="1"/>
  <c r="L32" i="64" s="1"/>
  <c r="M31" i="64" a="1"/>
  <c r="M31" i="64" s="1"/>
  <c r="M30" i="64" a="1"/>
  <c r="M30" i="64" s="1"/>
  <c r="J30" i="64" s="1" a="1"/>
  <c r="J30" i="64" s="1"/>
  <c r="M29" i="64" a="1"/>
  <c r="M29" i="64" s="1"/>
  <c r="L29" i="64" s="1"/>
  <c r="M28" i="64" a="1"/>
  <c r="M28" i="64" s="1"/>
  <c r="L28" i="64" s="1"/>
  <c r="M27" i="64" a="1"/>
  <c r="M27" i="64" s="1"/>
  <c r="J27" i="64" s="1" a="1"/>
  <c r="J27" i="64" s="1"/>
  <c r="M26" i="64" a="1"/>
  <c r="M26" i="64" s="1"/>
  <c r="M25" i="64" a="1"/>
  <c r="M25" i="64" s="1"/>
  <c r="K25" i="64" s="1"/>
  <c r="M24" i="64" a="1"/>
  <c r="M24" i="64" s="1"/>
  <c r="K24" i="64" s="1"/>
  <c r="M23" i="64" a="1"/>
  <c r="M23" i="64" s="1"/>
  <c r="M22" i="64" a="1"/>
  <c r="M22" i="64" s="1"/>
  <c r="K22" i="64" s="1"/>
  <c r="M21" i="64" a="1"/>
  <c r="M21" i="64" s="1"/>
  <c r="K21" i="64" s="1"/>
  <c r="M20" i="64" a="1"/>
  <c r="M20" i="64" s="1"/>
  <c r="M19" i="64" a="1"/>
  <c r="M19" i="64" s="1"/>
  <c r="M18" i="64" a="1"/>
  <c r="M18" i="64" s="1"/>
  <c r="M17" i="64" a="1"/>
  <c r="M17" i="64" s="1"/>
  <c r="L17" i="64" s="1"/>
  <c r="M16" i="64" a="1"/>
  <c r="M16" i="64" s="1"/>
  <c r="K16" i="64" s="1"/>
  <c r="M15" i="64" a="1"/>
  <c r="M15" i="64" s="1"/>
  <c r="M14" i="64" a="1"/>
  <c r="M14" i="64" s="1"/>
  <c r="K14" i="64" s="1"/>
  <c r="M13" i="64" a="1"/>
  <c r="M13" i="64" s="1"/>
  <c r="I13" i="64" s="1" a="1"/>
  <c r="I13" i="64" s="1"/>
  <c r="M12" i="64" a="1"/>
  <c r="M12" i="64" s="1"/>
  <c r="K12" i="64" s="1"/>
  <c r="M11" i="64" a="1"/>
  <c r="M11" i="64" s="1"/>
  <c r="M10" i="64" a="1"/>
  <c r="M10" i="64" s="1"/>
  <c r="K10" i="64" s="1"/>
  <c r="M9" i="64" a="1"/>
  <c r="M9" i="64" s="1"/>
  <c r="L9" i="64" s="1"/>
  <c r="M8" i="64" a="1"/>
  <c r="M8" i="64" s="1"/>
  <c r="K8" i="64" s="1"/>
  <c r="M7" i="64" a="1"/>
  <c r="M7" i="64" s="1"/>
  <c r="M6" i="64" a="1"/>
  <c r="M6" i="64" s="1"/>
  <c r="M5" i="64" a="1"/>
  <c r="M5" i="64" s="1"/>
  <c r="K5" i="64" s="1"/>
  <c r="M4" i="64" a="1"/>
  <c r="M4" i="64" s="1"/>
  <c r="K4" i="64" s="1"/>
  <c r="M3" i="64" a="1"/>
  <c r="M3" i="64" s="1"/>
  <c r="M2" i="64" a="1"/>
  <c r="M2" i="64" s="1"/>
  <c r="L2" i="64" s="1"/>
  <c r="C61" i="38"/>
  <c r="L6" i="65" s="1" a="1"/>
  <c r="L6" i="65" s="1"/>
  <c r="C60" i="38"/>
  <c r="L4" i="65" s="1" a="1"/>
  <c r="L4" i="65" s="1"/>
  <c r="C59" i="38"/>
  <c r="P22" i="43"/>
  <c r="O22" i="43"/>
  <c r="N22" i="43"/>
  <c r="M22" i="43"/>
  <c r="L22" i="43"/>
  <c r="K22" i="43"/>
  <c r="J22" i="43"/>
  <c r="I22" i="43"/>
  <c r="P21" i="43"/>
  <c r="O21" i="43"/>
  <c r="N21" i="43"/>
  <c r="M21" i="43"/>
  <c r="L21" i="43"/>
  <c r="K21" i="43"/>
  <c r="J21" i="43"/>
  <c r="I21" i="43"/>
  <c r="P20" i="43"/>
  <c r="O20" i="43"/>
  <c r="N20" i="43"/>
  <c r="M20" i="43"/>
  <c r="L20" i="43"/>
  <c r="K20" i="43"/>
  <c r="J20" i="43"/>
  <c r="I20" i="43"/>
  <c r="P19" i="43"/>
  <c r="O19" i="43"/>
  <c r="N19" i="43"/>
  <c r="M19" i="43"/>
  <c r="L19" i="43"/>
  <c r="K19" i="43"/>
  <c r="J19" i="43"/>
  <c r="I19" i="43"/>
  <c r="P18" i="43"/>
  <c r="O18" i="43"/>
  <c r="N18" i="43"/>
  <c r="M18" i="43"/>
  <c r="L18" i="43"/>
  <c r="K18" i="43"/>
  <c r="J18" i="43"/>
  <c r="I18" i="43"/>
  <c r="P17" i="43"/>
  <c r="O17" i="43"/>
  <c r="N17" i="43"/>
  <c r="M17" i="43"/>
  <c r="L17" i="43"/>
  <c r="K17" i="43"/>
  <c r="J17" i="43"/>
  <c r="I17" i="43"/>
  <c r="P16" i="43"/>
  <c r="O16" i="43"/>
  <c r="N16" i="43"/>
  <c r="M16" i="43"/>
  <c r="L16" i="43"/>
  <c r="K16" i="43"/>
  <c r="J16" i="43"/>
  <c r="I16" i="43"/>
  <c r="P15" i="43"/>
  <c r="O15" i="43"/>
  <c r="N15" i="43"/>
  <c r="M15" i="43"/>
  <c r="L15" i="43"/>
  <c r="K15" i="43"/>
  <c r="J15" i="43"/>
  <c r="H15" i="43"/>
  <c r="P14" i="43"/>
  <c r="O14" i="43"/>
  <c r="N14" i="43"/>
  <c r="M14" i="43"/>
  <c r="L14" i="43"/>
  <c r="K14" i="43"/>
  <c r="J14" i="43"/>
  <c r="P13" i="43"/>
  <c r="O13" i="43"/>
  <c r="N13" i="43"/>
  <c r="M13" i="43"/>
  <c r="L13" i="43"/>
  <c r="K13" i="43"/>
  <c r="J13" i="43"/>
  <c r="P12" i="43"/>
  <c r="O12" i="43"/>
  <c r="N12" i="43"/>
  <c r="M12" i="43"/>
  <c r="L12" i="43"/>
  <c r="K12" i="43"/>
  <c r="J12" i="43"/>
  <c r="P11" i="43"/>
  <c r="O11" i="43"/>
  <c r="N11" i="43"/>
  <c r="M11" i="43"/>
  <c r="L11" i="43"/>
  <c r="K11" i="43"/>
  <c r="J11" i="43"/>
  <c r="P10" i="43"/>
  <c r="O10" i="43"/>
  <c r="N10" i="43"/>
  <c r="M10" i="43"/>
  <c r="L10" i="43"/>
  <c r="K10" i="43"/>
  <c r="J10" i="43"/>
  <c r="P9" i="43"/>
  <c r="O9" i="43"/>
  <c r="N9" i="43"/>
  <c r="M9" i="43"/>
  <c r="L9" i="43"/>
  <c r="K9" i="43"/>
  <c r="J9" i="43"/>
  <c r="P8" i="43"/>
  <c r="O8" i="43"/>
  <c r="N8" i="43"/>
  <c r="M8" i="43"/>
  <c r="L8" i="43"/>
  <c r="K8" i="43"/>
  <c r="J8" i="43"/>
  <c r="P7" i="43"/>
  <c r="O7" i="43"/>
  <c r="N7" i="43"/>
  <c r="M7" i="43"/>
  <c r="L7" i="43"/>
  <c r="K7" i="43"/>
  <c r="J7" i="43"/>
  <c r="P6" i="43"/>
  <c r="O6" i="43"/>
  <c r="N6" i="43"/>
  <c r="M6" i="43"/>
  <c r="L6" i="43"/>
  <c r="K6" i="43"/>
  <c r="J6" i="43"/>
  <c r="P5" i="43"/>
  <c r="O5" i="43"/>
  <c r="N5" i="43"/>
  <c r="M5" i="43"/>
  <c r="L5" i="43"/>
  <c r="K5" i="43"/>
  <c r="J5" i="43"/>
  <c r="P4" i="43"/>
  <c r="O4" i="43"/>
  <c r="N4" i="43"/>
  <c r="M4" i="43"/>
  <c r="L4" i="43"/>
  <c r="K4" i="43"/>
  <c r="J4" i="43"/>
  <c r="P3" i="43"/>
  <c r="O3" i="43"/>
  <c r="N3" i="43"/>
  <c r="M3" i="43"/>
  <c r="L3" i="43"/>
  <c r="K3" i="43"/>
  <c r="J3" i="43"/>
  <c r="P2" i="43"/>
  <c r="O2" i="43"/>
  <c r="N2" i="43"/>
  <c r="M2" i="43"/>
  <c r="L2" i="43"/>
  <c r="K2" i="43"/>
  <c r="J2" i="43"/>
  <c r="N2" i="42"/>
  <c r="M2" i="42"/>
  <c r="L2" i="42"/>
  <c r="K2" i="42"/>
  <c r="J2" i="42"/>
  <c r="I2" i="42"/>
  <c r="H8" i="43"/>
  <c r="L38" i="54" l="1"/>
  <c r="L62" i="54"/>
  <c r="L58" i="54"/>
  <c r="L22" i="54"/>
  <c r="L44" i="54"/>
  <c r="L32" i="54"/>
  <c r="L42" i="54"/>
  <c r="L54" i="54"/>
  <c r="D5" i="55"/>
  <c r="A5" i="55"/>
  <c r="C5" i="55"/>
  <c r="B5" i="55"/>
  <c r="E5" i="55"/>
  <c r="C9" i="55"/>
  <c r="B9" i="55"/>
  <c r="A9" i="55"/>
  <c r="D9" i="55"/>
  <c r="G9" i="55"/>
  <c r="E9" i="55"/>
  <c r="F9" i="55"/>
  <c r="H9" i="55"/>
  <c r="L18" i="54"/>
  <c r="L34" i="54"/>
  <c r="L50" i="54"/>
  <c r="L26" i="54"/>
  <c r="L8" i="54"/>
  <c r="L24" i="54"/>
  <c r="L40" i="54"/>
  <c r="L56" i="54"/>
  <c r="L20" i="54"/>
  <c r="L36" i="54"/>
  <c r="L52" i="54"/>
  <c r="N10" i="54"/>
  <c r="A10" i="54"/>
  <c r="B10" i="54"/>
  <c r="C10" i="54"/>
  <c r="D10" i="54"/>
  <c r="E10" i="54"/>
  <c r="F10" i="54"/>
  <c r="G10" i="54"/>
  <c r="H10" i="54"/>
  <c r="N12" i="54"/>
  <c r="A12" i="54"/>
  <c r="B12" i="54"/>
  <c r="C12" i="54"/>
  <c r="D12" i="54"/>
  <c r="E12" i="54"/>
  <c r="F12" i="54"/>
  <c r="H12" i="54"/>
  <c r="G12" i="54"/>
  <c r="N14" i="54"/>
  <c r="A14" i="54"/>
  <c r="B14" i="54"/>
  <c r="C14" i="54"/>
  <c r="D14" i="54"/>
  <c r="E14" i="54"/>
  <c r="F14" i="54"/>
  <c r="G14" i="54"/>
  <c r="H14" i="54"/>
  <c r="N16" i="54"/>
  <c r="A16" i="54"/>
  <c r="B16" i="54"/>
  <c r="C16" i="54"/>
  <c r="D16" i="54"/>
  <c r="E16" i="54"/>
  <c r="F16" i="54"/>
  <c r="G16" i="54"/>
  <c r="H16" i="54"/>
  <c r="N18" i="54"/>
  <c r="A18" i="54"/>
  <c r="B18" i="54"/>
  <c r="C18" i="54"/>
  <c r="D18" i="54"/>
  <c r="E18" i="54"/>
  <c r="F18" i="54"/>
  <c r="G18" i="54"/>
  <c r="H18" i="54"/>
  <c r="N20" i="54"/>
  <c r="A20" i="54"/>
  <c r="B20" i="54"/>
  <c r="C20" i="54"/>
  <c r="D20" i="54"/>
  <c r="E20" i="54"/>
  <c r="F20" i="54"/>
  <c r="H20" i="54"/>
  <c r="G20" i="54"/>
  <c r="N22" i="54"/>
  <c r="A22" i="54"/>
  <c r="B22" i="54"/>
  <c r="C22" i="54"/>
  <c r="D22" i="54"/>
  <c r="E22" i="54"/>
  <c r="F22" i="54"/>
  <c r="G22" i="54"/>
  <c r="H22" i="54"/>
  <c r="N24" i="54"/>
  <c r="A24" i="54"/>
  <c r="B24" i="54"/>
  <c r="C24" i="54"/>
  <c r="D24" i="54"/>
  <c r="E24" i="54"/>
  <c r="F24" i="54"/>
  <c r="H24" i="54"/>
  <c r="G24" i="54"/>
  <c r="N26" i="54"/>
  <c r="A26" i="54"/>
  <c r="B26" i="54"/>
  <c r="C26" i="54"/>
  <c r="D26" i="54"/>
  <c r="E26" i="54"/>
  <c r="F26" i="54"/>
  <c r="G26" i="54"/>
  <c r="H26" i="54"/>
  <c r="N28" i="54"/>
  <c r="A28" i="54"/>
  <c r="B28" i="54"/>
  <c r="C28" i="54"/>
  <c r="D28" i="54"/>
  <c r="E28" i="54"/>
  <c r="F28" i="54"/>
  <c r="H28" i="54"/>
  <c r="G28" i="54"/>
  <c r="N30" i="54"/>
  <c r="A30" i="54"/>
  <c r="B30" i="54"/>
  <c r="C30" i="54"/>
  <c r="D30" i="54"/>
  <c r="E30" i="54"/>
  <c r="F30" i="54"/>
  <c r="G30" i="54"/>
  <c r="H30" i="54"/>
  <c r="N32" i="54"/>
  <c r="A32" i="54"/>
  <c r="B32" i="54"/>
  <c r="C32" i="54"/>
  <c r="D32" i="54"/>
  <c r="E32" i="54"/>
  <c r="F32" i="54"/>
  <c r="H32" i="54"/>
  <c r="G32" i="54"/>
  <c r="N34" i="54"/>
  <c r="A34" i="54"/>
  <c r="B34" i="54"/>
  <c r="C34" i="54"/>
  <c r="D34" i="54"/>
  <c r="E34" i="54"/>
  <c r="F34" i="54"/>
  <c r="G34" i="54"/>
  <c r="H34" i="54"/>
  <c r="N36" i="54"/>
  <c r="A36" i="54"/>
  <c r="B36" i="54"/>
  <c r="C36" i="54"/>
  <c r="D36" i="54"/>
  <c r="F36" i="54"/>
  <c r="H36" i="54"/>
  <c r="E36" i="54"/>
  <c r="G36" i="54"/>
  <c r="N38" i="54"/>
  <c r="A38" i="54"/>
  <c r="B38" i="54"/>
  <c r="C38" i="54"/>
  <c r="D38" i="54"/>
  <c r="F38" i="54"/>
  <c r="E38" i="54"/>
  <c r="G38" i="54"/>
  <c r="H38" i="54"/>
  <c r="N40" i="54"/>
  <c r="A40" i="54"/>
  <c r="C40" i="54"/>
  <c r="B40" i="54"/>
  <c r="D40" i="54"/>
  <c r="F40" i="54"/>
  <c r="E40" i="54"/>
  <c r="H40" i="54"/>
  <c r="G40" i="54"/>
  <c r="N42" i="54"/>
  <c r="A42" i="54"/>
  <c r="C42" i="54"/>
  <c r="B42" i="54"/>
  <c r="D42" i="54"/>
  <c r="F42" i="54"/>
  <c r="E42" i="54"/>
  <c r="G42" i="54"/>
  <c r="H42" i="54"/>
  <c r="N44" i="54"/>
  <c r="A44" i="54"/>
  <c r="C44" i="54"/>
  <c r="B44" i="54"/>
  <c r="D44" i="54"/>
  <c r="F44" i="54"/>
  <c r="H44" i="54"/>
  <c r="E44" i="54"/>
  <c r="G44" i="54"/>
  <c r="N46" i="54"/>
  <c r="A46" i="54"/>
  <c r="B46" i="54"/>
  <c r="C46" i="54"/>
  <c r="F46" i="54"/>
  <c r="H46" i="54"/>
  <c r="E46" i="54"/>
  <c r="G46" i="54"/>
  <c r="D46" i="54"/>
  <c r="N48" i="54"/>
  <c r="A48" i="54"/>
  <c r="B48" i="54"/>
  <c r="C48" i="54"/>
  <c r="F48" i="54"/>
  <c r="G48" i="54"/>
  <c r="H48" i="54"/>
  <c r="D48" i="54"/>
  <c r="E48" i="54"/>
  <c r="N50" i="54"/>
  <c r="A50" i="54"/>
  <c r="C50" i="54"/>
  <c r="B50" i="54"/>
  <c r="D50" i="54"/>
  <c r="E50" i="54"/>
  <c r="F50" i="54"/>
  <c r="H50" i="54"/>
  <c r="G50" i="54"/>
  <c r="N52" i="54"/>
  <c r="A52" i="54"/>
  <c r="C52" i="54"/>
  <c r="B52" i="54"/>
  <c r="D52" i="54"/>
  <c r="E52" i="54"/>
  <c r="F52" i="54"/>
  <c r="H52" i="54"/>
  <c r="G52" i="54"/>
  <c r="N54" i="54"/>
  <c r="A54" i="54"/>
  <c r="B54" i="54"/>
  <c r="F54" i="54"/>
  <c r="G54" i="54"/>
  <c r="H54" i="54"/>
  <c r="D54" i="54"/>
  <c r="E54" i="54"/>
  <c r="C54" i="54"/>
  <c r="N56" i="54"/>
  <c r="A56" i="54"/>
  <c r="B56" i="54"/>
  <c r="C56" i="54"/>
  <c r="D56" i="54"/>
  <c r="E56" i="54"/>
  <c r="H56" i="54"/>
  <c r="F56" i="54"/>
  <c r="G56" i="54"/>
  <c r="N58" i="54"/>
  <c r="A58" i="54"/>
  <c r="B58" i="54"/>
  <c r="F58" i="54"/>
  <c r="G58" i="54"/>
  <c r="H58" i="54"/>
  <c r="D58" i="54"/>
  <c r="C58" i="54"/>
  <c r="E58" i="54"/>
  <c r="N60" i="54"/>
  <c r="A60" i="54"/>
  <c r="B60" i="54"/>
  <c r="C60" i="54"/>
  <c r="F60" i="54"/>
  <c r="D60" i="54"/>
  <c r="E60" i="54"/>
  <c r="H60" i="54"/>
  <c r="G60" i="54"/>
  <c r="N62" i="54"/>
  <c r="A62" i="54"/>
  <c r="B62" i="54"/>
  <c r="F62" i="54"/>
  <c r="G62" i="54"/>
  <c r="H62" i="54"/>
  <c r="D62" i="54"/>
  <c r="E62" i="54"/>
  <c r="C62" i="54"/>
  <c r="A9" i="54"/>
  <c r="B9" i="54"/>
  <c r="C9" i="54"/>
  <c r="D9" i="54"/>
  <c r="E9" i="54"/>
  <c r="F9" i="54"/>
  <c r="G9" i="54"/>
  <c r="H9" i="54"/>
  <c r="A11" i="54"/>
  <c r="B11" i="54"/>
  <c r="C11" i="54"/>
  <c r="D11" i="54"/>
  <c r="E11" i="54"/>
  <c r="F11" i="54"/>
  <c r="G11" i="54"/>
  <c r="H11" i="54"/>
  <c r="A13" i="54"/>
  <c r="B13" i="54"/>
  <c r="C13" i="54"/>
  <c r="D13" i="54"/>
  <c r="E13" i="54"/>
  <c r="F13" i="54"/>
  <c r="G13" i="54"/>
  <c r="H13" i="54"/>
  <c r="A15" i="54"/>
  <c r="B15" i="54"/>
  <c r="C15" i="54"/>
  <c r="D15" i="54"/>
  <c r="E15" i="54"/>
  <c r="F15" i="54"/>
  <c r="G15" i="54"/>
  <c r="H15" i="54"/>
  <c r="A17" i="54"/>
  <c r="B17" i="54"/>
  <c r="C17" i="54"/>
  <c r="D17" i="54"/>
  <c r="E17" i="54"/>
  <c r="F17" i="54"/>
  <c r="G17" i="54"/>
  <c r="H17" i="54"/>
  <c r="A19" i="54"/>
  <c r="B19" i="54"/>
  <c r="C19" i="54"/>
  <c r="D19" i="54"/>
  <c r="E19" i="54"/>
  <c r="F19" i="54"/>
  <c r="G19" i="54"/>
  <c r="H19" i="54"/>
  <c r="A21" i="54"/>
  <c r="B21" i="54"/>
  <c r="C21" i="54"/>
  <c r="D21" i="54"/>
  <c r="E21" i="54"/>
  <c r="F21" i="54"/>
  <c r="G21" i="54"/>
  <c r="H21" i="54"/>
  <c r="A23" i="54"/>
  <c r="B23" i="54"/>
  <c r="C23" i="54"/>
  <c r="D23" i="54"/>
  <c r="E23" i="54"/>
  <c r="F23" i="54"/>
  <c r="G23" i="54"/>
  <c r="H23" i="54"/>
  <c r="A25" i="54"/>
  <c r="B25" i="54"/>
  <c r="C25" i="54"/>
  <c r="D25" i="54"/>
  <c r="E25" i="54"/>
  <c r="F25" i="54"/>
  <c r="G25" i="54"/>
  <c r="H25" i="54"/>
  <c r="A27" i="54"/>
  <c r="B27" i="54"/>
  <c r="C27" i="54"/>
  <c r="D27" i="54"/>
  <c r="E27" i="54"/>
  <c r="F27" i="54"/>
  <c r="G27" i="54"/>
  <c r="H27" i="54"/>
  <c r="A29" i="54"/>
  <c r="B29" i="54"/>
  <c r="C29" i="54"/>
  <c r="D29" i="54"/>
  <c r="E29" i="54"/>
  <c r="F29" i="54"/>
  <c r="G29" i="54"/>
  <c r="H29" i="54"/>
  <c r="A31" i="54"/>
  <c r="B31" i="54"/>
  <c r="C31" i="54"/>
  <c r="D31" i="54"/>
  <c r="E31" i="54"/>
  <c r="F31" i="54"/>
  <c r="G31" i="54"/>
  <c r="H31" i="54"/>
  <c r="A33" i="54"/>
  <c r="B33" i="54"/>
  <c r="C33" i="54"/>
  <c r="D33" i="54"/>
  <c r="E33" i="54"/>
  <c r="F33" i="54"/>
  <c r="G33" i="54"/>
  <c r="H33" i="54"/>
  <c r="A35" i="54"/>
  <c r="B35" i="54"/>
  <c r="C35" i="54"/>
  <c r="D35" i="54"/>
  <c r="E35" i="54"/>
  <c r="F35" i="54"/>
  <c r="G35" i="54"/>
  <c r="H35" i="54"/>
  <c r="A37" i="54"/>
  <c r="B37" i="54"/>
  <c r="C37" i="54"/>
  <c r="D37" i="54"/>
  <c r="F37" i="54"/>
  <c r="E37" i="54"/>
  <c r="G37" i="54"/>
  <c r="H37" i="54"/>
  <c r="A39" i="54"/>
  <c r="B39" i="54"/>
  <c r="C39" i="54"/>
  <c r="D39" i="54"/>
  <c r="F39" i="54"/>
  <c r="G39" i="54"/>
  <c r="H39" i="54"/>
  <c r="E39" i="54"/>
  <c r="A41" i="54"/>
  <c r="B41" i="54"/>
  <c r="C41" i="54"/>
  <c r="D41" i="54"/>
  <c r="F41" i="54"/>
  <c r="H41" i="54"/>
  <c r="E41" i="54"/>
  <c r="G41" i="54"/>
  <c r="A43" i="54"/>
  <c r="B43" i="54"/>
  <c r="C43" i="54"/>
  <c r="D43" i="54"/>
  <c r="F43" i="54"/>
  <c r="G43" i="54"/>
  <c r="E43" i="54"/>
  <c r="H43" i="54"/>
  <c r="A45" i="54"/>
  <c r="B45" i="54"/>
  <c r="C45" i="54"/>
  <c r="F45" i="54"/>
  <c r="E45" i="54"/>
  <c r="D45" i="54"/>
  <c r="G45" i="54"/>
  <c r="H45" i="54"/>
  <c r="A47" i="54"/>
  <c r="B47" i="54"/>
  <c r="C47" i="54"/>
  <c r="D47" i="54"/>
  <c r="E47" i="54"/>
  <c r="G47" i="54"/>
  <c r="F47" i="54"/>
  <c r="H47" i="54"/>
  <c r="A49" i="54"/>
  <c r="B49" i="54"/>
  <c r="C49" i="54"/>
  <c r="G49" i="54"/>
  <c r="H49" i="54"/>
  <c r="D49" i="54"/>
  <c r="E49" i="54"/>
  <c r="F49" i="54"/>
  <c r="A51" i="54"/>
  <c r="B51" i="54"/>
  <c r="C51" i="54"/>
  <c r="G51" i="54"/>
  <c r="H51" i="54"/>
  <c r="F51" i="54"/>
  <c r="D51" i="54"/>
  <c r="E51" i="54"/>
  <c r="A53" i="54"/>
  <c r="B53" i="54"/>
  <c r="D53" i="54"/>
  <c r="E53" i="54"/>
  <c r="F53" i="54"/>
  <c r="G53" i="54"/>
  <c r="H53" i="54"/>
  <c r="C53" i="54"/>
  <c r="A55" i="54"/>
  <c r="B55" i="54"/>
  <c r="H55" i="54"/>
  <c r="G55" i="54"/>
  <c r="C55" i="54"/>
  <c r="D55" i="54"/>
  <c r="E55" i="54"/>
  <c r="F55" i="54"/>
  <c r="A57" i="54"/>
  <c r="B57" i="54"/>
  <c r="D57" i="54"/>
  <c r="E57" i="54"/>
  <c r="F57" i="54"/>
  <c r="C57" i="54"/>
  <c r="G57" i="54"/>
  <c r="H57" i="54"/>
  <c r="A59" i="54"/>
  <c r="B59" i="54"/>
  <c r="H59" i="54"/>
  <c r="C59" i="54"/>
  <c r="G59" i="54"/>
  <c r="D59" i="54"/>
  <c r="E59" i="54"/>
  <c r="F59" i="54"/>
  <c r="A61" i="54"/>
  <c r="B61" i="54"/>
  <c r="D61" i="54"/>
  <c r="E61" i="54"/>
  <c r="F61" i="54"/>
  <c r="G61" i="54"/>
  <c r="H61" i="54"/>
  <c r="C61" i="54"/>
  <c r="N9" i="54"/>
  <c r="N11" i="54"/>
  <c r="N13" i="54"/>
  <c r="N15" i="54"/>
  <c r="N17" i="54"/>
  <c r="N19" i="54"/>
  <c r="N21" i="54"/>
  <c r="N23" i="54"/>
  <c r="N25" i="54"/>
  <c r="N27" i="54"/>
  <c r="N29" i="54"/>
  <c r="N31" i="54"/>
  <c r="N33" i="54"/>
  <c r="N35" i="54"/>
  <c r="N37" i="54"/>
  <c r="N39" i="54"/>
  <c r="N41" i="54"/>
  <c r="N43" i="54"/>
  <c r="N45" i="54"/>
  <c r="N47" i="54"/>
  <c r="N49" i="54"/>
  <c r="N51" i="54"/>
  <c r="N53" i="54"/>
  <c r="N55" i="54"/>
  <c r="N57" i="54"/>
  <c r="N59" i="54"/>
  <c r="N61" i="54"/>
  <c r="A3" i="55"/>
  <c r="B3" i="55"/>
  <c r="G3" i="55" s="1"/>
  <c r="E3" i="55"/>
  <c r="F3" i="55"/>
  <c r="C3" i="55"/>
  <c r="D3" i="55"/>
  <c r="H3" i="55"/>
  <c r="H5" i="55"/>
  <c r="F5" i="55"/>
  <c r="H2" i="55"/>
  <c r="F2" i="55"/>
  <c r="E2" i="55"/>
  <c r="D2" i="55"/>
  <c r="B2" i="55"/>
  <c r="C2" i="55" s="1"/>
  <c r="A2" i="55"/>
  <c r="A4" i="55"/>
  <c r="B4" i="55"/>
  <c r="C4" i="55" s="1"/>
  <c r="D4" i="55"/>
  <c r="E4" i="55"/>
  <c r="F4" i="55"/>
  <c r="H4" i="55"/>
  <c r="A36" i="56"/>
  <c r="C36" i="56"/>
  <c r="D36" i="56"/>
  <c r="G36" i="56"/>
  <c r="H36" i="56"/>
  <c r="B36" i="56"/>
  <c r="E36" i="56"/>
  <c r="F36" i="56"/>
  <c r="I405" i="67"/>
  <c r="C17" i="43"/>
  <c r="D17" i="43"/>
  <c r="A17" i="43"/>
  <c r="G17" i="43"/>
  <c r="F17" i="43"/>
  <c r="B17" i="43"/>
  <c r="B18" i="43"/>
  <c r="C18" i="43"/>
  <c r="F18" i="43"/>
  <c r="D18" i="43"/>
  <c r="G18" i="43"/>
  <c r="A18" i="43"/>
  <c r="A20" i="43"/>
  <c r="D20" i="43"/>
  <c r="B20" i="43"/>
  <c r="C20" i="43"/>
  <c r="F20" i="43"/>
  <c r="G20" i="43"/>
  <c r="F21" i="43"/>
  <c r="A21" i="43"/>
  <c r="C21" i="43"/>
  <c r="B21" i="43"/>
  <c r="G21" i="43"/>
  <c r="D21" i="43"/>
  <c r="H22" i="43"/>
  <c r="G22" i="43"/>
  <c r="C22" i="43"/>
  <c r="F22" i="43"/>
  <c r="A22" i="43"/>
  <c r="B22" i="43"/>
  <c r="D22" i="43"/>
  <c r="B19" i="43"/>
  <c r="F19" i="43"/>
  <c r="G19" i="43"/>
  <c r="C19" i="43"/>
  <c r="D19" i="43"/>
  <c r="A19" i="43"/>
  <c r="A21" i="66"/>
  <c r="C21" i="66"/>
  <c r="B21" i="66"/>
  <c r="D21" i="66"/>
  <c r="F21" i="66"/>
  <c r="E21" i="66"/>
  <c r="G21" i="66"/>
  <c r="H21" i="66"/>
  <c r="A8" i="66"/>
  <c r="B8" i="66"/>
  <c r="C8" i="66"/>
  <c r="G8" i="66"/>
  <c r="D8" i="66"/>
  <c r="E8" i="66"/>
  <c r="F8" i="66"/>
  <c r="H8" i="66"/>
  <c r="A16" i="66"/>
  <c r="D16" i="66"/>
  <c r="B16" i="66"/>
  <c r="C16" i="66"/>
  <c r="F16" i="66"/>
  <c r="E16" i="66"/>
  <c r="H16" i="66"/>
  <c r="G16" i="66"/>
  <c r="A3" i="66"/>
  <c r="H3" i="66"/>
  <c r="B3" i="66"/>
  <c r="C3" i="66"/>
  <c r="D3" i="66"/>
  <c r="G3" i="66"/>
  <c r="E3" i="66"/>
  <c r="F3" i="66"/>
  <c r="A11" i="66"/>
  <c r="F11" i="66"/>
  <c r="G11" i="66"/>
  <c r="B11" i="66"/>
  <c r="C11" i="66"/>
  <c r="H11" i="66"/>
  <c r="D11" i="66"/>
  <c r="E11" i="66"/>
  <c r="A19" i="66"/>
  <c r="C19" i="66"/>
  <c r="H19" i="66"/>
  <c r="B19" i="66"/>
  <c r="F19" i="66"/>
  <c r="G19" i="66"/>
  <c r="D19" i="66"/>
  <c r="E19" i="66"/>
  <c r="K9" i="46"/>
  <c r="J9" i="46"/>
  <c r="K10" i="46"/>
  <c r="J10" i="46"/>
  <c r="I29" i="46"/>
  <c r="K29" i="46"/>
  <c r="I30" i="46"/>
  <c r="K30" i="46"/>
  <c r="K13" i="46"/>
  <c r="J13" i="46"/>
  <c r="J29" i="46"/>
  <c r="M29" i="46" s="1"/>
  <c r="K28" i="46"/>
  <c r="J30" i="46"/>
  <c r="M30" i="46" s="1"/>
  <c r="I28" i="46"/>
  <c r="J28" i="46"/>
  <c r="M28" i="46" s="1"/>
  <c r="S545" i="67"/>
  <c r="F481" i="67"/>
  <c r="H481" i="67"/>
  <c r="B481" i="67"/>
  <c r="A481" i="67"/>
  <c r="E481" i="67"/>
  <c r="G481" i="67"/>
  <c r="C481" i="67"/>
  <c r="D481" i="67"/>
  <c r="A419" i="67"/>
  <c r="B419" i="67"/>
  <c r="D419" i="67"/>
  <c r="E419" i="67"/>
  <c r="F419" i="67"/>
  <c r="C419" i="67"/>
  <c r="G419" i="67"/>
  <c r="H419" i="67"/>
  <c r="A405" i="67"/>
  <c r="B405" i="67"/>
  <c r="H405" i="67"/>
  <c r="D405" i="67"/>
  <c r="G405" i="67"/>
  <c r="E405" i="67"/>
  <c r="F405" i="67"/>
  <c r="C405" i="67"/>
  <c r="A177" i="67"/>
  <c r="B177" i="67"/>
  <c r="C177" i="67"/>
  <c r="D177" i="67"/>
  <c r="E177" i="67"/>
  <c r="G177" i="67"/>
  <c r="F177" i="67"/>
  <c r="H177" i="67"/>
  <c r="A47" i="48"/>
  <c r="E47" i="48"/>
  <c r="F47" i="48"/>
  <c r="H47" i="48"/>
  <c r="D47" i="48"/>
  <c r="B47" i="48"/>
  <c r="G47" i="48" s="1"/>
  <c r="C47" i="48"/>
  <c r="A57" i="48"/>
  <c r="B57" i="48"/>
  <c r="C57" i="48" s="1"/>
  <c r="D57" i="48"/>
  <c r="H57" i="48"/>
  <c r="E57" i="48"/>
  <c r="F57" i="48"/>
  <c r="G57" i="48"/>
  <c r="D8" i="65"/>
  <c r="G8" i="65"/>
  <c r="B8" i="65"/>
  <c r="E8" i="65"/>
  <c r="C8" i="65"/>
  <c r="F8" i="65"/>
  <c r="A8" i="65"/>
  <c r="H8" i="65"/>
  <c r="A10" i="65"/>
  <c r="F10" i="65"/>
  <c r="E10" i="65"/>
  <c r="B10" i="65"/>
  <c r="C10" i="65" s="1"/>
  <c r="D10" i="65"/>
  <c r="H10" i="65"/>
  <c r="G10" i="65"/>
  <c r="E11" i="65"/>
  <c r="F11" i="65"/>
  <c r="A11" i="65"/>
  <c r="D11" i="65"/>
  <c r="H11" i="65"/>
  <c r="B11" i="65"/>
  <c r="G11" i="65" s="1"/>
  <c r="C11" i="65"/>
  <c r="C12" i="52"/>
  <c r="J11" i="65"/>
  <c r="J10" i="65"/>
  <c r="J8" i="65"/>
  <c r="J7" i="65"/>
  <c r="J6" i="65"/>
  <c r="A41" i="48"/>
  <c r="B41" i="48"/>
  <c r="G41" i="48" s="1"/>
  <c r="C41" i="48"/>
  <c r="D41" i="48"/>
  <c r="F41" i="48"/>
  <c r="E41" i="48"/>
  <c r="H41" i="48"/>
  <c r="A19" i="48"/>
  <c r="B19" i="48"/>
  <c r="C19" i="48" s="1"/>
  <c r="D19" i="48"/>
  <c r="G19" i="48"/>
  <c r="F19" i="48"/>
  <c r="E19" i="48"/>
  <c r="H19" i="48"/>
  <c r="D4" i="48"/>
  <c r="A4" i="48"/>
  <c r="B4" i="48"/>
  <c r="C4" i="48" s="1"/>
  <c r="H4" i="48"/>
  <c r="F4" i="48"/>
  <c r="E4" i="48"/>
  <c r="A11" i="48"/>
  <c r="B11" i="48"/>
  <c r="C11" i="48" s="1"/>
  <c r="D11" i="48"/>
  <c r="E11" i="48"/>
  <c r="F11" i="48"/>
  <c r="H11" i="48"/>
  <c r="A20" i="48"/>
  <c r="B20" i="48"/>
  <c r="G20" i="48" s="1"/>
  <c r="D20" i="48"/>
  <c r="F20" i="48"/>
  <c r="H20" i="48"/>
  <c r="E20" i="48"/>
  <c r="B29" i="48"/>
  <c r="G29" i="48" s="1"/>
  <c r="D29" i="48"/>
  <c r="A29" i="48"/>
  <c r="E29" i="48"/>
  <c r="H29" i="48"/>
  <c r="F29" i="48"/>
  <c r="D2" i="48"/>
  <c r="B2" i="48"/>
  <c r="G2" i="48" s="1"/>
  <c r="A2" i="48"/>
  <c r="E2" i="48"/>
  <c r="H2" i="48"/>
  <c r="F2" i="48"/>
  <c r="A38" i="48"/>
  <c r="B38" i="48"/>
  <c r="G38" i="48" s="1"/>
  <c r="D38" i="48"/>
  <c r="F38" i="48"/>
  <c r="E38" i="48"/>
  <c r="H38" i="48"/>
  <c r="C73" i="57"/>
  <c r="D73" i="57"/>
  <c r="E73" i="57"/>
  <c r="F73" i="57"/>
  <c r="G73" i="57"/>
  <c r="H73" i="57"/>
  <c r="A73" i="57"/>
  <c r="B73" i="57"/>
  <c r="A89" i="57"/>
  <c r="B89" i="57"/>
  <c r="C89" i="57"/>
  <c r="D89" i="57"/>
  <c r="E89" i="57"/>
  <c r="F89" i="57"/>
  <c r="G89" i="57"/>
  <c r="H89" i="57"/>
  <c r="H16" i="46"/>
  <c r="A16" i="46"/>
  <c r="B16" i="46"/>
  <c r="C16" i="46" s="1"/>
  <c r="D16" i="46"/>
  <c r="E16" i="46"/>
  <c r="F16" i="46"/>
  <c r="G16" i="46"/>
  <c r="A18" i="46"/>
  <c r="H18" i="46"/>
  <c r="B18" i="46"/>
  <c r="C18" i="46" s="1"/>
  <c r="D18" i="46"/>
  <c r="E18" i="46"/>
  <c r="F18" i="46"/>
  <c r="G18" i="46"/>
  <c r="A19" i="46"/>
  <c r="B19" i="46"/>
  <c r="C19" i="46" s="1"/>
  <c r="D19" i="46"/>
  <c r="E19" i="46"/>
  <c r="F19" i="46"/>
  <c r="H19" i="46"/>
  <c r="H42" i="64"/>
  <c r="A42" i="64"/>
  <c r="B42" i="64"/>
  <c r="C42" i="64"/>
  <c r="D42" i="64"/>
  <c r="E42" i="64"/>
  <c r="F42" i="64"/>
  <c r="G42" i="64"/>
  <c r="A13" i="64"/>
  <c r="B13" i="64"/>
  <c r="C13" i="64"/>
  <c r="D13" i="64"/>
  <c r="E13" i="64"/>
  <c r="F13" i="64"/>
  <c r="G13" i="64"/>
  <c r="H13" i="64"/>
  <c r="A38" i="64"/>
  <c r="B38" i="64"/>
  <c r="H38" i="64"/>
  <c r="C38" i="64"/>
  <c r="D38" i="64"/>
  <c r="E38" i="64"/>
  <c r="F38" i="64"/>
  <c r="G38" i="64"/>
  <c r="A68" i="64"/>
  <c r="B68" i="64"/>
  <c r="C68" i="64"/>
  <c r="D68" i="64"/>
  <c r="E68" i="64"/>
  <c r="F68" i="64"/>
  <c r="G68" i="64"/>
  <c r="H68" i="64"/>
  <c r="P61" i="67"/>
  <c r="Q61" i="67"/>
  <c r="S61" i="67"/>
  <c r="S60" i="67"/>
  <c r="Q60" i="67"/>
  <c r="P60" i="67"/>
  <c r="P121" i="67"/>
  <c r="Q121" i="67"/>
  <c r="S121" i="67"/>
  <c r="Q120" i="67"/>
  <c r="P120" i="67"/>
  <c r="S120" i="67"/>
  <c r="P181" i="67"/>
  <c r="Q181" i="67"/>
  <c r="S181" i="67"/>
  <c r="S180" i="67"/>
  <c r="P180" i="67"/>
  <c r="Q180" i="67"/>
  <c r="Q241" i="67"/>
  <c r="P241" i="67"/>
  <c r="S241" i="67"/>
  <c r="S240" i="67"/>
  <c r="P240" i="67"/>
  <c r="Q240" i="67"/>
  <c r="P301" i="67"/>
  <c r="Q301" i="67"/>
  <c r="S301" i="67"/>
  <c r="P300" i="67"/>
  <c r="Q300" i="67"/>
  <c r="S300" i="67"/>
  <c r="P361" i="67"/>
  <c r="Q361" i="67"/>
  <c r="S361" i="67"/>
  <c r="S360" i="67"/>
  <c r="Q360" i="67"/>
  <c r="P360" i="67"/>
  <c r="P481" i="67"/>
  <c r="Q481" i="67"/>
  <c r="S481" i="67"/>
  <c r="P480" i="67"/>
  <c r="Q480" i="67"/>
  <c r="S480" i="67"/>
  <c r="S541" i="67"/>
  <c r="Q541" i="67"/>
  <c r="P541" i="67"/>
  <c r="Q540" i="67"/>
  <c r="P540" i="67"/>
  <c r="S540" i="67"/>
  <c r="P601" i="67"/>
  <c r="Q601" i="67"/>
  <c r="S601" i="67"/>
  <c r="P600" i="67"/>
  <c r="Q600" i="67"/>
  <c r="S600" i="67"/>
  <c r="S421" i="67"/>
  <c r="Q421" i="67"/>
  <c r="P421" i="67"/>
  <c r="Q420" i="67"/>
  <c r="P420" i="67"/>
  <c r="S420" i="67"/>
  <c r="P418" i="67"/>
  <c r="Q373" i="67"/>
  <c r="J302" i="67"/>
  <c r="I302" i="67" s="1"/>
  <c r="P134" i="67"/>
  <c r="Q51" i="67"/>
  <c r="I5" i="67"/>
  <c r="S435" i="67"/>
  <c r="I425" i="67"/>
  <c r="I601" i="67"/>
  <c r="R358" i="62"/>
  <c r="R374" i="62"/>
  <c r="R390" i="62"/>
  <c r="R406" i="62"/>
  <c r="R360" i="62"/>
  <c r="R392" i="62"/>
  <c r="R361" i="62"/>
  <c r="R393" i="62"/>
  <c r="R362" i="62"/>
  <c r="R394" i="62"/>
  <c r="R418" i="62"/>
  <c r="R372" i="62"/>
  <c r="R343" i="62"/>
  <c r="R359" i="62"/>
  <c r="R375" i="62"/>
  <c r="R391" i="62"/>
  <c r="R407" i="62"/>
  <c r="R344" i="62"/>
  <c r="R376" i="62"/>
  <c r="R408" i="62"/>
  <c r="R345" i="62"/>
  <c r="R377" i="62"/>
  <c r="R409" i="62"/>
  <c r="R346" i="62"/>
  <c r="R378" i="62"/>
  <c r="R410" i="62"/>
  <c r="R388" i="62"/>
  <c r="R356" i="62"/>
  <c r="R347" i="62"/>
  <c r="R363" i="62"/>
  <c r="R379" i="62"/>
  <c r="R395" i="62"/>
  <c r="R411" i="62"/>
  <c r="R351" i="62"/>
  <c r="R415" i="62"/>
  <c r="R384" i="62"/>
  <c r="R401" i="62"/>
  <c r="R386" i="62"/>
  <c r="R348" i="62"/>
  <c r="R364" i="62"/>
  <c r="R380" i="62"/>
  <c r="R396" i="62"/>
  <c r="R412" i="62"/>
  <c r="R367" i="62"/>
  <c r="R368" i="62"/>
  <c r="R416" i="62"/>
  <c r="R385" i="62"/>
  <c r="R354" i="62"/>
  <c r="R420" i="62"/>
  <c r="R349" i="62"/>
  <c r="R365" i="62"/>
  <c r="R381" i="62"/>
  <c r="R397" i="62"/>
  <c r="R413" i="62"/>
  <c r="R399" i="62"/>
  <c r="R400" i="62"/>
  <c r="R369" i="62"/>
  <c r="R402" i="62"/>
  <c r="R404" i="62"/>
  <c r="R350" i="62"/>
  <c r="R366" i="62"/>
  <c r="R382" i="62"/>
  <c r="R398" i="62"/>
  <c r="R414" i="62"/>
  <c r="R383" i="62"/>
  <c r="R352" i="62"/>
  <c r="R353" i="62"/>
  <c r="R417" i="62"/>
  <c r="R370" i="62"/>
  <c r="R355" i="62"/>
  <c r="R371" i="62"/>
  <c r="R387" i="62"/>
  <c r="R403" i="62"/>
  <c r="R419" i="62"/>
  <c r="R357" i="62"/>
  <c r="R373" i="62"/>
  <c r="R389" i="62"/>
  <c r="R405" i="62"/>
  <c r="R421" i="62"/>
  <c r="O431" i="62"/>
  <c r="R423" i="62"/>
  <c r="R424" i="62"/>
  <c r="R425" i="62"/>
  <c r="R426" i="62"/>
  <c r="R427" i="62"/>
  <c r="R428" i="62"/>
  <c r="R429" i="62"/>
  <c r="R430" i="62"/>
  <c r="R431" i="62"/>
  <c r="I37" i="56"/>
  <c r="P37" i="56" s="1"/>
  <c r="I38" i="56"/>
  <c r="I39" i="56"/>
  <c r="I40" i="56"/>
  <c r="I41" i="56"/>
  <c r="I42" i="56"/>
  <c r="I43" i="56"/>
  <c r="I44" i="56"/>
  <c r="I45" i="56"/>
  <c r="P45" i="56" s="1"/>
  <c r="I46" i="56"/>
  <c r="I47" i="56"/>
  <c r="I48" i="56"/>
  <c r="I49" i="56"/>
  <c r="J19" i="56"/>
  <c r="P19" i="56" s="1"/>
  <c r="P22" i="56"/>
  <c r="P23" i="56"/>
  <c r="P24" i="56"/>
  <c r="P25" i="56"/>
  <c r="P26" i="56"/>
  <c r="P27" i="56"/>
  <c r="P28" i="56"/>
  <c r="P29" i="56"/>
  <c r="P30" i="56"/>
  <c r="P31" i="56"/>
  <c r="P32" i="56"/>
  <c r="P20" i="56"/>
  <c r="P21" i="56"/>
  <c r="I22" i="56"/>
  <c r="I21" i="56"/>
  <c r="I20" i="56"/>
  <c r="I25" i="56"/>
  <c r="I26" i="56"/>
  <c r="I27" i="56"/>
  <c r="I28" i="56"/>
  <c r="I23" i="56"/>
  <c r="I29" i="56"/>
  <c r="I30" i="56"/>
  <c r="I24" i="56"/>
  <c r="I31" i="56"/>
  <c r="I32" i="56"/>
  <c r="J2" i="56"/>
  <c r="I16" i="56" s="1"/>
  <c r="I8" i="56"/>
  <c r="I7" i="56"/>
  <c r="P7" i="56" s="1"/>
  <c r="I6" i="56"/>
  <c r="P6" i="56" s="1"/>
  <c r="I5" i="56"/>
  <c r="I4" i="56"/>
  <c r="I3" i="56"/>
  <c r="I9" i="56"/>
  <c r="I10" i="56"/>
  <c r="I11" i="56"/>
  <c r="I12" i="56"/>
  <c r="I13" i="56"/>
  <c r="I14" i="56"/>
  <c r="I15" i="56"/>
  <c r="J53" i="56"/>
  <c r="I62" i="56"/>
  <c r="I61" i="56"/>
  <c r="I60" i="56"/>
  <c r="I59" i="56"/>
  <c r="I58" i="56"/>
  <c r="P58" i="56" s="1"/>
  <c r="I57" i="56"/>
  <c r="I56" i="56"/>
  <c r="I55" i="56"/>
  <c r="I54" i="56"/>
  <c r="P54" i="56" s="1"/>
  <c r="I63" i="56"/>
  <c r="P63" i="56" s="1"/>
  <c r="I64" i="56"/>
  <c r="I65" i="56"/>
  <c r="I66" i="56"/>
  <c r="J70" i="56"/>
  <c r="I71" i="56"/>
  <c r="I72" i="56"/>
  <c r="I73" i="56"/>
  <c r="P73" i="56" s="1"/>
  <c r="I74" i="56"/>
  <c r="I75" i="56"/>
  <c r="I76" i="56"/>
  <c r="I77" i="56"/>
  <c r="I78" i="56"/>
  <c r="I79" i="56"/>
  <c r="I80" i="56"/>
  <c r="I81" i="56"/>
  <c r="I82" i="56"/>
  <c r="I83" i="56"/>
  <c r="P74" i="56"/>
  <c r="P75" i="56"/>
  <c r="P78" i="56"/>
  <c r="P79" i="56"/>
  <c r="P80" i="56"/>
  <c r="P83" i="56"/>
  <c r="P71" i="56"/>
  <c r="P55" i="56"/>
  <c r="P57" i="56"/>
  <c r="P36" i="56"/>
  <c r="P38" i="56"/>
  <c r="P40" i="56"/>
  <c r="P41" i="56"/>
  <c r="P42" i="56"/>
  <c r="P43" i="56"/>
  <c r="P5" i="56"/>
  <c r="P3" i="56"/>
  <c r="P8" i="56"/>
  <c r="P4" i="56"/>
  <c r="P11" i="56"/>
  <c r="P13" i="56"/>
  <c r="P14" i="56"/>
  <c r="P15" i="56"/>
  <c r="M3" i="55"/>
  <c r="K6" i="54"/>
  <c r="L2" i="65" a="1"/>
  <c r="L2" i="65" s="1"/>
  <c r="A16" i="43"/>
  <c r="D16" i="43"/>
  <c r="F16" i="43"/>
  <c r="B16" i="43"/>
  <c r="G16" i="43" s="1"/>
  <c r="H7" i="43"/>
  <c r="H17" i="43"/>
  <c r="E12" i="43"/>
  <c r="H4" i="43"/>
  <c r="H12" i="43"/>
  <c r="E9" i="43"/>
  <c r="H21" i="43"/>
  <c r="E2" i="42"/>
  <c r="H18" i="43"/>
  <c r="H2" i="42"/>
  <c r="E20" i="43"/>
  <c r="P546" i="67"/>
  <c r="S578" i="67"/>
  <c r="Q559" i="67"/>
  <c r="S568" i="67"/>
  <c r="I548" i="67"/>
  <c r="P569" i="67"/>
  <c r="P592" i="67"/>
  <c r="Q560" i="67"/>
  <c r="I549" i="67"/>
  <c r="P570" i="67"/>
  <c r="I582" i="67"/>
  <c r="I593" i="67"/>
  <c r="Q582" i="67"/>
  <c r="S562" i="67"/>
  <c r="Q584" i="67"/>
  <c r="S552" i="67"/>
  <c r="I564" i="67"/>
  <c r="Q574" i="67"/>
  <c r="P544" i="67"/>
  <c r="Q544" i="67"/>
  <c r="P554" i="67"/>
  <c r="Q599" i="67"/>
  <c r="I566" i="67"/>
  <c r="S586" i="67"/>
  <c r="Q566" i="67"/>
  <c r="P577" i="67"/>
  <c r="Q484" i="67"/>
  <c r="Q502" i="67"/>
  <c r="Q427" i="67"/>
  <c r="P437" i="67"/>
  <c r="P438" i="67"/>
  <c r="I463" i="67"/>
  <c r="S429" i="67"/>
  <c r="I439" i="67"/>
  <c r="P430" i="67"/>
  <c r="I440" i="67"/>
  <c r="S479" i="67"/>
  <c r="P455" i="67"/>
  <c r="I441" i="67"/>
  <c r="I433" i="67"/>
  <c r="P456" i="67"/>
  <c r="P470" i="67"/>
  <c r="I457" i="67"/>
  <c r="Q436" i="67"/>
  <c r="Q473" i="67"/>
  <c r="Q372" i="67"/>
  <c r="S383" i="67"/>
  <c r="P408" i="67"/>
  <c r="P374" i="67"/>
  <c r="I399" i="67"/>
  <c r="I375" i="67"/>
  <c r="I389" i="67"/>
  <c r="P390" i="67"/>
  <c r="S401" i="67"/>
  <c r="S367" i="67"/>
  <c r="Q391" i="67"/>
  <c r="I403" i="67"/>
  <c r="S416" i="67"/>
  <c r="S368" i="67"/>
  <c r="S393" i="67"/>
  <c r="Q315" i="67"/>
  <c r="P303" i="67"/>
  <c r="P342" i="67"/>
  <c r="Q331" i="67"/>
  <c r="P319" i="67"/>
  <c r="P359" i="67"/>
  <c r="Q307" i="67"/>
  <c r="P335" i="67"/>
  <c r="Q323" i="67"/>
  <c r="P311" i="67"/>
  <c r="S350" i="67"/>
  <c r="Q339" i="67"/>
  <c r="P327" i="67"/>
  <c r="I252" i="67"/>
  <c r="P290" i="67"/>
  <c r="P196" i="67"/>
  <c r="S209" i="67"/>
  <c r="S187" i="67"/>
  <c r="Q210" i="67"/>
  <c r="S220" i="67"/>
  <c r="Q233" i="67"/>
  <c r="P188" i="67"/>
  <c r="I199" i="67"/>
  <c r="I211" i="67"/>
  <c r="S221" i="67"/>
  <c r="Q201" i="67"/>
  <c r="I191" i="67"/>
  <c r="Q237" i="67"/>
  <c r="Q225" i="67"/>
  <c r="Q193" i="67"/>
  <c r="S215" i="67"/>
  <c r="I183" i="67"/>
  <c r="P206" i="67"/>
  <c r="S216" i="67"/>
  <c r="Q229" i="67"/>
  <c r="Q185" i="67"/>
  <c r="S195" i="67"/>
  <c r="P142" i="67"/>
  <c r="P130" i="67"/>
  <c r="P170" i="67"/>
  <c r="P158" i="67"/>
  <c r="P146" i="67"/>
  <c r="P174" i="67"/>
  <c r="P162" i="67"/>
  <c r="P150" i="67"/>
  <c r="P138" i="67"/>
  <c r="P126" i="67"/>
  <c r="P166" i="67"/>
  <c r="P178" i="67"/>
  <c r="P154" i="67"/>
  <c r="I82" i="67"/>
  <c r="Q99" i="67"/>
  <c r="P87" i="67"/>
  <c r="S90" i="67"/>
  <c r="P92" i="67"/>
  <c r="Q23" i="67"/>
  <c r="P48" i="67"/>
  <c r="P36" i="67"/>
  <c r="I13" i="67"/>
  <c r="Q24" i="67"/>
  <c r="Q49" i="67"/>
  <c r="P37" i="67"/>
  <c r="Q50" i="67"/>
  <c r="Q15" i="67"/>
  <c r="Q7" i="67"/>
  <c r="S18" i="67"/>
  <c r="S54" i="67"/>
  <c r="S19" i="67"/>
  <c r="S9" i="67"/>
  <c r="I34" i="67"/>
  <c r="S55" i="67"/>
  <c r="P10" i="67"/>
  <c r="I47" i="67"/>
  <c r="Q35" i="67"/>
  <c r="T9" i="57"/>
  <c r="T11" i="57"/>
  <c r="S7" i="57"/>
  <c r="M9" i="55"/>
  <c r="M5" i="55"/>
  <c r="M4" i="55"/>
  <c r="K5" i="54"/>
  <c r="L7" i="54"/>
  <c r="L3" i="54"/>
  <c r="K2" i="54"/>
  <c r="I14" i="66"/>
  <c r="I15" i="66"/>
  <c r="M5" i="66"/>
  <c r="I6" i="66"/>
  <c r="I13" i="66"/>
  <c r="I7" i="66"/>
  <c r="M13" i="66"/>
  <c r="M10" i="66"/>
  <c r="M18" i="66"/>
  <c r="I22" i="66"/>
  <c r="M17" i="66"/>
  <c r="I9" i="66"/>
  <c r="I5" i="66"/>
  <c r="M9" i="66"/>
  <c r="M2" i="66"/>
  <c r="P354" i="62"/>
  <c r="I426" i="62"/>
  <c r="P427" i="62"/>
  <c r="P352" i="62"/>
  <c r="I428" i="62"/>
  <c r="P371" i="62"/>
  <c r="P429" i="62"/>
  <c r="I430" i="62"/>
  <c r="I409" i="62"/>
  <c r="P431" i="62"/>
  <c r="O386" i="62"/>
  <c r="O356" i="62"/>
  <c r="O398" i="62"/>
  <c r="P348" i="62"/>
  <c r="P423" i="62"/>
  <c r="I424" i="62"/>
  <c r="P350" i="62"/>
  <c r="I359" i="62"/>
  <c r="P425" i="62"/>
  <c r="O329" i="62"/>
  <c r="I7" i="62"/>
  <c r="P27" i="62"/>
  <c r="I18" i="62"/>
  <c r="O19" i="62"/>
  <c r="O41" i="62"/>
  <c r="P10" i="62"/>
  <c r="P275" i="62"/>
  <c r="I55" i="62"/>
  <c r="P32" i="62"/>
  <c r="R43" i="62"/>
  <c r="I3" i="62"/>
  <c r="R13" i="62"/>
  <c r="I71" i="62"/>
  <c r="O58" i="62"/>
  <c r="P340" i="62"/>
  <c r="I5" i="62"/>
  <c r="R24" i="62"/>
  <c r="I87" i="62"/>
  <c r="O48" i="62"/>
  <c r="P74" i="62"/>
  <c r="I921" i="47"/>
  <c r="Q610" i="47"/>
  <c r="T649" i="47"/>
  <c r="T665" i="47"/>
  <c r="R707" i="47"/>
  <c r="T641" i="47"/>
  <c r="T657" i="47"/>
  <c r="I1015" i="47"/>
  <c r="I991" i="47"/>
  <c r="Q1384" i="47"/>
  <c r="Q1390" i="47"/>
  <c r="Q1354" i="47"/>
  <c r="Q1358" i="47"/>
  <c r="Q1362" i="47"/>
  <c r="Q1366" i="47"/>
  <c r="Q1370" i="47"/>
  <c r="Q1374" i="47"/>
  <c r="T1378" i="47"/>
  <c r="T1384" i="47"/>
  <c r="Q1392" i="47"/>
  <c r="Q1398" i="47"/>
  <c r="T1355" i="47"/>
  <c r="T1359" i="47"/>
  <c r="T1363" i="47"/>
  <c r="T1367" i="47"/>
  <c r="T1371" i="47"/>
  <c r="T1375" i="47"/>
  <c r="T1386" i="47"/>
  <c r="T1392" i="47"/>
  <c r="Q1400" i="47"/>
  <c r="Q1406" i="47"/>
  <c r="T1356" i="47"/>
  <c r="T1360" i="47"/>
  <c r="T1364" i="47"/>
  <c r="T1368" i="47"/>
  <c r="T1372" i="47"/>
  <c r="T1376" i="47"/>
  <c r="T1394" i="47"/>
  <c r="T1400" i="47"/>
  <c r="Q1382" i="47"/>
  <c r="Q1408" i="47"/>
  <c r="Q1353" i="47"/>
  <c r="Q1357" i="47"/>
  <c r="Q1361" i="47"/>
  <c r="Q1365" i="47"/>
  <c r="Q1369" i="47"/>
  <c r="Q1373" i="47"/>
  <c r="Q1377" i="47"/>
  <c r="T1402" i="47"/>
  <c r="T1408" i="47"/>
  <c r="Q613" i="47"/>
  <c r="T644" i="47"/>
  <c r="T652" i="47"/>
  <c r="T660" i="47"/>
  <c r="T668" i="47"/>
  <c r="T705" i="47"/>
  <c r="Q836" i="47"/>
  <c r="R613" i="47"/>
  <c r="I629" i="47"/>
  <c r="I669" i="47"/>
  <c r="I701" i="47"/>
  <c r="T756" i="47"/>
  <c r="Q803" i="47"/>
  <c r="R942" i="47"/>
  <c r="T605" i="47"/>
  <c r="T617" i="47"/>
  <c r="R625" i="47"/>
  <c r="Q633" i="47"/>
  <c r="Q637" i="47"/>
  <c r="I677" i="47"/>
  <c r="Q681" i="47"/>
  <c r="I685" i="47"/>
  <c r="Q689" i="47"/>
  <c r="I693" i="47"/>
  <c r="T706" i="47"/>
  <c r="I712" i="47"/>
  <c r="R803" i="47"/>
  <c r="T872" i="47"/>
  <c r="I606" i="47"/>
  <c r="R637" i="47"/>
  <c r="R673" i="47"/>
  <c r="R681" i="47"/>
  <c r="R689" i="47"/>
  <c r="T697" i="47"/>
  <c r="Q707" i="47"/>
  <c r="T727" i="47"/>
  <c r="Q827" i="47"/>
  <c r="R896" i="47"/>
  <c r="R610" i="47"/>
  <c r="I626" i="47"/>
  <c r="I650" i="47"/>
  <c r="I658" i="47"/>
  <c r="I666" i="47"/>
  <c r="R702" i="47"/>
  <c r="R771" i="47"/>
  <c r="R886" i="47"/>
  <c r="T932" i="47"/>
  <c r="T614" i="47"/>
  <c r="R622" i="47"/>
  <c r="Q630" i="47"/>
  <c r="R634" i="47"/>
  <c r="Q670" i="47"/>
  <c r="I674" i="47"/>
  <c r="Q698" i="47"/>
  <c r="I708" i="47"/>
  <c r="Q713" i="47"/>
  <c r="R818" i="47"/>
  <c r="Q853" i="47"/>
  <c r="I876" i="47"/>
  <c r="I615" i="47"/>
  <c r="T626" i="47"/>
  <c r="R646" i="47"/>
  <c r="R654" i="47"/>
  <c r="R662" i="47"/>
  <c r="R670" i="47"/>
  <c r="Q678" i="47"/>
  <c r="Q686" i="47"/>
  <c r="Q694" i="47"/>
  <c r="Q708" i="47"/>
  <c r="I959" i="47"/>
  <c r="T638" i="47"/>
  <c r="T682" i="47"/>
  <c r="T690" i="47"/>
  <c r="Q762" i="47"/>
  <c r="R972" i="47"/>
  <c r="I603" i="47"/>
  <c r="Q607" i="47"/>
  <c r="Q619" i="47"/>
  <c r="I639" i="47"/>
  <c r="I709" i="47"/>
  <c r="T714" i="47"/>
  <c r="T730" i="47"/>
  <c r="R762" i="47"/>
  <c r="I843" i="47"/>
  <c r="T611" i="47"/>
  <c r="R619" i="47"/>
  <c r="R631" i="47"/>
  <c r="I647" i="47"/>
  <c r="Q651" i="47"/>
  <c r="I655" i="47"/>
  <c r="Q659" i="47"/>
  <c r="I663" i="47"/>
  <c r="Q667" i="47"/>
  <c r="T797" i="47"/>
  <c r="I612" i="47"/>
  <c r="T623" i="47"/>
  <c r="T635" i="47"/>
  <c r="R643" i="47"/>
  <c r="R651" i="47"/>
  <c r="R659" i="47"/>
  <c r="R667" i="47"/>
  <c r="Q675" i="47"/>
  <c r="T699" i="47"/>
  <c r="I753" i="47"/>
  <c r="R787" i="47"/>
  <c r="Q879" i="47"/>
  <c r="Q902" i="47"/>
  <c r="R914" i="47"/>
  <c r="Q616" i="47"/>
  <c r="T671" i="47"/>
  <c r="T679" i="47"/>
  <c r="T687" i="47"/>
  <c r="T695" i="47"/>
  <c r="I938" i="47"/>
  <c r="R616" i="47"/>
  <c r="I632" i="47"/>
  <c r="I680" i="47"/>
  <c r="I688" i="47"/>
  <c r="T724" i="47"/>
  <c r="Q869" i="47"/>
  <c r="I927" i="47"/>
  <c r="T608" i="47"/>
  <c r="R628" i="47"/>
  <c r="Q640" i="47"/>
  <c r="R700" i="47"/>
  <c r="I733" i="47"/>
  <c r="R812" i="47"/>
  <c r="T846" i="47"/>
  <c r="T976" i="47"/>
  <c r="I609" i="47"/>
  <c r="T620" i="47"/>
  <c r="R640" i="47"/>
  <c r="Q648" i="47"/>
  <c r="Q656" i="47"/>
  <c r="Q664" i="47"/>
  <c r="R676" i="47"/>
  <c r="R684" i="47"/>
  <c r="R692" i="47"/>
  <c r="K52" i="48"/>
  <c r="J52" i="48" s="1"/>
  <c r="I53" i="48"/>
  <c r="D53" i="48" s="1"/>
  <c r="K42" i="48"/>
  <c r="I43" i="48"/>
  <c r="K24" i="48"/>
  <c r="J24" i="48" s="1"/>
  <c r="J19" i="48"/>
  <c r="J41" i="48"/>
  <c r="K30" i="48"/>
  <c r="I30" i="48" s="1"/>
  <c r="I31" i="48"/>
  <c r="J4" i="48"/>
  <c r="J5" i="48"/>
  <c r="J47" i="48"/>
  <c r="T252" i="47"/>
  <c r="R230" i="47"/>
  <c r="R242" i="47"/>
  <c r="Q247" i="47"/>
  <c r="Q270" i="47"/>
  <c r="I284" i="47"/>
  <c r="Q326" i="47"/>
  <c r="I348" i="47"/>
  <c r="T372" i="47"/>
  <c r="T234" i="47"/>
  <c r="Q257" i="47"/>
  <c r="Q306" i="47"/>
  <c r="I328" i="47"/>
  <c r="Q278" i="47"/>
  <c r="I244" i="47"/>
  <c r="Q314" i="47"/>
  <c r="I336" i="47"/>
  <c r="T243" i="47"/>
  <c r="Q342" i="47"/>
  <c r="Q253" i="47"/>
  <c r="Q265" i="47"/>
  <c r="Q286" i="47"/>
  <c r="I308" i="47"/>
  <c r="Q350" i="47"/>
  <c r="I455" i="47"/>
  <c r="I479" i="47"/>
  <c r="I248" i="47"/>
  <c r="I240" i="47"/>
  <c r="Q244" i="47"/>
  <c r="I280" i="47"/>
  <c r="Q322" i="47"/>
  <c r="I344" i="47"/>
  <c r="I431" i="47"/>
  <c r="T238" i="47"/>
  <c r="T264" i="47"/>
  <c r="Q232" i="47"/>
  <c r="I236" i="47"/>
  <c r="Q240" i="47"/>
  <c r="T253" i="47"/>
  <c r="T259" i="47"/>
  <c r="Q294" i="47"/>
  <c r="I316" i="47"/>
  <c r="I544" i="47"/>
  <c r="Q236" i="47"/>
  <c r="R254" i="47"/>
  <c r="I288" i="47"/>
  <c r="Q330" i="47"/>
  <c r="I352" i="47"/>
  <c r="I412" i="47"/>
  <c r="Q302" i="47"/>
  <c r="I324" i="47"/>
  <c r="T236" i="47"/>
  <c r="Q241" i="47"/>
  <c r="Q274" i="47"/>
  <c r="I296" i="47"/>
  <c r="Q338" i="47"/>
  <c r="T240" i="47"/>
  <c r="Q310" i="47"/>
  <c r="I332" i="47"/>
  <c r="T352" i="47"/>
  <c r="Q402" i="47"/>
  <c r="I459" i="47"/>
  <c r="T232" i="47"/>
  <c r="Q255" i="47"/>
  <c r="T268" i="47"/>
  <c r="Q282" i="47"/>
  <c r="I304" i="47"/>
  <c r="Q346" i="47"/>
  <c r="T423" i="47"/>
  <c r="T472" i="47"/>
  <c r="R510" i="47"/>
  <c r="Q262" i="47"/>
  <c r="I276" i="47"/>
  <c r="Q318" i="47"/>
  <c r="I340" i="47"/>
  <c r="Q392" i="47"/>
  <c r="R414" i="47"/>
  <c r="T496" i="47"/>
  <c r="I300" i="47"/>
  <c r="T356" i="47"/>
  <c r="T237" i="47"/>
  <c r="Q242" i="47"/>
  <c r="Q256" i="47"/>
  <c r="R262" i="47"/>
  <c r="Q290" i="47"/>
  <c r="I312" i="47"/>
  <c r="I597" i="47"/>
  <c r="I536" i="47"/>
  <c r="I499" i="47"/>
  <c r="T492" i="47"/>
  <c r="R567" i="47"/>
  <c r="T542" i="47"/>
  <c r="Q528" i="47"/>
  <c r="Q600" i="47"/>
  <c r="R578" i="47"/>
  <c r="I503" i="47"/>
  <c r="Q592" i="47"/>
  <c r="T516" i="47"/>
  <c r="I495" i="47"/>
  <c r="T464" i="47"/>
  <c r="Q411" i="47"/>
  <c r="R401" i="47"/>
  <c r="T391" i="47"/>
  <c r="T368" i="47"/>
  <c r="I268" i="47"/>
  <c r="T249" i="47"/>
  <c r="Q238" i="47"/>
  <c r="L227" i="47"/>
  <c r="T227" i="47" s="1"/>
  <c r="I491" i="47"/>
  <c r="T420" i="47"/>
  <c r="T381" i="47"/>
  <c r="T364" i="47"/>
  <c r="Q251" i="47"/>
  <c r="T247" i="47"/>
  <c r="R586" i="47"/>
  <c r="I524" i="47"/>
  <c r="T484" i="47"/>
  <c r="I471" i="47"/>
  <c r="T410" i="47"/>
  <c r="I533" i="47"/>
  <c r="I443" i="47"/>
  <c r="T436" i="47"/>
  <c r="I396" i="47"/>
  <c r="Q386" i="47"/>
  <c r="I368" i="47"/>
  <c r="T360" i="47"/>
  <c r="Q273" i="47"/>
  <c r="R270" i="47"/>
  <c r="T267" i="47"/>
  <c r="Q249" i="47"/>
  <c r="T245" i="47"/>
  <c r="Q234" i="47"/>
  <c r="T228" i="47"/>
  <c r="I541" i="47"/>
  <c r="I508" i="47"/>
  <c r="I463" i="47"/>
  <c r="T456" i="47"/>
  <c r="Q405" i="47"/>
  <c r="Q376" i="47"/>
  <c r="T601" i="47"/>
  <c r="Q514" i="47"/>
  <c r="I483" i="47"/>
  <c r="T476" i="47"/>
  <c r="Q424" i="47"/>
  <c r="I415" i="47"/>
  <c r="Q395" i="47"/>
  <c r="I364" i="47"/>
  <c r="I360" i="47"/>
  <c r="T348" i="47"/>
  <c r="T344" i="47"/>
  <c r="T340" i="47"/>
  <c r="T336" i="47"/>
  <c r="T332" i="47"/>
  <c r="T328" i="47"/>
  <c r="T324" i="47"/>
  <c r="T320" i="47"/>
  <c r="T316" i="47"/>
  <c r="T312" i="47"/>
  <c r="T308" i="47"/>
  <c r="T304" i="47"/>
  <c r="T300" i="47"/>
  <c r="T296" i="47"/>
  <c r="T292" i="47"/>
  <c r="T288" i="47"/>
  <c r="T284" i="47"/>
  <c r="T280" i="47"/>
  <c r="T276" i="47"/>
  <c r="Q261" i="47"/>
  <c r="T256" i="47"/>
  <c r="T254" i="47"/>
  <c r="Q245" i="47"/>
  <c r="T241" i="47"/>
  <c r="Q230" i="47"/>
  <c r="Q583" i="47"/>
  <c r="R575" i="47"/>
  <c r="T448" i="47"/>
  <c r="I435" i="47"/>
  <c r="T404" i="47"/>
  <c r="T394" i="47"/>
  <c r="R385" i="47"/>
  <c r="T375" i="47"/>
  <c r="I356" i="47"/>
  <c r="T258" i="47"/>
  <c r="Q243" i="47"/>
  <c r="T239" i="47"/>
  <c r="I232" i="47"/>
  <c r="I228" i="47"/>
  <c r="Q575" i="47"/>
  <c r="I600" i="47"/>
  <c r="I547" i="47"/>
  <c r="I475" i="47"/>
  <c r="T468" i="47"/>
  <c r="I380" i="47"/>
  <c r="R370" i="47"/>
  <c r="T272" i="47"/>
  <c r="R258" i="47"/>
  <c r="Q254" i="47"/>
  <c r="T250" i="47"/>
  <c r="Q239" i="47"/>
  <c r="T235" i="47"/>
  <c r="T488" i="47"/>
  <c r="I447" i="47"/>
  <c r="T413" i="47"/>
  <c r="I399" i="47"/>
  <c r="Q389" i="47"/>
  <c r="Q370" i="47"/>
  <c r="R366" i="47"/>
  <c r="Q269" i="47"/>
  <c r="R266" i="47"/>
  <c r="T263" i="47"/>
  <c r="Q258" i="47"/>
  <c r="I256" i="47"/>
  <c r="Q252" i="47"/>
  <c r="Q237" i="47"/>
  <c r="T233" i="47"/>
  <c r="T545" i="47"/>
  <c r="T537" i="47"/>
  <c r="I519" i="47"/>
  <c r="T440" i="47"/>
  <c r="I428" i="47"/>
  <c r="Q418" i="47"/>
  <c r="Q408" i="47"/>
  <c r="Q379" i="47"/>
  <c r="Q366" i="47"/>
  <c r="Q266" i="47"/>
  <c r="T260" i="47"/>
  <c r="R250" i="47"/>
  <c r="T248" i="47"/>
  <c r="T246" i="47"/>
  <c r="Q235" i="47"/>
  <c r="T231" i="47"/>
  <c r="T598" i="47"/>
  <c r="R556" i="47"/>
  <c r="T480" i="47"/>
  <c r="I467" i="47"/>
  <c r="T460" i="47"/>
  <c r="R398" i="47"/>
  <c r="T388" i="47"/>
  <c r="T378" i="47"/>
  <c r="R362" i="47"/>
  <c r="R358" i="47"/>
  <c r="I272" i="47"/>
  <c r="I252" i="47"/>
  <c r="Q250" i="47"/>
  <c r="Q233" i="47"/>
  <c r="T229" i="47"/>
  <c r="I487" i="47"/>
  <c r="T432" i="47"/>
  <c r="Q427" i="47"/>
  <c r="T407" i="47"/>
  <c r="Q362" i="47"/>
  <c r="Q358" i="47"/>
  <c r="R354" i="47"/>
  <c r="Q248" i="47"/>
  <c r="R246" i="47"/>
  <c r="T244" i="47"/>
  <c r="T242" i="47"/>
  <c r="Q231" i="47"/>
  <c r="R564" i="47"/>
  <c r="I555" i="47"/>
  <c r="Q536" i="47"/>
  <c r="T452" i="47"/>
  <c r="I439" i="47"/>
  <c r="T426" i="47"/>
  <c r="R417" i="47"/>
  <c r="T397" i="47"/>
  <c r="Q354" i="47"/>
  <c r="R350" i="47"/>
  <c r="R346" i="47"/>
  <c r="R342" i="47"/>
  <c r="R338" i="47"/>
  <c r="R334" i="47"/>
  <c r="R330" i="47"/>
  <c r="R326" i="47"/>
  <c r="R322" i="47"/>
  <c r="R318" i="47"/>
  <c r="R314" i="47"/>
  <c r="R310" i="47"/>
  <c r="R306" i="47"/>
  <c r="R302" i="47"/>
  <c r="R298" i="47"/>
  <c r="R294" i="47"/>
  <c r="R290" i="47"/>
  <c r="R286" i="47"/>
  <c r="R282" i="47"/>
  <c r="R278" i="47"/>
  <c r="R274" i="47"/>
  <c r="T271" i="47"/>
  <c r="I260" i="47"/>
  <c r="T255" i="47"/>
  <c r="Q246" i="47"/>
  <c r="T534" i="47"/>
  <c r="R509" i="47"/>
  <c r="T500" i="47"/>
  <c r="I451" i="47"/>
  <c r="T444" i="47"/>
  <c r="Q421" i="47"/>
  <c r="R382" i="47"/>
  <c r="R234" i="47"/>
  <c r="T251" i="47"/>
  <c r="Q298" i="47"/>
  <c r="I320" i="47"/>
  <c r="I383" i="47"/>
  <c r="T230" i="47"/>
  <c r="R238" i="47"/>
  <c r="I264" i="47"/>
  <c r="I292" i="47"/>
  <c r="Q334" i="47"/>
  <c r="Q373" i="47"/>
  <c r="Q987" i="47"/>
  <c r="T999" i="47"/>
  <c r="T1023" i="47"/>
  <c r="T1050" i="47"/>
  <c r="R1012" i="47"/>
  <c r="R988" i="47"/>
  <c r="I1007" i="47"/>
  <c r="I983" i="47"/>
  <c r="Q1078" i="47"/>
  <c r="Q995" i="47"/>
  <c r="T1007" i="47"/>
  <c r="Q1019" i="47"/>
  <c r="Q1102" i="47"/>
  <c r="T983" i="47"/>
  <c r="I1042" i="47"/>
  <c r="R996" i="47"/>
  <c r="R1020" i="47"/>
  <c r="R1032" i="47"/>
  <c r="Q1070" i="47"/>
  <c r="Q1003" i="47"/>
  <c r="Q1118" i="47"/>
  <c r="T991" i="47"/>
  <c r="T1015" i="47"/>
  <c r="Q1027" i="47"/>
  <c r="Q1094" i="47"/>
  <c r="R980" i="47"/>
  <c r="R1004" i="47"/>
  <c r="I999" i="47"/>
  <c r="I1023" i="47"/>
  <c r="R1028" i="47"/>
  <c r="Q1086" i="47"/>
  <c r="Q1011" i="47"/>
  <c r="Q1110" i="47"/>
  <c r="L25" i="64"/>
  <c r="K47" i="64"/>
  <c r="J38" i="64" a="1"/>
  <c r="J38" i="64" s="1"/>
  <c r="I29" i="64" a="1"/>
  <c r="I29" i="64" s="1"/>
  <c r="K29" i="64"/>
  <c r="I43" i="64" a="1"/>
  <c r="I43" i="64" s="1"/>
  <c r="K36" i="64"/>
  <c r="J47" i="64" a="1"/>
  <c r="J47" i="64" s="1"/>
  <c r="J69" i="64" a="1"/>
  <c r="J69" i="64" s="1"/>
  <c r="I39" i="64" a="1"/>
  <c r="I39" i="64" s="1"/>
  <c r="L49" i="64"/>
  <c r="J61" i="64" a="1"/>
  <c r="J61" i="64" s="1"/>
  <c r="I21" i="64" a="1"/>
  <c r="I21" i="64" s="1"/>
  <c r="J51" i="64" a="1"/>
  <c r="J51" i="64" s="1"/>
  <c r="I32" i="64" a="1"/>
  <c r="I32" i="64" s="1"/>
  <c r="K32" i="64"/>
  <c r="L13" i="64"/>
  <c r="I65" i="64" a="1"/>
  <c r="I65" i="64" s="1"/>
  <c r="L65" i="64"/>
  <c r="I46" i="64" a="1"/>
  <c r="I46" i="64" s="1"/>
  <c r="E21" i="43"/>
  <c r="H20" i="43"/>
  <c r="H19" i="43"/>
  <c r="E17" i="43"/>
  <c r="E16" i="43"/>
  <c r="H16" i="43"/>
  <c r="K6" i="64"/>
  <c r="L6" i="64"/>
  <c r="J6" i="64" a="1"/>
  <c r="J6" i="64" s="1"/>
  <c r="I6" i="64" a="1"/>
  <c r="I6" i="64" s="1"/>
  <c r="K18" i="64"/>
  <c r="I18" i="64" a="1"/>
  <c r="I18" i="64" s="1"/>
  <c r="L18" i="64"/>
  <c r="J18" i="64" a="1"/>
  <c r="J18" i="64" s="1"/>
  <c r="K7" i="64"/>
  <c r="J7" i="64" a="1"/>
  <c r="J7" i="64" s="1"/>
  <c r="K19" i="64"/>
  <c r="J19" i="64" a="1"/>
  <c r="J19" i="64" s="1"/>
  <c r="J26" i="64" a="1"/>
  <c r="J26" i="64" s="1"/>
  <c r="K26" i="64"/>
  <c r="L50" i="64"/>
  <c r="K50" i="64"/>
  <c r="I50" i="64" a="1"/>
  <c r="I50" i="64" s="1"/>
  <c r="K11" i="64"/>
  <c r="J11" i="64" a="1"/>
  <c r="J11" i="64" s="1"/>
  <c r="K15" i="64"/>
  <c r="J15" i="64" a="1"/>
  <c r="J15" i="64" s="1"/>
  <c r="I14" i="64" a="1"/>
  <c r="I14" i="64" s="1"/>
  <c r="E13" i="43"/>
  <c r="I36" i="64" a="1"/>
  <c r="I36" i="64" s="1"/>
  <c r="J14" i="64" a="1"/>
  <c r="J14" i="64" s="1"/>
  <c r="I25" i="64" a="1"/>
  <c r="I25" i="64" s="1"/>
  <c r="H3" i="43"/>
  <c r="H10" i="43"/>
  <c r="L14" i="64"/>
  <c r="J25" i="64" a="1"/>
  <c r="J25" i="64" s="1"/>
  <c r="J36" i="64" a="1"/>
  <c r="J36" i="64" s="1"/>
  <c r="I49" i="64" a="1"/>
  <c r="I49" i="64" s="1"/>
  <c r="I53" i="64" a="1"/>
  <c r="I53" i="64" s="1"/>
  <c r="J62" i="64" a="1"/>
  <c r="J62" i="64" s="1"/>
  <c r="I9" i="64" a="1"/>
  <c r="I9" i="64" s="1"/>
  <c r="J49" i="64" a="1"/>
  <c r="J49" i="64" s="1"/>
  <c r="L53" i="64"/>
  <c r="I69" i="64" a="1"/>
  <c r="I69" i="64" s="1"/>
  <c r="I4" i="64" a="1"/>
  <c r="I4" i="64" s="1"/>
  <c r="J10" i="64" a="1"/>
  <c r="J10" i="64" s="1"/>
  <c r="K43" i="64"/>
  <c r="H6" i="43"/>
  <c r="E8" i="43"/>
  <c r="L21" i="64"/>
  <c r="K39" i="64"/>
  <c r="E5" i="43"/>
  <c r="I28" i="64" a="1"/>
  <c r="I28" i="64" s="1"/>
  <c r="J66" i="64" a="1"/>
  <c r="J66" i="64" s="1"/>
  <c r="E4" i="43"/>
  <c r="J28" i="64" a="1"/>
  <c r="J28" i="64" s="1"/>
  <c r="H5" i="43"/>
  <c r="H11" i="43"/>
  <c r="H14" i="43"/>
  <c r="K28" i="64"/>
  <c r="I40" i="64" a="1"/>
  <c r="I40" i="64" s="1"/>
  <c r="I47" i="64" a="1"/>
  <c r="I47" i="64" s="1"/>
  <c r="I51" i="64" a="1"/>
  <c r="I51" i="64" s="1"/>
  <c r="T29" i="57"/>
  <c r="T88" i="57"/>
  <c r="S25" i="57"/>
  <c r="I6" i="57"/>
  <c r="S67" i="57"/>
  <c r="I77" i="57"/>
  <c r="T83" i="57"/>
  <c r="V27" i="57"/>
  <c r="V45" i="57"/>
  <c r="I9" i="57"/>
  <c r="S60" i="57"/>
  <c r="I85" i="57"/>
  <c r="S9" i="57"/>
  <c r="T39" i="57"/>
  <c r="I57" i="57"/>
  <c r="T85" i="57"/>
  <c r="S48" i="57"/>
  <c r="T31" i="57"/>
  <c r="T48" i="57"/>
  <c r="S57" i="57"/>
  <c r="I7" i="57"/>
  <c r="S80" i="57"/>
  <c r="K4" i="54"/>
  <c r="K9" i="54"/>
  <c r="K11" i="54"/>
  <c r="K13" i="54"/>
  <c r="K15" i="54"/>
  <c r="K17" i="54"/>
  <c r="K19" i="54"/>
  <c r="K21" i="54"/>
  <c r="K23" i="54"/>
  <c r="K25" i="54"/>
  <c r="K27" i="54"/>
  <c r="K29" i="54"/>
  <c r="K31" i="54"/>
  <c r="K33" i="54"/>
  <c r="K35" i="54"/>
  <c r="K37" i="54"/>
  <c r="K39" i="54"/>
  <c r="K41" i="54"/>
  <c r="K43" i="54"/>
  <c r="K45" i="54"/>
  <c r="K47" i="54"/>
  <c r="K49" i="54"/>
  <c r="K51" i="54"/>
  <c r="K53" i="54"/>
  <c r="K55" i="54"/>
  <c r="K57" i="54"/>
  <c r="K59" i="54"/>
  <c r="K61" i="54"/>
  <c r="M2" i="55"/>
  <c r="T2" i="57"/>
  <c r="I2" i="57"/>
  <c r="S2" i="57"/>
  <c r="V72" i="57"/>
  <c r="V17" i="57"/>
  <c r="T54" i="57"/>
  <c r="V62" i="57"/>
  <c r="I62" i="57"/>
  <c r="T62" i="57"/>
  <c r="S62" i="57"/>
  <c r="T72" i="57"/>
  <c r="S72" i="57"/>
  <c r="I72" i="57"/>
  <c r="S38" i="57"/>
  <c r="V38" i="57"/>
  <c r="I38" i="57"/>
  <c r="T38" i="57"/>
  <c r="V31" i="57"/>
  <c r="V46" i="57"/>
  <c r="V55" i="57"/>
  <c r="S15" i="57"/>
  <c r="S69" i="57"/>
  <c r="Q72" i="57"/>
  <c r="I31" i="57"/>
  <c r="V15" i="57"/>
  <c r="I48" i="57"/>
  <c r="T52" i="57"/>
  <c r="T57" i="57"/>
  <c r="T60" i="57"/>
  <c r="R72" i="57"/>
  <c r="I39" i="57"/>
  <c r="I81" i="57"/>
  <c r="V68" i="57"/>
  <c r="V3" i="57"/>
  <c r="T46" i="57"/>
  <c r="V57" i="57"/>
  <c r="I34" i="56"/>
  <c r="I35" i="56"/>
  <c r="I19" i="56"/>
  <c r="I33" i="56"/>
  <c r="I67" i="56"/>
  <c r="I53" i="56"/>
  <c r="I68" i="56"/>
  <c r="I69" i="56"/>
  <c r="I84" i="56"/>
  <c r="I70" i="56"/>
  <c r="I85" i="56"/>
  <c r="I86" i="56"/>
  <c r="I52" i="56"/>
  <c r="I51" i="56"/>
  <c r="I50" i="56"/>
  <c r="S4" i="67"/>
  <c r="P5" i="67"/>
  <c r="I8" i="67"/>
  <c r="Q10" i="67"/>
  <c r="S12" i="67"/>
  <c r="P13" i="67"/>
  <c r="I16" i="67"/>
  <c r="S20" i="67"/>
  <c r="S22" i="67"/>
  <c r="S25" i="67"/>
  <c r="S26" i="67"/>
  <c r="I32" i="67"/>
  <c r="P33" i="67"/>
  <c r="P34" i="67"/>
  <c r="Q36" i="67"/>
  <c r="S38" i="67"/>
  <c r="I45" i="67"/>
  <c r="P46" i="67"/>
  <c r="Q47" i="67"/>
  <c r="P119" i="67"/>
  <c r="S118" i="67"/>
  <c r="Q116" i="67"/>
  <c r="I114" i="67"/>
  <c r="P111" i="67"/>
  <c r="S110" i="67"/>
  <c r="Q108" i="67"/>
  <c r="I106" i="67"/>
  <c r="P103" i="67"/>
  <c r="S102" i="67"/>
  <c r="Q100" i="67"/>
  <c r="I98" i="67"/>
  <c r="P95" i="67"/>
  <c r="I121" i="67"/>
  <c r="S119" i="67"/>
  <c r="Q117" i="67"/>
  <c r="I115" i="67"/>
  <c r="P112" i="67"/>
  <c r="S111" i="67"/>
  <c r="Q109" i="67"/>
  <c r="I107" i="67"/>
  <c r="P114" i="67"/>
  <c r="Q113" i="67"/>
  <c r="S109" i="67"/>
  <c r="S108" i="67"/>
  <c r="S107" i="67"/>
  <c r="P104" i="67"/>
  <c r="P113" i="67"/>
  <c r="Q112" i="67"/>
  <c r="Q111" i="67"/>
  <c r="Q110" i="67"/>
  <c r="S106" i="67"/>
  <c r="I104" i="67"/>
  <c r="Q103" i="67"/>
  <c r="I99" i="67"/>
  <c r="Q98" i="67"/>
  <c r="S97" i="67"/>
  <c r="Q94" i="67"/>
  <c r="I92" i="67"/>
  <c r="P89" i="67"/>
  <c r="S88" i="67"/>
  <c r="Q86" i="67"/>
  <c r="I84" i="67"/>
  <c r="P81" i="67"/>
  <c r="S80" i="67"/>
  <c r="Q78" i="67"/>
  <c r="I76" i="67"/>
  <c r="P73" i="67"/>
  <c r="S72" i="67"/>
  <c r="Q70" i="67"/>
  <c r="I68" i="67"/>
  <c r="P65" i="67"/>
  <c r="S64" i="67"/>
  <c r="I113" i="67"/>
  <c r="I112" i="67"/>
  <c r="I111" i="67"/>
  <c r="P110" i="67"/>
  <c r="P109" i="67"/>
  <c r="P108" i="67"/>
  <c r="Q107" i="67"/>
  <c r="I103" i="67"/>
  <c r="Q102" i="67"/>
  <c r="S101" i="67"/>
  <c r="P98" i="67"/>
  <c r="P94" i="67"/>
  <c r="S93" i="67"/>
  <c r="Q91" i="67"/>
  <c r="I89" i="67"/>
  <c r="P86" i="67"/>
  <c r="S85" i="67"/>
  <c r="Q83" i="67"/>
  <c r="I81" i="67"/>
  <c r="P78" i="67"/>
  <c r="S77" i="67"/>
  <c r="Q75" i="67"/>
  <c r="I73" i="67"/>
  <c r="P70" i="67"/>
  <c r="S69" i="67"/>
  <c r="Q67" i="67"/>
  <c r="I65" i="67"/>
  <c r="I110" i="67"/>
  <c r="I109" i="67"/>
  <c r="I108" i="67"/>
  <c r="P107" i="67"/>
  <c r="S117" i="67"/>
  <c r="S116" i="67"/>
  <c r="S115" i="67"/>
  <c r="P106" i="67"/>
  <c r="I102" i="67"/>
  <c r="Q101" i="67"/>
  <c r="S100" i="67"/>
  <c r="P97" i="67"/>
  <c r="Q93" i="67"/>
  <c r="I91" i="67"/>
  <c r="P88" i="67"/>
  <c r="S87" i="67"/>
  <c r="Q85" i="67"/>
  <c r="I83" i="67"/>
  <c r="P80" i="67"/>
  <c r="S79" i="67"/>
  <c r="Q77" i="67"/>
  <c r="I75" i="67"/>
  <c r="P72" i="67"/>
  <c r="S71" i="67"/>
  <c r="Q69" i="67"/>
  <c r="I67" i="67"/>
  <c r="P64" i="67"/>
  <c r="S63" i="67"/>
  <c r="Q119" i="67"/>
  <c r="Q118" i="67"/>
  <c r="S114" i="67"/>
  <c r="Q105" i="67"/>
  <c r="S104" i="67"/>
  <c r="P101" i="67"/>
  <c r="S99" i="67"/>
  <c r="I97" i="67"/>
  <c r="Q96" i="67"/>
  <c r="S95" i="67"/>
  <c r="P93" i="67"/>
  <c r="S92" i="67"/>
  <c r="Q90" i="67"/>
  <c r="I88" i="67"/>
  <c r="P85" i="67"/>
  <c r="S84" i="67"/>
  <c r="Q82" i="67"/>
  <c r="I80" i="67"/>
  <c r="P77" i="67"/>
  <c r="S76" i="67"/>
  <c r="Q74" i="67"/>
  <c r="I72" i="67"/>
  <c r="P69" i="67"/>
  <c r="S68" i="67"/>
  <c r="Q66" i="67"/>
  <c r="I64" i="67"/>
  <c r="I119" i="67"/>
  <c r="P118" i="67"/>
  <c r="P117" i="67"/>
  <c r="P116" i="67"/>
  <c r="Q115" i="67"/>
  <c r="S113" i="67"/>
  <c r="P105" i="67"/>
  <c r="I101" i="67"/>
  <c r="P100" i="67"/>
  <c r="P96" i="67"/>
  <c r="I93" i="67"/>
  <c r="P90" i="67"/>
  <c r="S89" i="67"/>
  <c r="Q87" i="67"/>
  <c r="I85" i="67"/>
  <c r="P82" i="67"/>
  <c r="S81" i="67"/>
  <c r="Q79" i="67"/>
  <c r="I77" i="67"/>
  <c r="P74" i="67"/>
  <c r="S73" i="67"/>
  <c r="Q71" i="67"/>
  <c r="I69" i="67"/>
  <c r="P66" i="67"/>
  <c r="S65" i="67"/>
  <c r="Q63" i="67"/>
  <c r="J62" i="67"/>
  <c r="P67" i="67"/>
  <c r="S70" i="67"/>
  <c r="Q72" i="67"/>
  <c r="S75" i="67"/>
  <c r="I79" i="67"/>
  <c r="Q92" i="67"/>
  <c r="I94" i="67"/>
  <c r="S105" i="67"/>
  <c r="S112" i="67"/>
  <c r="I117" i="67"/>
  <c r="I3" i="67"/>
  <c r="Q5" i="67"/>
  <c r="S7" i="67"/>
  <c r="P8" i="67"/>
  <c r="I11" i="67"/>
  <c r="Q13" i="67"/>
  <c r="S15" i="67"/>
  <c r="P16" i="67"/>
  <c r="S24" i="67"/>
  <c r="I30" i="67"/>
  <c r="P31" i="67"/>
  <c r="Q32" i="67"/>
  <c r="I44" i="67"/>
  <c r="Q45" i="67"/>
  <c r="Q46" i="67"/>
  <c r="S48" i="67"/>
  <c r="S50" i="67"/>
  <c r="I74" i="67"/>
  <c r="P79" i="67"/>
  <c r="S82" i="67"/>
  <c r="P84" i="67"/>
  <c r="Q89" i="67"/>
  <c r="I96" i="67"/>
  <c r="S103" i="67"/>
  <c r="Q55" i="67"/>
  <c r="P53" i="67"/>
  <c r="S52" i="67"/>
  <c r="I51" i="67"/>
  <c r="Q48" i="67"/>
  <c r="I46" i="67"/>
  <c r="Q43" i="67"/>
  <c r="I41" i="67"/>
  <c r="P38" i="67"/>
  <c r="S37" i="67"/>
  <c r="Q33" i="67"/>
  <c r="I31" i="67"/>
  <c r="P28" i="67"/>
  <c r="S27" i="67"/>
  <c r="Q25" i="67"/>
  <c r="Q59" i="67"/>
  <c r="P57" i="67"/>
  <c r="S56" i="67"/>
  <c r="I55" i="67"/>
  <c r="Q52" i="67"/>
  <c r="P50" i="67"/>
  <c r="S49" i="67"/>
  <c r="I48" i="67"/>
  <c r="P45" i="67"/>
  <c r="S44" i="67"/>
  <c r="I43" i="67"/>
  <c r="P40" i="67"/>
  <c r="S39" i="67"/>
  <c r="Q37" i="67"/>
  <c r="P35" i="67"/>
  <c r="S34" i="67"/>
  <c r="I33" i="67"/>
  <c r="P30" i="67"/>
  <c r="S29" i="67"/>
  <c r="Q27" i="67"/>
  <c r="I25" i="67"/>
  <c r="P22" i="67"/>
  <c r="S21" i="67"/>
  <c r="Q19" i="67"/>
  <c r="I17" i="67"/>
  <c r="I59" i="67"/>
  <c r="Q56" i="67"/>
  <c r="P54" i="67"/>
  <c r="S53" i="67"/>
  <c r="I52" i="67"/>
  <c r="P47" i="67"/>
  <c r="S46" i="67"/>
  <c r="Q44" i="67"/>
  <c r="P42" i="67"/>
  <c r="S41" i="67"/>
  <c r="Q39" i="67"/>
  <c r="I37" i="67"/>
  <c r="Q34" i="67"/>
  <c r="P32" i="67"/>
  <c r="S31" i="67"/>
  <c r="Q29" i="67"/>
  <c r="I27" i="67"/>
  <c r="P24" i="67"/>
  <c r="S23" i="67"/>
  <c r="Q21" i="67"/>
  <c r="I19" i="67"/>
  <c r="P3" i="67"/>
  <c r="I6" i="67"/>
  <c r="Q8" i="67"/>
  <c r="S10" i="67"/>
  <c r="P11" i="67"/>
  <c r="I14" i="67"/>
  <c r="Q16" i="67"/>
  <c r="I29" i="67"/>
  <c r="Q30" i="67"/>
  <c r="Q31" i="67"/>
  <c r="S35" i="67"/>
  <c r="S36" i="67"/>
  <c r="I42" i="67"/>
  <c r="P43" i="67"/>
  <c r="P44" i="67"/>
  <c r="S47" i="67"/>
  <c r="I57" i="67"/>
  <c r="I58" i="67"/>
  <c r="Q64" i="67"/>
  <c r="S67" i="67"/>
  <c r="I71" i="67"/>
  <c r="Q84" i="67"/>
  <c r="I86" i="67"/>
  <c r="P91" i="67"/>
  <c r="S94" i="67"/>
  <c r="Q106" i="67"/>
  <c r="Q114" i="67"/>
  <c r="I118" i="67"/>
  <c r="J2" i="67"/>
  <c r="Q3" i="67"/>
  <c r="S5" i="67"/>
  <c r="P6" i="67"/>
  <c r="I9" i="67"/>
  <c r="Q11" i="67"/>
  <c r="S13" i="67"/>
  <c r="P14" i="67"/>
  <c r="P17" i="67"/>
  <c r="I18" i="67"/>
  <c r="I28" i="67"/>
  <c r="P29" i="67"/>
  <c r="S32" i="67"/>
  <c r="S33" i="67"/>
  <c r="I40" i="67"/>
  <c r="P41" i="67"/>
  <c r="Q42" i="67"/>
  <c r="S45" i="67"/>
  <c r="I56" i="67"/>
  <c r="Q57" i="67"/>
  <c r="P58" i="67"/>
  <c r="P59" i="67"/>
  <c r="I66" i="67"/>
  <c r="P71" i="67"/>
  <c r="S74" i="67"/>
  <c r="P76" i="67"/>
  <c r="Q81" i="67"/>
  <c r="S96" i="67"/>
  <c r="I100" i="67"/>
  <c r="P102" i="67"/>
  <c r="Q104" i="67"/>
  <c r="I4" i="67"/>
  <c r="Q6" i="67"/>
  <c r="S8" i="67"/>
  <c r="P9" i="67"/>
  <c r="I12" i="67"/>
  <c r="Q14" i="67"/>
  <c r="S16" i="67"/>
  <c r="Q17" i="67"/>
  <c r="P18" i="67"/>
  <c r="I20" i="67"/>
  <c r="I26" i="67"/>
  <c r="Q28" i="67"/>
  <c r="S30" i="67"/>
  <c r="I39" i="67"/>
  <c r="Q40" i="67"/>
  <c r="Q41" i="67"/>
  <c r="I53" i="67"/>
  <c r="I54" i="67"/>
  <c r="P55" i="67"/>
  <c r="P56" i="67"/>
  <c r="Q58" i="67"/>
  <c r="I61" i="67"/>
  <c r="I63" i="67"/>
  <c r="Q76" i="67"/>
  <c r="I78" i="67"/>
  <c r="P83" i="67"/>
  <c r="S86" i="67"/>
  <c r="Q88" i="67"/>
  <c r="S91" i="67"/>
  <c r="I95" i="67"/>
  <c r="S98" i="67"/>
  <c r="P115" i="67"/>
  <c r="S3" i="67"/>
  <c r="P4" i="67"/>
  <c r="I7" i="67"/>
  <c r="Q9" i="67"/>
  <c r="S11" i="67"/>
  <c r="P12" i="67"/>
  <c r="I15" i="67"/>
  <c r="Q18" i="67"/>
  <c r="P19" i="67"/>
  <c r="P20" i="67"/>
  <c r="I21" i="67"/>
  <c r="I22" i="67"/>
  <c r="I23" i="67"/>
  <c r="P26" i="67"/>
  <c r="P27" i="67"/>
  <c r="I38" i="67"/>
  <c r="P39" i="67"/>
  <c r="S42" i="67"/>
  <c r="S43" i="67"/>
  <c r="I49" i="67"/>
  <c r="Q53" i="67"/>
  <c r="Q54" i="67"/>
  <c r="S59" i="67"/>
  <c r="P63" i="67"/>
  <c r="S66" i="67"/>
  <c r="P68" i="67"/>
  <c r="Q73" i="67"/>
  <c r="I90" i="67"/>
  <c r="Q95" i="67"/>
  <c r="Q4" i="67"/>
  <c r="S6" i="67"/>
  <c r="P7" i="67"/>
  <c r="I10" i="67"/>
  <c r="Q12" i="67"/>
  <c r="S14" i="67"/>
  <c r="P15" i="67"/>
  <c r="S17" i="67"/>
  <c r="Q20" i="67"/>
  <c r="P21" i="67"/>
  <c r="Q22" i="67"/>
  <c r="P23" i="67"/>
  <c r="I24" i="67"/>
  <c r="P25" i="67"/>
  <c r="Q26" i="67"/>
  <c r="S28" i="67"/>
  <c r="I35" i="67"/>
  <c r="I36" i="67"/>
  <c r="Q38" i="67"/>
  <c r="S40" i="67"/>
  <c r="P49" i="67"/>
  <c r="I50" i="67"/>
  <c r="P51" i="67"/>
  <c r="P52" i="67"/>
  <c r="S57" i="67"/>
  <c r="S58" i="67"/>
  <c r="Q68" i="67"/>
  <c r="I70" i="67"/>
  <c r="P75" i="67"/>
  <c r="S78" i="67"/>
  <c r="Q80" i="67"/>
  <c r="S83" i="67"/>
  <c r="I87" i="67"/>
  <c r="Q97" i="67"/>
  <c r="P99" i="67"/>
  <c r="I105" i="67"/>
  <c r="I116" i="67"/>
  <c r="I125" i="67"/>
  <c r="S127" i="67"/>
  <c r="I133" i="67"/>
  <c r="S135" i="67"/>
  <c r="I141" i="67"/>
  <c r="S143" i="67"/>
  <c r="I149" i="67"/>
  <c r="S151" i="67"/>
  <c r="I157" i="67"/>
  <c r="S159" i="67"/>
  <c r="I165" i="67"/>
  <c r="S167" i="67"/>
  <c r="I173" i="67"/>
  <c r="S175" i="67"/>
  <c r="Q125" i="67"/>
  <c r="S126" i="67"/>
  <c r="I129" i="67"/>
  <c r="Q133" i="67"/>
  <c r="S134" i="67"/>
  <c r="I137" i="67"/>
  <c r="Q141" i="67"/>
  <c r="S142" i="67"/>
  <c r="I145" i="67"/>
  <c r="Q149" i="67"/>
  <c r="S150" i="67"/>
  <c r="I153" i="67"/>
  <c r="Q157" i="67"/>
  <c r="S158" i="67"/>
  <c r="I161" i="67"/>
  <c r="Q165" i="67"/>
  <c r="S166" i="67"/>
  <c r="I169" i="67"/>
  <c r="Q173" i="67"/>
  <c r="S174" i="67"/>
  <c r="I181" i="67"/>
  <c r="S179" i="67"/>
  <c r="Q177" i="67"/>
  <c r="I175" i="67"/>
  <c r="P172" i="67"/>
  <c r="S171" i="67"/>
  <c r="Q169" i="67"/>
  <c r="I167" i="67"/>
  <c r="P164" i="67"/>
  <c r="S163" i="67"/>
  <c r="Q161" i="67"/>
  <c r="I159" i="67"/>
  <c r="P156" i="67"/>
  <c r="S155" i="67"/>
  <c r="Q153" i="67"/>
  <c r="I151" i="67"/>
  <c r="P148" i="67"/>
  <c r="S147" i="67"/>
  <c r="Q145" i="67"/>
  <c r="I143" i="67"/>
  <c r="P140" i="67"/>
  <c r="S139" i="67"/>
  <c r="Q137" i="67"/>
  <c r="I135" i="67"/>
  <c r="P132" i="67"/>
  <c r="S131" i="67"/>
  <c r="Q129" i="67"/>
  <c r="I127" i="67"/>
  <c r="P124" i="67"/>
  <c r="S123" i="67"/>
  <c r="P177" i="67"/>
  <c r="S176" i="67"/>
  <c r="Q174" i="67"/>
  <c r="I172" i="67"/>
  <c r="P169" i="67"/>
  <c r="S168" i="67"/>
  <c r="Q166" i="67"/>
  <c r="I164" i="67"/>
  <c r="P161" i="67"/>
  <c r="S160" i="67"/>
  <c r="Q158" i="67"/>
  <c r="I156" i="67"/>
  <c r="P153" i="67"/>
  <c r="S152" i="67"/>
  <c r="Q150" i="67"/>
  <c r="I148" i="67"/>
  <c r="P145" i="67"/>
  <c r="S144" i="67"/>
  <c r="Q142" i="67"/>
  <c r="I140" i="67"/>
  <c r="P137" i="67"/>
  <c r="S136" i="67"/>
  <c r="Q134" i="67"/>
  <c r="I132" i="67"/>
  <c r="P129" i="67"/>
  <c r="S128" i="67"/>
  <c r="Q126" i="67"/>
  <c r="I124" i="67"/>
  <c r="P179" i="67"/>
  <c r="S178" i="67"/>
  <c r="Q176" i="67"/>
  <c r="I174" i="67"/>
  <c r="P171" i="67"/>
  <c r="S170" i="67"/>
  <c r="Q168" i="67"/>
  <c r="I166" i="67"/>
  <c r="P163" i="67"/>
  <c r="S162" i="67"/>
  <c r="Q160" i="67"/>
  <c r="I158" i="67"/>
  <c r="P155" i="67"/>
  <c r="S154" i="67"/>
  <c r="Q152" i="67"/>
  <c r="I150" i="67"/>
  <c r="P147" i="67"/>
  <c r="S146" i="67"/>
  <c r="Q144" i="67"/>
  <c r="I142" i="67"/>
  <c r="P139" i="67"/>
  <c r="S138" i="67"/>
  <c r="Q136" i="67"/>
  <c r="I134" i="67"/>
  <c r="P131" i="67"/>
  <c r="S130" i="67"/>
  <c r="Q128" i="67"/>
  <c r="I126" i="67"/>
  <c r="P123" i="67"/>
  <c r="Q178" i="67"/>
  <c r="I176" i="67"/>
  <c r="P173" i="67"/>
  <c r="S172" i="67"/>
  <c r="Q170" i="67"/>
  <c r="I168" i="67"/>
  <c r="P165" i="67"/>
  <c r="S164" i="67"/>
  <c r="Q162" i="67"/>
  <c r="I160" i="67"/>
  <c r="P157" i="67"/>
  <c r="S156" i="67"/>
  <c r="Q154" i="67"/>
  <c r="I152" i="67"/>
  <c r="P149" i="67"/>
  <c r="S148" i="67"/>
  <c r="Q146" i="67"/>
  <c r="I144" i="67"/>
  <c r="P141" i="67"/>
  <c r="S140" i="67"/>
  <c r="Q138" i="67"/>
  <c r="I136" i="67"/>
  <c r="P133" i="67"/>
  <c r="S132" i="67"/>
  <c r="Q130" i="67"/>
  <c r="I128" i="67"/>
  <c r="P125" i="67"/>
  <c r="S124" i="67"/>
  <c r="Q124" i="67"/>
  <c r="S125" i="67"/>
  <c r="S129" i="67"/>
  <c r="Q132" i="67"/>
  <c r="S133" i="67"/>
  <c r="S137" i="67"/>
  <c r="Q140" i="67"/>
  <c r="S141" i="67"/>
  <c r="S145" i="67"/>
  <c r="Q148" i="67"/>
  <c r="S149" i="67"/>
  <c r="S153" i="67"/>
  <c r="Q156" i="67"/>
  <c r="S157" i="67"/>
  <c r="S161" i="67"/>
  <c r="Q164" i="67"/>
  <c r="S165" i="67"/>
  <c r="S169" i="67"/>
  <c r="Q172" i="67"/>
  <c r="S173" i="67"/>
  <c r="S177" i="67"/>
  <c r="J122" i="67"/>
  <c r="I123" i="67"/>
  <c r="P128" i="67"/>
  <c r="I131" i="67"/>
  <c r="P136" i="67"/>
  <c r="I139" i="67"/>
  <c r="P144" i="67"/>
  <c r="I147" i="67"/>
  <c r="P152" i="67"/>
  <c r="I155" i="67"/>
  <c r="P160" i="67"/>
  <c r="I163" i="67"/>
  <c r="P168" i="67"/>
  <c r="I171" i="67"/>
  <c r="P176" i="67"/>
  <c r="I179" i="67"/>
  <c r="Q123" i="67"/>
  <c r="P127" i="67"/>
  <c r="Q131" i="67"/>
  <c r="P135" i="67"/>
  <c r="Q139" i="67"/>
  <c r="P143" i="67"/>
  <c r="Q147" i="67"/>
  <c r="P151" i="67"/>
  <c r="Q155" i="67"/>
  <c r="P159" i="67"/>
  <c r="Q163" i="67"/>
  <c r="P167" i="67"/>
  <c r="Q171" i="67"/>
  <c r="P175" i="67"/>
  <c r="Q179" i="67"/>
  <c r="Q127" i="67"/>
  <c r="I130" i="67"/>
  <c r="Q135" i="67"/>
  <c r="I138" i="67"/>
  <c r="Q143" i="67"/>
  <c r="I146" i="67"/>
  <c r="Q151" i="67"/>
  <c r="I154" i="67"/>
  <c r="Q159" i="67"/>
  <c r="I162" i="67"/>
  <c r="Q167" i="67"/>
  <c r="I170" i="67"/>
  <c r="Q175" i="67"/>
  <c r="I178" i="67"/>
  <c r="Q238" i="67"/>
  <c r="I236" i="67"/>
  <c r="P233" i="67"/>
  <c r="S232" i="67"/>
  <c r="Q230" i="67"/>
  <c r="I228" i="67"/>
  <c r="P225" i="67"/>
  <c r="S224" i="67"/>
  <c r="Q222" i="67"/>
  <c r="I220" i="67"/>
  <c r="I238" i="67"/>
  <c r="P235" i="67"/>
  <c r="S234" i="67"/>
  <c r="Q232" i="67"/>
  <c r="I230" i="67"/>
  <c r="P227" i="67"/>
  <c r="S226" i="67"/>
  <c r="Q224" i="67"/>
  <c r="I222" i="67"/>
  <c r="P219" i="67"/>
  <c r="S218" i="67"/>
  <c r="Q216" i="67"/>
  <c r="I214" i="67"/>
  <c r="P237" i="67"/>
  <c r="S236" i="67"/>
  <c r="Q234" i="67"/>
  <c r="I232" i="67"/>
  <c r="P229" i="67"/>
  <c r="S228" i="67"/>
  <c r="Q226" i="67"/>
  <c r="I224" i="67"/>
  <c r="P239" i="67"/>
  <c r="S238" i="67"/>
  <c r="Q236" i="67"/>
  <c r="I234" i="67"/>
  <c r="P231" i="67"/>
  <c r="S230" i="67"/>
  <c r="Q228" i="67"/>
  <c r="I226" i="67"/>
  <c r="P223" i="67"/>
  <c r="S222" i="67"/>
  <c r="Q220" i="67"/>
  <c r="I218" i="67"/>
  <c r="P215" i="67"/>
  <c r="S214" i="67"/>
  <c r="Q212" i="67"/>
  <c r="I210" i="67"/>
  <c r="P207" i="67"/>
  <c r="S206" i="67"/>
  <c r="Q204" i="67"/>
  <c r="I202" i="67"/>
  <c r="P183" i="67"/>
  <c r="I186" i="67"/>
  <c r="Q188" i="67"/>
  <c r="S190" i="67"/>
  <c r="P191" i="67"/>
  <c r="I194" i="67"/>
  <c r="Q196" i="67"/>
  <c r="S198" i="67"/>
  <c r="P199" i="67"/>
  <c r="P202" i="67"/>
  <c r="S205" i="67"/>
  <c r="Q206" i="67"/>
  <c r="I207" i="67"/>
  <c r="P211" i="67"/>
  <c r="S217" i="67"/>
  <c r="S219" i="67"/>
  <c r="S248" i="67"/>
  <c r="Q281" i="67"/>
  <c r="J182" i="67"/>
  <c r="Q183" i="67"/>
  <c r="S185" i="67"/>
  <c r="P186" i="67"/>
  <c r="I189" i="67"/>
  <c r="Q191" i="67"/>
  <c r="S193" i="67"/>
  <c r="P194" i="67"/>
  <c r="I197" i="67"/>
  <c r="Q199" i="67"/>
  <c r="S201" i="67"/>
  <c r="Q202" i="67"/>
  <c r="I203" i="67"/>
  <c r="Q207" i="67"/>
  <c r="I208" i="67"/>
  <c r="S210" i="67"/>
  <c r="Q211" i="67"/>
  <c r="I212" i="67"/>
  <c r="P224" i="67"/>
  <c r="S225" i="67"/>
  <c r="P228" i="67"/>
  <c r="S229" i="67"/>
  <c r="P232" i="67"/>
  <c r="S233" i="67"/>
  <c r="P236" i="67"/>
  <c r="S237" i="67"/>
  <c r="I241" i="67"/>
  <c r="P249" i="67"/>
  <c r="P260" i="67"/>
  <c r="I184" i="67"/>
  <c r="Q186" i="67"/>
  <c r="S188" i="67"/>
  <c r="P189" i="67"/>
  <c r="I192" i="67"/>
  <c r="Q194" i="67"/>
  <c r="S196" i="67"/>
  <c r="P197" i="67"/>
  <c r="I200" i="67"/>
  <c r="P203" i="67"/>
  <c r="P208" i="67"/>
  <c r="P212" i="67"/>
  <c r="I213" i="67"/>
  <c r="I223" i="67"/>
  <c r="I227" i="67"/>
  <c r="I231" i="67"/>
  <c r="I235" i="67"/>
  <c r="I239" i="67"/>
  <c r="Q246" i="67"/>
  <c r="S183" i="67"/>
  <c r="P184" i="67"/>
  <c r="I187" i="67"/>
  <c r="Q189" i="67"/>
  <c r="S191" i="67"/>
  <c r="P192" i="67"/>
  <c r="I195" i="67"/>
  <c r="Q197" i="67"/>
  <c r="S199" i="67"/>
  <c r="P200" i="67"/>
  <c r="S202" i="67"/>
  <c r="Q203" i="67"/>
  <c r="I204" i="67"/>
  <c r="S207" i="67"/>
  <c r="Q208" i="67"/>
  <c r="I209" i="67"/>
  <c r="S211" i="67"/>
  <c r="P213" i="67"/>
  <c r="I221" i="67"/>
  <c r="Q223" i="67"/>
  <c r="Q227" i="67"/>
  <c r="Q231" i="67"/>
  <c r="Q235" i="67"/>
  <c r="Q239" i="67"/>
  <c r="P299" i="67"/>
  <c r="S298" i="67"/>
  <c r="Q296" i="67"/>
  <c r="I294" i="67"/>
  <c r="P291" i="67"/>
  <c r="S290" i="67"/>
  <c r="Q288" i="67"/>
  <c r="I286" i="67"/>
  <c r="P283" i="67"/>
  <c r="S282" i="67"/>
  <c r="Q280" i="67"/>
  <c r="I278" i="67"/>
  <c r="P275" i="67"/>
  <c r="S274" i="67"/>
  <c r="Q272" i="67"/>
  <c r="I270" i="67"/>
  <c r="I298" i="67"/>
  <c r="Q297" i="67"/>
  <c r="S296" i="67"/>
  <c r="P293" i="67"/>
  <c r="I289" i="67"/>
  <c r="P288" i="67"/>
  <c r="P284" i="67"/>
  <c r="P279" i="67"/>
  <c r="I275" i="67"/>
  <c r="Q274" i="67"/>
  <c r="S273" i="67"/>
  <c r="P270" i="67"/>
  <c r="I267" i="67"/>
  <c r="P297" i="67"/>
  <c r="S295" i="67"/>
  <c r="I293" i="67"/>
  <c r="Q292" i="67"/>
  <c r="S291" i="67"/>
  <c r="I288" i="67"/>
  <c r="Q287" i="67"/>
  <c r="S286" i="67"/>
  <c r="I284" i="67"/>
  <c r="Q283" i="67"/>
  <c r="I279" i="67"/>
  <c r="Q278" i="67"/>
  <c r="S277" i="67"/>
  <c r="P274" i="67"/>
  <c r="Q269" i="67"/>
  <c r="S268" i="67"/>
  <c r="Q266" i="67"/>
  <c r="I264" i="67"/>
  <c r="P261" i="67"/>
  <c r="S260" i="67"/>
  <c r="I297" i="67"/>
  <c r="P296" i="67"/>
  <c r="P292" i="67"/>
  <c r="P287" i="67"/>
  <c r="I283" i="67"/>
  <c r="Q282" i="67"/>
  <c r="S281" i="67"/>
  <c r="P278" i="67"/>
  <c r="I274" i="67"/>
  <c r="Q273" i="67"/>
  <c r="S272" i="67"/>
  <c r="P269" i="67"/>
  <c r="P266" i="67"/>
  <c r="S265" i="67"/>
  <c r="Q263" i="67"/>
  <c r="I261" i="67"/>
  <c r="S299" i="67"/>
  <c r="I296" i="67"/>
  <c r="Q295" i="67"/>
  <c r="S294" i="67"/>
  <c r="I292" i="67"/>
  <c r="Q291" i="67"/>
  <c r="I287" i="67"/>
  <c r="Q286" i="67"/>
  <c r="S285" i="67"/>
  <c r="P282" i="67"/>
  <c r="Q277" i="67"/>
  <c r="S276" i="67"/>
  <c r="P273" i="67"/>
  <c r="S271" i="67"/>
  <c r="I269" i="67"/>
  <c r="Q268" i="67"/>
  <c r="I266" i="67"/>
  <c r="P263" i="67"/>
  <c r="S262" i="67"/>
  <c r="Q294" i="67"/>
  <c r="I290" i="67"/>
  <c r="S288" i="67"/>
  <c r="P281" i="67"/>
  <c r="S279" i="67"/>
  <c r="Q275" i="67"/>
  <c r="I272" i="67"/>
  <c r="S270" i="67"/>
  <c r="S266" i="67"/>
  <c r="Q265" i="67"/>
  <c r="Q264" i="67"/>
  <c r="I263" i="67"/>
  <c r="I262" i="67"/>
  <c r="I260" i="67"/>
  <c r="Q259" i="67"/>
  <c r="I257" i="67"/>
  <c r="P254" i="67"/>
  <c r="S253" i="67"/>
  <c r="Q251" i="67"/>
  <c r="I249" i="67"/>
  <c r="P246" i="67"/>
  <c r="S245" i="67"/>
  <c r="Q243" i="67"/>
  <c r="J242" i="67"/>
  <c r="P294" i="67"/>
  <c r="I291" i="67"/>
  <c r="Q285" i="67"/>
  <c r="I281" i="67"/>
  <c r="S267" i="67"/>
  <c r="P265" i="67"/>
  <c r="P264" i="67"/>
  <c r="P259" i="67"/>
  <c r="S258" i="67"/>
  <c r="Q256" i="67"/>
  <c r="I254" i="67"/>
  <c r="P251" i="67"/>
  <c r="S250" i="67"/>
  <c r="Q248" i="67"/>
  <c r="I246" i="67"/>
  <c r="P243" i="67"/>
  <c r="S292" i="67"/>
  <c r="S289" i="67"/>
  <c r="P285" i="67"/>
  <c r="I282" i="67"/>
  <c r="Q279" i="67"/>
  <c r="Q276" i="67"/>
  <c r="I273" i="67"/>
  <c r="Q270" i="67"/>
  <c r="I265" i="67"/>
  <c r="I259" i="67"/>
  <c r="P256" i="67"/>
  <c r="S255" i="67"/>
  <c r="Q253" i="67"/>
  <c r="I251" i="67"/>
  <c r="P248" i="67"/>
  <c r="S247" i="67"/>
  <c r="Q245" i="67"/>
  <c r="I243" i="67"/>
  <c r="I301" i="67"/>
  <c r="Q298" i="67"/>
  <c r="P295" i="67"/>
  <c r="I285" i="67"/>
  <c r="S283" i="67"/>
  <c r="S280" i="67"/>
  <c r="P276" i="67"/>
  <c r="Q267" i="67"/>
  <c r="Q258" i="67"/>
  <c r="I256" i="67"/>
  <c r="P253" i="67"/>
  <c r="S252" i="67"/>
  <c r="Q250" i="67"/>
  <c r="I248" i="67"/>
  <c r="P245" i="67"/>
  <c r="S244" i="67"/>
  <c r="P298" i="67"/>
  <c r="I295" i="67"/>
  <c r="S293" i="67"/>
  <c r="Q289" i="67"/>
  <c r="P286" i="67"/>
  <c r="I276" i="67"/>
  <c r="Q271" i="67"/>
  <c r="P267" i="67"/>
  <c r="S261" i="67"/>
  <c r="P258" i="67"/>
  <c r="S257" i="67"/>
  <c r="Q255" i="67"/>
  <c r="I253" i="67"/>
  <c r="P250" i="67"/>
  <c r="S249" i="67"/>
  <c r="Q247" i="67"/>
  <c r="I245" i="67"/>
  <c r="P289" i="67"/>
  <c r="S287" i="67"/>
  <c r="S284" i="67"/>
  <c r="P280" i="67"/>
  <c r="P277" i="67"/>
  <c r="P271" i="67"/>
  <c r="P268" i="67"/>
  <c r="I258" i="67"/>
  <c r="P255" i="67"/>
  <c r="S254" i="67"/>
  <c r="Q252" i="67"/>
  <c r="I250" i="67"/>
  <c r="P247" i="67"/>
  <c r="S246" i="67"/>
  <c r="Q244" i="67"/>
  <c r="Q299" i="67"/>
  <c r="Q293" i="67"/>
  <c r="Q290" i="67"/>
  <c r="I280" i="67"/>
  <c r="S278" i="67"/>
  <c r="I277" i="67"/>
  <c r="S275" i="67"/>
  <c r="I271" i="67"/>
  <c r="S269" i="67"/>
  <c r="I268" i="67"/>
  <c r="S264" i="67"/>
  <c r="S263" i="67"/>
  <c r="Q262" i="67"/>
  <c r="Q261" i="67"/>
  <c r="Q260" i="67"/>
  <c r="S259" i="67"/>
  <c r="Q257" i="67"/>
  <c r="I255" i="67"/>
  <c r="P252" i="67"/>
  <c r="S251" i="67"/>
  <c r="Q249" i="67"/>
  <c r="I247" i="67"/>
  <c r="P244" i="67"/>
  <c r="S243" i="67"/>
  <c r="P257" i="67"/>
  <c r="P272" i="67"/>
  <c r="S297" i="67"/>
  <c r="Q184" i="67"/>
  <c r="S186" i="67"/>
  <c r="P187" i="67"/>
  <c r="I190" i="67"/>
  <c r="Q192" i="67"/>
  <c r="S194" i="67"/>
  <c r="P195" i="67"/>
  <c r="I198" i="67"/>
  <c r="Q200" i="67"/>
  <c r="P204" i="67"/>
  <c r="I205" i="67"/>
  <c r="P209" i="67"/>
  <c r="S212" i="67"/>
  <c r="Q213" i="67"/>
  <c r="P214" i="67"/>
  <c r="I215" i="67"/>
  <c r="I216" i="67"/>
  <c r="I217" i="67"/>
  <c r="P221" i="67"/>
  <c r="P222" i="67"/>
  <c r="Q254" i="67"/>
  <c r="I185" i="67"/>
  <c r="Q187" i="67"/>
  <c r="S189" i="67"/>
  <c r="P190" i="67"/>
  <c r="I193" i="67"/>
  <c r="Q195" i="67"/>
  <c r="S197" i="67"/>
  <c r="P198" i="67"/>
  <c r="I201" i="67"/>
  <c r="S203" i="67"/>
  <c r="P205" i="67"/>
  <c r="S208" i="67"/>
  <c r="Q209" i="67"/>
  <c r="Q214" i="67"/>
  <c r="Q215" i="67"/>
  <c r="P216" i="67"/>
  <c r="P217" i="67"/>
  <c r="I219" i="67"/>
  <c r="P220" i="67"/>
  <c r="Q221" i="67"/>
  <c r="S223" i="67"/>
  <c r="P226" i="67"/>
  <c r="S227" i="67"/>
  <c r="P230" i="67"/>
  <c r="S231" i="67"/>
  <c r="P234" i="67"/>
  <c r="S235" i="67"/>
  <c r="P238" i="67"/>
  <c r="S239" i="67"/>
  <c r="I244" i="67"/>
  <c r="P262" i="67"/>
  <c r="Q284" i="67"/>
  <c r="I299" i="67"/>
  <c r="S184" i="67"/>
  <c r="P185" i="67"/>
  <c r="I188" i="67"/>
  <c r="Q190" i="67"/>
  <c r="S192" i="67"/>
  <c r="P193" i="67"/>
  <c r="I196" i="67"/>
  <c r="Q198" i="67"/>
  <c r="S200" i="67"/>
  <c r="P201" i="67"/>
  <c r="S204" i="67"/>
  <c r="Q205" i="67"/>
  <c r="I206" i="67"/>
  <c r="P210" i="67"/>
  <c r="S213" i="67"/>
  <c r="Q217" i="67"/>
  <c r="P218" i="67"/>
  <c r="Q219" i="67"/>
  <c r="I225" i="67"/>
  <c r="I229" i="67"/>
  <c r="I233" i="67"/>
  <c r="I237" i="67"/>
  <c r="P302" i="67"/>
  <c r="I360" i="67"/>
  <c r="S302" i="67"/>
  <c r="Q302" i="67"/>
  <c r="Q303" i="67"/>
  <c r="I306" i="67"/>
  <c r="Q311" i="67"/>
  <c r="I314" i="67"/>
  <c r="Q319" i="67"/>
  <c r="I322" i="67"/>
  <c r="Q327" i="67"/>
  <c r="I330" i="67"/>
  <c r="Q335" i="67"/>
  <c r="I338" i="67"/>
  <c r="S347" i="67"/>
  <c r="P306" i="67"/>
  <c r="S307" i="67"/>
  <c r="P310" i="67"/>
  <c r="P314" i="67"/>
  <c r="S315" i="67"/>
  <c r="P318" i="67"/>
  <c r="P322" i="67"/>
  <c r="S323" i="67"/>
  <c r="P326" i="67"/>
  <c r="P330" i="67"/>
  <c r="S331" i="67"/>
  <c r="P334" i="67"/>
  <c r="P338" i="67"/>
  <c r="S339" i="67"/>
  <c r="S342" i="67"/>
  <c r="I346" i="67"/>
  <c r="I351" i="67"/>
  <c r="I305" i="67"/>
  <c r="I313" i="67"/>
  <c r="I321" i="67"/>
  <c r="I329" i="67"/>
  <c r="I337" i="67"/>
  <c r="S349" i="67"/>
  <c r="P351" i="67"/>
  <c r="Q353" i="67"/>
  <c r="S355" i="67"/>
  <c r="Q305" i="67"/>
  <c r="I309" i="67"/>
  <c r="S310" i="67"/>
  <c r="Q313" i="67"/>
  <c r="I317" i="67"/>
  <c r="S318" i="67"/>
  <c r="Q321" i="67"/>
  <c r="I325" i="67"/>
  <c r="S326" i="67"/>
  <c r="Q329" i="67"/>
  <c r="I333" i="67"/>
  <c r="S334" i="67"/>
  <c r="Q337" i="67"/>
  <c r="I343" i="67"/>
  <c r="P348" i="67"/>
  <c r="S341" i="67"/>
  <c r="P343" i="67"/>
  <c r="I345" i="67"/>
  <c r="Q348" i="67"/>
  <c r="P356" i="67"/>
  <c r="S305" i="67"/>
  <c r="P308" i="67"/>
  <c r="S309" i="67"/>
  <c r="S313" i="67"/>
  <c r="P316" i="67"/>
  <c r="S317" i="67"/>
  <c r="S321" i="67"/>
  <c r="P324" i="67"/>
  <c r="S325" i="67"/>
  <c r="S329" i="67"/>
  <c r="P332" i="67"/>
  <c r="S333" i="67"/>
  <c r="S337" i="67"/>
  <c r="P340" i="67"/>
  <c r="Q345" i="67"/>
  <c r="P350" i="67"/>
  <c r="I354" i="67"/>
  <c r="Q356" i="67"/>
  <c r="P358" i="67"/>
  <c r="S357" i="67"/>
  <c r="Q355" i="67"/>
  <c r="I353" i="67"/>
  <c r="I358" i="67"/>
  <c r="P355" i="67"/>
  <c r="S354" i="67"/>
  <c r="Q352" i="67"/>
  <c r="I350" i="67"/>
  <c r="P347" i="67"/>
  <c r="S346" i="67"/>
  <c r="Q344" i="67"/>
  <c r="I342" i="67"/>
  <c r="P339" i="67"/>
  <c r="S338" i="67"/>
  <c r="Q336" i="67"/>
  <c r="I334" i="67"/>
  <c r="P331" i="67"/>
  <c r="S330" i="67"/>
  <c r="Q328" i="67"/>
  <c r="I326" i="67"/>
  <c r="P323" i="67"/>
  <c r="S322" i="67"/>
  <c r="Q320" i="67"/>
  <c r="I318" i="67"/>
  <c r="P315" i="67"/>
  <c r="S314" i="67"/>
  <c r="Q312" i="67"/>
  <c r="I310" i="67"/>
  <c r="P307" i="67"/>
  <c r="S306" i="67"/>
  <c r="Q304" i="67"/>
  <c r="I361" i="67"/>
  <c r="S359" i="67"/>
  <c r="Q357" i="67"/>
  <c r="I355" i="67"/>
  <c r="P352" i="67"/>
  <c r="S351" i="67"/>
  <c r="Q349" i="67"/>
  <c r="I347" i="67"/>
  <c r="P344" i="67"/>
  <c r="S343" i="67"/>
  <c r="Q341" i="67"/>
  <c r="I339" i="67"/>
  <c r="P336" i="67"/>
  <c r="S335" i="67"/>
  <c r="Q333" i="67"/>
  <c r="I331" i="67"/>
  <c r="P328" i="67"/>
  <c r="S327" i="67"/>
  <c r="Q325" i="67"/>
  <c r="I323" i="67"/>
  <c r="P320" i="67"/>
  <c r="S319" i="67"/>
  <c r="Q317" i="67"/>
  <c r="I315" i="67"/>
  <c r="P312" i="67"/>
  <c r="S311" i="67"/>
  <c r="Q309" i="67"/>
  <c r="I307" i="67"/>
  <c r="P304" i="67"/>
  <c r="S303" i="67"/>
  <c r="P357" i="67"/>
  <c r="S356" i="67"/>
  <c r="Q354" i="67"/>
  <c r="I352" i="67"/>
  <c r="P349" i="67"/>
  <c r="S348" i="67"/>
  <c r="Q346" i="67"/>
  <c r="I344" i="67"/>
  <c r="P341" i="67"/>
  <c r="S340" i="67"/>
  <c r="Q338" i="67"/>
  <c r="I336" i="67"/>
  <c r="P333" i="67"/>
  <c r="S332" i="67"/>
  <c r="Q330" i="67"/>
  <c r="I328" i="67"/>
  <c r="P325" i="67"/>
  <c r="S324" i="67"/>
  <c r="Q322" i="67"/>
  <c r="I320" i="67"/>
  <c r="P317" i="67"/>
  <c r="S316" i="67"/>
  <c r="Q314" i="67"/>
  <c r="I312" i="67"/>
  <c r="P309" i="67"/>
  <c r="S308" i="67"/>
  <c r="Q306" i="67"/>
  <c r="I304" i="67"/>
  <c r="Q359" i="67"/>
  <c r="I357" i="67"/>
  <c r="P354" i="67"/>
  <c r="S353" i="67"/>
  <c r="Q351" i="67"/>
  <c r="I349" i="67"/>
  <c r="P346" i="67"/>
  <c r="S345" i="67"/>
  <c r="Q343" i="67"/>
  <c r="I341" i="67"/>
  <c r="Q358" i="67"/>
  <c r="I356" i="67"/>
  <c r="P353" i="67"/>
  <c r="S352" i="67"/>
  <c r="Q350" i="67"/>
  <c r="I348" i="67"/>
  <c r="P345" i="67"/>
  <c r="S344" i="67"/>
  <c r="Q342" i="67"/>
  <c r="I340" i="67"/>
  <c r="P337" i="67"/>
  <c r="S336" i="67"/>
  <c r="Q334" i="67"/>
  <c r="I332" i="67"/>
  <c r="P329" i="67"/>
  <c r="S328" i="67"/>
  <c r="Q326" i="67"/>
  <c r="I324" i="67"/>
  <c r="P321" i="67"/>
  <c r="S320" i="67"/>
  <c r="Q318" i="67"/>
  <c r="I316" i="67"/>
  <c r="P313" i="67"/>
  <c r="S312" i="67"/>
  <c r="Q310" i="67"/>
  <c r="I308" i="67"/>
  <c r="P305" i="67"/>
  <c r="S304" i="67"/>
  <c r="I303" i="67"/>
  <c r="Q308" i="67"/>
  <c r="I311" i="67"/>
  <c r="Q316" i="67"/>
  <c r="I319" i="67"/>
  <c r="Q324" i="67"/>
  <c r="I327" i="67"/>
  <c r="Q332" i="67"/>
  <c r="I335" i="67"/>
  <c r="Q340" i="67"/>
  <c r="Q347" i="67"/>
  <c r="I359" i="67"/>
  <c r="J362" i="67"/>
  <c r="S365" i="67"/>
  <c r="Q367" i="67"/>
  <c r="P368" i="67"/>
  <c r="P369" i="67"/>
  <c r="I370" i="67"/>
  <c r="I371" i="67"/>
  <c r="I372" i="67"/>
  <c r="S381" i="67"/>
  <c r="Q383" i="67"/>
  <c r="Q393" i="67"/>
  <c r="I396" i="67"/>
  <c r="Q401" i="67"/>
  <c r="Q406" i="67"/>
  <c r="I411" i="67"/>
  <c r="I413" i="67"/>
  <c r="P416" i="67"/>
  <c r="S366" i="67"/>
  <c r="Q369" i="67"/>
  <c r="P370" i="67"/>
  <c r="Q371" i="67"/>
  <c r="P372" i="67"/>
  <c r="I373" i="67"/>
  <c r="S382" i="67"/>
  <c r="S384" i="67"/>
  <c r="S385" i="67"/>
  <c r="I391" i="67"/>
  <c r="P392" i="67"/>
  <c r="P396" i="67"/>
  <c r="P400" i="67"/>
  <c r="S409" i="67"/>
  <c r="Q413" i="67"/>
  <c r="S369" i="67"/>
  <c r="S371" i="67"/>
  <c r="Q374" i="67"/>
  <c r="P375" i="67"/>
  <c r="I377" i="67"/>
  <c r="I388" i="67"/>
  <c r="Q389" i="67"/>
  <c r="Q390" i="67"/>
  <c r="S392" i="67"/>
  <c r="I395" i="67"/>
  <c r="Q399" i="67"/>
  <c r="S400" i="67"/>
  <c r="Q405" i="67"/>
  <c r="Q415" i="67"/>
  <c r="I363" i="67"/>
  <c r="I364" i="67"/>
  <c r="S373" i="67"/>
  <c r="Q375" i="67"/>
  <c r="P376" i="67"/>
  <c r="P377" i="67"/>
  <c r="I378" i="67"/>
  <c r="I379" i="67"/>
  <c r="I380" i="67"/>
  <c r="I387" i="67"/>
  <c r="P388" i="67"/>
  <c r="S391" i="67"/>
  <c r="S408" i="67"/>
  <c r="P410" i="67"/>
  <c r="I412" i="67"/>
  <c r="Q363" i="67"/>
  <c r="P364" i="67"/>
  <c r="I365" i="67"/>
  <c r="S374" i="67"/>
  <c r="Q377" i="67"/>
  <c r="P378" i="67"/>
  <c r="Q379" i="67"/>
  <c r="P380" i="67"/>
  <c r="I381" i="67"/>
  <c r="I385" i="67"/>
  <c r="Q387" i="67"/>
  <c r="S389" i="67"/>
  <c r="S395" i="67"/>
  <c r="Q398" i="67"/>
  <c r="S399" i="67"/>
  <c r="Q407" i="67"/>
  <c r="S415" i="67"/>
  <c r="P417" i="67"/>
  <c r="Q364" i="67"/>
  <c r="Q365" i="67"/>
  <c r="P366" i="67"/>
  <c r="I367" i="67"/>
  <c r="S375" i="67"/>
  <c r="S376" i="67"/>
  <c r="Q380" i="67"/>
  <c r="Q381" i="67"/>
  <c r="P382" i="67"/>
  <c r="I383" i="67"/>
  <c r="P385" i="67"/>
  <c r="P386" i="67"/>
  <c r="P394" i="67"/>
  <c r="I397" i="67"/>
  <c r="P402" i="67"/>
  <c r="I404" i="67"/>
  <c r="Q414" i="67"/>
  <c r="Q418" i="67"/>
  <c r="I416" i="67"/>
  <c r="P413" i="67"/>
  <c r="S412" i="67"/>
  <c r="Q410" i="67"/>
  <c r="I408" i="67"/>
  <c r="P405" i="67"/>
  <c r="S404" i="67"/>
  <c r="Q402" i="67"/>
  <c r="I400" i="67"/>
  <c r="P397" i="67"/>
  <c r="S396" i="67"/>
  <c r="Q394" i="67"/>
  <c r="I392" i="67"/>
  <c r="P389" i="67"/>
  <c r="S388" i="67"/>
  <c r="Q386" i="67"/>
  <c r="I384" i="67"/>
  <c r="P381" i="67"/>
  <c r="S380" i="67"/>
  <c r="Q378" i="67"/>
  <c r="I376" i="67"/>
  <c r="P373" i="67"/>
  <c r="S372" i="67"/>
  <c r="Q370" i="67"/>
  <c r="I368" i="67"/>
  <c r="P365" i="67"/>
  <c r="S364" i="67"/>
  <c r="I418" i="67"/>
  <c r="P415" i="67"/>
  <c r="S414" i="67"/>
  <c r="Q412" i="67"/>
  <c r="I410" i="67"/>
  <c r="P407" i="67"/>
  <c r="S406" i="67"/>
  <c r="Q404" i="67"/>
  <c r="I402" i="67"/>
  <c r="P399" i="67"/>
  <c r="S398" i="67"/>
  <c r="Q396" i="67"/>
  <c r="I394" i="67"/>
  <c r="P391" i="67"/>
  <c r="S390" i="67"/>
  <c r="Q388" i="67"/>
  <c r="I386" i="67"/>
  <c r="I421" i="67"/>
  <c r="S419" i="67"/>
  <c r="Q417" i="67"/>
  <c r="I415" i="67"/>
  <c r="P412" i="67"/>
  <c r="S411" i="67"/>
  <c r="Q409" i="67"/>
  <c r="I407" i="67"/>
  <c r="P404" i="67"/>
  <c r="S403" i="67"/>
  <c r="Q419" i="67"/>
  <c r="I417" i="67"/>
  <c r="P414" i="67"/>
  <c r="S413" i="67"/>
  <c r="Q411" i="67"/>
  <c r="I409" i="67"/>
  <c r="P406" i="67"/>
  <c r="S405" i="67"/>
  <c r="Q403" i="67"/>
  <c r="I401" i="67"/>
  <c r="P398" i="67"/>
  <c r="S397" i="67"/>
  <c r="Q395" i="67"/>
  <c r="I393" i="67"/>
  <c r="P419" i="67"/>
  <c r="S418" i="67"/>
  <c r="Q416" i="67"/>
  <c r="I414" i="67"/>
  <c r="P411" i="67"/>
  <c r="S410" i="67"/>
  <c r="Q408" i="67"/>
  <c r="I406" i="67"/>
  <c r="P403" i="67"/>
  <c r="S402" i="67"/>
  <c r="Q400" i="67"/>
  <c r="I398" i="67"/>
  <c r="P395" i="67"/>
  <c r="S394" i="67"/>
  <c r="Q392" i="67"/>
  <c r="I390" i="67"/>
  <c r="P387" i="67"/>
  <c r="S386" i="67"/>
  <c r="Q384" i="67"/>
  <c r="I382" i="67"/>
  <c r="P379" i="67"/>
  <c r="S378" i="67"/>
  <c r="Q376" i="67"/>
  <c r="I374" i="67"/>
  <c r="P371" i="67"/>
  <c r="S370" i="67"/>
  <c r="Q368" i="67"/>
  <c r="I366" i="67"/>
  <c r="P363" i="67"/>
  <c r="S363" i="67"/>
  <c r="Q366" i="67"/>
  <c r="P367" i="67"/>
  <c r="I369" i="67"/>
  <c r="S377" i="67"/>
  <c r="S379" i="67"/>
  <c r="Q382" i="67"/>
  <c r="P383" i="67"/>
  <c r="P384" i="67"/>
  <c r="Q385" i="67"/>
  <c r="S387" i="67"/>
  <c r="P393" i="67"/>
  <c r="Q397" i="67"/>
  <c r="P401" i="67"/>
  <c r="S407" i="67"/>
  <c r="P409" i="67"/>
  <c r="S417" i="67"/>
  <c r="S423" i="67"/>
  <c r="P424" i="67"/>
  <c r="I427" i="67"/>
  <c r="Q429" i="67"/>
  <c r="S431" i="67"/>
  <c r="P432" i="67"/>
  <c r="S434" i="67"/>
  <c r="Q435" i="67"/>
  <c r="I436" i="67"/>
  <c r="S444" i="67"/>
  <c r="S445" i="67"/>
  <c r="S449" i="67"/>
  <c r="S450" i="67"/>
  <c r="P459" i="67"/>
  <c r="Q460" i="67"/>
  <c r="I464" i="67"/>
  <c r="Q471" i="67"/>
  <c r="Q474" i="67"/>
  <c r="I479" i="67"/>
  <c r="S486" i="67"/>
  <c r="Q490" i="67"/>
  <c r="Q424" i="67"/>
  <c r="S426" i="67"/>
  <c r="P427" i="67"/>
  <c r="I430" i="67"/>
  <c r="Q432" i="67"/>
  <c r="P436" i="67"/>
  <c r="I438" i="67"/>
  <c r="S446" i="67"/>
  <c r="S447" i="67"/>
  <c r="I455" i="67"/>
  <c r="I456" i="67"/>
  <c r="P458" i="67"/>
  <c r="Q459" i="67"/>
  <c r="P464" i="67"/>
  <c r="P467" i="67"/>
  <c r="S468" i="67"/>
  <c r="I470" i="67"/>
  <c r="P487" i="67"/>
  <c r="S501" i="67"/>
  <c r="I514" i="67"/>
  <c r="P518" i="67"/>
  <c r="S424" i="67"/>
  <c r="P425" i="67"/>
  <c r="I428" i="67"/>
  <c r="Q430" i="67"/>
  <c r="S432" i="67"/>
  <c r="P433" i="67"/>
  <c r="Q438" i="67"/>
  <c r="P439" i="67"/>
  <c r="Q440" i="67"/>
  <c r="P441" i="67"/>
  <c r="I442" i="67"/>
  <c r="P454" i="67"/>
  <c r="Q455" i="67"/>
  <c r="Q456" i="67"/>
  <c r="S458" i="67"/>
  <c r="S459" i="67"/>
  <c r="Q463" i="67"/>
  <c r="I466" i="67"/>
  <c r="S467" i="67"/>
  <c r="P478" i="67"/>
  <c r="I488" i="67"/>
  <c r="P511" i="67"/>
  <c r="I423" i="67"/>
  <c r="Q425" i="67"/>
  <c r="S427" i="67"/>
  <c r="P428" i="67"/>
  <c r="I431" i="67"/>
  <c r="Q433" i="67"/>
  <c r="I434" i="67"/>
  <c r="S436" i="67"/>
  <c r="S437" i="67"/>
  <c r="Q441" i="67"/>
  <c r="Q442" i="67"/>
  <c r="P443" i="67"/>
  <c r="I444" i="67"/>
  <c r="I451" i="67"/>
  <c r="P453" i="67"/>
  <c r="P462" i="67"/>
  <c r="P466" i="67"/>
  <c r="I469" i="67"/>
  <c r="S470" i="67"/>
  <c r="S473" i="67"/>
  <c r="I475" i="67"/>
  <c r="I538" i="67"/>
  <c r="P537" i="67"/>
  <c r="S536" i="67"/>
  <c r="Q534" i="67"/>
  <c r="I532" i="67"/>
  <c r="P529" i="67"/>
  <c r="S528" i="67"/>
  <c r="I527" i="67"/>
  <c r="P524" i="67"/>
  <c r="S523" i="67"/>
  <c r="Q521" i="67"/>
  <c r="I519" i="67"/>
  <c r="P516" i="67"/>
  <c r="S515" i="67"/>
  <c r="Q513" i="67"/>
  <c r="I511" i="67"/>
  <c r="P508" i="67"/>
  <c r="S507" i="67"/>
  <c r="Q505" i="67"/>
  <c r="I503" i="67"/>
  <c r="P500" i="67"/>
  <c r="S499" i="67"/>
  <c r="Q497" i="67"/>
  <c r="I495" i="67"/>
  <c r="I539" i="67"/>
  <c r="P538" i="67"/>
  <c r="Q537" i="67"/>
  <c r="I533" i="67"/>
  <c r="Q532" i="67"/>
  <c r="S531" i="67"/>
  <c r="P528" i="67"/>
  <c r="I525" i="67"/>
  <c r="Q524" i="67"/>
  <c r="I537" i="67"/>
  <c r="Q536" i="67"/>
  <c r="S535" i="67"/>
  <c r="P532" i="67"/>
  <c r="I528" i="67"/>
  <c r="I524" i="67"/>
  <c r="Q523" i="67"/>
  <c r="S522" i="67"/>
  <c r="P519" i="67"/>
  <c r="I515" i="67"/>
  <c r="Q514" i="67"/>
  <c r="S513" i="67"/>
  <c r="P510" i="67"/>
  <c r="I506" i="67"/>
  <c r="P505" i="67"/>
  <c r="P501" i="67"/>
  <c r="P496" i="67"/>
  <c r="P492" i="67"/>
  <c r="S491" i="67"/>
  <c r="Q489" i="67"/>
  <c r="I487" i="67"/>
  <c r="P484" i="67"/>
  <c r="S483" i="67"/>
  <c r="P536" i="67"/>
  <c r="Q531" i="67"/>
  <c r="S530" i="67"/>
  <c r="Q527" i="67"/>
  <c r="S526" i="67"/>
  <c r="P523" i="67"/>
  <c r="Q518" i="67"/>
  <c r="S517" i="67"/>
  <c r="P514" i="67"/>
  <c r="S512" i="67"/>
  <c r="I510" i="67"/>
  <c r="Q509" i="67"/>
  <c r="S508" i="67"/>
  <c r="I505" i="67"/>
  <c r="Q504" i="67"/>
  <c r="S503" i="67"/>
  <c r="I501" i="67"/>
  <c r="Q500" i="67"/>
  <c r="I496" i="67"/>
  <c r="Q495" i="67"/>
  <c r="S494" i="67"/>
  <c r="I492" i="67"/>
  <c r="P489" i="67"/>
  <c r="S488" i="67"/>
  <c r="Q486" i="67"/>
  <c r="I484" i="67"/>
  <c r="I536" i="67"/>
  <c r="Q535" i="67"/>
  <c r="S534" i="67"/>
  <c r="P531" i="67"/>
  <c r="S539" i="67"/>
  <c r="P535" i="67"/>
  <c r="S533" i="67"/>
  <c r="I531" i="67"/>
  <c r="Q530" i="67"/>
  <c r="S529" i="67"/>
  <c r="Q526" i="67"/>
  <c r="S525" i="67"/>
  <c r="P522" i="67"/>
  <c r="S520" i="67"/>
  <c r="I518" i="67"/>
  <c r="Q517" i="67"/>
  <c r="S516" i="67"/>
  <c r="I513" i="67"/>
  <c r="Q512" i="67"/>
  <c r="S511" i="67"/>
  <c r="I509" i="67"/>
  <c r="Q508" i="67"/>
  <c r="I504" i="67"/>
  <c r="Q503" i="67"/>
  <c r="S502" i="67"/>
  <c r="P499" i="67"/>
  <c r="Q494" i="67"/>
  <c r="S493" i="67"/>
  <c r="P491" i="67"/>
  <c r="S490" i="67"/>
  <c r="Q488" i="67"/>
  <c r="I486" i="67"/>
  <c r="P483" i="67"/>
  <c r="P539" i="67"/>
  <c r="P533" i="67"/>
  <c r="P525" i="67"/>
  <c r="I522" i="67"/>
  <c r="S518" i="67"/>
  <c r="P517" i="67"/>
  <c r="I512" i="67"/>
  <c r="P507" i="67"/>
  <c r="P502" i="67"/>
  <c r="S498" i="67"/>
  <c r="Q491" i="67"/>
  <c r="P490" i="67"/>
  <c r="S538" i="67"/>
  <c r="Q529" i="67"/>
  <c r="S519" i="67"/>
  <c r="I517" i="67"/>
  <c r="S514" i="67"/>
  <c r="P513" i="67"/>
  <c r="S509" i="67"/>
  <c r="I508" i="67"/>
  <c r="I507" i="67"/>
  <c r="S504" i="67"/>
  <c r="P503" i="67"/>
  <c r="I502" i="67"/>
  <c r="P497" i="67"/>
  <c r="Q492" i="67"/>
  <c r="I491" i="67"/>
  <c r="I490" i="67"/>
  <c r="S485" i="67"/>
  <c r="S484" i="67"/>
  <c r="P534" i="67"/>
  <c r="S527" i="67"/>
  <c r="I526" i="67"/>
  <c r="I534" i="67"/>
  <c r="Q522" i="67"/>
  <c r="P509" i="67"/>
  <c r="Q506" i="67"/>
  <c r="Q498" i="67"/>
  <c r="S489" i="67"/>
  <c r="I485" i="67"/>
  <c r="Q539" i="67"/>
  <c r="I529" i="67"/>
  <c r="Q520" i="67"/>
  <c r="S510" i="67"/>
  <c r="P506" i="67"/>
  <c r="P504" i="67"/>
  <c r="Q501" i="67"/>
  <c r="P498" i="67"/>
  <c r="P495" i="67"/>
  <c r="S487" i="67"/>
  <c r="P486" i="67"/>
  <c r="P527" i="67"/>
  <c r="P520" i="67"/>
  <c r="Q515" i="67"/>
  <c r="P512" i="67"/>
  <c r="Q499" i="67"/>
  <c r="I498" i="67"/>
  <c r="S496" i="67"/>
  <c r="Q493" i="67"/>
  <c r="I489" i="67"/>
  <c r="Q483" i="67"/>
  <c r="I541" i="67"/>
  <c r="Q538" i="67"/>
  <c r="Q533" i="67"/>
  <c r="Q525" i="67"/>
  <c r="I523" i="67"/>
  <c r="S521" i="67"/>
  <c r="I520" i="67"/>
  <c r="P515" i="67"/>
  <c r="Q510" i="67"/>
  <c r="Q507" i="67"/>
  <c r="S505" i="67"/>
  <c r="I499" i="67"/>
  <c r="P493" i="67"/>
  <c r="Q487" i="67"/>
  <c r="I483" i="67"/>
  <c r="J482" i="67"/>
  <c r="S537" i="67"/>
  <c r="I535" i="67"/>
  <c r="I530" i="67"/>
  <c r="Q528" i="67"/>
  <c r="S524" i="67"/>
  <c r="P521" i="67"/>
  <c r="S497" i="67"/>
  <c r="P494" i="67"/>
  <c r="P526" i="67"/>
  <c r="I521" i="67"/>
  <c r="Q519" i="67"/>
  <c r="Q516" i="67"/>
  <c r="Q511" i="67"/>
  <c r="S506" i="67"/>
  <c r="I500" i="67"/>
  <c r="I494" i="67"/>
  <c r="P488" i="67"/>
  <c r="Q485" i="67"/>
  <c r="P485" i="67"/>
  <c r="S495" i="67"/>
  <c r="P479" i="67"/>
  <c r="S478" i="67"/>
  <c r="Q476" i="67"/>
  <c r="I477" i="67"/>
  <c r="P476" i="67"/>
  <c r="P473" i="67"/>
  <c r="S472" i="67"/>
  <c r="Q470" i="67"/>
  <c r="I468" i="67"/>
  <c r="P465" i="67"/>
  <c r="S464" i="67"/>
  <c r="Q462" i="67"/>
  <c r="I460" i="67"/>
  <c r="P457" i="67"/>
  <c r="S456" i="67"/>
  <c r="Q454" i="67"/>
  <c r="I452" i="67"/>
  <c r="P449" i="67"/>
  <c r="S448" i="67"/>
  <c r="I478" i="67"/>
  <c r="P477" i="67"/>
  <c r="I476" i="67"/>
  <c r="Q475" i="67"/>
  <c r="S474" i="67"/>
  <c r="P471" i="67"/>
  <c r="S469" i="67"/>
  <c r="I467" i="67"/>
  <c r="Q466" i="67"/>
  <c r="S465" i="67"/>
  <c r="I462" i="67"/>
  <c r="Q461" i="67"/>
  <c r="S460" i="67"/>
  <c r="I458" i="67"/>
  <c r="Q457" i="67"/>
  <c r="I453" i="67"/>
  <c r="Q452" i="67"/>
  <c r="S451" i="67"/>
  <c r="P448" i="67"/>
  <c r="I445" i="67"/>
  <c r="P442" i="67"/>
  <c r="S441" i="67"/>
  <c r="Q439" i="67"/>
  <c r="I437" i="67"/>
  <c r="P474" i="67"/>
  <c r="P469" i="67"/>
  <c r="I465" i="67"/>
  <c r="Q464" i="67"/>
  <c r="S463" i="67"/>
  <c r="P460" i="67"/>
  <c r="S477" i="67"/>
  <c r="I473" i="67"/>
  <c r="Q472" i="67"/>
  <c r="S471" i="67"/>
  <c r="P468" i="67"/>
  <c r="Q479" i="67"/>
  <c r="Q478" i="67"/>
  <c r="S476" i="67"/>
  <c r="S475" i="67"/>
  <c r="P472" i="67"/>
  <c r="Q467" i="67"/>
  <c r="S466" i="67"/>
  <c r="P463" i="67"/>
  <c r="S461" i="67"/>
  <c r="I459" i="67"/>
  <c r="Q458" i="67"/>
  <c r="S457" i="67"/>
  <c r="I454" i="67"/>
  <c r="Q453" i="67"/>
  <c r="S452" i="67"/>
  <c r="I450" i="67"/>
  <c r="Q449" i="67"/>
  <c r="Q445" i="67"/>
  <c r="I443" i="67"/>
  <c r="P440" i="67"/>
  <c r="S439" i="67"/>
  <c r="Q437" i="67"/>
  <c r="I435" i="67"/>
  <c r="P423" i="67"/>
  <c r="I426" i="67"/>
  <c r="Q428" i="67"/>
  <c r="S430" i="67"/>
  <c r="P431" i="67"/>
  <c r="P434" i="67"/>
  <c r="S438" i="67"/>
  <c r="S440" i="67"/>
  <c r="Q443" i="67"/>
  <c r="P444" i="67"/>
  <c r="I446" i="67"/>
  <c r="I447" i="67"/>
  <c r="P450" i="67"/>
  <c r="P451" i="67"/>
  <c r="P452" i="67"/>
  <c r="S454" i="67"/>
  <c r="S455" i="67"/>
  <c r="I461" i="67"/>
  <c r="Q469" i="67"/>
  <c r="I472" i="67"/>
  <c r="P475" i="67"/>
  <c r="Q496" i="67"/>
  <c r="I516" i="67"/>
  <c r="J422" i="67"/>
  <c r="Q423" i="67"/>
  <c r="S425" i="67"/>
  <c r="P426" i="67"/>
  <c r="I429" i="67"/>
  <c r="Q431" i="67"/>
  <c r="S433" i="67"/>
  <c r="Q434" i="67"/>
  <c r="S442" i="67"/>
  <c r="Q444" i="67"/>
  <c r="P445" i="67"/>
  <c r="P446" i="67"/>
  <c r="P447" i="67"/>
  <c r="I448" i="67"/>
  <c r="I449" i="67"/>
  <c r="Q450" i="67"/>
  <c r="Q451" i="67"/>
  <c r="S453" i="67"/>
  <c r="P461" i="67"/>
  <c r="S462" i="67"/>
  <c r="Q477" i="67"/>
  <c r="S492" i="67"/>
  <c r="I424" i="67"/>
  <c r="Q426" i="67"/>
  <c r="S428" i="67"/>
  <c r="P429" i="67"/>
  <c r="I432" i="67"/>
  <c r="P435" i="67"/>
  <c r="S443" i="67"/>
  <c r="Q446" i="67"/>
  <c r="Q447" i="67"/>
  <c r="Q448" i="67"/>
  <c r="Q465" i="67"/>
  <c r="Q468" i="67"/>
  <c r="I471" i="67"/>
  <c r="I474" i="67"/>
  <c r="I493" i="67"/>
  <c r="I497" i="67"/>
  <c r="S500" i="67"/>
  <c r="S532" i="67"/>
  <c r="Q549" i="67"/>
  <c r="S553" i="67"/>
  <c r="P555" i="67"/>
  <c r="I557" i="67"/>
  <c r="Q567" i="67"/>
  <c r="I572" i="67"/>
  <c r="S576" i="67"/>
  <c r="P590" i="67"/>
  <c r="I595" i="67"/>
  <c r="P597" i="67"/>
  <c r="P545" i="67"/>
  <c r="S546" i="67"/>
  <c r="Q552" i="67"/>
  <c r="S560" i="67"/>
  <c r="P562" i="67"/>
  <c r="S570" i="67"/>
  <c r="P579" i="67"/>
  <c r="Q595" i="67"/>
  <c r="Q597" i="67"/>
  <c r="P595" i="67"/>
  <c r="S594" i="67"/>
  <c r="Q592" i="67"/>
  <c r="I590" i="67"/>
  <c r="Q587" i="67"/>
  <c r="I585" i="67"/>
  <c r="P582" i="67"/>
  <c r="S581" i="67"/>
  <c r="Q579" i="67"/>
  <c r="I577" i="67"/>
  <c r="P574" i="67"/>
  <c r="S573" i="67"/>
  <c r="Q571" i="67"/>
  <c r="I569" i="67"/>
  <c r="P566" i="67"/>
  <c r="S565" i="67"/>
  <c r="Q563" i="67"/>
  <c r="I561" i="67"/>
  <c r="P558" i="67"/>
  <c r="S557" i="67"/>
  <c r="Q555" i="67"/>
  <c r="I553" i="67"/>
  <c r="P550" i="67"/>
  <c r="S549" i="67"/>
  <c r="Q547" i="67"/>
  <c r="I545" i="67"/>
  <c r="P599" i="67"/>
  <c r="S598" i="67"/>
  <c r="I597" i="67"/>
  <c r="Q594" i="67"/>
  <c r="I592" i="67"/>
  <c r="P589" i="67"/>
  <c r="S588" i="67"/>
  <c r="I587" i="67"/>
  <c r="P584" i="67"/>
  <c r="S583" i="67"/>
  <c r="Q581" i="67"/>
  <c r="I579" i="67"/>
  <c r="P576" i="67"/>
  <c r="S575" i="67"/>
  <c r="Q573" i="67"/>
  <c r="I571" i="67"/>
  <c r="P568" i="67"/>
  <c r="S567" i="67"/>
  <c r="Q565" i="67"/>
  <c r="I563" i="67"/>
  <c r="P560" i="67"/>
  <c r="S559" i="67"/>
  <c r="Q557" i="67"/>
  <c r="I555" i="67"/>
  <c r="P552" i="67"/>
  <c r="S551" i="67"/>
  <c r="I599" i="67"/>
  <c r="Q596" i="67"/>
  <c r="P594" i="67"/>
  <c r="S593" i="67"/>
  <c r="Q591" i="67"/>
  <c r="I589" i="67"/>
  <c r="Q586" i="67"/>
  <c r="I584" i="67"/>
  <c r="P581" i="67"/>
  <c r="S580" i="67"/>
  <c r="Q578" i="67"/>
  <c r="I576" i="67"/>
  <c r="P573" i="67"/>
  <c r="S572" i="67"/>
  <c r="Q570" i="67"/>
  <c r="I568" i="67"/>
  <c r="P565" i="67"/>
  <c r="S564" i="67"/>
  <c r="Q562" i="67"/>
  <c r="I560" i="67"/>
  <c r="P557" i="67"/>
  <c r="S556" i="67"/>
  <c r="Q554" i="67"/>
  <c r="I552" i="67"/>
  <c r="P549" i="67"/>
  <c r="S548" i="67"/>
  <c r="Q546" i="67"/>
  <c r="I544" i="67"/>
  <c r="Q598" i="67"/>
  <c r="P596" i="67"/>
  <c r="S595" i="67"/>
  <c r="I594" i="67"/>
  <c r="P591" i="67"/>
  <c r="S590" i="67"/>
  <c r="Q588" i="67"/>
  <c r="P586" i="67"/>
  <c r="S585" i="67"/>
  <c r="Q583" i="67"/>
  <c r="I581" i="67"/>
  <c r="P578" i="67"/>
  <c r="S577" i="67"/>
  <c r="Q575" i="67"/>
  <c r="I573" i="67"/>
  <c r="P598" i="67"/>
  <c r="S597" i="67"/>
  <c r="I596" i="67"/>
  <c r="Q593" i="67"/>
  <c r="I591" i="67"/>
  <c r="P588" i="67"/>
  <c r="S587" i="67"/>
  <c r="I586" i="67"/>
  <c r="P583" i="67"/>
  <c r="S582" i="67"/>
  <c r="Q580" i="67"/>
  <c r="I578" i="67"/>
  <c r="P575" i="67"/>
  <c r="S574" i="67"/>
  <c r="Q572" i="67"/>
  <c r="I570" i="67"/>
  <c r="P567" i="67"/>
  <c r="S566" i="67"/>
  <c r="Q564" i="67"/>
  <c r="I562" i="67"/>
  <c r="P559" i="67"/>
  <c r="S558" i="67"/>
  <c r="Q556" i="67"/>
  <c r="I554" i="67"/>
  <c r="P551" i="67"/>
  <c r="S550" i="67"/>
  <c r="Q548" i="67"/>
  <c r="I546" i="67"/>
  <c r="P543" i="67"/>
  <c r="I598" i="67"/>
  <c r="P593" i="67"/>
  <c r="S592" i="67"/>
  <c r="Q590" i="67"/>
  <c r="I588" i="67"/>
  <c r="Q585" i="67"/>
  <c r="I583" i="67"/>
  <c r="P580" i="67"/>
  <c r="S579" i="67"/>
  <c r="Q577" i="67"/>
  <c r="I575" i="67"/>
  <c r="P572" i="67"/>
  <c r="S571" i="67"/>
  <c r="Q569" i="67"/>
  <c r="I567" i="67"/>
  <c r="P564" i="67"/>
  <c r="S563" i="67"/>
  <c r="Q561" i="67"/>
  <c r="I559" i="67"/>
  <c r="P556" i="67"/>
  <c r="S555" i="67"/>
  <c r="Q553" i="67"/>
  <c r="I551" i="67"/>
  <c r="P548" i="67"/>
  <c r="S547" i="67"/>
  <c r="Q545" i="67"/>
  <c r="I543" i="67"/>
  <c r="Q543" i="67"/>
  <c r="I547" i="67"/>
  <c r="Q551" i="67"/>
  <c r="I556" i="67"/>
  <c r="I558" i="67"/>
  <c r="P561" i="67"/>
  <c r="S569" i="67"/>
  <c r="P571" i="67"/>
  <c r="I580" i="67"/>
  <c r="S584" i="67"/>
  <c r="Q589" i="67"/>
  <c r="J542" i="67"/>
  <c r="S544" i="67"/>
  <c r="P547" i="67"/>
  <c r="I550" i="67"/>
  <c r="S554" i="67"/>
  <c r="Q558" i="67"/>
  <c r="Q568" i="67"/>
  <c r="P587" i="67"/>
  <c r="S591" i="67"/>
  <c r="S543" i="67"/>
  <c r="Q550" i="67"/>
  <c r="P553" i="67"/>
  <c r="S561" i="67"/>
  <c r="P563" i="67"/>
  <c r="I565" i="67"/>
  <c r="I574" i="67"/>
  <c r="Q576" i="67"/>
  <c r="P585" i="67"/>
  <c r="S589" i="67"/>
  <c r="S596" i="67"/>
  <c r="I17" i="66"/>
  <c r="M21" i="66"/>
  <c r="I4" i="66"/>
  <c r="M8" i="66"/>
  <c r="I12" i="66"/>
  <c r="M16" i="66"/>
  <c r="I20" i="66"/>
  <c r="M3" i="66"/>
  <c r="M11" i="66"/>
  <c r="M19" i="66"/>
  <c r="I23" i="66"/>
  <c r="I2" i="66"/>
  <c r="M6" i="66"/>
  <c r="I10" i="66"/>
  <c r="M14" i="66"/>
  <c r="I18" i="66"/>
  <c r="M4" i="66"/>
  <c r="M12" i="66"/>
  <c r="M20" i="66"/>
  <c r="I10" i="62"/>
  <c r="I11" i="62"/>
  <c r="O13" i="62"/>
  <c r="P14" i="62"/>
  <c r="O24" i="62"/>
  <c r="R25" i="62"/>
  <c r="I30" i="62"/>
  <c r="R47" i="62"/>
  <c r="I52" i="62"/>
  <c r="I67" i="62"/>
  <c r="P70" i="62"/>
  <c r="I83" i="62"/>
  <c r="P86" i="62"/>
  <c r="R99" i="62"/>
  <c r="R103" i="62"/>
  <c r="R107" i="62"/>
  <c r="P116" i="62"/>
  <c r="R126" i="62"/>
  <c r="O11" i="62"/>
  <c r="P12" i="62"/>
  <c r="R15" i="62"/>
  <c r="P20" i="62"/>
  <c r="R21" i="62"/>
  <c r="R28" i="62"/>
  <c r="P30" i="62"/>
  <c r="O38" i="62"/>
  <c r="I48" i="62"/>
  <c r="P50" i="62"/>
  <c r="I61" i="62"/>
  <c r="P64" i="62"/>
  <c r="I77" i="62"/>
  <c r="P80" i="62"/>
  <c r="R89" i="62"/>
  <c r="I93" i="62"/>
  <c r="P100" i="62"/>
  <c r="P104" i="62"/>
  <c r="P108" i="62"/>
  <c r="P112" i="62"/>
  <c r="O138" i="62"/>
  <c r="O3" i="62"/>
  <c r="O5" i="62"/>
  <c r="O7" i="62"/>
  <c r="P9" i="62"/>
  <c r="R11" i="62"/>
  <c r="I26" i="62"/>
  <c r="I29" i="62"/>
  <c r="I65" i="62"/>
  <c r="P68" i="62"/>
  <c r="I81" i="62"/>
  <c r="P84" i="62"/>
  <c r="I139" i="62"/>
  <c r="P3" i="62"/>
  <c r="O4" i="62"/>
  <c r="P5" i="62"/>
  <c r="O6" i="62"/>
  <c r="P7" i="62"/>
  <c r="O8" i="62"/>
  <c r="R9" i="62"/>
  <c r="P18" i="62"/>
  <c r="R19" i="62"/>
  <c r="R23" i="62"/>
  <c r="O26" i="62"/>
  <c r="P29" i="62"/>
  <c r="I39" i="62"/>
  <c r="O44" i="62"/>
  <c r="I51" i="62"/>
  <c r="I59" i="62"/>
  <c r="P62" i="62"/>
  <c r="I75" i="62"/>
  <c r="P78" i="62"/>
  <c r="O88" i="62"/>
  <c r="I98" i="62"/>
  <c r="P118" i="62"/>
  <c r="R8" i="62"/>
  <c r="I16" i="62"/>
  <c r="O17" i="62"/>
  <c r="O22" i="62"/>
  <c r="I31" i="62"/>
  <c r="P51" i="62"/>
  <c r="I69" i="62"/>
  <c r="P72" i="62"/>
  <c r="I85" i="62"/>
  <c r="R91" i="62"/>
  <c r="P98" i="62"/>
  <c r="I102" i="62"/>
  <c r="I106" i="62"/>
  <c r="P130" i="62"/>
  <c r="R3" i="62"/>
  <c r="R5" i="62"/>
  <c r="R7" i="62"/>
  <c r="I14" i="62"/>
  <c r="I15" i="62"/>
  <c r="P25" i="62"/>
  <c r="R26" i="62"/>
  <c r="I28" i="62"/>
  <c r="I33" i="62"/>
  <c r="P47" i="62"/>
  <c r="I63" i="62"/>
  <c r="P66" i="62"/>
  <c r="I79" i="62"/>
  <c r="P82" i="62"/>
  <c r="R88" i="62"/>
  <c r="I160" i="62"/>
  <c r="I158" i="62"/>
  <c r="I156" i="62"/>
  <c r="I154" i="62"/>
  <c r="P161" i="62"/>
  <c r="P159" i="62"/>
  <c r="P157" i="62"/>
  <c r="P155" i="62"/>
  <c r="P153" i="62"/>
  <c r="P151" i="62"/>
  <c r="P149" i="62"/>
  <c r="P147" i="62"/>
  <c r="P145" i="62"/>
  <c r="P143" i="62"/>
  <c r="I142" i="62"/>
  <c r="I140" i="62"/>
  <c r="I138" i="62"/>
  <c r="I136" i="62"/>
  <c r="O161" i="62"/>
  <c r="O159" i="62"/>
  <c r="O157" i="62"/>
  <c r="O155" i="62"/>
  <c r="O153" i="62"/>
  <c r="O151" i="62"/>
  <c r="O149" i="62"/>
  <c r="O147" i="62"/>
  <c r="O145" i="62"/>
  <c r="O143" i="62"/>
  <c r="P141" i="62"/>
  <c r="P139" i="62"/>
  <c r="P137" i="62"/>
  <c r="P135" i="62"/>
  <c r="P133" i="62"/>
  <c r="P131" i="62"/>
  <c r="P129" i="62"/>
  <c r="P127" i="62"/>
  <c r="P125" i="62"/>
  <c r="P123" i="62"/>
  <c r="P121" i="62"/>
  <c r="R160" i="62"/>
  <c r="R158" i="62"/>
  <c r="R156" i="62"/>
  <c r="R154" i="62"/>
  <c r="R152" i="62"/>
  <c r="R150" i="62"/>
  <c r="P160" i="62"/>
  <c r="P158" i="62"/>
  <c r="P156" i="62"/>
  <c r="P154" i="62"/>
  <c r="P152" i="62"/>
  <c r="P150" i="62"/>
  <c r="P148" i="62"/>
  <c r="P146" i="62"/>
  <c r="P144" i="62"/>
  <c r="I141" i="62"/>
  <c r="O152" i="62"/>
  <c r="R148" i="62"/>
  <c r="R147" i="62"/>
  <c r="O144" i="62"/>
  <c r="P142" i="62"/>
  <c r="I137" i="62"/>
  <c r="O136" i="62"/>
  <c r="I133" i="62"/>
  <c r="P132" i="62"/>
  <c r="I130" i="62"/>
  <c r="O129" i="62"/>
  <c r="R128" i="62"/>
  <c r="O126" i="62"/>
  <c r="R125" i="62"/>
  <c r="I118" i="62"/>
  <c r="I116" i="62"/>
  <c r="I114" i="62"/>
  <c r="I112" i="62"/>
  <c r="I110" i="62"/>
  <c r="R161" i="62"/>
  <c r="O158" i="62"/>
  <c r="I155" i="62"/>
  <c r="R153" i="62"/>
  <c r="R149" i="62"/>
  <c r="O146" i="62"/>
  <c r="I143" i="62"/>
  <c r="O142" i="62"/>
  <c r="O141" i="62"/>
  <c r="P140" i="62"/>
  <c r="R139" i="62"/>
  <c r="O135" i="62"/>
  <c r="R134" i="62"/>
  <c r="O132" i="62"/>
  <c r="R131" i="62"/>
  <c r="I123" i="62"/>
  <c r="P122" i="62"/>
  <c r="I120" i="62"/>
  <c r="P119" i="62"/>
  <c r="P117" i="62"/>
  <c r="P115" i="62"/>
  <c r="P113" i="62"/>
  <c r="P111" i="62"/>
  <c r="P109" i="62"/>
  <c r="P107" i="62"/>
  <c r="P105" i="62"/>
  <c r="P103" i="62"/>
  <c r="P101" i="62"/>
  <c r="P99" i="62"/>
  <c r="P97" i="62"/>
  <c r="P95" i="62"/>
  <c r="I94" i="62"/>
  <c r="I152" i="62"/>
  <c r="O148" i="62"/>
  <c r="I145" i="62"/>
  <c r="I144" i="62"/>
  <c r="O140" i="62"/>
  <c r="R138" i="62"/>
  <c r="I129" i="62"/>
  <c r="P128" i="62"/>
  <c r="I126" i="62"/>
  <c r="O125" i="62"/>
  <c r="R124" i="62"/>
  <c r="O122" i="62"/>
  <c r="R121" i="62"/>
  <c r="O119" i="62"/>
  <c r="O117" i="62"/>
  <c r="O115" i="62"/>
  <c r="O113" i="62"/>
  <c r="O111" i="62"/>
  <c r="O109" i="62"/>
  <c r="O107" i="62"/>
  <c r="O105" i="62"/>
  <c r="O103" i="62"/>
  <c r="O101" i="62"/>
  <c r="I161" i="62"/>
  <c r="R159" i="62"/>
  <c r="O156" i="62"/>
  <c r="I153" i="62"/>
  <c r="I147" i="62"/>
  <c r="I146" i="62"/>
  <c r="O139" i="62"/>
  <c r="I135" i="62"/>
  <c r="P134" i="62"/>
  <c r="I132" i="62"/>
  <c r="O131" i="62"/>
  <c r="R130" i="62"/>
  <c r="O128" i="62"/>
  <c r="R127" i="62"/>
  <c r="R118" i="62"/>
  <c r="R116" i="62"/>
  <c r="R114" i="62"/>
  <c r="R112" i="62"/>
  <c r="R110" i="62"/>
  <c r="R108" i="62"/>
  <c r="R106" i="62"/>
  <c r="R104" i="62"/>
  <c r="R102" i="62"/>
  <c r="R100" i="62"/>
  <c r="R98" i="62"/>
  <c r="I150" i="62"/>
  <c r="R144" i="62"/>
  <c r="R143" i="62"/>
  <c r="O137" i="62"/>
  <c r="I134" i="62"/>
  <c r="O133" i="62"/>
  <c r="R132" i="62"/>
  <c r="O130" i="62"/>
  <c r="R129" i="62"/>
  <c r="I121" i="62"/>
  <c r="P120" i="62"/>
  <c r="O118" i="62"/>
  <c r="O116" i="62"/>
  <c r="O114" i="62"/>
  <c r="O112" i="62"/>
  <c r="O110" i="62"/>
  <c r="O108" i="62"/>
  <c r="O106" i="62"/>
  <c r="O104" i="62"/>
  <c r="O102" i="62"/>
  <c r="O100" i="62"/>
  <c r="O98" i="62"/>
  <c r="O96" i="62"/>
  <c r="P94" i="62"/>
  <c r="P92" i="62"/>
  <c r="P90" i="62"/>
  <c r="P88" i="62"/>
  <c r="R157" i="62"/>
  <c r="R151" i="62"/>
  <c r="I149" i="62"/>
  <c r="R140" i="62"/>
  <c r="P124" i="62"/>
  <c r="O154" i="62"/>
  <c r="R136" i="62"/>
  <c r="O124" i="62"/>
  <c r="R122" i="62"/>
  <c r="I119" i="62"/>
  <c r="R117" i="62"/>
  <c r="P114" i="62"/>
  <c r="I111" i="62"/>
  <c r="R109" i="62"/>
  <c r="R105" i="62"/>
  <c r="R101" i="62"/>
  <c r="I96" i="62"/>
  <c r="R93" i="62"/>
  <c r="O91" i="62"/>
  <c r="R90" i="62"/>
  <c r="I86" i="62"/>
  <c r="I84" i="62"/>
  <c r="I82" i="62"/>
  <c r="I80" i="62"/>
  <c r="I78" i="62"/>
  <c r="I76" i="62"/>
  <c r="I74" i="62"/>
  <c r="I72" i="62"/>
  <c r="I70" i="62"/>
  <c r="I68" i="62"/>
  <c r="I66" i="62"/>
  <c r="I64" i="62"/>
  <c r="I62" i="62"/>
  <c r="I60" i="62"/>
  <c r="O160" i="62"/>
  <c r="I157" i="62"/>
  <c r="I151" i="62"/>
  <c r="R146" i="62"/>
  <c r="P138" i="62"/>
  <c r="I131" i="62"/>
  <c r="O127" i="62"/>
  <c r="I124" i="62"/>
  <c r="R120" i="62"/>
  <c r="I108" i="62"/>
  <c r="I104" i="62"/>
  <c r="I100" i="62"/>
  <c r="I95" i="62"/>
  <c r="O94" i="62"/>
  <c r="I88" i="62"/>
  <c r="P87" i="62"/>
  <c r="P85" i="62"/>
  <c r="P83" i="62"/>
  <c r="P81" i="62"/>
  <c r="P79" i="62"/>
  <c r="P77" i="62"/>
  <c r="P75" i="62"/>
  <c r="P73" i="62"/>
  <c r="P71" i="62"/>
  <c r="P69" i="62"/>
  <c r="P67" i="62"/>
  <c r="P65" i="62"/>
  <c r="P63" i="62"/>
  <c r="P61" i="62"/>
  <c r="P59" i="62"/>
  <c r="P57" i="62"/>
  <c r="I159" i="62"/>
  <c r="O150" i="62"/>
  <c r="I148" i="62"/>
  <c r="R141" i="62"/>
  <c r="O134" i="62"/>
  <c r="I125" i="62"/>
  <c r="R123" i="62"/>
  <c r="O120" i="62"/>
  <c r="P106" i="62"/>
  <c r="P102" i="62"/>
  <c r="R97" i="62"/>
  <c r="O93" i="62"/>
  <c r="R92" i="62"/>
  <c r="R86" i="62"/>
  <c r="R84" i="62"/>
  <c r="R82" i="62"/>
  <c r="R80" i="62"/>
  <c r="R78" i="62"/>
  <c r="R76" i="62"/>
  <c r="R74" i="62"/>
  <c r="R72" i="62"/>
  <c r="R70" i="62"/>
  <c r="R68" i="62"/>
  <c r="R66" i="62"/>
  <c r="R64" i="62"/>
  <c r="R62" i="62"/>
  <c r="R60" i="62"/>
  <c r="R58" i="62"/>
  <c r="R56" i="62"/>
  <c r="R54" i="62"/>
  <c r="R52" i="62"/>
  <c r="R50" i="62"/>
  <c r="R48" i="62"/>
  <c r="R46" i="62"/>
  <c r="R44" i="62"/>
  <c r="R42" i="62"/>
  <c r="R40" i="62"/>
  <c r="R38" i="62"/>
  <c r="O37" i="62"/>
  <c r="O35" i="62"/>
  <c r="O33" i="62"/>
  <c r="O31" i="62"/>
  <c r="O29" i="62"/>
  <c r="O27" i="62"/>
  <c r="O25" i="62"/>
  <c r="O23" i="62"/>
  <c r="R137" i="62"/>
  <c r="O123" i="62"/>
  <c r="R113" i="62"/>
  <c r="R111" i="62"/>
  <c r="P96" i="62"/>
  <c r="O90" i="62"/>
  <c r="O89" i="62"/>
  <c r="O57" i="62"/>
  <c r="P56" i="62"/>
  <c r="I54" i="62"/>
  <c r="P53" i="62"/>
  <c r="O50" i="62"/>
  <c r="R49" i="62"/>
  <c r="O47" i="62"/>
  <c r="I41" i="62"/>
  <c r="P40" i="62"/>
  <c r="I35" i="62"/>
  <c r="P34" i="62"/>
  <c r="I32" i="62"/>
  <c r="P31" i="62"/>
  <c r="R30" i="62"/>
  <c r="O28" i="62"/>
  <c r="R27" i="62"/>
  <c r="P126" i="62"/>
  <c r="R115" i="62"/>
  <c r="I109" i="62"/>
  <c r="I107" i="62"/>
  <c r="I105" i="62"/>
  <c r="I103" i="62"/>
  <c r="I101" i="62"/>
  <c r="O99" i="62"/>
  <c r="P91" i="62"/>
  <c r="I90" i="62"/>
  <c r="I58" i="62"/>
  <c r="I57" i="62"/>
  <c r="O56" i="62"/>
  <c r="R55" i="62"/>
  <c r="O53" i="62"/>
  <c r="I47" i="62"/>
  <c r="P46" i="62"/>
  <c r="I44" i="62"/>
  <c r="P43" i="62"/>
  <c r="O40" i="62"/>
  <c r="R39" i="62"/>
  <c r="I38" i="62"/>
  <c r="P37" i="62"/>
  <c r="R36" i="62"/>
  <c r="O34" i="62"/>
  <c r="R33" i="62"/>
  <c r="I25" i="62"/>
  <c r="P24" i="62"/>
  <c r="I22" i="62"/>
  <c r="P21" i="62"/>
  <c r="P19" i="62"/>
  <c r="P17" i="62"/>
  <c r="P15" i="62"/>
  <c r="P13" i="62"/>
  <c r="P11" i="62"/>
  <c r="O9" i="62"/>
  <c r="R6" i="62"/>
  <c r="R4" i="62"/>
  <c r="J2" i="62"/>
  <c r="R2" i="62" s="1"/>
  <c r="R155" i="62"/>
  <c r="R142" i="62"/>
  <c r="I113" i="62"/>
  <c r="I99" i="62"/>
  <c r="O97" i="62"/>
  <c r="R94" i="62"/>
  <c r="O92" i="62"/>
  <c r="I91" i="62"/>
  <c r="I89" i="62"/>
  <c r="I53" i="62"/>
  <c r="P52" i="62"/>
  <c r="I50" i="62"/>
  <c r="P49" i="62"/>
  <c r="O46" i="62"/>
  <c r="R45" i="62"/>
  <c r="O43" i="62"/>
  <c r="R133" i="62"/>
  <c r="I122" i="62"/>
  <c r="R119" i="62"/>
  <c r="I115" i="62"/>
  <c r="P93" i="62"/>
  <c r="I56" i="62"/>
  <c r="P55" i="62"/>
  <c r="O52" i="62"/>
  <c r="R51" i="62"/>
  <c r="O49" i="62"/>
  <c r="I43" i="62"/>
  <c r="P42" i="62"/>
  <c r="I40" i="62"/>
  <c r="P39" i="62"/>
  <c r="I37" i="62"/>
  <c r="P36" i="62"/>
  <c r="I34" i="62"/>
  <c r="P33" i="62"/>
  <c r="R32" i="62"/>
  <c r="O30" i="62"/>
  <c r="R29" i="62"/>
  <c r="R20" i="62"/>
  <c r="R18" i="62"/>
  <c r="R16" i="62"/>
  <c r="R14" i="62"/>
  <c r="R12" i="62"/>
  <c r="R10" i="62"/>
  <c r="I9" i="62"/>
  <c r="P8" i="62"/>
  <c r="P6" i="62"/>
  <c r="P4" i="62"/>
  <c r="R145" i="62"/>
  <c r="P136" i="62"/>
  <c r="I128" i="62"/>
  <c r="I117" i="62"/>
  <c r="P110" i="62"/>
  <c r="I97" i="62"/>
  <c r="R95" i="62"/>
  <c r="I92" i="62"/>
  <c r="R87" i="62"/>
  <c r="R85" i="62"/>
  <c r="R83" i="62"/>
  <c r="R81" i="62"/>
  <c r="R79" i="62"/>
  <c r="R77" i="62"/>
  <c r="R75" i="62"/>
  <c r="R73" i="62"/>
  <c r="R71" i="62"/>
  <c r="R69" i="62"/>
  <c r="R67" i="62"/>
  <c r="R65" i="62"/>
  <c r="R63" i="62"/>
  <c r="R61" i="62"/>
  <c r="R59" i="62"/>
  <c r="O55" i="62"/>
  <c r="I49" i="62"/>
  <c r="P48" i="62"/>
  <c r="I46" i="62"/>
  <c r="P45" i="62"/>
  <c r="O42" i="62"/>
  <c r="R41" i="62"/>
  <c r="O39" i="62"/>
  <c r="O36" i="62"/>
  <c r="R35" i="62"/>
  <c r="I27" i="62"/>
  <c r="P26" i="62"/>
  <c r="I24" i="62"/>
  <c r="P23" i="62"/>
  <c r="R22" i="62"/>
  <c r="I21" i="62"/>
  <c r="I19" i="62"/>
  <c r="I17" i="62"/>
  <c r="R135" i="62"/>
  <c r="I127" i="62"/>
  <c r="O121" i="62"/>
  <c r="R96" i="62"/>
  <c r="O95" i="62"/>
  <c r="O87" i="62"/>
  <c r="O86" i="62"/>
  <c r="O85" i="62"/>
  <c r="O84" i="62"/>
  <c r="O83" i="62"/>
  <c r="O82" i="62"/>
  <c r="O81" i="62"/>
  <c r="O80" i="62"/>
  <c r="O79" i="62"/>
  <c r="O78" i="62"/>
  <c r="O77" i="62"/>
  <c r="O76" i="62"/>
  <c r="O75" i="62"/>
  <c r="O74" i="62"/>
  <c r="O73" i="62"/>
  <c r="O72" i="62"/>
  <c r="O71" i="62"/>
  <c r="O70" i="62"/>
  <c r="O69" i="62"/>
  <c r="O68" i="62"/>
  <c r="O67" i="62"/>
  <c r="O66" i="62"/>
  <c r="O65" i="62"/>
  <c r="O64" i="62"/>
  <c r="O63" i="62"/>
  <c r="O62" i="62"/>
  <c r="O61" i="62"/>
  <c r="O60" i="62"/>
  <c r="O59" i="62"/>
  <c r="P58" i="62"/>
  <c r="R57" i="62"/>
  <c r="O54" i="62"/>
  <c r="R53" i="62"/>
  <c r="O51" i="62"/>
  <c r="I45" i="62"/>
  <c r="P44" i="62"/>
  <c r="I42" i="62"/>
  <c r="P41" i="62"/>
  <c r="P38" i="62"/>
  <c r="I36" i="62"/>
  <c r="P35" i="62"/>
  <c r="R34" i="62"/>
  <c r="O32" i="62"/>
  <c r="R31" i="62"/>
  <c r="I23" i="62"/>
  <c r="P22" i="62"/>
  <c r="O20" i="62"/>
  <c r="O18" i="62"/>
  <c r="O16" i="62"/>
  <c r="O14" i="62"/>
  <c r="O12" i="62"/>
  <c r="O10" i="62"/>
  <c r="I8" i="62"/>
  <c r="I6" i="62"/>
  <c r="I4" i="62"/>
  <c r="I12" i="62"/>
  <c r="I13" i="62"/>
  <c r="O15" i="62"/>
  <c r="P16" i="62"/>
  <c r="R17" i="62"/>
  <c r="I20" i="62"/>
  <c r="O21" i="62"/>
  <c r="P28" i="62"/>
  <c r="R37" i="62"/>
  <c r="O45" i="62"/>
  <c r="P54" i="62"/>
  <c r="P60" i="62"/>
  <c r="I73" i="62"/>
  <c r="P76" i="62"/>
  <c r="P89" i="62"/>
  <c r="P162" i="62"/>
  <c r="O162" i="62"/>
  <c r="O164" i="62"/>
  <c r="P164" i="62"/>
  <c r="P267" i="62"/>
  <c r="O267" i="62"/>
  <c r="I361" i="62"/>
  <c r="I382" i="62"/>
  <c r="P392" i="62"/>
  <c r="I357" i="62"/>
  <c r="I370" i="62"/>
  <c r="P393" i="62"/>
  <c r="O406" i="62"/>
  <c r="O415" i="62"/>
  <c r="I345" i="62"/>
  <c r="I355" i="62"/>
  <c r="O370" i="62"/>
  <c r="I387" i="62"/>
  <c r="O400" i="62"/>
  <c r="O300" i="62"/>
  <c r="P300" i="62"/>
  <c r="I343" i="62"/>
  <c r="O345" i="62"/>
  <c r="O362" i="62"/>
  <c r="P364" i="62"/>
  <c r="P366" i="62"/>
  <c r="P368" i="62"/>
  <c r="O343" i="62"/>
  <c r="O360" i="62"/>
  <c r="P388" i="62"/>
  <c r="I391" i="62"/>
  <c r="I404" i="62"/>
  <c r="I421" i="62"/>
  <c r="I419" i="62"/>
  <c r="O413" i="62"/>
  <c r="O411" i="62"/>
  <c r="P409" i="62"/>
  <c r="P407" i="62"/>
  <c r="I406" i="62"/>
  <c r="P420" i="62"/>
  <c r="I417" i="62"/>
  <c r="I415" i="62"/>
  <c r="O409" i="62"/>
  <c r="O407" i="62"/>
  <c r="P405" i="62"/>
  <c r="P403" i="62"/>
  <c r="P401" i="62"/>
  <c r="I400" i="62"/>
  <c r="I398" i="62"/>
  <c r="I396" i="62"/>
  <c r="O384" i="62"/>
  <c r="O382" i="62"/>
  <c r="O380" i="62"/>
  <c r="P378" i="62"/>
  <c r="P376" i="62"/>
  <c r="P374" i="62"/>
  <c r="P372" i="62"/>
  <c r="O420" i="62"/>
  <c r="P418" i="62"/>
  <c r="P416" i="62"/>
  <c r="I413" i="62"/>
  <c r="I411" i="62"/>
  <c r="O405" i="62"/>
  <c r="O403" i="62"/>
  <c r="O401" i="62"/>
  <c r="P399" i="62"/>
  <c r="P397" i="62"/>
  <c r="P395" i="62"/>
  <c r="I394" i="62"/>
  <c r="I392" i="62"/>
  <c r="I390" i="62"/>
  <c r="I388" i="62"/>
  <c r="I386" i="62"/>
  <c r="I420" i="62"/>
  <c r="O414" i="62"/>
  <c r="O412" i="62"/>
  <c r="P410" i="62"/>
  <c r="P408" i="62"/>
  <c r="I405" i="62"/>
  <c r="I403" i="62"/>
  <c r="I401" i="62"/>
  <c r="O393" i="62"/>
  <c r="O391" i="62"/>
  <c r="O389" i="62"/>
  <c r="O387" i="62"/>
  <c r="O385" i="62"/>
  <c r="P383" i="62"/>
  <c r="P381" i="62"/>
  <c r="P379" i="62"/>
  <c r="I378" i="62"/>
  <c r="I376" i="62"/>
  <c r="P421" i="62"/>
  <c r="P419" i="62"/>
  <c r="I418" i="62"/>
  <c r="I416" i="62"/>
  <c r="O410" i="62"/>
  <c r="O408" i="62"/>
  <c r="P406" i="62"/>
  <c r="P404" i="62"/>
  <c r="P402" i="62"/>
  <c r="I399" i="62"/>
  <c r="I397" i="62"/>
  <c r="I395" i="62"/>
  <c r="O383" i="62"/>
  <c r="O381" i="62"/>
  <c r="O379" i="62"/>
  <c r="P377" i="62"/>
  <c r="P375" i="62"/>
  <c r="P373" i="62"/>
  <c r="O421" i="62"/>
  <c r="O419" i="62"/>
  <c r="P417" i="62"/>
  <c r="P415" i="62"/>
  <c r="I414" i="62"/>
  <c r="I412" i="62"/>
  <c r="I408" i="62"/>
  <c r="O402" i="62"/>
  <c r="P394" i="62"/>
  <c r="I393" i="62"/>
  <c r="O388" i="62"/>
  <c r="O371" i="62"/>
  <c r="P369" i="62"/>
  <c r="I368" i="62"/>
  <c r="I366" i="62"/>
  <c r="I364" i="62"/>
  <c r="O354" i="62"/>
  <c r="O352" i="62"/>
  <c r="O350" i="62"/>
  <c r="O348" i="62"/>
  <c r="P346" i="62"/>
  <c r="P344" i="62"/>
  <c r="O418" i="62"/>
  <c r="O416" i="62"/>
  <c r="O394" i="62"/>
  <c r="P389" i="62"/>
  <c r="I383" i="62"/>
  <c r="O378" i="62"/>
  <c r="O377" i="62"/>
  <c r="O376" i="62"/>
  <c r="O375" i="62"/>
  <c r="O369" i="62"/>
  <c r="P367" i="62"/>
  <c r="P365" i="62"/>
  <c r="P363" i="62"/>
  <c r="I362" i="62"/>
  <c r="I360" i="62"/>
  <c r="I358" i="62"/>
  <c r="I356" i="62"/>
  <c r="O346" i="62"/>
  <c r="O344" i="62"/>
  <c r="P414" i="62"/>
  <c r="P412" i="62"/>
  <c r="I410" i="62"/>
  <c r="I402" i="62"/>
  <c r="P396" i="62"/>
  <c r="O395" i="62"/>
  <c r="P390" i="62"/>
  <c r="I389" i="62"/>
  <c r="P384" i="62"/>
  <c r="P380" i="62"/>
  <c r="I379" i="62"/>
  <c r="O374" i="62"/>
  <c r="I371" i="62"/>
  <c r="O367" i="62"/>
  <c r="O365" i="62"/>
  <c r="O363" i="62"/>
  <c r="P361" i="62"/>
  <c r="P359" i="62"/>
  <c r="P357" i="62"/>
  <c r="P355" i="62"/>
  <c r="I354" i="62"/>
  <c r="I352" i="62"/>
  <c r="I350" i="62"/>
  <c r="I348" i="62"/>
  <c r="I407" i="62"/>
  <c r="O404" i="62"/>
  <c r="O396" i="62"/>
  <c r="O390" i="62"/>
  <c r="P385" i="62"/>
  <c r="I384" i="62"/>
  <c r="I380" i="62"/>
  <c r="I377" i="62"/>
  <c r="I375" i="62"/>
  <c r="O373" i="62"/>
  <c r="I369" i="62"/>
  <c r="O361" i="62"/>
  <c r="O359" i="62"/>
  <c r="O357" i="62"/>
  <c r="O355" i="62"/>
  <c r="P353" i="62"/>
  <c r="P351" i="62"/>
  <c r="P349" i="62"/>
  <c r="P347" i="62"/>
  <c r="I346" i="62"/>
  <c r="I344" i="62"/>
  <c r="P398" i="62"/>
  <c r="O397" i="62"/>
  <c r="P391" i="62"/>
  <c r="P386" i="62"/>
  <c r="I385" i="62"/>
  <c r="I374" i="62"/>
  <c r="O372" i="62"/>
  <c r="P370" i="62"/>
  <c r="I367" i="62"/>
  <c r="I365" i="62"/>
  <c r="I363" i="62"/>
  <c r="O353" i="62"/>
  <c r="O351" i="62"/>
  <c r="O349" i="62"/>
  <c r="O347" i="62"/>
  <c r="P345" i="62"/>
  <c r="P343" i="62"/>
  <c r="P413" i="62"/>
  <c r="P411" i="62"/>
  <c r="P400" i="62"/>
  <c r="O399" i="62"/>
  <c r="O392" i="62"/>
  <c r="P387" i="62"/>
  <c r="P382" i="62"/>
  <c r="I372" i="62"/>
  <c r="O368" i="62"/>
  <c r="O366" i="62"/>
  <c r="O364" i="62"/>
  <c r="P362" i="62"/>
  <c r="P360" i="62"/>
  <c r="P358" i="62"/>
  <c r="P356" i="62"/>
  <c r="I353" i="62"/>
  <c r="I351" i="62"/>
  <c r="I349" i="62"/>
  <c r="I347" i="62"/>
  <c r="J342" i="62"/>
  <c r="R342" i="62" s="1"/>
  <c r="O358" i="62"/>
  <c r="I373" i="62"/>
  <c r="I381" i="62"/>
  <c r="O417" i="62"/>
  <c r="O247" i="62"/>
  <c r="O424" i="62"/>
  <c r="O426" i="62"/>
  <c r="O428" i="62"/>
  <c r="O430" i="62"/>
  <c r="I423" i="62"/>
  <c r="P424" i="62"/>
  <c r="I425" i="62"/>
  <c r="P426" i="62"/>
  <c r="I427" i="62"/>
  <c r="P428" i="62"/>
  <c r="I429" i="62"/>
  <c r="P430" i="62"/>
  <c r="I431" i="62"/>
  <c r="J422" i="62"/>
  <c r="O423" i="62"/>
  <c r="O425" i="62"/>
  <c r="O427" i="62"/>
  <c r="O429" i="62"/>
  <c r="I25" i="48"/>
  <c r="I26" i="48"/>
  <c r="I27" i="48"/>
  <c r="I28" i="48"/>
  <c r="K33" i="48"/>
  <c r="J53" i="48"/>
  <c r="I54" i="48"/>
  <c r="J25" i="48"/>
  <c r="J26" i="48"/>
  <c r="J27" i="48"/>
  <c r="I34" i="48"/>
  <c r="I35" i="48"/>
  <c r="I36" i="48"/>
  <c r="I37" i="48"/>
  <c r="J54" i="48"/>
  <c r="I55" i="48"/>
  <c r="D55" i="48" s="1"/>
  <c r="I10" i="48"/>
  <c r="K21" i="48"/>
  <c r="I22" i="48"/>
  <c r="J34" i="48"/>
  <c r="J35" i="48"/>
  <c r="J36" i="48"/>
  <c r="J43" i="48"/>
  <c r="I44" i="48"/>
  <c r="K49" i="48"/>
  <c r="I50" i="48"/>
  <c r="J55" i="48"/>
  <c r="I56" i="48"/>
  <c r="J22" i="48"/>
  <c r="I23" i="48"/>
  <c r="J44" i="48"/>
  <c r="I45" i="48"/>
  <c r="J50" i="48"/>
  <c r="I51" i="48"/>
  <c r="J56" i="48"/>
  <c r="J14" i="48"/>
  <c r="J23" i="48"/>
  <c r="J31" i="48"/>
  <c r="I32" i="48"/>
  <c r="K39" i="48"/>
  <c r="I40" i="48"/>
  <c r="J45" i="48"/>
  <c r="I46" i="48"/>
  <c r="J51" i="48"/>
  <c r="I52" i="48"/>
  <c r="D52" i="48" s="1"/>
  <c r="I5" i="48"/>
  <c r="J40" i="48"/>
  <c r="T5" i="47"/>
  <c r="Q9" i="47"/>
  <c r="R18" i="47"/>
  <c r="T29" i="47"/>
  <c r="Q41" i="47"/>
  <c r="Q49" i="47"/>
  <c r="R50" i="47"/>
  <c r="T53" i="47"/>
  <c r="Q57" i="47"/>
  <c r="Q65" i="47"/>
  <c r="I77" i="47"/>
  <c r="Q81" i="47"/>
  <c r="R82" i="47"/>
  <c r="I85" i="47"/>
  <c r="Q97" i="47"/>
  <c r="I131" i="47"/>
  <c r="T139" i="47"/>
  <c r="T203" i="47"/>
  <c r="T212" i="47"/>
  <c r="Q222" i="47"/>
  <c r="I4" i="47"/>
  <c r="T4" i="47"/>
  <c r="Q8" i="47"/>
  <c r="R9" i="47"/>
  <c r="I12" i="47"/>
  <c r="T12" i="47"/>
  <c r="Q16" i="47"/>
  <c r="R17" i="47"/>
  <c r="I20" i="47"/>
  <c r="T20" i="47"/>
  <c r="Q24" i="47"/>
  <c r="R25" i="47"/>
  <c r="I28" i="47"/>
  <c r="T28" i="47"/>
  <c r="Q32" i="47"/>
  <c r="R33" i="47"/>
  <c r="I36" i="47"/>
  <c r="T36" i="47"/>
  <c r="Q40" i="47"/>
  <c r="R41" i="47"/>
  <c r="I44" i="47"/>
  <c r="T44" i="47"/>
  <c r="Q48" i="47"/>
  <c r="R49" i="47"/>
  <c r="I52" i="47"/>
  <c r="T52" i="47"/>
  <c r="Q56" i="47"/>
  <c r="R57" i="47"/>
  <c r="I60" i="47"/>
  <c r="T60" i="47"/>
  <c r="Q64" i="47"/>
  <c r="R65" i="47"/>
  <c r="I68" i="47"/>
  <c r="T68" i="47"/>
  <c r="Q72" i="47"/>
  <c r="R73" i="47"/>
  <c r="I76" i="47"/>
  <c r="T76" i="47"/>
  <c r="Q80" i="47"/>
  <c r="R81" i="47"/>
  <c r="I84" i="47"/>
  <c r="T84" i="47"/>
  <c r="Q88" i="47"/>
  <c r="R89" i="47"/>
  <c r="I92" i="47"/>
  <c r="T92" i="47"/>
  <c r="Q96" i="47"/>
  <c r="R97" i="47"/>
  <c r="I100" i="47"/>
  <c r="T100" i="47"/>
  <c r="R119" i="47"/>
  <c r="I122" i="47"/>
  <c r="R128" i="47"/>
  <c r="Q136" i="47"/>
  <c r="I140" i="47"/>
  <c r="Q143" i="47"/>
  <c r="I147" i="47"/>
  <c r="Q152" i="47"/>
  <c r="I156" i="47"/>
  <c r="Q159" i="47"/>
  <c r="I163" i="47"/>
  <c r="Q168" i="47"/>
  <c r="I172" i="47"/>
  <c r="Q175" i="47"/>
  <c r="I179" i="47"/>
  <c r="Q184" i="47"/>
  <c r="I188" i="47"/>
  <c r="Q191" i="47"/>
  <c r="I195" i="47"/>
  <c r="Q200" i="47"/>
  <c r="I204" i="47"/>
  <c r="Q207" i="47"/>
  <c r="I211" i="47"/>
  <c r="I215" i="47"/>
  <c r="T218" i="47"/>
  <c r="R10" i="47"/>
  <c r="I13" i="47"/>
  <c r="T21" i="47"/>
  <c r="R34" i="47"/>
  <c r="R58" i="47"/>
  <c r="I61" i="47"/>
  <c r="R66" i="47"/>
  <c r="T69" i="47"/>
  <c r="Q73" i="47"/>
  <c r="T85" i="47"/>
  <c r="Q89" i="47"/>
  <c r="R90" i="47"/>
  <c r="I93" i="47"/>
  <c r="I101" i="47"/>
  <c r="T101" i="47"/>
  <c r="T106" i="47"/>
  <c r="Q128" i="47"/>
  <c r="T132" i="47"/>
  <c r="T164" i="47"/>
  <c r="T171" i="47"/>
  <c r="I3" i="47"/>
  <c r="T3" i="47"/>
  <c r="Q7" i="47"/>
  <c r="R8" i="47"/>
  <c r="I11" i="47"/>
  <c r="T11" i="47"/>
  <c r="Q15" i="47"/>
  <c r="R16" i="47"/>
  <c r="I19" i="47"/>
  <c r="T19" i="47"/>
  <c r="Q23" i="47"/>
  <c r="R24" i="47"/>
  <c r="I27" i="47"/>
  <c r="T27" i="47"/>
  <c r="Q31" i="47"/>
  <c r="R32" i="47"/>
  <c r="I35" i="47"/>
  <c r="T35" i="47"/>
  <c r="Q39" i="47"/>
  <c r="R40" i="47"/>
  <c r="I43" i="47"/>
  <c r="T43" i="47"/>
  <c r="Q47" i="47"/>
  <c r="R48" i="47"/>
  <c r="I51" i="47"/>
  <c r="T51" i="47"/>
  <c r="Q55" i="47"/>
  <c r="R56" i="47"/>
  <c r="I59" i="47"/>
  <c r="T59" i="47"/>
  <c r="Q63" i="47"/>
  <c r="R64" i="47"/>
  <c r="I67" i="47"/>
  <c r="T67" i="47"/>
  <c r="Q71" i="47"/>
  <c r="R72" i="47"/>
  <c r="I75" i="47"/>
  <c r="T75" i="47"/>
  <c r="Q79" i="47"/>
  <c r="R80" i="47"/>
  <c r="I83" i="47"/>
  <c r="T83" i="47"/>
  <c r="Q87" i="47"/>
  <c r="R88" i="47"/>
  <c r="I91" i="47"/>
  <c r="T91" i="47"/>
  <c r="Q95" i="47"/>
  <c r="R96" i="47"/>
  <c r="I99" i="47"/>
  <c r="T99" i="47"/>
  <c r="Q103" i="47"/>
  <c r="T104" i="47"/>
  <c r="I107" i="47"/>
  <c r="R113" i="47"/>
  <c r="T114" i="47"/>
  <c r="I116" i="47"/>
  <c r="Q118" i="47"/>
  <c r="T123" i="47"/>
  <c r="Q127" i="47"/>
  <c r="R136" i="47"/>
  <c r="R145" i="47"/>
  <c r="R152" i="47"/>
  <c r="R161" i="47"/>
  <c r="R168" i="47"/>
  <c r="R177" i="47"/>
  <c r="R184" i="47"/>
  <c r="R193" i="47"/>
  <c r="R200" i="47"/>
  <c r="R209" i="47"/>
  <c r="I221" i="47"/>
  <c r="T13" i="47"/>
  <c r="Q17" i="47"/>
  <c r="I21" i="47"/>
  <c r="Q25" i="47"/>
  <c r="I37" i="47"/>
  <c r="Q6" i="47"/>
  <c r="R7" i="47"/>
  <c r="I10" i="47"/>
  <c r="T10" i="47"/>
  <c r="Q14" i="47"/>
  <c r="R15" i="47"/>
  <c r="I18" i="47"/>
  <c r="T18" i="47"/>
  <c r="Q22" i="47"/>
  <c r="R23" i="47"/>
  <c r="I26" i="47"/>
  <c r="T26" i="47"/>
  <c r="Q30" i="47"/>
  <c r="R31" i="47"/>
  <c r="I34" i="47"/>
  <c r="T34" i="47"/>
  <c r="Q38" i="47"/>
  <c r="R39" i="47"/>
  <c r="I42" i="47"/>
  <c r="T42" i="47"/>
  <c r="Q46" i="47"/>
  <c r="R47" i="47"/>
  <c r="I50" i="47"/>
  <c r="T50" i="47"/>
  <c r="Q54" i="47"/>
  <c r="R55" i="47"/>
  <c r="I58" i="47"/>
  <c r="T58" i="47"/>
  <c r="Q62" i="47"/>
  <c r="R63" i="47"/>
  <c r="I66" i="47"/>
  <c r="T66" i="47"/>
  <c r="Q70" i="47"/>
  <c r="R71" i="47"/>
  <c r="I74" i="47"/>
  <c r="T74" i="47"/>
  <c r="Q78" i="47"/>
  <c r="R79" i="47"/>
  <c r="I82" i="47"/>
  <c r="T82" i="47"/>
  <c r="Q86" i="47"/>
  <c r="R87" i="47"/>
  <c r="I90" i="47"/>
  <c r="T90" i="47"/>
  <c r="Q94" i="47"/>
  <c r="R95" i="47"/>
  <c r="I98" i="47"/>
  <c r="T98" i="47"/>
  <c r="Q102" i="47"/>
  <c r="R103" i="47"/>
  <c r="R127" i="47"/>
  <c r="I130" i="47"/>
  <c r="T37" i="47"/>
  <c r="R42" i="47"/>
  <c r="I45" i="47"/>
  <c r="I53" i="47"/>
  <c r="Q119" i="47"/>
  <c r="Q5" i="47"/>
  <c r="R6" i="47"/>
  <c r="I9" i="47"/>
  <c r="T9" i="47"/>
  <c r="Q13" i="47"/>
  <c r="R14" i="47"/>
  <c r="I17" i="47"/>
  <c r="T17" i="47"/>
  <c r="Q21" i="47"/>
  <c r="R22" i="47"/>
  <c r="I25" i="47"/>
  <c r="T25" i="47"/>
  <c r="Q29" i="47"/>
  <c r="R30" i="47"/>
  <c r="I33" i="47"/>
  <c r="T33" i="47"/>
  <c r="Q37" i="47"/>
  <c r="R38" i="47"/>
  <c r="I41" i="47"/>
  <c r="T41" i="47"/>
  <c r="Q45" i="47"/>
  <c r="R46" i="47"/>
  <c r="I49" i="47"/>
  <c r="T49" i="47"/>
  <c r="Q53" i="47"/>
  <c r="R54" i="47"/>
  <c r="I57" i="47"/>
  <c r="T57" i="47"/>
  <c r="Q61" i="47"/>
  <c r="R62" i="47"/>
  <c r="I65" i="47"/>
  <c r="T65" i="47"/>
  <c r="Q69" i="47"/>
  <c r="R70" i="47"/>
  <c r="I73" i="47"/>
  <c r="T73" i="47"/>
  <c r="Q77" i="47"/>
  <c r="R78" i="47"/>
  <c r="I81" i="47"/>
  <c r="T81" i="47"/>
  <c r="Q85" i="47"/>
  <c r="R86" i="47"/>
  <c r="I89" i="47"/>
  <c r="T89" i="47"/>
  <c r="Q93" i="47"/>
  <c r="R94" i="47"/>
  <c r="I97" i="47"/>
  <c r="T97" i="47"/>
  <c r="Q101" i="47"/>
  <c r="R102" i="47"/>
  <c r="T108" i="47"/>
  <c r="Q112" i="47"/>
  <c r="I115" i="47"/>
  <c r="R121" i="47"/>
  <c r="T122" i="47"/>
  <c r="I124" i="47"/>
  <c r="Q126" i="47"/>
  <c r="T131" i="47"/>
  <c r="T140" i="47"/>
  <c r="T147" i="47"/>
  <c r="T156" i="47"/>
  <c r="T163" i="47"/>
  <c r="T172" i="47"/>
  <c r="T179" i="47"/>
  <c r="T188" i="47"/>
  <c r="T195" i="47"/>
  <c r="T204" i="47"/>
  <c r="T211" i="47"/>
  <c r="R217" i="47"/>
  <c r="Q219" i="47"/>
  <c r="Q225" i="47"/>
  <c r="R5" i="47"/>
  <c r="I8" i="47"/>
  <c r="T8" i="47"/>
  <c r="Q12" i="47"/>
  <c r="R13" i="47"/>
  <c r="I16" i="47"/>
  <c r="T16" i="47"/>
  <c r="Q20" i="47"/>
  <c r="R21" i="47"/>
  <c r="I24" i="47"/>
  <c r="T24" i="47"/>
  <c r="Q28" i="47"/>
  <c r="R29" i="47"/>
  <c r="I32" i="47"/>
  <c r="T32" i="47"/>
  <c r="Q36" i="47"/>
  <c r="R37" i="47"/>
  <c r="I40" i="47"/>
  <c r="T40" i="47"/>
  <c r="Q44" i="47"/>
  <c r="R45" i="47"/>
  <c r="I48" i="47"/>
  <c r="T48" i="47"/>
  <c r="Q52" i="47"/>
  <c r="R53" i="47"/>
  <c r="I56" i="47"/>
  <c r="T56" i="47"/>
  <c r="Q60" i="47"/>
  <c r="R61" i="47"/>
  <c r="I64" i="47"/>
  <c r="T64" i="47"/>
  <c r="Q68" i="47"/>
  <c r="R69" i="47"/>
  <c r="I72" i="47"/>
  <c r="T72" i="47"/>
  <c r="Q76" i="47"/>
  <c r="R77" i="47"/>
  <c r="I80" i="47"/>
  <c r="T80" i="47"/>
  <c r="Q84" i="47"/>
  <c r="R85" i="47"/>
  <c r="I88" i="47"/>
  <c r="T88" i="47"/>
  <c r="Q92" i="47"/>
  <c r="R93" i="47"/>
  <c r="I96" i="47"/>
  <c r="T96" i="47"/>
  <c r="Q100" i="47"/>
  <c r="R101" i="47"/>
  <c r="I104" i="47"/>
  <c r="I106" i="47"/>
  <c r="R112" i="47"/>
  <c r="I132" i="47"/>
  <c r="Q135" i="47"/>
  <c r="I139" i="47"/>
  <c r="Q144" i="47"/>
  <c r="I148" i="47"/>
  <c r="Q151" i="47"/>
  <c r="I155" i="47"/>
  <c r="Q160" i="47"/>
  <c r="I164" i="47"/>
  <c r="Q167" i="47"/>
  <c r="I171" i="47"/>
  <c r="Q176" i="47"/>
  <c r="I180" i="47"/>
  <c r="Q183" i="47"/>
  <c r="I187" i="47"/>
  <c r="Q192" i="47"/>
  <c r="I196" i="47"/>
  <c r="Q199" i="47"/>
  <c r="I203" i="47"/>
  <c r="Q208" i="47"/>
  <c r="I212" i="47"/>
  <c r="T215" i="47"/>
  <c r="L2" i="47"/>
  <c r="I5" i="47"/>
  <c r="R26" i="47"/>
  <c r="I29" i="47"/>
  <c r="Q33" i="47"/>
  <c r="T45" i="47"/>
  <c r="T61" i="47"/>
  <c r="I69" i="47"/>
  <c r="R74" i="47"/>
  <c r="T77" i="47"/>
  <c r="T93" i="47"/>
  <c r="R98" i="47"/>
  <c r="R105" i="47"/>
  <c r="I108" i="47"/>
  <c r="Q110" i="47"/>
  <c r="T115" i="47"/>
  <c r="T124" i="47"/>
  <c r="T148" i="47"/>
  <c r="T155" i="47"/>
  <c r="T180" i="47"/>
  <c r="T187" i="47"/>
  <c r="T196" i="47"/>
  <c r="R4" i="47"/>
  <c r="I7" i="47"/>
  <c r="T7" i="47"/>
  <c r="Q11" i="47"/>
  <c r="R12" i="47"/>
  <c r="I15" i="47"/>
  <c r="T15" i="47"/>
  <c r="Q19" i="47"/>
  <c r="R20" i="47"/>
  <c r="I23" i="47"/>
  <c r="T23" i="47"/>
  <c r="Q27" i="47"/>
  <c r="R28" i="47"/>
  <c r="I31" i="47"/>
  <c r="T31" i="47"/>
  <c r="Q35" i="47"/>
  <c r="R36" i="47"/>
  <c r="I39" i="47"/>
  <c r="T39" i="47"/>
  <c r="Q43" i="47"/>
  <c r="R44" i="47"/>
  <c r="I47" i="47"/>
  <c r="T47" i="47"/>
  <c r="Q51" i="47"/>
  <c r="R52" i="47"/>
  <c r="I55" i="47"/>
  <c r="T55" i="47"/>
  <c r="Q59" i="47"/>
  <c r="R60" i="47"/>
  <c r="I63" i="47"/>
  <c r="T63" i="47"/>
  <c r="Q67" i="47"/>
  <c r="R68" i="47"/>
  <c r="I71" i="47"/>
  <c r="T71" i="47"/>
  <c r="Q75" i="47"/>
  <c r="R76" i="47"/>
  <c r="I79" i="47"/>
  <c r="T79" i="47"/>
  <c r="Q83" i="47"/>
  <c r="R84" i="47"/>
  <c r="I87" i="47"/>
  <c r="T87" i="47"/>
  <c r="Q91" i="47"/>
  <c r="R92" i="47"/>
  <c r="I95" i="47"/>
  <c r="T95" i="47"/>
  <c r="Q99" i="47"/>
  <c r="R100" i="47"/>
  <c r="I103" i="47"/>
  <c r="T103" i="47"/>
  <c r="Q104" i="47"/>
  <c r="I105" i="47"/>
  <c r="T107" i="47"/>
  <c r="Q111" i="47"/>
  <c r="T116" i="47"/>
  <c r="Q120" i="47"/>
  <c r="I123" i="47"/>
  <c r="R129" i="47"/>
  <c r="T130" i="47"/>
  <c r="R137" i="47"/>
  <c r="R144" i="47"/>
  <c r="R153" i="47"/>
  <c r="R160" i="47"/>
  <c r="R169" i="47"/>
  <c r="R176" i="47"/>
  <c r="R185" i="47"/>
  <c r="R192" i="47"/>
  <c r="R201" i="47"/>
  <c r="R208" i="47"/>
  <c r="I224" i="47"/>
  <c r="T225" i="47"/>
  <c r="I225" i="47"/>
  <c r="R222" i="47"/>
  <c r="Q221" i="47"/>
  <c r="T217" i="47"/>
  <c r="I217" i="47"/>
  <c r="R214" i="47"/>
  <c r="Q213" i="47"/>
  <c r="R226" i="47"/>
  <c r="T224" i="47"/>
  <c r="R223" i="47"/>
  <c r="T221" i="47"/>
  <c r="R220" i="47"/>
  <c r="Q217" i="47"/>
  <c r="Q214" i="47"/>
  <c r="R210" i="47"/>
  <c r="Q209" i="47"/>
  <c r="T205" i="47"/>
  <c r="I205" i="47"/>
  <c r="R202" i="47"/>
  <c r="Q201" i="47"/>
  <c r="T197" i="47"/>
  <c r="I197" i="47"/>
  <c r="R194" i="47"/>
  <c r="Q193" i="47"/>
  <c r="T189" i="47"/>
  <c r="I189" i="47"/>
  <c r="R186" i="47"/>
  <c r="Q185" i="47"/>
  <c r="T181" i="47"/>
  <c r="I181" i="47"/>
  <c r="R178" i="47"/>
  <c r="Q177" i="47"/>
  <c r="T173" i="47"/>
  <c r="I173" i="47"/>
  <c r="R170" i="47"/>
  <c r="Q169" i="47"/>
  <c r="T165" i="47"/>
  <c r="I165" i="47"/>
  <c r="R162" i="47"/>
  <c r="Q161" i="47"/>
  <c r="T157" i="47"/>
  <c r="I157" i="47"/>
  <c r="R154" i="47"/>
  <c r="Q153" i="47"/>
  <c r="T149" i="47"/>
  <c r="I149" i="47"/>
  <c r="R146" i="47"/>
  <c r="Q145" i="47"/>
  <c r="T141" i="47"/>
  <c r="I141" i="47"/>
  <c r="R138" i="47"/>
  <c r="Q137" i="47"/>
  <c r="T133" i="47"/>
  <c r="I133" i="47"/>
  <c r="R130" i="47"/>
  <c r="Q129" i="47"/>
  <c r="T125" i="47"/>
  <c r="I125" i="47"/>
  <c r="R122" i="47"/>
  <c r="Q121" i="47"/>
  <c r="T117" i="47"/>
  <c r="I117" i="47"/>
  <c r="R114" i="47"/>
  <c r="Q113" i="47"/>
  <c r="T109" i="47"/>
  <c r="I109" i="47"/>
  <c r="R106" i="47"/>
  <c r="Q105" i="47"/>
  <c r="Q226" i="47"/>
  <c r="Q223" i="47"/>
  <c r="Q220" i="47"/>
  <c r="I219" i="47"/>
  <c r="I216" i="47"/>
  <c r="I213" i="47"/>
  <c r="R211" i="47"/>
  <c r="Q210" i="47"/>
  <c r="T206" i="47"/>
  <c r="I206" i="47"/>
  <c r="R203" i="47"/>
  <c r="Q202" i="47"/>
  <c r="T198" i="47"/>
  <c r="I198" i="47"/>
  <c r="R195" i="47"/>
  <c r="Q194" i="47"/>
  <c r="T190" i="47"/>
  <c r="I190" i="47"/>
  <c r="R187" i="47"/>
  <c r="Q186" i="47"/>
  <c r="T182" i="47"/>
  <c r="I182" i="47"/>
  <c r="R179" i="47"/>
  <c r="Q178" i="47"/>
  <c r="T174" i="47"/>
  <c r="I174" i="47"/>
  <c r="R171" i="47"/>
  <c r="Q170" i="47"/>
  <c r="T166" i="47"/>
  <c r="I166" i="47"/>
  <c r="R163" i="47"/>
  <c r="Q162" i="47"/>
  <c r="T158" i="47"/>
  <c r="I158" i="47"/>
  <c r="R155" i="47"/>
  <c r="Q154" i="47"/>
  <c r="T150" i="47"/>
  <c r="I150" i="47"/>
  <c r="R147" i="47"/>
  <c r="Q146" i="47"/>
  <c r="T142" i="47"/>
  <c r="I142" i="47"/>
  <c r="R139" i="47"/>
  <c r="Q138" i="47"/>
  <c r="T134" i="47"/>
  <c r="I134" i="47"/>
  <c r="R131" i="47"/>
  <c r="Q130" i="47"/>
  <c r="T126" i="47"/>
  <c r="I126" i="47"/>
  <c r="R123" i="47"/>
  <c r="Q122" i="47"/>
  <c r="T118" i="47"/>
  <c r="I118" i="47"/>
  <c r="R115" i="47"/>
  <c r="Q114" i="47"/>
  <c r="T110" i="47"/>
  <c r="I110" i="47"/>
  <c r="R107" i="47"/>
  <c r="Q106" i="47"/>
  <c r="R224" i="47"/>
  <c r="I222" i="47"/>
  <c r="T219" i="47"/>
  <c r="R218" i="47"/>
  <c r="T216" i="47"/>
  <c r="R215" i="47"/>
  <c r="T213" i="47"/>
  <c r="R212" i="47"/>
  <c r="Q211" i="47"/>
  <c r="T207" i="47"/>
  <c r="I207" i="47"/>
  <c r="R204" i="47"/>
  <c r="Q203" i="47"/>
  <c r="T199" i="47"/>
  <c r="I199" i="47"/>
  <c r="R196" i="47"/>
  <c r="Q195" i="47"/>
  <c r="T191" i="47"/>
  <c r="I191" i="47"/>
  <c r="R188" i="47"/>
  <c r="Q187" i="47"/>
  <c r="T183" i="47"/>
  <c r="I183" i="47"/>
  <c r="R180" i="47"/>
  <c r="Q179" i="47"/>
  <c r="T175" i="47"/>
  <c r="I175" i="47"/>
  <c r="R172" i="47"/>
  <c r="Q171" i="47"/>
  <c r="T167" i="47"/>
  <c r="I167" i="47"/>
  <c r="R164" i="47"/>
  <c r="Q163" i="47"/>
  <c r="T159" i="47"/>
  <c r="I159" i="47"/>
  <c r="R156" i="47"/>
  <c r="Q155" i="47"/>
  <c r="T151" i="47"/>
  <c r="I151" i="47"/>
  <c r="R148" i="47"/>
  <c r="Q147" i="47"/>
  <c r="T143" i="47"/>
  <c r="I143" i="47"/>
  <c r="R140" i="47"/>
  <c r="Q139" i="47"/>
  <c r="T135" i="47"/>
  <c r="I135" i="47"/>
  <c r="R132" i="47"/>
  <c r="Q131" i="47"/>
  <c r="T127" i="47"/>
  <c r="I127" i="47"/>
  <c r="R124" i="47"/>
  <c r="Q123" i="47"/>
  <c r="T119" i="47"/>
  <c r="I119" i="47"/>
  <c r="R116" i="47"/>
  <c r="Q115" i="47"/>
  <c r="T111" i="47"/>
  <c r="I111" i="47"/>
  <c r="R108" i="47"/>
  <c r="Q107" i="47"/>
  <c r="Q224" i="47"/>
  <c r="T222" i="47"/>
  <c r="R221" i="47"/>
  <c r="Q218" i="47"/>
  <c r="Q215" i="47"/>
  <c r="Q212" i="47"/>
  <c r="T208" i="47"/>
  <c r="I208" i="47"/>
  <c r="R205" i="47"/>
  <c r="Q204" i="47"/>
  <c r="T200" i="47"/>
  <c r="I200" i="47"/>
  <c r="R197" i="47"/>
  <c r="Q196" i="47"/>
  <c r="T192" i="47"/>
  <c r="I192" i="47"/>
  <c r="R189" i="47"/>
  <c r="Q188" i="47"/>
  <c r="T184" i="47"/>
  <c r="I184" i="47"/>
  <c r="R181" i="47"/>
  <c r="Q180" i="47"/>
  <c r="T176" i="47"/>
  <c r="I176" i="47"/>
  <c r="R173" i="47"/>
  <c r="Q172" i="47"/>
  <c r="T168" i="47"/>
  <c r="I168" i="47"/>
  <c r="R165" i="47"/>
  <c r="Q164" i="47"/>
  <c r="T160" i="47"/>
  <c r="I160" i="47"/>
  <c r="R157" i="47"/>
  <c r="Q156" i="47"/>
  <c r="T152" i="47"/>
  <c r="I152" i="47"/>
  <c r="R149" i="47"/>
  <c r="Q148" i="47"/>
  <c r="T144" i="47"/>
  <c r="I144" i="47"/>
  <c r="R141" i="47"/>
  <c r="Q140" i="47"/>
  <c r="T136" i="47"/>
  <c r="I136" i="47"/>
  <c r="R133" i="47"/>
  <c r="Q132" i="47"/>
  <c r="T128" i="47"/>
  <c r="I128" i="47"/>
  <c r="R125" i="47"/>
  <c r="Q124" i="47"/>
  <c r="T120" i="47"/>
  <c r="I120" i="47"/>
  <c r="R117" i="47"/>
  <c r="Q116" i="47"/>
  <c r="T112" i="47"/>
  <c r="I112" i="47"/>
  <c r="R109" i="47"/>
  <c r="Q108" i="47"/>
  <c r="I226" i="47"/>
  <c r="I220" i="47"/>
  <c r="R216" i="47"/>
  <c r="I214" i="47"/>
  <c r="T209" i="47"/>
  <c r="I209" i="47"/>
  <c r="R206" i="47"/>
  <c r="Q205" i="47"/>
  <c r="T201" i="47"/>
  <c r="I201" i="47"/>
  <c r="R198" i="47"/>
  <c r="Q197" i="47"/>
  <c r="T193" i="47"/>
  <c r="I193" i="47"/>
  <c r="R190" i="47"/>
  <c r="Q189" i="47"/>
  <c r="T185" i="47"/>
  <c r="I185" i="47"/>
  <c r="R182" i="47"/>
  <c r="Q181" i="47"/>
  <c r="T177" i="47"/>
  <c r="I177" i="47"/>
  <c r="R174" i="47"/>
  <c r="Q173" i="47"/>
  <c r="T169" i="47"/>
  <c r="I169" i="47"/>
  <c r="R166" i="47"/>
  <c r="Q165" i="47"/>
  <c r="T161" i="47"/>
  <c r="I161" i="47"/>
  <c r="R158" i="47"/>
  <c r="Q157" i="47"/>
  <c r="T153" i="47"/>
  <c r="I153" i="47"/>
  <c r="R150" i="47"/>
  <c r="Q149" i="47"/>
  <c r="T145" i="47"/>
  <c r="I145" i="47"/>
  <c r="R142" i="47"/>
  <c r="Q141" i="47"/>
  <c r="T137" i="47"/>
  <c r="I137" i="47"/>
  <c r="R134" i="47"/>
  <c r="Q133" i="47"/>
  <c r="T129" i="47"/>
  <c r="I129" i="47"/>
  <c r="R126" i="47"/>
  <c r="Q125" i="47"/>
  <c r="T121" i="47"/>
  <c r="I121" i="47"/>
  <c r="R118" i="47"/>
  <c r="Q117" i="47"/>
  <c r="T113" i="47"/>
  <c r="I113" i="47"/>
  <c r="R110" i="47"/>
  <c r="Q109" i="47"/>
  <c r="T105" i="47"/>
  <c r="T226" i="47"/>
  <c r="R225" i="47"/>
  <c r="T223" i="47"/>
  <c r="I223" i="47"/>
  <c r="T220" i="47"/>
  <c r="R219" i="47"/>
  <c r="Q216" i="47"/>
  <c r="T214" i="47"/>
  <c r="R213" i="47"/>
  <c r="T210" i="47"/>
  <c r="I210" i="47"/>
  <c r="R207" i="47"/>
  <c r="Q206" i="47"/>
  <c r="T202" i="47"/>
  <c r="I202" i="47"/>
  <c r="R199" i="47"/>
  <c r="Q198" i="47"/>
  <c r="T194" i="47"/>
  <c r="I194" i="47"/>
  <c r="R191" i="47"/>
  <c r="Q190" i="47"/>
  <c r="T186" i="47"/>
  <c r="I186" i="47"/>
  <c r="R183" i="47"/>
  <c r="Q182" i="47"/>
  <c r="T178" i="47"/>
  <c r="I178" i="47"/>
  <c r="R175" i="47"/>
  <c r="Q174" i="47"/>
  <c r="T170" i="47"/>
  <c r="I170" i="47"/>
  <c r="R167" i="47"/>
  <c r="Q166" i="47"/>
  <c r="T162" i="47"/>
  <c r="I162" i="47"/>
  <c r="R159" i="47"/>
  <c r="Q158" i="47"/>
  <c r="T154" i="47"/>
  <c r="I154" i="47"/>
  <c r="R151" i="47"/>
  <c r="Q150" i="47"/>
  <c r="T146" i="47"/>
  <c r="I146" i="47"/>
  <c r="R143" i="47"/>
  <c r="Q142" i="47"/>
  <c r="T138" i="47"/>
  <c r="I138" i="47"/>
  <c r="R135" i="47"/>
  <c r="Q134" i="47"/>
  <c r="R3" i="47"/>
  <c r="I6" i="47"/>
  <c r="T6" i="47"/>
  <c r="Q10" i="47"/>
  <c r="R11" i="47"/>
  <c r="I14" i="47"/>
  <c r="T14" i="47"/>
  <c r="Q18" i="47"/>
  <c r="R19" i="47"/>
  <c r="I22" i="47"/>
  <c r="T22" i="47"/>
  <c r="Q26" i="47"/>
  <c r="R27" i="47"/>
  <c r="I30" i="47"/>
  <c r="T30" i="47"/>
  <c r="Q34" i="47"/>
  <c r="R35" i="47"/>
  <c r="I38" i="47"/>
  <c r="T38" i="47"/>
  <c r="Q42" i="47"/>
  <c r="R43" i="47"/>
  <c r="I46" i="47"/>
  <c r="T46" i="47"/>
  <c r="Q50" i="47"/>
  <c r="R51" i="47"/>
  <c r="I54" i="47"/>
  <c r="T54" i="47"/>
  <c r="Q58" i="47"/>
  <c r="R59" i="47"/>
  <c r="I62" i="47"/>
  <c r="T62" i="47"/>
  <c r="Q66" i="47"/>
  <c r="R67" i="47"/>
  <c r="I70" i="47"/>
  <c r="T70" i="47"/>
  <c r="Q74" i="47"/>
  <c r="R75" i="47"/>
  <c r="I78" i="47"/>
  <c r="T78" i="47"/>
  <c r="Q82" i="47"/>
  <c r="R83" i="47"/>
  <c r="I86" i="47"/>
  <c r="T86" i="47"/>
  <c r="Q90" i="47"/>
  <c r="R91" i="47"/>
  <c r="I94" i="47"/>
  <c r="T94" i="47"/>
  <c r="Q98" i="47"/>
  <c r="R99" i="47"/>
  <c r="I102" i="47"/>
  <c r="T102" i="47"/>
  <c r="R104" i="47"/>
  <c r="R111" i="47"/>
  <c r="I114" i="47"/>
  <c r="R120" i="47"/>
  <c r="I218" i="47"/>
  <c r="R227" i="47"/>
  <c r="T275" i="47"/>
  <c r="Q277" i="47"/>
  <c r="T279" i="47"/>
  <c r="Q281" i="47"/>
  <c r="T283" i="47"/>
  <c r="Q285" i="47"/>
  <c r="T287" i="47"/>
  <c r="Q289" i="47"/>
  <c r="T291" i="47"/>
  <c r="Q293" i="47"/>
  <c r="T295" i="47"/>
  <c r="Q297" i="47"/>
  <c r="T299" i="47"/>
  <c r="Q301" i="47"/>
  <c r="T303" i="47"/>
  <c r="Q305" i="47"/>
  <c r="T307" i="47"/>
  <c r="Q309" i="47"/>
  <c r="T311" i="47"/>
  <c r="Q313" i="47"/>
  <c r="T315" i="47"/>
  <c r="Q317" i="47"/>
  <c r="T319" i="47"/>
  <c r="Q321" i="47"/>
  <c r="T323" i="47"/>
  <c r="Q325" i="47"/>
  <c r="T327" i="47"/>
  <c r="Q329" i="47"/>
  <c r="T331" i="47"/>
  <c r="Q333" i="47"/>
  <c r="T335" i="47"/>
  <c r="Q337" i="47"/>
  <c r="T339" i="47"/>
  <c r="Q341" i="47"/>
  <c r="T343" i="47"/>
  <c r="Q345" i="47"/>
  <c r="T347" i="47"/>
  <c r="Q349" i="47"/>
  <c r="T351" i="47"/>
  <c r="Q353" i="47"/>
  <c r="T355" i="47"/>
  <c r="Q357" i="47"/>
  <c r="T359" i="47"/>
  <c r="Q361" i="47"/>
  <c r="T363" i="47"/>
  <c r="Q365" i="47"/>
  <c r="T367" i="47"/>
  <c r="Q369" i="47"/>
  <c r="I371" i="47"/>
  <c r="R373" i="47"/>
  <c r="Q383" i="47"/>
  <c r="I384" i="47"/>
  <c r="T385" i="47"/>
  <c r="R386" i="47"/>
  <c r="I387" i="47"/>
  <c r="R389" i="47"/>
  <c r="Q399" i="47"/>
  <c r="I400" i="47"/>
  <c r="T401" i="47"/>
  <c r="R402" i="47"/>
  <c r="I403" i="47"/>
  <c r="R405" i="47"/>
  <c r="Q415" i="47"/>
  <c r="I416" i="47"/>
  <c r="T417" i="47"/>
  <c r="R418" i="47"/>
  <c r="I419" i="47"/>
  <c r="R421" i="47"/>
  <c r="T504" i="47"/>
  <c r="I512" i="47"/>
  <c r="R514" i="47"/>
  <c r="T520" i="47"/>
  <c r="Q527" i="47"/>
  <c r="R530" i="47"/>
  <c r="Q544" i="47"/>
  <c r="I549" i="47"/>
  <c r="T550" i="47"/>
  <c r="I552" i="47"/>
  <c r="T553" i="47"/>
  <c r="I563" i="47"/>
  <c r="R572" i="47"/>
  <c r="R583" i="47"/>
  <c r="Q591" i="47"/>
  <c r="R594" i="47"/>
  <c r="R229" i="47"/>
  <c r="I231" i="47"/>
  <c r="R233" i="47"/>
  <c r="I235" i="47"/>
  <c r="R237" i="47"/>
  <c r="I239" i="47"/>
  <c r="R241" i="47"/>
  <c r="I243" i="47"/>
  <c r="R245" i="47"/>
  <c r="I247" i="47"/>
  <c r="R249" i="47"/>
  <c r="I251" i="47"/>
  <c r="R253" i="47"/>
  <c r="I255" i="47"/>
  <c r="R257" i="47"/>
  <c r="I259" i="47"/>
  <c r="R261" i="47"/>
  <c r="I263" i="47"/>
  <c r="R265" i="47"/>
  <c r="I267" i="47"/>
  <c r="R269" i="47"/>
  <c r="I271" i="47"/>
  <c r="R273" i="47"/>
  <c r="I275" i="47"/>
  <c r="R277" i="47"/>
  <c r="I279" i="47"/>
  <c r="R281" i="47"/>
  <c r="I283" i="47"/>
  <c r="R285" i="47"/>
  <c r="I287" i="47"/>
  <c r="R289" i="47"/>
  <c r="I291" i="47"/>
  <c r="R293" i="47"/>
  <c r="I295" i="47"/>
  <c r="R297" i="47"/>
  <c r="I299" i="47"/>
  <c r="R301" i="47"/>
  <c r="I303" i="47"/>
  <c r="R305" i="47"/>
  <c r="I307" i="47"/>
  <c r="R309" i="47"/>
  <c r="I311" i="47"/>
  <c r="R313" i="47"/>
  <c r="I315" i="47"/>
  <c r="R317" i="47"/>
  <c r="I319" i="47"/>
  <c r="R321" i="47"/>
  <c r="I323" i="47"/>
  <c r="R325" i="47"/>
  <c r="I327" i="47"/>
  <c r="R329" i="47"/>
  <c r="I331" i="47"/>
  <c r="R333" i="47"/>
  <c r="I335" i="47"/>
  <c r="R337" i="47"/>
  <c r="I339" i="47"/>
  <c r="R341" i="47"/>
  <c r="I343" i="47"/>
  <c r="R345" i="47"/>
  <c r="I347" i="47"/>
  <c r="R349" i="47"/>
  <c r="I351" i="47"/>
  <c r="R353" i="47"/>
  <c r="I355" i="47"/>
  <c r="R357" i="47"/>
  <c r="I359" i="47"/>
  <c r="R361" i="47"/>
  <c r="I363" i="47"/>
  <c r="R365" i="47"/>
  <c r="I367" i="47"/>
  <c r="R369" i="47"/>
  <c r="Q374" i="47"/>
  <c r="T376" i="47"/>
  <c r="Q377" i="47"/>
  <c r="T379" i="47"/>
  <c r="Q380" i="47"/>
  <c r="T382" i="47"/>
  <c r="Q390" i="47"/>
  <c r="T392" i="47"/>
  <c r="Q393" i="47"/>
  <c r="T395" i="47"/>
  <c r="Q396" i="47"/>
  <c r="T398" i="47"/>
  <c r="Q406" i="47"/>
  <c r="T408" i="47"/>
  <c r="Q409" i="47"/>
  <c r="T411" i="47"/>
  <c r="Q412" i="47"/>
  <c r="T414" i="47"/>
  <c r="Q422" i="47"/>
  <c r="T424" i="47"/>
  <c r="Q425" i="47"/>
  <c r="T427" i="47"/>
  <c r="Q428" i="47"/>
  <c r="Q430" i="47"/>
  <c r="Q434" i="47"/>
  <c r="Q438" i="47"/>
  <c r="Q442" i="47"/>
  <c r="Q446" i="47"/>
  <c r="Q450" i="47"/>
  <c r="Q454" i="47"/>
  <c r="Q458" i="47"/>
  <c r="Q462" i="47"/>
  <c r="Q466" i="47"/>
  <c r="Q470" i="47"/>
  <c r="Q474" i="47"/>
  <c r="Q478" i="47"/>
  <c r="Q482" i="47"/>
  <c r="Q486" i="47"/>
  <c r="Q490" i="47"/>
  <c r="Q494" i="47"/>
  <c r="Q498" i="47"/>
  <c r="Q502" i="47"/>
  <c r="I507" i="47"/>
  <c r="R513" i="47"/>
  <c r="Q518" i="47"/>
  <c r="I523" i="47"/>
  <c r="R527" i="47"/>
  <c r="Q535" i="47"/>
  <c r="R538" i="47"/>
  <c r="Q552" i="47"/>
  <c r="I557" i="47"/>
  <c r="T558" i="47"/>
  <c r="I560" i="47"/>
  <c r="T561" i="47"/>
  <c r="I571" i="47"/>
  <c r="R580" i="47"/>
  <c r="R591" i="47"/>
  <c r="Q599" i="47"/>
  <c r="Q260" i="47"/>
  <c r="T262" i="47"/>
  <c r="Q264" i="47"/>
  <c r="T266" i="47"/>
  <c r="Q268" i="47"/>
  <c r="T270" i="47"/>
  <c r="Q272" i="47"/>
  <c r="T274" i="47"/>
  <c r="Q276" i="47"/>
  <c r="T278" i="47"/>
  <c r="Q280" i="47"/>
  <c r="T282" i="47"/>
  <c r="Q284" i="47"/>
  <c r="T286" i="47"/>
  <c r="Q288" i="47"/>
  <c r="T290" i="47"/>
  <c r="Q292" i="47"/>
  <c r="T294" i="47"/>
  <c r="Q296" i="47"/>
  <c r="T298" i="47"/>
  <c r="Q300" i="47"/>
  <c r="T302" i="47"/>
  <c r="Q304" i="47"/>
  <c r="T306" i="47"/>
  <c r="Q308" i="47"/>
  <c r="T310" i="47"/>
  <c r="Q312" i="47"/>
  <c r="T314" i="47"/>
  <c r="Q316" i="47"/>
  <c r="T318" i="47"/>
  <c r="Q320" i="47"/>
  <c r="T322" i="47"/>
  <c r="Q324" i="47"/>
  <c r="T326" i="47"/>
  <c r="Q328" i="47"/>
  <c r="T330" i="47"/>
  <c r="Q332" i="47"/>
  <c r="T334" i="47"/>
  <c r="Q336" i="47"/>
  <c r="T338" i="47"/>
  <c r="Q340" i="47"/>
  <c r="T342" i="47"/>
  <c r="Q344" i="47"/>
  <c r="T346" i="47"/>
  <c r="Q348" i="47"/>
  <c r="T350" i="47"/>
  <c r="Q352" i="47"/>
  <c r="T354" i="47"/>
  <c r="Q356" i="47"/>
  <c r="T358" i="47"/>
  <c r="Q360" i="47"/>
  <c r="T362" i="47"/>
  <c r="Q364" i="47"/>
  <c r="T366" i="47"/>
  <c r="Q368" i="47"/>
  <c r="T370" i="47"/>
  <c r="Q371" i="47"/>
  <c r="I372" i="47"/>
  <c r="T373" i="47"/>
  <c r="R374" i="47"/>
  <c r="I375" i="47"/>
  <c r="R377" i="47"/>
  <c r="Q387" i="47"/>
  <c r="I388" i="47"/>
  <c r="T389" i="47"/>
  <c r="R390" i="47"/>
  <c r="I391" i="47"/>
  <c r="R393" i="47"/>
  <c r="Q403" i="47"/>
  <c r="I404" i="47"/>
  <c r="T405" i="47"/>
  <c r="R406" i="47"/>
  <c r="I407" i="47"/>
  <c r="R409" i="47"/>
  <c r="Q419" i="47"/>
  <c r="I420" i="47"/>
  <c r="T421" i="47"/>
  <c r="R422" i="47"/>
  <c r="I423" i="47"/>
  <c r="R425" i="47"/>
  <c r="Q429" i="47"/>
  <c r="R430" i="47"/>
  <c r="R434" i="47"/>
  <c r="R438" i="47"/>
  <c r="R442" i="47"/>
  <c r="R446" i="47"/>
  <c r="R450" i="47"/>
  <c r="R454" i="47"/>
  <c r="R458" i="47"/>
  <c r="R462" i="47"/>
  <c r="R466" i="47"/>
  <c r="R470" i="47"/>
  <c r="R474" i="47"/>
  <c r="R478" i="47"/>
  <c r="R482" i="47"/>
  <c r="R486" i="47"/>
  <c r="R490" i="47"/>
  <c r="R494" i="47"/>
  <c r="R498" i="47"/>
  <c r="R502" i="47"/>
  <c r="T508" i="47"/>
  <c r="I516" i="47"/>
  <c r="R518" i="47"/>
  <c r="T524" i="47"/>
  <c r="R535" i="47"/>
  <c r="Q543" i="47"/>
  <c r="R546" i="47"/>
  <c r="Q560" i="47"/>
  <c r="I565" i="47"/>
  <c r="T566" i="47"/>
  <c r="I568" i="47"/>
  <c r="T569" i="47"/>
  <c r="I579" i="47"/>
  <c r="R588" i="47"/>
  <c r="R599" i="47"/>
  <c r="Q601" i="47"/>
  <c r="T599" i="47"/>
  <c r="Q597" i="47"/>
  <c r="T595" i="47"/>
  <c r="Q593" i="47"/>
  <c r="T591" i="47"/>
  <c r="Q589" i="47"/>
  <c r="T587" i="47"/>
  <c r="Q585" i="47"/>
  <c r="T583" i="47"/>
  <c r="Q581" i="47"/>
  <c r="T579" i="47"/>
  <c r="Q577" i="47"/>
  <c r="T575" i="47"/>
  <c r="Q573" i="47"/>
  <c r="T571" i="47"/>
  <c r="Q569" i="47"/>
  <c r="T567" i="47"/>
  <c r="Q565" i="47"/>
  <c r="T563" i="47"/>
  <c r="Q561" i="47"/>
  <c r="T559" i="47"/>
  <c r="Q557" i="47"/>
  <c r="T555" i="47"/>
  <c r="Q553" i="47"/>
  <c r="T551" i="47"/>
  <c r="Q549" i="47"/>
  <c r="T547" i="47"/>
  <c r="Q545" i="47"/>
  <c r="T543" i="47"/>
  <c r="Q541" i="47"/>
  <c r="T539" i="47"/>
  <c r="Q537" i="47"/>
  <c r="T535" i="47"/>
  <c r="Q533" i="47"/>
  <c r="T531" i="47"/>
  <c r="Q529" i="47"/>
  <c r="T527" i="47"/>
  <c r="Q525" i="47"/>
  <c r="T600" i="47"/>
  <c r="Q598" i="47"/>
  <c r="T596" i="47"/>
  <c r="Q594" i="47"/>
  <c r="T592" i="47"/>
  <c r="Q590" i="47"/>
  <c r="T588" i="47"/>
  <c r="Q586" i="47"/>
  <c r="T584" i="47"/>
  <c r="Q582" i="47"/>
  <c r="T580" i="47"/>
  <c r="Q578" i="47"/>
  <c r="T576" i="47"/>
  <c r="Q574" i="47"/>
  <c r="T572" i="47"/>
  <c r="Q570" i="47"/>
  <c r="T568" i="47"/>
  <c r="Q566" i="47"/>
  <c r="T564" i="47"/>
  <c r="Q562" i="47"/>
  <c r="T560" i="47"/>
  <c r="Q558" i="47"/>
  <c r="T556" i="47"/>
  <c r="Q554" i="47"/>
  <c r="T552" i="47"/>
  <c r="Q550" i="47"/>
  <c r="T548" i="47"/>
  <c r="Q546" i="47"/>
  <c r="T544" i="47"/>
  <c r="Q542" i="47"/>
  <c r="T540" i="47"/>
  <c r="Q538" i="47"/>
  <c r="T536" i="47"/>
  <c r="Q534" i="47"/>
  <c r="T532" i="47"/>
  <c r="Q530" i="47"/>
  <c r="T528" i="47"/>
  <c r="Q526" i="47"/>
  <c r="Q596" i="47"/>
  <c r="Q588" i="47"/>
  <c r="Q580" i="47"/>
  <c r="Q572" i="47"/>
  <c r="Q564" i="47"/>
  <c r="Q556" i="47"/>
  <c r="Q548" i="47"/>
  <c r="Q540" i="47"/>
  <c r="Q532" i="47"/>
  <c r="I525" i="47"/>
  <c r="R523" i="47"/>
  <c r="I521" i="47"/>
  <c r="R519" i="47"/>
  <c r="I517" i="47"/>
  <c r="R515" i="47"/>
  <c r="I513" i="47"/>
  <c r="R511" i="47"/>
  <c r="I509" i="47"/>
  <c r="R507" i="47"/>
  <c r="I505" i="47"/>
  <c r="R503" i="47"/>
  <c r="I501" i="47"/>
  <c r="R499" i="47"/>
  <c r="I497" i="47"/>
  <c r="R495" i="47"/>
  <c r="I493" i="47"/>
  <c r="R491" i="47"/>
  <c r="I489" i="47"/>
  <c r="R487" i="47"/>
  <c r="I485" i="47"/>
  <c r="R483" i="47"/>
  <c r="I481" i="47"/>
  <c r="R479" i="47"/>
  <c r="I477" i="47"/>
  <c r="R475" i="47"/>
  <c r="I473" i="47"/>
  <c r="R471" i="47"/>
  <c r="I469" i="47"/>
  <c r="R467" i="47"/>
  <c r="I465" i="47"/>
  <c r="R463" i="47"/>
  <c r="I461" i="47"/>
  <c r="R459" i="47"/>
  <c r="I457" i="47"/>
  <c r="R455" i="47"/>
  <c r="I453" i="47"/>
  <c r="R451" i="47"/>
  <c r="I449" i="47"/>
  <c r="R447" i="47"/>
  <c r="I445" i="47"/>
  <c r="R443" i="47"/>
  <c r="I441" i="47"/>
  <c r="R439" i="47"/>
  <c r="I437" i="47"/>
  <c r="R435" i="47"/>
  <c r="I433" i="47"/>
  <c r="R431" i="47"/>
  <c r="I429" i="47"/>
  <c r="R427" i="47"/>
  <c r="I425" i="47"/>
  <c r="R423" i="47"/>
  <c r="I421" i="47"/>
  <c r="R419" i="47"/>
  <c r="I417" i="47"/>
  <c r="R415" i="47"/>
  <c r="I413" i="47"/>
  <c r="R411" i="47"/>
  <c r="I409" i="47"/>
  <c r="R407" i="47"/>
  <c r="I405" i="47"/>
  <c r="R403" i="47"/>
  <c r="I401" i="47"/>
  <c r="R399" i="47"/>
  <c r="I397" i="47"/>
  <c r="R395" i="47"/>
  <c r="I393" i="47"/>
  <c r="R391" i="47"/>
  <c r="I389" i="47"/>
  <c r="R387" i="47"/>
  <c r="I385" i="47"/>
  <c r="R383" i="47"/>
  <c r="I381" i="47"/>
  <c r="R379" i="47"/>
  <c r="I377" i="47"/>
  <c r="R375" i="47"/>
  <c r="I373" i="47"/>
  <c r="R371" i="47"/>
  <c r="R601" i="47"/>
  <c r="I594" i="47"/>
  <c r="R593" i="47"/>
  <c r="I586" i="47"/>
  <c r="R585" i="47"/>
  <c r="I578" i="47"/>
  <c r="R577" i="47"/>
  <c r="I570" i="47"/>
  <c r="R569" i="47"/>
  <c r="I562" i="47"/>
  <c r="R561" i="47"/>
  <c r="I554" i="47"/>
  <c r="R553" i="47"/>
  <c r="I546" i="47"/>
  <c r="R545" i="47"/>
  <c r="I538" i="47"/>
  <c r="R537" i="47"/>
  <c r="I530" i="47"/>
  <c r="R529" i="47"/>
  <c r="Q523" i="47"/>
  <c r="T521" i="47"/>
  <c r="Q519" i="47"/>
  <c r="T517" i="47"/>
  <c r="Q515" i="47"/>
  <c r="T513" i="47"/>
  <c r="Q511" i="47"/>
  <c r="T509" i="47"/>
  <c r="Q507" i="47"/>
  <c r="T505" i="47"/>
  <c r="Q503" i="47"/>
  <c r="T501" i="47"/>
  <c r="Q499" i="47"/>
  <c r="T497" i="47"/>
  <c r="Q495" i="47"/>
  <c r="T493" i="47"/>
  <c r="Q491" i="47"/>
  <c r="T489" i="47"/>
  <c r="Q487" i="47"/>
  <c r="T485" i="47"/>
  <c r="Q483" i="47"/>
  <c r="T481" i="47"/>
  <c r="Q479" i="47"/>
  <c r="T477" i="47"/>
  <c r="Q475" i="47"/>
  <c r="T473" i="47"/>
  <c r="Q471" i="47"/>
  <c r="T469" i="47"/>
  <c r="Q467" i="47"/>
  <c r="T465" i="47"/>
  <c r="Q463" i="47"/>
  <c r="T461" i="47"/>
  <c r="Q459" i="47"/>
  <c r="T457" i="47"/>
  <c r="Q455" i="47"/>
  <c r="T453" i="47"/>
  <c r="Q451" i="47"/>
  <c r="T449" i="47"/>
  <c r="Q447" i="47"/>
  <c r="T445" i="47"/>
  <c r="Q443" i="47"/>
  <c r="T441" i="47"/>
  <c r="Q439" i="47"/>
  <c r="T437" i="47"/>
  <c r="Q435" i="47"/>
  <c r="T433" i="47"/>
  <c r="Q431" i="47"/>
  <c r="T429" i="47"/>
  <c r="I599" i="47"/>
  <c r="R598" i="47"/>
  <c r="T597" i="47"/>
  <c r="I596" i="47"/>
  <c r="R595" i="47"/>
  <c r="I591" i="47"/>
  <c r="R590" i="47"/>
  <c r="T589" i="47"/>
  <c r="I588" i="47"/>
  <c r="R587" i="47"/>
  <c r="I583" i="47"/>
  <c r="R582" i="47"/>
  <c r="T581" i="47"/>
  <c r="I580" i="47"/>
  <c r="R579" i="47"/>
  <c r="I575" i="47"/>
  <c r="R574" i="47"/>
  <c r="T573" i="47"/>
  <c r="I572" i="47"/>
  <c r="R571" i="47"/>
  <c r="I567" i="47"/>
  <c r="R566" i="47"/>
  <c r="T565" i="47"/>
  <c r="I564" i="47"/>
  <c r="R563" i="47"/>
  <c r="I559" i="47"/>
  <c r="R558" i="47"/>
  <c r="T557" i="47"/>
  <c r="I556" i="47"/>
  <c r="R555" i="47"/>
  <c r="I551" i="47"/>
  <c r="R550" i="47"/>
  <c r="T549" i="47"/>
  <c r="I548" i="47"/>
  <c r="R547" i="47"/>
  <c r="I543" i="47"/>
  <c r="R542" i="47"/>
  <c r="T541" i="47"/>
  <c r="I540" i="47"/>
  <c r="R539" i="47"/>
  <c r="I535" i="47"/>
  <c r="R534" i="47"/>
  <c r="T533" i="47"/>
  <c r="I532" i="47"/>
  <c r="R531" i="47"/>
  <c r="I527" i="47"/>
  <c r="R526" i="47"/>
  <c r="T525" i="47"/>
  <c r="R524" i="47"/>
  <c r="I522" i="47"/>
  <c r="R520" i="47"/>
  <c r="I518" i="47"/>
  <c r="R516" i="47"/>
  <c r="I514" i="47"/>
  <c r="R512" i="47"/>
  <c r="I510" i="47"/>
  <c r="R508" i="47"/>
  <c r="I506" i="47"/>
  <c r="R504" i="47"/>
  <c r="I502" i="47"/>
  <c r="R500" i="47"/>
  <c r="I498" i="47"/>
  <c r="R496" i="47"/>
  <c r="I494" i="47"/>
  <c r="R492" i="47"/>
  <c r="I490" i="47"/>
  <c r="R488" i="47"/>
  <c r="I486" i="47"/>
  <c r="R484" i="47"/>
  <c r="I482" i="47"/>
  <c r="R480" i="47"/>
  <c r="I478" i="47"/>
  <c r="R476" i="47"/>
  <c r="I474" i="47"/>
  <c r="R472" i="47"/>
  <c r="I470" i="47"/>
  <c r="R468" i="47"/>
  <c r="I466" i="47"/>
  <c r="R464" i="47"/>
  <c r="I462" i="47"/>
  <c r="R460" i="47"/>
  <c r="I458" i="47"/>
  <c r="R456" i="47"/>
  <c r="I454" i="47"/>
  <c r="R452" i="47"/>
  <c r="I450" i="47"/>
  <c r="R448" i="47"/>
  <c r="I446" i="47"/>
  <c r="R444" i="47"/>
  <c r="I442" i="47"/>
  <c r="R440" i="47"/>
  <c r="I438" i="47"/>
  <c r="R436" i="47"/>
  <c r="I434" i="47"/>
  <c r="R432" i="47"/>
  <c r="I430" i="47"/>
  <c r="R428" i="47"/>
  <c r="I426" i="47"/>
  <c r="R424" i="47"/>
  <c r="I422" i="47"/>
  <c r="R420" i="47"/>
  <c r="I418" i="47"/>
  <c r="R416" i="47"/>
  <c r="I414" i="47"/>
  <c r="R412" i="47"/>
  <c r="I410" i="47"/>
  <c r="R408" i="47"/>
  <c r="I406" i="47"/>
  <c r="R404" i="47"/>
  <c r="I402" i="47"/>
  <c r="R400" i="47"/>
  <c r="I398" i="47"/>
  <c r="R396" i="47"/>
  <c r="I394" i="47"/>
  <c r="R392" i="47"/>
  <c r="I390" i="47"/>
  <c r="R388" i="47"/>
  <c r="I386" i="47"/>
  <c r="R384" i="47"/>
  <c r="I382" i="47"/>
  <c r="R380" i="47"/>
  <c r="I378" i="47"/>
  <c r="R376" i="47"/>
  <c r="I374" i="47"/>
  <c r="R372" i="47"/>
  <c r="I601" i="47"/>
  <c r="R600" i="47"/>
  <c r="Q595" i="47"/>
  <c r="T594" i="47"/>
  <c r="I593" i="47"/>
  <c r="R592" i="47"/>
  <c r="Q587" i="47"/>
  <c r="T586" i="47"/>
  <c r="I585" i="47"/>
  <c r="R584" i="47"/>
  <c r="Q579" i="47"/>
  <c r="T578" i="47"/>
  <c r="I577" i="47"/>
  <c r="R576" i="47"/>
  <c r="Q571" i="47"/>
  <c r="T570" i="47"/>
  <c r="I569" i="47"/>
  <c r="R568" i="47"/>
  <c r="Q563" i="47"/>
  <c r="T562" i="47"/>
  <c r="I561" i="47"/>
  <c r="R560" i="47"/>
  <c r="Q555" i="47"/>
  <c r="T554" i="47"/>
  <c r="I553" i="47"/>
  <c r="R552" i="47"/>
  <c r="Q547" i="47"/>
  <c r="T546" i="47"/>
  <c r="I545" i="47"/>
  <c r="R544" i="47"/>
  <c r="Q539" i="47"/>
  <c r="T538" i="47"/>
  <c r="I537" i="47"/>
  <c r="R536" i="47"/>
  <c r="Q531" i="47"/>
  <c r="T530" i="47"/>
  <c r="I529" i="47"/>
  <c r="R528" i="47"/>
  <c r="Q524" i="47"/>
  <c r="T522" i="47"/>
  <c r="Q520" i="47"/>
  <c r="T518" i="47"/>
  <c r="Q516" i="47"/>
  <c r="T514" i="47"/>
  <c r="Q512" i="47"/>
  <c r="T510" i="47"/>
  <c r="Q508" i="47"/>
  <c r="T506" i="47"/>
  <c r="Q504" i="47"/>
  <c r="T502" i="47"/>
  <c r="Q500" i="47"/>
  <c r="T498" i="47"/>
  <c r="Q496" i="47"/>
  <c r="T494" i="47"/>
  <c r="Q492" i="47"/>
  <c r="T490" i="47"/>
  <c r="Q488" i="47"/>
  <c r="T486" i="47"/>
  <c r="Q484" i="47"/>
  <c r="T482" i="47"/>
  <c r="Q480" i="47"/>
  <c r="T478" i="47"/>
  <c r="Q476" i="47"/>
  <c r="T474" i="47"/>
  <c r="Q472" i="47"/>
  <c r="T470" i="47"/>
  <c r="Q468" i="47"/>
  <c r="T466" i="47"/>
  <c r="Q464" i="47"/>
  <c r="T462" i="47"/>
  <c r="Q460" i="47"/>
  <c r="T458" i="47"/>
  <c r="Q456" i="47"/>
  <c r="T454" i="47"/>
  <c r="Q452" i="47"/>
  <c r="T450" i="47"/>
  <c r="Q448" i="47"/>
  <c r="T446" i="47"/>
  <c r="Q444" i="47"/>
  <c r="T442" i="47"/>
  <c r="Q440" i="47"/>
  <c r="T438" i="47"/>
  <c r="Q436" i="47"/>
  <c r="T434" i="47"/>
  <c r="Q432" i="47"/>
  <c r="T430" i="47"/>
  <c r="I598" i="47"/>
  <c r="R597" i="47"/>
  <c r="I590" i="47"/>
  <c r="R589" i="47"/>
  <c r="I582" i="47"/>
  <c r="R581" i="47"/>
  <c r="I574" i="47"/>
  <c r="R573" i="47"/>
  <c r="I566" i="47"/>
  <c r="R565" i="47"/>
  <c r="I558" i="47"/>
  <c r="R557" i="47"/>
  <c r="I550" i="47"/>
  <c r="R549" i="47"/>
  <c r="I542" i="47"/>
  <c r="R541" i="47"/>
  <c r="I534" i="47"/>
  <c r="R533" i="47"/>
  <c r="I526" i="47"/>
  <c r="R525" i="47"/>
  <c r="T523" i="47"/>
  <c r="Q521" i="47"/>
  <c r="T519" i="47"/>
  <c r="Q517" i="47"/>
  <c r="T515" i="47"/>
  <c r="Q513" i="47"/>
  <c r="T511" i="47"/>
  <c r="Q509" i="47"/>
  <c r="T507" i="47"/>
  <c r="Q505" i="47"/>
  <c r="T503" i="47"/>
  <c r="Q501" i="47"/>
  <c r="T499" i="47"/>
  <c r="Q497" i="47"/>
  <c r="T495" i="47"/>
  <c r="Q493" i="47"/>
  <c r="T491" i="47"/>
  <c r="Q489" i="47"/>
  <c r="T487" i="47"/>
  <c r="Q485" i="47"/>
  <c r="T483" i="47"/>
  <c r="Q481" i="47"/>
  <c r="T479" i="47"/>
  <c r="Q477" i="47"/>
  <c r="T475" i="47"/>
  <c r="Q473" i="47"/>
  <c r="T471" i="47"/>
  <c r="Q469" i="47"/>
  <c r="T467" i="47"/>
  <c r="Q465" i="47"/>
  <c r="T463" i="47"/>
  <c r="Q461" i="47"/>
  <c r="T459" i="47"/>
  <c r="Q457" i="47"/>
  <c r="T455" i="47"/>
  <c r="Q453" i="47"/>
  <c r="T451" i="47"/>
  <c r="Q449" i="47"/>
  <c r="T447" i="47"/>
  <c r="Q445" i="47"/>
  <c r="T443" i="47"/>
  <c r="Q441" i="47"/>
  <c r="T439" i="47"/>
  <c r="Q437" i="47"/>
  <c r="T435" i="47"/>
  <c r="Q433" i="47"/>
  <c r="T431" i="47"/>
  <c r="R228" i="47"/>
  <c r="I230" i="47"/>
  <c r="R232" i="47"/>
  <c r="I234" i="47"/>
  <c r="R236" i="47"/>
  <c r="I238" i="47"/>
  <c r="R240" i="47"/>
  <c r="I242" i="47"/>
  <c r="R244" i="47"/>
  <c r="I246" i="47"/>
  <c r="R248" i="47"/>
  <c r="I250" i="47"/>
  <c r="R252" i="47"/>
  <c r="I254" i="47"/>
  <c r="R256" i="47"/>
  <c r="I258" i="47"/>
  <c r="R260" i="47"/>
  <c r="I262" i="47"/>
  <c r="R264" i="47"/>
  <c r="I266" i="47"/>
  <c r="R268" i="47"/>
  <c r="I270" i="47"/>
  <c r="R272" i="47"/>
  <c r="I274" i="47"/>
  <c r="R276" i="47"/>
  <c r="I278" i="47"/>
  <c r="R280" i="47"/>
  <c r="I282" i="47"/>
  <c r="R284" i="47"/>
  <c r="I286" i="47"/>
  <c r="R288" i="47"/>
  <c r="I290" i="47"/>
  <c r="R292" i="47"/>
  <c r="I294" i="47"/>
  <c r="R296" i="47"/>
  <c r="I298" i="47"/>
  <c r="R300" i="47"/>
  <c r="I302" i="47"/>
  <c r="R304" i="47"/>
  <c r="I306" i="47"/>
  <c r="R308" i="47"/>
  <c r="I310" i="47"/>
  <c r="R312" i="47"/>
  <c r="I314" i="47"/>
  <c r="R316" i="47"/>
  <c r="I318" i="47"/>
  <c r="R320" i="47"/>
  <c r="I322" i="47"/>
  <c r="R324" i="47"/>
  <c r="I326" i="47"/>
  <c r="R328" i="47"/>
  <c r="I330" i="47"/>
  <c r="R332" i="47"/>
  <c r="I334" i="47"/>
  <c r="R336" i="47"/>
  <c r="I338" i="47"/>
  <c r="R340" i="47"/>
  <c r="I342" i="47"/>
  <c r="R344" i="47"/>
  <c r="I346" i="47"/>
  <c r="R348" i="47"/>
  <c r="I350" i="47"/>
  <c r="R352" i="47"/>
  <c r="I354" i="47"/>
  <c r="R356" i="47"/>
  <c r="I358" i="47"/>
  <c r="R360" i="47"/>
  <c r="I362" i="47"/>
  <c r="R364" i="47"/>
  <c r="I366" i="47"/>
  <c r="R368" i="47"/>
  <c r="I370" i="47"/>
  <c r="Q378" i="47"/>
  <c r="T380" i="47"/>
  <c r="Q381" i="47"/>
  <c r="T383" i="47"/>
  <c r="Q384" i="47"/>
  <c r="T386" i="47"/>
  <c r="Q394" i="47"/>
  <c r="T396" i="47"/>
  <c r="Q397" i="47"/>
  <c r="T399" i="47"/>
  <c r="Q400" i="47"/>
  <c r="T402" i="47"/>
  <c r="Q410" i="47"/>
  <c r="T412" i="47"/>
  <c r="Q413" i="47"/>
  <c r="T415" i="47"/>
  <c r="Q416" i="47"/>
  <c r="T418" i="47"/>
  <c r="Q426" i="47"/>
  <c r="T428" i="47"/>
  <c r="R429" i="47"/>
  <c r="Q506" i="47"/>
  <c r="I511" i="47"/>
  <c r="R517" i="47"/>
  <c r="Q522" i="47"/>
  <c r="R532" i="47"/>
  <c r="R543" i="47"/>
  <c r="Q551" i="47"/>
  <c r="R554" i="47"/>
  <c r="Q568" i="47"/>
  <c r="I573" i="47"/>
  <c r="T574" i="47"/>
  <c r="I576" i="47"/>
  <c r="T577" i="47"/>
  <c r="I587" i="47"/>
  <c r="R596" i="47"/>
  <c r="T257" i="47"/>
  <c r="Q259" i="47"/>
  <c r="T261" i="47"/>
  <c r="Q263" i="47"/>
  <c r="T265" i="47"/>
  <c r="Q267" i="47"/>
  <c r="T269" i="47"/>
  <c r="Q271" i="47"/>
  <c r="T273" i="47"/>
  <c r="Q275" i="47"/>
  <c r="T277" i="47"/>
  <c r="Q279" i="47"/>
  <c r="T281" i="47"/>
  <c r="Q283" i="47"/>
  <c r="T285" i="47"/>
  <c r="Q287" i="47"/>
  <c r="T289" i="47"/>
  <c r="Q291" i="47"/>
  <c r="T293" i="47"/>
  <c r="Q295" i="47"/>
  <c r="T297" i="47"/>
  <c r="Q299" i="47"/>
  <c r="T301" i="47"/>
  <c r="Q303" i="47"/>
  <c r="T305" i="47"/>
  <c r="Q307" i="47"/>
  <c r="T309" i="47"/>
  <c r="Q311" i="47"/>
  <c r="T313" i="47"/>
  <c r="Q315" i="47"/>
  <c r="T317" i="47"/>
  <c r="Q319" i="47"/>
  <c r="T321" i="47"/>
  <c r="Q323" i="47"/>
  <c r="T325" i="47"/>
  <c r="Q327" i="47"/>
  <c r="T329" i="47"/>
  <c r="Q331" i="47"/>
  <c r="T333" i="47"/>
  <c r="Q335" i="47"/>
  <c r="T337" i="47"/>
  <c r="Q339" i="47"/>
  <c r="T341" i="47"/>
  <c r="Q343" i="47"/>
  <c r="T345" i="47"/>
  <c r="Q347" i="47"/>
  <c r="T349" i="47"/>
  <c r="Q351" i="47"/>
  <c r="T353" i="47"/>
  <c r="Q355" i="47"/>
  <c r="T357" i="47"/>
  <c r="Q359" i="47"/>
  <c r="T361" i="47"/>
  <c r="Q363" i="47"/>
  <c r="T365" i="47"/>
  <c r="Q367" i="47"/>
  <c r="T369" i="47"/>
  <c r="Q375" i="47"/>
  <c r="I376" i="47"/>
  <c r="T377" i="47"/>
  <c r="R378" i="47"/>
  <c r="I379" i="47"/>
  <c r="R381" i="47"/>
  <c r="Q391" i="47"/>
  <c r="I392" i="47"/>
  <c r="T393" i="47"/>
  <c r="R394" i="47"/>
  <c r="I395" i="47"/>
  <c r="R397" i="47"/>
  <c r="Q407" i="47"/>
  <c r="I408" i="47"/>
  <c r="T409" i="47"/>
  <c r="R410" i="47"/>
  <c r="I411" i="47"/>
  <c r="R413" i="47"/>
  <c r="Q423" i="47"/>
  <c r="I424" i="47"/>
  <c r="T425" i="47"/>
  <c r="R426" i="47"/>
  <c r="I427" i="47"/>
  <c r="I432" i="47"/>
  <c r="R433" i="47"/>
  <c r="I436" i="47"/>
  <c r="R437" i="47"/>
  <c r="I440" i="47"/>
  <c r="R441" i="47"/>
  <c r="I444" i="47"/>
  <c r="R445" i="47"/>
  <c r="I448" i="47"/>
  <c r="R449" i="47"/>
  <c r="I452" i="47"/>
  <c r="R453" i="47"/>
  <c r="I456" i="47"/>
  <c r="R457" i="47"/>
  <c r="I460" i="47"/>
  <c r="R461" i="47"/>
  <c r="I464" i="47"/>
  <c r="R465" i="47"/>
  <c r="I468" i="47"/>
  <c r="R469" i="47"/>
  <c r="I472" i="47"/>
  <c r="R473" i="47"/>
  <c r="I476" i="47"/>
  <c r="R477" i="47"/>
  <c r="I480" i="47"/>
  <c r="R481" i="47"/>
  <c r="I484" i="47"/>
  <c r="R485" i="47"/>
  <c r="I488" i="47"/>
  <c r="R489" i="47"/>
  <c r="I492" i="47"/>
  <c r="R493" i="47"/>
  <c r="I496" i="47"/>
  <c r="R497" i="47"/>
  <c r="I500" i="47"/>
  <c r="R501" i="47"/>
  <c r="I504" i="47"/>
  <c r="R506" i="47"/>
  <c r="T512" i="47"/>
  <c r="I520" i="47"/>
  <c r="R522" i="47"/>
  <c r="I531" i="47"/>
  <c r="R540" i="47"/>
  <c r="R551" i="47"/>
  <c r="Q559" i="47"/>
  <c r="R562" i="47"/>
  <c r="Q576" i="47"/>
  <c r="I581" i="47"/>
  <c r="T582" i="47"/>
  <c r="I584" i="47"/>
  <c r="T585" i="47"/>
  <c r="I595" i="47"/>
  <c r="I229" i="47"/>
  <c r="R231" i="47"/>
  <c r="I233" i="47"/>
  <c r="R235" i="47"/>
  <c r="I237" i="47"/>
  <c r="R239" i="47"/>
  <c r="I241" i="47"/>
  <c r="R243" i="47"/>
  <c r="I245" i="47"/>
  <c r="R247" i="47"/>
  <c r="I249" i="47"/>
  <c r="R251" i="47"/>
  <c r="I253" i="47"/>
  <c r="R255" i="47"/>
  <c r="I257" i="47"/>
  <c r="R259" i="47"/>
  <c r="I261" i="47"/>
  <c r="R263" i="47"/>
  <c r="I265" i="47"/>
  <c r="R267" i="47"/>
  <c r="I269" i="47"/>
  <c r="R271" i="47"/>
  <c r="I273" i="47"/>
  <c r="R275" i="47"/>
  <c r="I277" i="47"/>
  <c r="R279" i="47"/>
  <c r="I281" i="47"/>
  <c r="R283" i="47"/>
  <c r="I285" i="47"/>
  <c r="R287" i="47"/>
  <c r="I289" i="47"/>
  <c r="R291" i="47"/>
  <c r="I293" i="47"/>
  <c r="R295" i="47"/>
  <c r="I297" i="47"/>
  <c r="R299" i="47"/>
  <c r="I301" i="47"/>
  <c r="R303" i="47"/>
  <c r="I305" i="47"/>
  <c r="R307" i="47"/>
  <c r="I309" i="47"/>
  <c r="R311" i="47"/>
  <c r="I313" i="47"/>
  <c r="R315" i="47"/>
  <c r="I317" i="47"/>
  <c r="R319" i="47"/>
  <c r="I321" i="47"/>
  <c r="R323" i="47"/>
  <c r="I325" i="47"/>
  <c r="R327" i="47"/>
  <c r="I329" i="47"/>
  <c r="R331" i="47"/>
  <c r="I333" i="47"/>
  <c r="R335" i="47"/>
  <c r="I337" i="47"/>
  <c r="R339" i="47"/>
  <c r="I341" i="47"/>
  <c r="R343" i="47"/>
  <c r="I345" i="47"/>
  <c r="R347" i="47"/>
  <c r="I349" i="47"/>
  <c r="R351" i="47"/>
  <c r="I353" i="47"/>
  <c r="R355" i="47"/>
  <c r="I357" i="47"/>
  <c r="R359" i="47"/>
  <c r="I361" i="47"/>
  <c r="R363" i="47"/>
  <c r="I365" i="47"/>
  <c r="R367" i="47"/>
  <c r="I369" i="47"/>
  <c r="T371" i="47"/>
  <c r="Q372" i="47"/>
  <c r="T374" i="47"/>
  <c r="Q382" i="47"/>
  <c r="T384" i="47"/>
  <c r="Q385" i="47"/>
  <c r="T387" i="47"/>
  <c r="Q388" i="47"/>
  <c r="T390" i="47"/>
  <c r="Q398" i="47"/>
  <c r="T400" i="47"/>
  <c r="Q401" i="47"/>
  <c r="T403" i="47"/>
  <c r="Q404" i="47"/>
  <c r="T406" i="47"/>
  <c r="Q414" i="47"/>
  <c r="T416" i="47"/>
  <c r="Q417" i="47"/>
  <c r="T419" i="47"/>
  <c r="Q420" i="47"/>
  <c r="T422" i="47"/>
  <c r="R505" i="47"/>
  <c r="Q510" i="47"/>
  <c r="I515" i="47"/>
  <c r="R521" i="47"/>
  <c r="T526" i="47"/>
  <c r="I528" i="47"/>
  <c r="T529" i="47"/>
  <c r="I539" i="47"/>
  <c r="R548" i="47"/>
  <c r="R559" i="47"/>
  <c r="Q567" i="47"/>
  <c r="R570" i="47"/>
  <c r="Q584" i="47"/>
  <c r="I589" i="47"/>
  <c r="T590" i="47"/>
  <c r="I592" i="47"/>
  <c r="T593" i="47"/>
  <c r="R604" i="47"/>
  <c r="R607" i="47"/>
  <c r="I614" i="47"/>
  <c r="I617" i="47"/>
  <c r="Q618" i="47"/>
  <c r="I620" i="47"/>
  <c r="Q621" i="47"/>
  <c r="I623" i="47"/>
  <c r="Q624" i="47"/>
  <c r="T625" i="47"/>
  <c r="Q627" i="47"/>
  <c r="T628" i="47"/>
  <c r="R630" i="47"/>
  <c r="T631" i="47"/>
  <c r="R633" i="47"/>
  <c r="I635" i="47"/>
  <c r="Q636" i="47"/>
  <c r="I641" i="47"/>
  <c r="Q642" i="47"/>
  <c r="I644" i="47"/>
  <c r="Q645" i="47"/>
  <c r="T646" i="47"/>
  <c r="R648" i="47"/>
  <c r="I652" i="47"/>
  <c r="Q653" i="47"/>
  <c r="T654" i="47"/>
  <c r="R656" i="47"/>
  <c r="I660" i="47"/>
  <c r="Q661" i="47"/>
  <c r="T662" i="47"/>
  <c r="R664" i="47"/>
  <c r="I671" i="47"/>
  <c r="Q672" i="47"/>
  <c r="T673" i="47"/>
  <c r="R675" i="47"/>
  <c r="T676" i="47"/>
  <c r="R678" i="47"/>
  <c r="I682" i="47"/>
  <c r="Q683" i="47"/>
  <c r="T684" i="47"/>
  <c r="R686" i="47"/>
  <c r="I690" i="47"/>
  <c r="Q691" i="47"/>
  <c r="T692" i="47"/>
  <c r="R694" i="47"/>
  <c r="Q696" i="47"/>
  <c r="R698" i="47"/>
  <c r="I699" i="47"/>
  <c r="T702" i="47"/>
  <c r="Q703" i="47"/>
  <c r="I704" i="47"/>
  <c r="R708" i="47"/>
  <c r="Q709" i="47"/>
  <c r="R713" i="47"/>
  <c r="Q723" i="47"/>
  <c r="Q726" i="47"/>
  <c r="Q729" i="47"/>
  <c r="T733" i="47"/>
  <c r="T747" i="47"/>
  <c r="I769" i="47"/>
  <c r="I810" i="47"/>
  <c r="I816" i="47"/>
  <c r="Q828" i="47"/>
  <c r="T831" i="47"/>
  <c r="Q837" i="47"/>
  <c r="I867" i="47"/>
  <c r="Q893" i="47"/>
  <c r="R903" i="47"/>
  <c r="T906" i="47"/>
  <c r="I912" i="47"/>
  <c r="T933" i="47"/>
  <c r="R939" i="47"/>
  <c r="I605" i="47"/>
  <c r="Q606" i="47"/>
  <c r="I608" i="47"/>
  <c r="Q609" i="47"/>
  <c r="I611" i="47"/>
  <c r="Q612" i="47"/>
  <c r="T613" i="47"/>
  <c r="Q615" i="47"/>
  <c r="T616" i="47"/>
  <c r="R618" i="47"/>
  <c r="T619" i="47"/>
  <c r="R621" i="47"/>
  <c r="T622" i="47"/>
  <c r="R624" i="47"/>
  <c r="R627" i="47"/>
  <c r="T634" i="47"/>
  <c r="R636" i="47"/>
  <c r="I638" i="47"/>
  <c r="Q639" i="47"/>
  <c r="T640" i="47"/>
  <c r="R642" i="47"/>
  <c r="T643" i="47"/>
  <c r="R645" i="47"/>
  <c r="I649" i="47"/>
  <c r="Q650" i="47"/>
  <c r="T651" i="47"/>
  <c r="R653" i="47"/>
  <c r="I657" i="47"/>
  <c r="Q658" i="47"/>
  <c r="T659" i="47"/>
  <c r="R661" i="47"/>
  <c r="I665" i="47"/>
  <c r="Q666" i="47"/>
  <c r="I668" i="47"/>
  <c r="Q669" i="47"/>
  <c r="T670" i="47"/>
  <c r="R672" i="47"/>
  <c r="I679" i="47"/>
  <c r="Q680" i="47"/>
  <c r="T681" i="47"/>
  <c r="R683" i="47"/>
  <c r="I687" i="47"/>
  <c r="Q688" i="47"/>
  <c r="T689" i="47"/>
  <c r="R691" i="47"/>
  <c r="I695" i="47"/>
  <c r="R696" i="47"/>
  <c r="I697" i="47"/>
  <c r="T700" i="47"/>
  <c r="Q710" i="47"/>
  <c r="R711" i="47"/>
  <c r="R716" i="47"/>
  <c r="I722" i="47"/>
  <c r="I725" i="47"/>
  <c r="R726" i="47"/>
  <c r="I728" i="47"/>
  <c r="R729" i="47"/>
  <c r="Q732" i="47"/>
  <c r="R737" i="47"/>
  <c r="I745" i="47"/>
  <c r="Q754" i="47"/>
  <c r="R769" i="47"/>
  <c r="T772" i="47"/>
  <c r="I776" i="47"/>
  <c r="Q779" i="47"/>
  <c r="T782" i="47"/>
  <c r="T788" i="47"/>
  <c r="I792" i="47"/>
  <c r="Q795" i="47"/>
  <c r="R804" i="47"/>
  <c r="R810" i="47"/>
  <c r="Q819" i="47"/>
  <c r="R828" i="47"/>
  <c r="Q844" i="47"/>
  <c r="I851" i="47"/>
  <c r="T854" i="47"/>
  <c r="R870" i="47"/>
  <c r="T880" i="47"/>
  <c r="I884" i="47"/>
  <c r="Q887" i="47"/>
  <c r="T897" i="47"/>
  <c r="T915" i="47"/>
  <c r="I919" i="47"/>
  <c r="Q922" i="47"/>
  <c r="Q960" i="47"/>
  <c r="T604" i="47"/>
  <c r="R606" i="47"/>
  <c r="T607" i="47"/>
  <c r="R609" i="47"/>
  <c r="T610" i="47"/>
  <c r="R612" i="47"/>
  <c r="R615" i="47"/>
  <c r="I622" i="47"/>
  <c r="I625" i="47"/>
  <c r="Q626" i="47"/>
  <c r="I628" i="47"/>
  <c r="Q629" i="47"/>
  <c r="I631" i="47"/>
  <c r="Q632" i="47"/>
  <c r="I634" i="47"/>
  <c r="T637" i="47"/>
  <c r="R639" i="47"/>
  <c r="I643" i="47"/>
  <c r="I646" i="47"/>
  <c r="Q647" i="47"/>
  <c r="T648" i="47"/>
  <c r="R650" i="47"/>
  <c r="I654" i="47"/>
  <c r="Q655" i="47"/>
  <c r="T656" i="47"/>
  <c r="R658" i="47"/>
  <c r="I662" i="47"/>
  <c r="Q663" i="47"/>
  <c r="T664" i="47"/>
  <c r="R666" i="47"/>
  <c r="T667" i="47"/>
  <c r="R669" i="47"/>
  <c r="I673" i="47"/>
  <c r="Q674" i="47"/>
  <c r="I676" i="47"/>
  <c r="Q677" i="47"/>
  <c r="T678" i="47"/>
  <c r="R680" i="47"/>
  <c r="I684" i="47"/>
  <c r="Q685" i="47"/>
  <c r="T686" i="47"/>
  <c r="R688" i="47"/>
  <c r="I692" i="47"/>
  <c r="Q693" i="47"/>
  <c r="T694" i="47"/>
  <c r="Q699" i="47"/>
  <c r="Q701" i="47"/>
  <c r="T708" i="47"/>
  <c r="T709" i="47"/>
  <c r="R710" i="47"/>
  <c r="R732" i="47"/>
  <c r="R735" i="47"/>
  <c r="T739" i="47"/>
  <c r="T748" i="47"/>
  <c r="R754" i="47"/>
  <c r="R779" i="47"/>
  <c r="R795" i="47"/>
  <c r="I826" i="47"/>
  <c r="R861" i="47"/>
  <c r="Q877" i="47"/>
  <c r="Q894" i="47"/>
  <c r="I901" i="47"/>
  <c r="R922" i="47"/>
  <c r="I928" i="47"/>
  <c r="Q931" i="47"/>
  <c r="R952" i="47"/>
  <c r="T964" i="47"/>
  <c r="R603" i="47"/>
  <c r="I610" i="47"/>
  <c r="I613" i="47"/>
  <c r="Q614" i="47"/>
  <c r="I616" i="47"/>
  <c r="Q617" i="47"/>
  <c r="I619" i="47"/>
  <c r="Q620" i="47"/>
  <c r="T621" i="47"/>
  <c r="Q623" i="47"/>
  <c r="T624" i="47"/>
  <c r="R626" i="47"/>
  <c r="T627" i="47"/>
  <c r="R629" i="47"/>
  <c r="T630" i="47"/>
  <c r="R632" i="47"/>
  <c r="T633" i="47"/>
  <c r="Q635" i="47"/>
  <c r="I637" i="47"/>
  <c r="I640" i="47"/>
  <c r="Q641" i="47"/>
  <c r="T642" i="47"/>
  <c r="Q644" i="47"/>
  <c r="T645" i="47"/>
  <c r="R647" i="47"/>
  <c r="I651" i="47"/>
  <c r="Q652" i="47"/>
  <c r="T653" i="47"/>
  <c r="R655" i="47"/>
  <c r="I659" i="47"/>
  <c r="Q660" i="47"/>
  <c r="T661" i="47"/>
  <c r="R663" i="47"/>
  <c r="I667" i="47"/>
  <c r="I670" i="47"/>
  <c r="Q671" i="47"/>
  <c r="T672" i="47"/>
  <c r="R674" i="47"/>
  <c r="T675" i="47"/>
  <c r="R677" i="47"/>
  <c r="I681" i="47"/>
  <c r="Q682" i="47"/>
  <c r="T683" i="47"/>
  <c r="R685" i="47"/>
  <c r="I689" i="47"/>
  <c r="Q690" i="47"/>
  <c r="T691" i="47"/>
  <c r="R693" i="47"/>
  <c r="T696" i="47"/>
  <c r="R699" i="47"/>
  <c r="R701" i="47"/>
  <c r="I702" i="47"/>
  <c r="T703" i="47"/>
  <c r="Q704" i="47"/>
  <c r="I705" i="47"/>
  <c r="I706" i="47"/>
  <c r="T711" i="47"/>
  <c r="T716" i="47"/>
  <c r="T719" i="47"/>
  <c r="T722" i="47"/>
  <c r="I738" i="47"/>
  <c r="I761" i="47"/>
  <c r="I767" i="47"/>
  <c r="I802" i="47"/>
  <c r="I808" i="47"/>
  <c r="R820" i="47"/>
  <c r="R826" i="47"/>
  <c r="T838" i="47"/>
  <c r="Q845" i="47"/>
  <c r="I868" i="47"/>
  <c r="Q871" i="47"/>
  <c r="T907" i="47"/>
  <c r="R931" i="47"/>
  <c r="R976" i="47"/>
  <c r="R973" i="47"/>
  <c r="T971" i="47"/>
  <c r="R970" i="47"/>
  <c r="T968" i="47"/>
  <c r="R967" i="47"/>
  <c r="T965" i="47"/>
  <c r="Q964" i="47"/>
  <c r="T962" i="47"/>
  <c r="Q961" i="47"/>
  <c r="I960" i="47"/>
  <c r="Q958" i="47"/>
  <c r="I957" i="47"/>
  <c r="Q955" i="47"/>
  <c r="I954" i="47"/>
  <c r="I951" i="47"/>
  <c r="Q976" i="47"/>
  <c r="T974" i="47"/>
  <c r="Q973" i="47"/>
  <c r="I972" i="47"/>
  <c r="Q970" i="47"/>
  <c r="I969" i="47"/>
  <c r="Q967" i="47"/>
  <c r="I966" i="47"/>
  <c r="I963" i="47"/>
  <c r="R956" i="47"/>
  <c r="R953" i="47"/>
  <c r="T951" i="47"/>
  <c r="R950" i="47"/>
  <c r="T948" i="47"/>
  <c r="R947" i="47"/>
  <c r="T945" i="47"/>
  <c r="Q944" i="47"/>
  <c r="T942" i="47"/>
  <c r="Q941" i="47"/>
  <c r="I940" i="47"/>
  <c r="Q938" i="47"/>
  <c r="I975" i="47"/>
  <c r="R968" i="47"/>
  <c r="R965" i="47"/>
  <c r="T963" i="47"/>
  <c r="R962" i="47"/>
  <c r="T960" i="47"/>
  <c r="R959" i="47"/>
  <c r="T957" i="47"/>
  <c r="Q956" i="47"/>
  <c r="T954" i="47"/>
  <c r="Q953" i="47"/>
  <c r="I952" i="47"/>
  <c r="Q950" i="47"/>
  <c r="I949" i="47"/>
  <c r="Q947" i="47"/>
  <c r="I946" i="47"/>
  <c r="I976" i="47"/>
  <c r="Q974" i="47"/>
  <c r="I973" i="47"/>
  <c r="Q971" i="47"/>
  <c r="I970" i="47"/>
  <c r="I967" i="47"/>
  <c r="R960" i="47"/>
  <c r="R957" i="47"/>
  <c r="T955" i="47"/>
  <c r="R954" i="47"/>
  <c r="T952" i="47"/>
  <c r="R951" i="47"/>
  <c r="T949" i="47"/>
  <c r="Q948" i="47"/>
  <c r="T946" i="47"/>
  <c r="Q945" i="47"/>
  <c r="I944" i="47"/>
  <c r="Q942" i="47"/>
  <c r="I941" i="47"/>
  <c r="R974" i="47"/>
  <c r="T966" i="47"/>
  <c r="R963" i="47"/>
  <c r="Q962" i="47"/>
  <c r="I961" i="47"/>
  <c r="T956" i="47"/>
  <c r="I953" i="47"/>
  <c r="R941" i="47"/>
  <c r="T940" i="47"/>
  <c r="T938" i="47"/>
  <c r="R932" i="47"/>
  <c r="R929" i="47"/>
  <c r="T927" i="47"/>
  <c r="R926" i="47"/>
  <c r="T924" i="47"/>
  <c r="R923" i="47"/>
  <c r="T921" i="47"/>
  <c r="Q920" i="47"/>
  <c r="T918" i="47"/>
  <c r="Q917" i="47"/>
  <c r="I916" i="47"/>
  <c r="Q914" i="47"/>
  <c r="I913" i="47"/>
  <c r="Q911" i="47"/>
  <c r="I910" i="47"/>
  <c r="I907" i="47"/>
  <c r="R900" i="47"/>
  <c r="R897" i="47"/>
  <c r="T895" i="47"/>
  <c r="R894" i="47"/>
  <c r="T892" i="47"/>
  <c r="R891" i="47"/>
  <c r="T889" i="47"/>
  <c r="Q888" i="47"/>
  <c r="I887" i="47"/>
  <c r="R883" i="47"/>
  <c r="T881" i="47"/>
  <c r="Q880" i="47"/>
  <c r="I879" i="47"/>
  <c r="R875" i="47"/>
  <c r="T873" i="47"/>
  <c r="Q872" i="47"/>
  <c r="I871" i="47"/>
  <c r="R864" i="47"/>
  <c r="T862" i="47"/>
  <c r="Q861" i="47"/>
  <c r="I860" i="47"/>
  <c r="Q858" i="47"/>
  <c r="I857" i="47"/>
  <c r="R853" i="47"/>
  <c r="T851" i="47"/>
  <c r="Q850" i="47"/>
  <c r="I849" i="47"/>
  <c r="R845" i="47"/>
  <c r="T843" i="47"/>
  <c r="Q842" i="47"/>
  <c r="I841" i="47"/>
  <c r="R837" i="47"/>
  <c r="T835" i="47"/>
  <c r="R834" i="47"/>
  <c r="T832" i="47"/>
  <c r="Q831" i="47"/>
  <c r="I830" i="47"/>
  <c r="I827" i="47"/>
  <c r="R823" i="47"/>
  <c r="T821" i="47"/>
  <c r="Q820" i="47"/>
  <c r="I819" i="47"/>
  <c r="R815" i="47"/>
  <c r="T813" i="47"/>
  <c r="Q812" i="47"/>
  <c r="I811" i="47"/>
  <c r="R807" i="47"/>
  <c r="T805" i="47"/>
  <c r="Q804" i="47"/>
  <c r="T802" i="47"/>
  <c r="Q801" i="47"/>
  <c r="I800" i="47"/>
  <c r="R796" i="47"/>
  <c r="R793" i="47"/>
  <c r="T791" i="47"/>
  <c r="Q790" i="47"/>
  <c r="I789" i="47"/>
  <c r="R785" i="47"/>
  <c r="T783" i="47"/>
  <c r="Q782" i="47"/>
  <c r="I781" i="47"/>
  <c r="R777" i="47"/>
  <c r="T775" i="47"/>
  <c r="Q774" i="47"/>
  <c r="I773" i="47"/>
  <c r="Q771" i="47"/>
  <c r="I770" i="47"/>
  <c r="R766" i="47"/>
  <c r="T764" i="47"/>
  <c r="R763" i="47"/>
  <c r="T761" i="47"/>
  <c r="Q760" i="47"/>
  <c r="I759" i="47"/>
  <c r="R755" i="47"/>
  <c r="T753" i="47"/>
  <c r="Q752" i="47"/>
  <c r="I751" i="47"/>
  <c r="R747" i="47"/>
  <c r="T745" i="47"/>
  <c r="Q744" i="47"/>
  <c r="I743" i="47"/>
  <c r="Q975" i="47"/>
  <c r="T969" i="47"/>
  <c r="R966" i="47"/>
  <c r="Q965" i="47"/>
  <c r="I964" i="47"/>
  <c r="I962" i="47"/>
  <c r="T958" i="47"/>
  <c r="Q957" i="47"/>
  <c r="I955" i="47"/>
  <c r="T950" i="47"/>
  <c r="R949" i="47"/>
  <c r="Q946" i="47"/>
  <c r="R945" i="47"/>
  <c r="T943" i="47"/>
  <c r="R940" i="47"/>
  <c r="I939" i="47"/>
  <c r="R938" i="47"/>
  <c r="I937" i="47"/>
  <c r="Q935" i="47"/>
  <c r="I934" i="47"/>
  <c r="I931" i="47"/>
  <c r="R924" i="47"/>
  <c r="R921" i="47"/>
  <c r="T919" i="47"/>
  <c r="R918" i="47"/>
  <c r="T916" i="47"/>
  <c r="R915" i="47"/>
  <c r="T913" i="47"/>
  <c r="Q912" i="47"/>
  <c r="T910" i="47"/>
  <c r="Q909" i="47"/>
  <c r="I908" i="47"/>
  <c r="Q906" i="47"/>
  <c r="I905" i="47"/>
  <c r="Q903" i="47"/>
  <c r="I902" i="47"/>
  <c r="I899" i="47"/>
  <c r="R892" i="47"/>
  <c r="R889" i="47"/>
  <c r="T887" i="47"/>
  <c r="Q886" i="47"/>
  <c r="I885" i="47"/>
  <c r="R881" i="47"/>
  <c r="T879" i="47"/>
  <c r="Q878" i="47"/>
  <c r="I877" i="47"/>
  <c r="R873" i="47"/>
  <c r="T871" i="47"/>
  <c r="Q870" i="47"/>
  <c r="I869" i="47"/>
  <c r="Q867" i="47"/>
  <c r="I866" i="47"/>
  <c r="R862" i="47"/>
  <c r="T860" i="47"/>
  <c r="R859" i="47"/>
  <c r="T857" i="47"/>
  <c r="Q856" i="47"/>
  <c r="I855" i="47"/>
  <c r="R851" i="47"/>
  <c r="T849" i="47"/>
  <c r="Q848" i="47"/>
  <c r="I847" i="47"/>
  <c r="R843" i="47"/>
  <c r="T841" i="47"/>
  <c r="Q840" i="47"/>
  <c r="I839" i="47"/>
  <c r="R832" i="47"/>
  <c r="T830" i="47"/>
  <c r="Q829" i="47"/>
  <c r="I828" i="47"/>
  <c r="Q826" i="47"/>
  <c r="I825" i="47"/>
  <c r="R821" i="47"/>
  <c r="T819" i="47"/>
  <c r="Q818" i="47"/>
  <c r="I817" i="47"/>
  <c r="R813" i="47"/>
  <c r="T811" i="47"/>
  <c r="Q810" i="47"/>
  <c r="I809" i="47"/>
  <c r="R805" i="47"/>
  <c r="T803" i="47"/>
  <c r="R802" i="47"/>
  <c r="T800" i="47"/>
  <c r="Q799" i="47"/>
  <c r="I798" i="47"/>
  <c r="I795" i="47"/>
  <c r="R791" i="47"/>
  <c r="T789" i="47"/>
  <c r="Q788" i="47"/>
  <c r="I787" i="47"/>
  <c r="R783" i="47"/>
  <c r="T781" i="47"/>
  <c r="Q780" i="47"/>
  <c r="I779" i="47"/>
  <c r="R775" i="47"/>
  <c r="T773" i="47"/>
  <c r="Q772" i="47"/>
  <c r="T770" i="47"/>
  <c r="Q769" i="47"/>
  <c r="I768" i="47"/>
  <c r="R764" i="47"/>
  <c r="R761" i="47"/>
  <c r="T759" i="47"/>
  <c r="Q758" i="47"/>
  <c r="I757" i="47"/>
  <c r="R753" i="47"/>
  <c r="T751" i="47"/>
  <c r="Q750" i="47"/>
  <c r="I749" i="47"/>
  <c r="R745" i="47"/>
  <c r="T743" i="47"/>
  <c r="Q742" i="47"/>
  <c r="I741" i="47"/>
  <c r="I974" i="47"/>
  <c r="Q966" i="47"/>
  <c r="T959" i="47"/>
  <c r="I956" i="47"/>
  <c r="Q949" i="47"/>
  <c r="I947" i="47"/>
  <c r="R944" i="47"/>
  <c r="Q940" i="47"/>
  <c r="R936" i="47"/>
  <c r="R933" i="47"/>
  <c r="T931" i="47"/>
  <c r="R930" i="47"/>
  <c r="T928" i="47"/>
  <c r="R927" i="47"/>
  <c r="T925" i="47"/>
  <c r="Q924" i="47"/>
  <c r="T922" i="47"/>
  <c r="Q921" i="47"/>
  <c r="I920" i="47"/>
  <c r="Q918" i="47"/>
  <c r="I917" i="47"/>
  <c r="Q915" i="47"/>
  <c r="I914" i="47"/>
  <c r="I911" i="47"/>
  <c r="R904" i="47"/>
  <c r="R901" i="47"/>
  <c r="T899" i="47"/>
  <c r="R898" i="47"/>
  <c r="T896" i="47"/>
  <c r="R895" i="47"/>
  <c r="T893" i="47"/>
  <c r="Q892" i="47"/>
  <c r="T890" i="47"/>
  <c r="Q889" i="47"/>
  <c r="I888" i="47"/>
  <c r="R884" i="47"/>
  <c r="T882" i="47"/>
  <c r="Q881" i="47"/>
  <c r="I880" i="47"/>
  <c r="R876" i="47"/>
  <c r="T874" i="47"/>
  <c r="Q873" i="47"/>
  <c r="I872" i="47"/>
  <c r="R868" i="47"/>
  <c r="R865" i="47"/>
  <c r="T863" i="47"/>
  <c r="Q862" i="47"/>
  <c r="I861" i="47"/>
  <c r="Q859" i="47"/>
  <c r="I858" i="47"/>
  <c r="R854" i="47"/>
  <c r="T852" i="47"/>
  <c r="Q851" i="47"/>
  <c r="I850" i="47"/>
  <c r="R846" i="47"/>
  <c r="T844" i="47"/>
  <c r="Q843" i="47"/>
  <c r="I842" i="47"/>
  <c r="R838" i="47"/>
  <c r="T836" i="47"/>
  <c r="R835" i="47"/>
  <c r="T833" i="47"/>
  <c r="Q832" i="47"/>
  <c r="I831" i="47"/>
  <c r="R824" i="47"/>
  <c r="T822" i="47"/>
  <c r="Q821" i="47"/>
  <c r="I820" i="47"/>
  <c r="R816" i="47"/>
  <c r="T814" i="47"/>
  <c r="Q813" i="47"/>
  <c r="I812" i="47"/>
  <c r="R808" i="47"/>
  <c r="T806" i="47"/>
  <c r="Q805" i="47"/>
  <c r="I804" i="47"/>
  <c r="Q802" i="47"/>
  <c r="I801" i="47"/>
  <c r="R797" i="47"/>
  <c r="T795" i="47"/>
  <c r="R794" i="47"/>
  <c r="T792" i="47"/>
  <c r="Q791" i="47"/>
  <c r="I790" i="47"/>
  <c r="R786" i="47"/>
  <c r="T784" i="47"/>
  <c r="Q783" i="47"/>
  <c r="I782" i="47"/>
  <c r="R778" i="47"/>
  <c r="T776" i="47"/>
  <c r="Q775" i="47"/>
  <c r="I774" i="47"/>
  <c r="I771" i="47"/>
  <c r="R767" i="47"/>
  <c r="T765" i="47"/>
  <c r="Q764" i="47"/>
  <c r="T762" i="47"/>
  <c r="Q761" i="47"/>
  <c r="I760" i="47"/>
  <c r="R756" i="47"/>
  <c r="T754" i="47"/>
  <c r="Q753" i="47"/>
  <c r="I752" i="47"/>
  <c r="R748" i="47"/>
  <c r="T746" i="47"/>
  <c r="Q745" i="47"/>
  <c r="I744" i="47"/>
  <c r="R740" i="47"/>
  <c r="T972" i="47"/>
  <c r="T970" i="47"/>
  <c r="R969" i="47"/>
  <c r="Q968" i="47"/>
  <c r="I965" i="47"/>
  <c r="R958" i="47"/>
  <c r="Q951" i="47"/>
  <c r="I948" i="47"/>
  <c r="R943" i="47"/>
  <c r="T939" i="47"/>
  <c r="T937" i="47"/>
  <c r="Q936" i="47"/>
  <c r="T934" i="47"/>
  <c r="Q933" i="47"/>
  <c r="I932" i="47"/>
  <c r="Q930" i="47"/>
  <c r="I929" i="47"/>
  <c r="Q927" i="47"/>
  <c r="I926" i="47"/>
  <c r="I923" i="47"/>
  <c r="R916" i="47"/>
  <c r="R913" i="47"/>
  <c r="T911" i="47"/>
  <c r="R910" i="47"/>
  <c r="T908" i="47"/>
  <c r="R907" i="47"/>
  <c r="T905" i="47"/>
  <c r="Q904" i="47"/>
  <c r="T902" i="47"/>
  <c r="Q901" i="47"/>
  <c r="I900" i="47"/>
  <c r="Q898" i="47"/>
  <c r="I897" i="47"/>
  <c r="Q895" i="47"/>
  <c r="I894" i="47"/>
  <c r="I891" i="47"/>
  <c r="R887" i="47"/>
  <c r="T885" i="47"/>
  <c r="Q884" i="47"/>
  <c r="I883" i="47"/>
  <c r="R879" i="47"/>
  <c r="T877" i="47"/>
  <c r="Q876" i="47"/>
  <c r="I875" i="47"/>
  <c r="R871" i="47"/>
  <c r="T869" i="47"/>
  <c r="Q868" i="47"/>
  <c r="T866" i="47"/>
  <c r="Q865" i="47"/>
  <c r="I864" i="47"/>
  <c r="R860" i="47"/>
  <c r="R857" i="47"/>
  <c r="T855" i="47"/>
  <c r="Q854" i="47"/>
  <c r="I853" i="47"/>
  <c r="R849" i="47"/>
  <c r="T847" i="47"/>
  <c r="Q846" i="47"/>
  <c r="I845" i="47"/>
  <c r="R841" i="47"/>
  <c r="T839" i="47"/>
  <c r="Q838" i="47"/>
  <c r="I837" i="47"/>
  <c r="Q835" i="47"/>
  <c r="I834" i="47"/>
  <c r="R830" i="47"/>
  <c r="T828" i="47"/>
  <c r="R827" i="47"/>
  <c r="T825" i="47"/>
  <c r="Q824" i="47"/>
  <c r="I823" i="47"/>
  <c r="R819" i="47"/>
  <c r="T817" i="47"/>
  <c r="Q816" i="47"/>
  <c r="I815" i="47"/>
  <c r="R811" i="47"/>
  <c r="T809" i="47"/>
  <c r="Q808" i="47"/>
  <c r="I807" i="47"/>
  <c r="R800" i="47"/>
  <c r="T798" i="47"/>
  <c r="Q797" i="47"/>
  <c r="I796" i="47"/>
  <c r="Q794" i="47"/>
  <c r="I793" i="47"/>
  <c r="R789" i="47"/>
  <c r="T787" i="47"/>
  <c r="Q786" i="47"/>
  <c r="I785" i="47"/>
  <c r="R781" i="47"/>
  <c r="T779" i="47"/>
  <c r="Q778" i="47"/>
  <c r="I777" i="47"/>
  <c r="R773" i="47"/>
  <c r="T771" i="47"/>
  <c r="R770" i="47"/>
  <c r="T768" i="47"/>
  <c r="Q767" i="47"/>
  <c r="I766" i="47"/>
  <c r="I763" i="47"/>
  <c r="R759" i="47"/>
  <c r="T757" i="47"/>
  <c r="Q756" i="47"/>
  <c r="I755" i="47"/>
  <c r="R751" i="47"/>
  <c r="T749" i="47"/>
  <c r="Q748" i="47"/>
  <c r="I747" i="47"/>
  <c r="R743" i="47"/>
  <c r="T741" i="47"/>
  <c r="Q740" i="47"/>
  <c r="T738" i="47"/>
  <c r="Q737" i="47"/>
  <c r="I736" i="47"/>
  <c r="Q972" i="47"/>
  <c r="Q954" i="47"/>
  <c r="Q952" i="47"/>
  <c r="I945" i="47"/>
  <c r="Q939" i="47"/>
  <c r="T935" i="47"/>
  <c r="Q932" i="47"/>
  <c r="I930" i="47"/>
  <c r="Q923" i="47"/>
  <c r="Q916" i="47"/>
  <c r="Q905" i="47"/>
  <c r="I903" i="47"/>
  <c r="T898" i="47"/>
  <c r="Q896" i="47"/>
  <c r="I893" i="47"/>
  <c r="R888" i="47"/>
  <c r="I886" i="47"/>
  <c r="R880" i="47"/>
  <c r="I878" i="47"/>
  <c r="R872" i="47"/>
  <c r="I870" i="47"/>
  <c r="T864" i="47"/>
  <c r="R863" i="47"/>
  <c r="T856" i="47"/>
  <c r="R855" i="47"/>
  <c r="I852" i="47"/>
  <c r="T848" i="47"/>
  <c r="R847" i="47"/>
  <c r="I844" i="47"/>
  <c r="T840" i="47"/>
  <c r="R839" i="47"/>
  <c r="I836" i="47"/>
  <c r="I835" i="47"/>
  <c r="Q830" i="47"/>
  <c r="R829" i="47"/>
  <c r="Q796" i="47"/>
  <c r="I794" i="47"/>
  <c r="Q789" i="47"/>
  <c r="R788" i="47"/>
  <c r="I786" i="47"/>
  <c r="Q781" i="47"/>
  <c r="R780" i="47"/>
  <c r="I778" i="47"/>
  <c r="Q773" i="47"/>
  <c r="R772" i="47"/>
  <c r="Q763" i="47"/>
  <c r="Q755" i="47"/>
  <c r="Q747" i="47"/>
  <c r="T736" i="47"/>
  <c r="Q735" i="47"/>
  <c r="I734" i="47"/>
  <c r="I731" i="47"/>
  <c r="R727" i="47"/>
  <c r="T725" i="47"/>
  <c r="Q724" i="47"/>
  <c r="I723" i="47"/>
  <c r="R719" i="47"/>
  <c r="T717" i="47"/>
  <c r="Q716" i="47"/>
  <c r="I715" i="47"/>
  <c r="I968" i="47"/>
  <c r="R964" i="47"/>
  <c r="I958" i="47"/>
  <c r="I950" i="47"/>
  <c r="R948" i="47"/>
  <c r="I942" i="47"/>
  <c r="T936" i="47"/>
  <c r="R934" i="47"/>
  <c r="T926" i="47"/>
  <c r="R925" i="47"/>
  <c r="I922" i="47"/>
  <c r="R917" i="47"/>
  <c r="I915" i="47"/>
  <c r="T909" i="47"/>
  <c r="R908" i="47"/>
  <c r="Q907" i="47"/>
  <c r="R906" i="47"/>
  <c r="I904" i="47"/>
  <c r="Q897" i="47"/>
  <c r="T891" i="47"/>
  <c r="T865" i="47"/>
  <c r="Q863" i="47"/>
  <c r="I862" i="47"/>
  <c r="T858" i="47"/>
  <c r="Q855" i="47"/>
  <c r="T850" i="47"/>
  <c r="Q847" i="47"/>
  <c r="T842" i="47"/>
  <c r="Q839" i="47"/>
  <c r="R831" i="47"/>
  <c r="I829" i="47"/>
  <c r="T823" i="47"/>
  <c r="R822" i="47"/>
  <c r="T815" i="47"/>
  <c r="R814" i="47"/>
  <c r="T807" i="47"/>
  <c r="R806" i="47"/>
  <c r="I803" i="47"/>
  <c r="T799" i="47"/>
  <c r="R798" i="47"/>
  <c r="R790" i="47"/>
  <c r="I788" i="47"/>
  <c r="R782" i="47"/>
  <c r="I780" i="47"/>
  <c r="R774" i="47"/>
  <c r="I772" i="47"/>
  <c r="T766" i="47"/>
  <c r="R765" i="47"/>
  <c r="I762" i="47"/>
  <c r="T758" i="47"/>
  <c r="R757" i="47"/>
  <c r="I754" i="47"/>
  <c r="T750" i="47"/>
  <c r="R749" i="47"/>
  <c r="I746" i="47"/>
  <c r="T742" i="47"/>
  <c r="R741" i="47"/>
  <c r="R733" i="47"/>
  <c r="T731" i="47"/>
  <c r="R730" i="47"/>
  <c r="T728" i="47"/>
  <c r="Q727" i="47"/>
  <c r="I726" i="47"/>
  <c r="R722" i="47"/>
  <c r="T720" i="47"/>
  <c r="Q719" i="47"/>
  <c r="I718" i="47"/>
  <c r="R714" i="47"/>
  <c r="T712" i="47"/>
  <c r="Q711" i="47"/>
  <c r="I710" i="47"/>
  <c r="I707" i="47"/>
  <c r="T961" i="47"/>
  <c r="T953" i="47"/>
  <c r="Q943" i="47"/>
  <c r="Q934" i="47"/>
  <c r="Q925" i="47"/>
  <c r="I924" i="47"/>
  <c r="T920" i="47"/>
  <c r="Q908" i="47"/>
  <c r="I906" i="47"/>
  <c r="T900" i="47"/>
  <c r="R899" i="47"/>
  <c r="I896" i="47"/>
  <c r="I895" i="47"/>
  <c r="R890" i="47"/>
  <c r="T883" i="47"/>
  <c r="R882" i="47"/>
  <c r="T875" i="47"/>
  <c r="R874" i="47"/>
  <c r="T867" i="47"/>
  <c r="Q864" i="47"/>
  <c r="Q857" i="47"/>
  <c r="R856" i="47"/>
  <c r="I854" i="47"/>
  <c r="Q849" i="47"/>
  <c r="R848" i="47"/>
  <c r="I846" i="47"/>
  <c r="Q841" i="47"/>
  <c r="R840" i="47"/>
  <c r="I838" i="47"/>
  <c r="T824" i="47"/>
  <c r="Q822" i="47"/>
  <c r="I821" i="47"/>
  <c r="T816" i="47"/>
  <c r="Q814" i="47"/>
  <c r="I813" i="47"/>
  <c r="T808" i="47"/>
  <c r="Q806" i="47"/>
  <c r="I805" i="47"/>
  <c r="T801" i="47"/>
  <c r="Q798" i="47"/>
  <c r="T767" i="47"/>
  <c r="Q765" i="47"/>
  <c r="I764" i="47"/>
  <c r="T760" i="47"/>
  <c r="Q757" i="47"/>
  <c r="T752" i="47"/>
  <c r="Q749" i="47"/>
  <c r="T744" i="47"/>
  <c r="Q741" i="47"/>
  <c r="R739" i="47"/>
  <c r="I737" i="47"/>
  <c r="R736" i="47"/>
  <c r="T734" i="47"/>
  <c r="Q733" i="47"/>
  <c r="I732" i="47"/>
  <c r="Q730" i="47"/>
  <c r="I729" i="47"/>
  <c r="R725" i="47"/>
  <c r="T723" i="47"/>
  <c r="Q722" i="47"/>
  <c r="I721" i="47"/>
  <c r="R717" i="47"/>
  <c r="T715" i="47"/>
  <c r="Q714" i="47"/>
  <c r="I713" i="47"/>
  <c r="R709" i="47"/>
  <c r="T707" i="47"/>
  <c r="R706" i="47"/>
  <c r="T704" i="47"/>
  <c r="R703" i="47"/>
  <c r="T701" i="47"/>
  <c r="Q700" i="47"/>
  <c r="T698" i="47"/>
  <c r="Q697" i="47"/>
  <c r="I696" i="47"/>
  <c r="T975" i="47"/>
  <c r="T973" i="47"/>
  <c r="R971" i="47"/>
  <c r="Q969" i="47"/>
  <c r="T967" i="47"/>
  <c r="R946" i="47"/>
  <c r="T944" i="47"/>
  <c r="T941" i="47"/>
  <c r="R937" i="47"/>
  <c r="R935" i="47"/>
  <c r="I933" i="47"/>
  <c r="T929" i="47"/>
  <c r="R928" i="47"/>
  <c r="Q926" i="47"/>
  <c r="R919" i="47"/>
  <c r="T912" i="47"/>
  <c r="Q910" i="47"/>
  <c r="R909" i="47"/>
  <c r="T901" i="47"/>
  <c r="Q899" i="47"/>
  <c r="Q890" i="47"/>
  <c r="I889" i="47"/>
  <c r="T884" i="47"/>
  <c r="Q882" i="47"/>
  <c r="I881" i="47"/>
  <c r="T876" i="47"/>
  <c r="Q874" i="47"/>
  <c r="I873" i="47"/>
  <c r="T868" i="47"/>
  <c r="R866" i="47"/>
  <c r="I863" i="47"/>
  <c r="T859" i="47"/>
  <c r="R858" i="47"/>
  <c r="I856" i="47"/>
  <c r="R850" i="47"/>
  <c r="I848" i="47"/>
  <c r="R842" i="47"/>
  <c r="I840" i="47"/>
  <c r="T834" i="47"/>
  <c r="R833" i="47"/>
  <c r="Q823" i="47"/>
  <c r="Q815" i="47"/>
  <c r="Q807" i="47"/>
  <c r="Q800" i="47"/>
  <c r="R799" i="47"/>
  <c r="I797" i="47"/>
  <c r="T793" i="47"/>
  <c r="R792" i="47"/>
  <c r="T785" i="47"/>
  <c r="R784" i="47"/>
  <c r="T777" i="47"/>
  <c r="R776" i="47"/>
  <c r="Q766" i="47"/>
  <c r="Q759" i="47"/>
  <c r="R758" i="47"/>
  <c r="I756" i="47"/>
  <c r="Q751" i="47"/>
  <c r="R750" i="47"/>
  <c r="I748" i="47"/>
  <c r="Q743" i="47"/>
  <c r="R742" i="47"/>
  <c r="I740" i="47"/>
  <c r="Q739" i="47"/>
  <c r="R738" i="47"/>
  <c r="Q736" i="47"/>
  <c r="I735" i="47"/>
  <c r="R728" i="47"/>
  <c r="T726" i="47"/>
  <c r="Q725" i="47"/>
  <c r="I724" i="47"/>
  <c r="R720" i="47"/>
  <c r="T718" i="47"/>
  <c r="Q717" i="47"/>
  <c r="I716" i="47"/>
  <c r="R712" i="47"/>
  <c r="R961" i="47"/>
  <c r="Q959" i="47"/>
  <c r="T947" i="47"/>
  <c r="I943" i="47"/>
  <c r="Q937" i="47"/>
  <c r="I935" i="47"/>
  <c r="T930" i="47"/>
  <c r="Q928" i="47"/>
  <c r="I925" i="47"/>
  <c r="R920" i="47"/>
  <c r="Q919" i="47"/>
  <c r="I918" i="47"/>
  <c r="T914" i="47"/>
  <c r="R911" i="47"/>
  <c r="I909" i="47"/>
  <c r="T903" i="47"/>
  <c r="Q900" i="47"/>
  <c r="I898" i="47"/>
  <c r="Q891" i="47"/>
  <c r="Q883" i="47"/>
  <c r="Q875" i="47"/>
  <c r="Q866" i="47"/>
  <c r="T861" i="47"/>
  <c r="Q833" i="47"/>
  <c r="I832" i="47"/>
  <c r="T827" i="47"/>
  <c r="T826" i="47"/>
  <c r="R825" i="47"/>
  <c r="I822" i="47"/>
  <c r="T818" i="47"/>
  <c r="R817" i="47"/>
  <c r="I814" i="47"/>
  <c r="T810" i="47"/>
  <c r="R809" i="47"/>
  <c r="I806" i="47"/>
  <c r="R801" i="47"/>
  <c r="I799" i="47"/>
  <c r="T794" i="47"/>
  <c r="Q792" i="47"/>
  <c r="I791" i="47"/>
  <c r="T786" i="47"/>
  <c r="Q784" i="47"/>
  <c r="I783" i="47"/>
  <c r="T778" i="47"/>
  <c r="Q776" i="47"/>
  <c r="I775" i="47"/>
  <c r="T769" i="47"/>
  <c r="R768" i="47"/>
  <c r="I765" i="47"/>
  <c r="R760" i="47"/>
  <c r="I758" i="47"/>
  <c r="R752" i="47"/>
  <c r="I750" i="47"/>
  <c r="R744" i="47"/>
  <c r="I742" i="47"/>
  <c r="I739" i="47"/>
  <c r="Q738" i="47"/>
  <c r="T735" i="47"/>
  <c r="R734" i="47"/>
  <c r="T732" i="47"/>
  <c r="R731" i="47"/>
  <c r="T729" i="47"/>
  <c r="Q728" i="47"/>
  <c r="I727" i="47"/>
  <c r="R723" i="47"/>
  <c r="T721" i="47"/>
  <c r="Q720" i="47"/>
  <c r="I719" i="47"/>
  <c r="R715" i="47"/>
  <c r="T713" i="47"/>
  <c r="Q712" i="47"/>
  <c r="I711" i="47"/>
  <c r="R975" i="47"/>
  <c r="I971" i="47"/>
  <c r="Q963" i="47"/>
  <c r="R955" i="47"/>
  <c r="I936" i="47"/>
  <c r="Q929" i="47"/>
  <c r="T923" i="47"/>
  <c r="Q913" i="47"/>
  <c r="R912" i="47"/>
  <c r="T904" i="47"/>
  <c r="R902" i="47"/>
  <c r="T894" i="47"/>
  <c r="R893" i="47"/>
  <c r="I890" i="47"/>
  <c r="T886" i="47"/>
  <c r="R885" i="47"/>
  <c r="I882" i="47"/>
  <c r="T878" i="47"/>
  <c r="R877" i="47"/>
  <c r="I874" i="47"/>
  <c r="T870" i="47"/>
  <c r="R869" i="47"/>
  <c r="R867" i="47"/>
  <c r="I865" i="47"/>
  <c r="Q860" i="47"/>
  <c r="T853" i="47"/>
  <c r="R852" i="47"/>
  <c r="T845" i="47"/>
  <c r="R844" i="47"/>
  <c r="T837" i="47"/>
  <c r="R836" i="47"/>
  <c r="Q834" i="47"/>
  <c r="Q825" i="47"/>
  <c r="T820" i="47"/>
  <c r="Q817" i="47"/>
  <c r="T812" i="47"/>
  <c r="Q809" i="47"/>
  <c r="T804" i="47"/>
  <c r="Q793" i="47"/>
  <c r="Q785" i="47"/>
  <c r="Q777" i="47"/>
  <c r="Q768" i="47"/>
  <c r="T763" i="47"/>
  <c r="T737" i="47"/>
  <c r="I604" i="47"/>
  <c r="Q605" i="47"/>
  <c r="I607" i="47"/>
  <c r="Q608" i="47"/>
  <c r="T609" i="47"/>
  <c r="Q611" i="47"/>
  <c r="T612" i="47"/>
  <c r="R614" i="47"/>
  <c r="T615" i="47"/>
  <c r="R617" i="47"/>
  <c r="T618" i="47"/>
  <c r="R620" i="47"/>
  <c r="R623" i="47"/>
  <c r="I630" i="47"/>
  <c r="I633" i="47"/>
  <c r="R635" i="47"/>
  <c r="T636" i="47"/>
  <c r="Q638" i="47"/>
  <c r="T639" i="47"/>
  <c r="R641" i="47"/>
  <c r="R644" i="47"/>
  <c r="I648" i="47"/>
  <c r="Q649" i="47"/>
  <c r="T650" i="47"/>
  <c r="R652" i="47"/>
  <c r="I656" i="47"/>
  <c r="Q657" i="47"/>
  <c r="T658" i="47"/>
  <c r="R660" i="47"/>
  <c r="I664" i="47"/>
  <c r="Q665" i="47"/>
  <c r="T666" i="47"/>
  <c r="Q668" i="47"/>
  <c r="T669" i="47"/>
  <c r="R671" i="47"/>
  <c r="I675" i="47"/>
  <c r="I678" i="47"/>
  <c r="Q679" i="47"/>
  <c r="T680" i="47"/>
  <c r="R682" i="47"/>
  <c r="I686" i="47"/>
  <c r="Q687" i="47"/>
  <c r="T688" i="47"/>
  <c r="R690" i="47"/>
  <c r="I694" i="47"/>
  <c r="Q695" i="47"/>
  <c r="R697" i="47"/>
  <c r="I698" i="47"/>
  <c r="I700" i="47"/>
  <c r="R704" i="47"/>
  <c r="Q705" i="47"/>
  <c r="T710" i="47"/>
  <c r="Q715" i="47"/>
  <c r="Q718" i="47"/>
  <c r="Q721" i="47"/>
  <c r="Q731" i="47"/>
  <c r="Q746" i="47"/>
  <c r="Q770" i="47"/>
  <c r="Q811" i="47"/>
  <c r="T829" i="47"/>
  <c r="I833" i="47"/>
  <c r="Q852" i="47"/>
  <c r="I859" i="47"/>
  <c r="R878" i="47"/>
  <c r="T888" i="47"/>
  <c r="L602" i="47"/>
  <c r="T603" i="47"/>
  <c r="R605" i="47"/>
  <c r="T606" i="47"/>
  <c r="R608" i="47"/>
  <c r="R611" i="47"/>
  <c r="I618" i="47"/>
  <c r="I621" i="47"/>
  <c r="Q622" i="47"/>
  <c r="I624" i="47"/>
  <c r="Q625" i="47"/>
  <c r="I627" i="47"/>
  <c r="Q628" i="47"/>
  <c r="T629" i="47"/>
  <c r="Q631" i="47"/>
  <c r="T632" i="47"/>
  <c r="Q634" i="47"/>
  <c r="I636" i="47"/>
  <c r="R638" i="47"/>
  <c r="I642" i="47"/>
  <c r="Q643" i="47"/>
  <c r="I645" i="47"/>
  <c r="Q646" i="47"/>
  <c r="T647" i="47"/>
  <c r="R649" i="47"/>
  <c r="I653" i="47"/>
  <c r="Q654" i="47"/>
  <c r="T655" i="47"/>
  <c r="R657" i="47"/>
  <c r="I661" i="47"/>
  <c r="Q662" i="47"/>
  <c r="T663" i="47"/>
  <c r="R665" i="47"/>
  <c r="R668" i="47"/>
  <c r="I672" i="47"/>
  <c r="Q673" i="47"/>
  <c r="T674" i="47"/>
  <c r="Q676" i="47"/>
  <c r="T677" i="47"/>
  <c r="R679" i="47"/>
  <c r="I683" i="47"/>
  <c r="Q684" i="47"/>
  <c r="T685" i="47"/>
  <c r="R687" i="47"/>
  <c r="I691" i="47"/>
  <c r="Q692" i="47"/>
  <c r="T693" i="47"/>
  <c r="R695" i="47"/>
  <c r="Q702" i="47"/>
  <c r="I703" i="47"/>
  <c r="R705" i="47"/>
  <c r="Q706" i="47"/>
  <c r="I714" i="47"/>
  <c r="I717" i="47"/>
  <c r="R718" i="47"/>
  <c r="I720" i="47"/>
  <c r="R721" i="47"/>
  <c r="R724" i="47"/>
  <c r="I730" i="47"/>
  <c r="Q734" i="47"/>
  <c r="T740" i="47"/>
  <c r="R746" i="47"/>
  <c r="T755" i="47"/>
  <c r="T774" i="47"/>
  <c r="T780" i="47"/>
  <c r="I784" i="47"/>
  <c r="Q787" i="47"/>
  <c r="T790" i="47"/>
  <c r="T796" i="47"/>
  <c r="I818" i="47"/>
  <c r="I824" i="47"/>
  <c r="Q885" i="47"/>
  <c r="I892" i="47"/>
  <c r="R905" i="47"/>
  <c r="T917" i="47"/>
  <c r="R979" i="47"/>
  <c r="I982" i="47"/>
  <c r="T982" i="47"/>
  <c r="Q986" i="47"/>
  <c r="R987" i="47"/>
  <c r="I990" i="47"/>
  <c r="T990" i="47"/>
  <c r="Q994" i="47"/>
  <c r="R995" i="47"/>
  <c r="I998" i="47"/>
  <c r="T998" i="47"/>
  <c r="Q1002" i="47"/>
  <c r="R1003" i="47"/>
  <c r="I1006" i="47"/>
  <c r="T1006" i="47"/>
  <c r="Q1010" i="47"/>
  <c r="R1011" i="47"/>
  <c r="I1014" i="47"/>
  <c r="T1014" i="47"/>
  <c r="Q1018" i="47"/>
  <c r="R1019" i="47"/>
  <c r="I1022" i="47"/>
  <c r="T1022" i="47"/>
  <c r="Q1026" i="47"/>
  <c r="R1027" i="47"/>
  <c r="I1030" i="47"/>
  <c r="T1030" i="47"/>
  <c r="R1039" i="47"/>
  <c r="Q1062" i="47"/>
  <c r="R1351" i="47"/>
  <c r="Q1350" i="47"/>
  <c r="T1346" i="47"/>
  <c r="I1346" i="47"/>
  <c r="R1343" i="47"/>
  <c r="Q1342" i="47"/>
  <c r="Q1351" i="47"/>
  <c r="T1347" i="47"/>
  <c r="I1347" i="47"/>
  <c r="R1344" i="47"/>
  <c r="Q1343" i="47"/>
  <c r="T1339" i="47"/>
  <c r="I1339" i="47"/>
  <c r="R1336" i="47"/>
  <c r="Q1335" i="47"/>
  <c r="T1331" i="47"/>
  <c r="I1331" i="47"/>
  <c r="R1328" i="47"/>
  <c r="Q1327" i="47"/>
  <c r="T1323" i="47"/>
  <c r="T1349" i="47"/>
  <c r="I1349" i="47"/>
  <c r="R1346" i="47"/>
  <c r="Q1345" i="47"/>
  <c r="T1341" i="47"/>
  <c r="I1341" i="47"/>
  <c r="R1338" i="47"/>
  <c r="Q1337" i="47"/>
  <c r="T1333" i="47"/>
  <c r="I1333" i="47"/>
  <c r="R1330" i="47"/>
  <c r="Q1329" i="47"/>
  <c r="T1325" i="47"/>
  <c r="I1325" i="47"/>
  <c r="T1351" i="47"/>
  <c r="R1347" i="47"/>
  <c r="Q1344" i="47"/>
  <c r="T1342" i="47"/>
  <c r="I1336" i="47"/>
  <c r="R1335" i="47"/>
  <c r="T1334" i="47"/>
  <c r="Q1326" i="47"/>
  <c r="R1322" i="47"/>
  <c r="Q1321" i="47"/>
  <c r="T1317" i="47"/>
  <c r="I1317" i="47"/>
  <c r="R1314" i="47"/>
  <c r="Q1313" i="47"/>
  <c r="T1309" i="47"/>
  <c r="I1309" i="47"/>
  <c r="R1306" i="47"/>
  <c r="Q1305" i="47"/>
  <c r="T1301" i="47"/>
  <c r="I1301" i="47"/>
  <c r="R1298" i="47"/>
  <c r="Q1297" i="47"/>
  <c r="T1350" i="47"/>
  <c r="I1344" i="47"/>
  <c r="R1342" i="47"/>
  <c r="T1340" i="47"/>
  <c r="T1338" i="47"/>
  <c r="I1335" i="47"/>
  <c r="R1334" i="47"/>
  <c r="Q1325" i="47"/>
  <c r="T1324" i="47"/>
  <c r="T1320" i="47"/>
  <c r="I1320" i="47"/>
  <c r="R1317" i="47"/>
  <c r="Q1316" i="47"/>
  <c r="T1312" i="47"/>
  <c r="I1312" i="47"/>
  <c r="R1309" i="47"/>
  <c r="Q1308" i="47"/>
  <c r="T1304" i="47"/>
  <c r="I1304" i="47"/>
  <c r="R1301" i="47"/>
  <c r="Q1300" i="47"/>
  <c r="T1296" i="47"/>
  <c r="I1296" i="47"/>
  <c r="R1350" i="47"/>
  <c r="I1345" i="47"/>
  <c r="I1338" i="47"/>
  <c r="Q1336" i="47"/>
  <c r="T1332" i="47"/>
  <c r="R1329" i="47"/>
  <c r="T1327" i="47"/>
  <c r="I1321" i="47"/>
  <c r="R1320" i="47"/>
  <c r="Q1318" i="47"/>
  <c r="Q1311" i="47"/>
  <c r="T1310" i="47"/>
  <c r="T1308" i="47"/>
  <c r="I1305" i="47"/>
  <c r="R1304" i="47"/>
  <c r="Q1302" i="47"/>
  <c r="Q1295" i="47"/>
  <c r="T1294" i="47"/>
  <c r="R1292" i="47"/>
  <c r="Q1291" i="47"/>
  <c r="T1287" i="47"/>
  <c r="I1287" i="47"/>
  <c r="R1284" i="47"/>
  <c r="Q1283" i="47"/>
  <c r="T1279" i="47"/>
  <c r="I1279" i="47"/>
  <c r="R1276" i="47"/>
  <c r="Q1275" i="47"/>
  <c r="T1271" i="47"/>
  <c r="I1271" i="47"/>
  <c r="Q1334" i="47"/>
  <c r="R1333" i="47"/>
  <c r="I1330" i="47"/>
  <c r="T1326" i="47"/>
  <c r="Q1320" i="47"/>
  <c r="T1319" i="47"/>
  <c r="I1314" i="47"/>
  <c r="R1313" i="47"/>
  <c r="Q1304" i="47"/>
  <c r="T1303" i="47"/>
  <c r="I1298" i="47"/>
  <c r="R1297" i="47"/>
  <c r="R1293" i="47"/>
  <c r="Q1292" i="47"/>
  <c r="T1288" i="47"/>
  <c r="I1288" i="47"/>
  <c r="R1285" i="47"/>
  <c r="Q1284" i="47"/>
  <c r="T1280" i="47"/>
  <c r="I1280" i="47"/>
  <c r="R1277" i="47"/>
  <c r="Q1276" i="47"/>
  <c r="T1272" i="47"/>
  <c r="I1272" i="47"/>
  <c r="R1269" i="47"/>
  <c r="Q1268" i="47"/>
  <c r="T1264" i="47"/>
  <c r="I1264" i="47"/>
  <c r="R1261" i="47"/>
  <c r="Q1260" i="47"/>
  <c r="T1256" i="47"/>
  <c r="I1256" i="47"/>
  <c r="R1253" i="47"/>
  <c r="Q1252" i="47"/>
  <c r="T1248" i="47"/>
  <c r="I1248" i="47"/>
  <c r="R1245" i="47"/>
  <c r="Q1244" i="47"/>
  <c r="T1240" i="47"/>
  <c r="I1240" i="47"/>
  <c r="R1237" i="47"/>
  <c r="Q1236" i="47"/>
  <c r="T1232" i="47"/>
  <c r="I1232" i="47"/>
  <c r="I1351" i="47"/>
  <c r="T1348" i="47"/>
  <c r="T1344" i="47"/>
  <c r="T1343" i="47"/>
  <c r="R1341" i="47"/>
  <c r="Q1340" i="47"/>
  <c r="I1334" i="47"/>
  <c r="Q1332" i="47"/>
  <c r="I1329" i="47"/>
  <c r="R1327" i="47"/>
  <c r="Q1346" i="47"/>
  <c r="Q1341" i="47"/>
  <c r="R1339" i="47"/>
  <c r="T1337" i="47"/>
  <c r="R1331" i="47"/>
  <c r="T1330" i="47"/>
  <c r="I1328" i="47"/>
  <c r="R1326" i="47"/>
  <c r="R1325" i="47"/>
  <c r="R1324" i="47"/>
  <c r="Q1319" i="47"/>
  <c r="T1318" i="47"/>
  <c r="T1316" i="47"/>
  <c r="I1313" i="47"/>
  <c r="R1312" i="47"/>
  <c r="Q1310" i="47"/>
  <c r="Q1303" i="47"/>
  <c r="T1302" i="47"/>
  <c r="T1300" i="47"/>
  <c r="I1297" i="47"/>
  <c r="R1296" i="47"/>
  <c r="Q1294" i="47"/>
  <c r="T1291" i="47"/>
  <c r="I1291" i="47"/>
  <c r="R1288" i="47"/>
  <c r="Q1287" i="47"/>
  <c r="T1283" i="47"/>
  <c r="I1283" i="47"/>
  <c r="R1280" i="47"/>
  <c r="Q1279" i="47"/>
  <c r="T1275" i="47"/>
  <c r="I1275" i="47"/>
  <c r="R1272" i="47"/>
  <c r="Q1271" i="47"/>
  <c r="T1267" i="47"/>
  <c r="I1267" i="47"/>
  <c r="R1264" i="47"/>
  <c r="Q1263" i="47"/>
  <c r="T1259" i="47"/>
  <c r="I1259" i="47"/>
  <c r="R1256" i="47"/>
  <c r="Q1255" i="47"/>
  <c r="T1251" i="47"/>
  <c r="I1251" i="47"/>
  <c r="R1248" i="47"/>
  <c r="Q1247" i="47"/>
  <c r="T1243" i="47"/>
  <c r="I1243" i="47"/>
  <c r="R1240" i="47"/>
  <c r="Q1239" i="47"/>
  <c r="T1235" i="47"/>
  <c r="I1235" i="47"/>
  <c r="R1349" i="47"/>
  <c r="I1343" i="47"/>
  <c r="Q1338" i="47"/>
  <c r="I1332" i="47"/>
  <c r="T1322" i="47"/>
  <c r="T1321" i="47"/>
  <c r="Q1317" i="47"/>
  <c r="R1315" i="47"/>
  <c r="Q1314" i="47"/>
  <c r="I1311" i="47"/>
  <c r="I1308" i="47"/>
  <c r="I1307" i="47"/>
  <c r="I1303" i="47"/>
  <c r="T1295" i="47"/>
  <c r="I1292" i="47"/>
  <c r="R1290" i="47"/>
  <c r="R1286" i="47"/>
  <c r="T1285" i="47"/>
  <c r="Q1282" i="47"/>
  <c r="Q1278" i="47"/>
  <c r="R1273" i="47"/>
  <c r="Q1267" i="47"/>
  <c r="T1266" i="47"/>
  <c r="I1261" i="47"/>
  <c r="R1260" i="47"/>
  <c r="Q1251" i="47"/>
  <c r="T1250" i="47"/>
  <c r="I1245" i="47"/>
  <c r="R1244" i="47"/>
  <c r="Q1235" i="47"/>
  <c r="T1234" i="47"/>
  <c r="R1231" i="47"/>
  <c r="Q1230" i="47"/>
  <c r="T1226" i="47"/>
  <c r="I1226" i="47"/>
  <c r="R1223" i="47"/>
  <c r="Q1222" i="47"/>
  <c r="T1218" i="47"/>
  <c r="I1218" i="47"/>
  <c r="R1215" i="47"/>
  <c r="Q1214" i="47"/>
  <c r="Q1349" i="47"/>
  <c r="T1336" i="47"/>
  <c r="R1319" i="47"/>
  <c r="R1318" i="47"/>
  <c r="I1316" i="47"/>
  <c r="Q1315" i="47"/>
  <c r="I1310" i="47"/>
  <c r="I1306" i="47"/>
  <c r="T1299" i="47"/>
  <c r="T1297" i="47"/>
  <c r="T1293" i="47"/>
  <c r="Q1290" i="47"/>
  <c r="Q1286" i="47"/>
  <c r="R1281" i="47"/>
  <c r="T1276" i="47"/>
  <c r="I1274" i="47"/>
  <c r="Q1273" i="47"/>
  <c r="Q1269" i="47"/>
  <c r="T1268" i="47"/>
  <c r="I1263" i="47"/>
  <c r="R1262" i="47"/>
  <c r="R1255" i="47"/>
  <c r="I1254" i="47"/>
  <c r="Q1253" i="47"/>
  <c r="T1252" i="47"/>
  <c r="I1247" i="47"/>
  <c r="R1246" i="47"/>
  <c r="R1239" i="47"/>
  <c r="I1238" i="47"/>
  <c r="Q1237" i="47"/>
  <c r="T1236" i="47"/>
  <c r="Q1231" i="47"/>
  <c r="T1227" i="47"/>
  <c r="I1227" i="47"/>
  <c r="R1224" i="47"/>
  <c r="Q1223" i="47"/>
  <c r="T1219" i="47"/>
  <c r="I1219" i="47"/>
  <c r="R1216" i="47"/>
  <c r="Q1215" i="47"/>
  <c r="T1211" i="47"/>
  <c r="I1211" i="47"/>
  <c r="R1208" i="47"/>
  <c r="Q1207" i="47"/>
  <c r="T1203" i="47"/>
  <c r="I1203" i="47"/>
  <c r="Q1347" i="47"/>
  <c r="T1345" i="47"/>
  <c r="Q1333" i="47"/>
  <c r="Q1330" i="47"/>
  <c r="I1326" i="47"/>
  <c r="R1323" i="47"/>
  <c r="T1298" i="47"/>
  <c r="R1295" i="47"/>
  <c r="R1294" i="47"/>
  <c r="R1289" i="47"/>
  <c r="T1284" i="47"/>
  <c r="I1282" i="47"/>
  <c r="Q1281" i="47"/>
  <c r="Q1277" i="47"/>
  <c r="Q1272" i="47"/>
  <c r="I1270" i="47"/>
  <c r="R1266" i="47"/>
  <c r="I1265" i="47"/>
  <c r="Q1264" i="47"/>
  <c r="Q1262" i="47"/>
  <c r="T1261" i="47"/>
  <c r="I1258" i="47"/>
  <c r="R1257" i="47"/>
  <c r="T1254" i="47"/>
  <c r="R1250" i="47"/>
  <c r="I1249" i="47"/>
  <c r="Q1248" i="47"/>
  <c r="Q1246" i="47"/>
  <c r="T1245" i="47"/>
  <c r="I1242" i="47"/>
  <c r="R1241" i="47"/>
  <c r="T1238" i="47"/>
  <c r="R1234" i="47"/>
  <c r="I1233" i="47"/>
  <c r="T1228" i="47"/>
  <c r="I1228" i="47"/>
  <c r="R1225" i="47"/>
  <c r="Q1224" i="47"/>
  <c r="T1220" i="47"/>
  <c r="I1220" i="47"/>
  <c r="R1217" i="47"/>
  <c r="Q1216" i="47"/>
  <c r="T1212" i="47"/>
  <c r="I1212" i="47"/>
  <c r="R1209" i="47"/>
  <c r="Q1208" i="47"/>
  <c r="T1204" i="47"/>
  <c r="I1204" i="47"/>
  <c r="R1201" i="47"/>
  <c r="Q1200" i="47"/>
  <c r="Q1339" i="47"/>
  <c r="T1328" i="47"/>
  <c r="Q1324" i="47"/>
  <c r="Q1323" i="47"/>
  <c r="Q1322" i="47"/>
  <c r="R1321" i="47"/>
  <c r="I1318" i="47"/>
  <c r="I1315" i="47"/>
  <c r="T1307" i="47"/>
  <c r="R1300" i="47"/>
  <c r="Q1296" i="47"/>
  <c r="T1292" i="47"/>
  <c r="I1290" i="47"/>
  <c r="Q1289" i="47"/>
  <c r="Q1285" i="47"/>
  <c r="Q1280" i="47"/>
  <c r="I1278" i="47"/>
  <c r="I1273" i="47"/>
  <c r="R1271" i="47"/>
  <c r="T1270" i="47"/>
  <c r="Q1266" i="47"/>
  <c r="T1265" i="47"/>
  <c r="T1263" i="47"/>
  <c r="I1260" i="47"/>
  <c r="R1259" i="47"/>
  <c r="Q1257" i="47"/>
  <c r="Q1250" i="47"/>
  <c r="T1249" i="47"/>
  <c r="T1247" i="47"/>
  <c r="I1244" i="47"/>
  <c r="R1243" i="47"/>
  <c r="Q1241" i="47"/>
  <c r="Q1234" i="47"/>
  <c r="T1233" i="47"/>
  <c r="R1232" i="47"/>
  <c r="T1229" i="47"/>
  <c r="I1229" i="47"/>
  <c r="R1226" i="47"/>
  <c r="Q1225" i="47"/>
  <c r="T1221" i="47"/>
  <c r="I1221" i="47"/>
  <c r="R1218" i="47"/>
  <c r="Q1217" i="47"/>
  <c r="T1213" i="47"/>
  <c r="I1213" i="47"/>
  <c r="R1210" i="47"/>
  <c r="Q1209" i="47"/>
  <c r="T1205" i="47"/>
  <c r="I1205" i="47"/>
  <c r="R1202" i="47"/>
  <c r="Q1201" i="47"/>
  <c r="T1197" i="47"/>
  <c r="R1348" i="47"/>
  <c r="I1342" i="47"/>
  <c r="I1323" i="47"/>
  <c r="I1319" i="47"/>
  <c r="T1311" i="47"/>
  <c r="T1306" i="47"/>
  <c r="T1305" i="47"/>
  <c r="Q1301" i="47"/>
  <c r="R1345" i="47"/>
  <c r="I1340" i="47"/>
  <c r="R1332" i="47"/>
  <c r="I1327" i="47"/>
  <c r="I1324" i="47"/>
  <c r="R1316" i="47"/>
  <c r="R1308" i="47"/>
  <c r="I1302" i="47"/>
  <c r="I1294" i="47"/>
  <c r="I1293" i="47"/>
  <c r="R1291" i="47"/>
  <c r="T1289" i="47"/>
  <c r="T1282" i="47"/>
  <c r="I1281" i="47"/>
  <c r="Q1274" i="47"/>
  <c r="T1258" i="47"/>
  <c r="Q1256" i="47"/>
  <c r="I1255" i="47"/>
  <c r="T1242" i="47"/>
  <c r="Q1240" i="47"/>
  <c r="I1239" i="47"/>
  <c r="I1223" i="47"/>
  <c r="R1214" i="47"/>
  <c r="Q1213" i="47"/>
  <c r="R1212" i="47"/>
  <c r="T1208" i="47"/>
  <c r="Q1204" i="47"/>
  <c r="T1200" i="47"/>
  <c r="T1195" i="47"/>
  <c r="I1195" i="47"/>
  <c r="R1192" i="47"/>
  <c r="Q1191" i="47"/>
  <c r="T1187" i="47"/>
  <c r="I1187" i="47"/>
  <c r="R1184" i="47"/>
  <c r="Q1183" i="47"/>
  <c r="T1179" i="47"/>
  <c r="I1179" i="47"/>
  <c r="R1176" i="47"/>
  <c r="Q1175" i="47"/>
  <c r="T1171" i="47"/>
  <c r="I1171" i="47"/>
  <c r="R1168" i="47"/>
  <c r="Q1167" i="47"/>
  <c r="T1163" i="47"/>
  <c r="I1163" i="47"/>
  <c r="R1160" i="47"/>
  <c r="Q1159" i="47"/>
  <c r="T1155" i="47"/>
  <c r="I1155" i="47"/>
  <c r="R1152" i="47"/>
  <c r="Q1151" i="47"/>
  <c r="R1337" i="47"/>
  <c r="T1315" i="47"/>
  <c r="Q1306" i="47"/>
  <c r="R1303" i="47"/>
  <c r="Q1298" i="47"/>
  <c r="I1295" i="47"/>
  <c r="Q1288" i="47"/>
  <c r="R1278" i="47"/>
  <c r="I1277" i="47"/>
  <c r="R1267" i="47"/>
  <c r="I1266" i="47"/>
  <c r="R1251" i="47"/>
  <c r="I1250" i="47"/>
  <c r="R1235" i="47"/>
  <c r="I1234" i="47"/>
  <c r="T1230" i="47"/>
  <c r="I1225" i="47"/>
  <c r="I1224" i="47"/>
  <c r="I1214" i="47"/>
  <c r="Q1212" i="47"/>
  <c r="T1207" i="47"/>
  <c r="R1203" i="47"/>
  <c r="I1202" i="47"/>
  <c r="I1199" i="47"/>
  <c r="R1198" i="47"/>
  <c r="T1196" i="47"/>
  <c r="I1196" i="47"/>
  <c r="R1193" i="47"/>
  <c r="Q1192" i="47"/>
  <c r="T1188" i="47"/>
  <c r="I1188" i="47"/>
  <c r="R1185" i="47"/>
  <c r="Q1184" i="47"/>
  <c r="T1180" i="47"/>
  <c r="I1180" i="47"/>
  <c r="R1177" i="47"/>
  <c r="Q1176" i="47"/>
  <c r="T1172" i="47"/>
  <c r="I1172" i="47"/>
  <c r="R1169" i="47"/>
  <c r="Q1168" i="47"/>
  <c r="T1164" i="47"/>
  <c r="I1164" i="47"/>
  <c r="R1161" i="47"/>
  <c r="Q1160" i="47"/>
  <c r="T1156" i="47"/>
  <c r="I1156" i="47"/>
  <c r="R1153" i="47"/>
  <c r="Q1152" i="47"/>
  <c r="I1337" i="47"/>
  <c r="I1322" i="47"/>
  <c r="R1310" i="47"/>
  <c r="T1286" i="47"/>
  <c r="I1284" i="47"/>
  <c r="R1282" i="47"/>
  <c r="R1279" i="47"/>
  <c r="R1275" i="47"/>
  <c r="T1273" i="47"/>
  <c r="T1269" i="47"/>
  <c r="R1268" i="47"/>
  <c r="R1263" i="47"/>
  <c r="R1258" i="47"/>
  <c r="T1253" i="47"/>
  <c r="R1252" i="47"/>
  <c r="R1247" i="47"/>
  <c r="R1242" i="47"/>
  <c r="T1237" i="47"/>
  <c r="R1236" i="47"/>
  <c r="R1228" i="47"/>
  <c r="R1227" i="47"/>
  <c r="I1215" i="47"/>
  <c r="R1211" i="47"/>
  <c r="I1210" i="47"/>
  <c r="T1206" i="47"/>
  <c r="Q1203" i="47"/>
  <c r="T1202" i="47"/>
  <c r="Q1198" i="47"/>
  <c r="I1197" i="47"/>
  <c r="R1194" i="47"/>
  <c r="Q1193" i="47"/>
  <c r="T1189" i="47"/>
  <c r="I1189" i="47"/>
  <c r="R1186" i="47"/>
  <c r="Q1185" i="47"/>
  <c r="T1181" i="47"/>
  <c r="I1181" i="47"/>
  <c r="R1178" i="47"/>
  <c r="Q1177" i="47"/>
  <c r="T1173" i="47"/>
  <c r="I1173" i="47"/>
  <c r="R1170" i="47"/>
  <c r="Q1169" i="47"/>
  <c r="T1165" i="47"/>
  <c r="I1165" i="47"/>
  <c r="R1162" i="47"/>
  <c r="Q1161" i="47"/>
  <c r="T1157" i="47"/>
  <c r="I1157" i="47"/>
  <c r="R1154" i="47"/>
  <c r="Q1153" i="47"/>
  <c r="T1149" i="47"/>
  <c r="I1350" i="47"/>
  <c r="Q1331" i="47"/>
  <c r="T1290" i="47"/>
  <c r="I1262" i="47"/>
  <c r="T1260" i="47"/>
  <c r="Q1258" i="47"/>
  <c r="I1246" i="47"/>
  <c r="T1244" i="47"/>
  <c r="Q1242" i="47"/>
  <c r="T1231" i="47"/>
  <c r="R1229" i="47"/>
  <c r="Q1228" i="47"/>
  <c r="Q1227" i="47"/>
  <c r="T1225" i="47"/>
  <c r="T1222" i="47"/>
  <c r="I1217" i="47"/>
  <c r="I1216" i="47"/>
  <c r="Q1211" i="47"/>
  <c r="T1210" i="47"/>
  <c r="I1201" i="47"/>
  <c r="R1200" i="47"/>
  <c r="T1199" i="47"/>
  <c r="R1195" i="47"/>
  <c r="Q1194" i="47"/>
  <c r="T1190" i="47"/>
  <c r="I1190" i="47"/>
  <c r="R1187" i="47"/>
  <c r="Q1186" i="47"/>
  <c r="T1182" i="47"/>
  <c r="I1182" i="47"/>
  <c r="R1179" i="47"/>
  <c r="Q1178" i="47"/>
  <c r="T1174" i="47"/>
  <c r="I1174" i="47"/>
  <c r="R1171" i="47"/>
  <c r="Q1170" i="47"/>
  <c r="T1166" i="47"/>
  <c r="I1166" i="47"/>
  <c r="R1163" i="47"/>
  <c r="Q1162" i="47"/>
  <c r="T1158" i="47"/>
  <c r="I1158" i="47"/>
  <c r="R1155" i="47"/>
  <c r="Q1154" i="47"/>
  <c r="T1150" i="47"/>
  <c r="I1150" i="47"/>
  <c r="T1335" i="47"/>
  <c r="Q1328" i="47"/>
  <c r="Q1312" i="47"/>
  <c r="R1305" i="47"/>
  <c r="R1299" i="47"/>
  <c r="I1289" i="47"/>
  <c r="Q1259" i="47"/>
  <c r="I1257" i="47"/>
  <c r="Q1243" i="47"/>
  <c r="I1241" i="47"/>
  <c r="R1230" i="47"/>
  <c r="Q1229" i="47"/>
  <c r="Q1226" i="47"/>
  <c r="T1224" i="47"/>
  <c r="T1223" i="47"/>
  <c r="R1220" i="47"/>
  <c r="R1219" i="47"/>
  <c r="I1209" i="47"/>
  <c r="R1207" i="47"/>
  <c r="I1198" i="47"/>
  <c r="R1196" i="47"/>
  <c r="Q1195" i="47"/>
  <c r="T1191" i="47"/>
  <c r="I1191" i="47"/>
  <c r="R1188" i="47"/>
  <c r="Q1187" i="47"/>
  <c r="T1183" i="47"/>
  <c r="I1183" i="47"/>
  <c r="R1180" i="47"/>
  <c r="Q1179" i="47"/>
  <c r="T1175" i="47"/>
  <c r="I1175" i="47"/>
  <c r="R1172" i="47"/>
  <c r="Q1171" i="47"/>
  <c r="T1167" i="47"/>
  <c r="I1167" i="47"/>
  <c r="R1164" i="47"/>
  <c r="Q1163" i="47"/>
  <c r="T1159" i="47"/>
  <c r="I1159" i="47"/>
  <c r="R1156" i="47"/>
  <c r="Q1155" i="47"/>
  <c r="T1151" i="47"/>
  <c r="I1151" i="47"/>
  <c r="T1314" i="47"/>
  <c r="Q1309" i="47"/>
  <c r="R1307" i="47"/>
  <c r="Q1299" i="47"/>
  <c r="Q1293" i="47"/>
  <c r="I1286" i="47"/>
  <c r="I1285" i="47"/>
  <c r="R1283" i="47"/>
  <c r="T1281" i="47"/>
  <c r="T1277" i="47"/>
  <c r="T1274" i="47"/>
  <c r="I1269" i="47"/>
  <c r="I1268" i="47"/>
  <c r="R1265" i="47"/>
  <c r="T1255" i="47"/>
  <c r="R1254" i="47"/>
  <c r="I1253" i="47"/>
  <c r="I1252" i="47"/>
  <c r="R1249" i="47"/>
  <c r="T1239" i="47"/>
  <c r="R1238" i="47"/>
  <c r="I1237" i="47"/>
  <c r="I1236" i="47"/>
  <c r="R1233" i="47"/>
  <c r="Q1232" i="47"/>
  <c r="I1230" i="47"/>
  <c r="R1221" i="47"/>
  <c r="Q1220" i="47"/>
  <c r="Q1219" i="47"/>
  <c r="T1217" i="47"/>
  <c r="T1214" i="47"/>
  <c r="Q1348" i="47"/>
  <c r="R1311" i="47"/>
  <c r="Q1307" i="47"/>
  <c r="R1302" i="47"/>
  <c r="R1287" i="47"/>
  <c r="T1278" i="47"/>
  <c r="R1270" i="47"/>
  <c r="Q1265" i="47"/>
  <c r="Q1254" i="47"/>
  <c r="Q1249" i="47"/>
  <c r="Q1238" i="47"/>
  <c r="Q1233" i="47"/>
  <c r="I1231" i="47"/>
  <c r="R1222" i="47"/>
  <c r="Q1221" i="47"/>
  <c r="Q1218" i="47"/>
  <c r="T1216" i="47"/>
  <c r="T1215" i="47"/>
  <c r="Q1210" i="47"/>
  <c r="T1209" i="47"/>
  <c r="I1207" i="47"/>
  <c r="Q1206" i="47"/>
  <c r="R1205" i="47"/>
  <c r="I1200" i="47"/>
  <c r="R1199" i="47"/>
  <c r="T1198" i="47"/>
  <c r="Q1197" i="47"/>
  <c r="T1193" i="47"/>
  <c r="I1193" i="47"/>
  <c r="R1190" i="47"/>
  <c r="Q1189" i="47"/>
  <c r="T1185" i="47"/>
  <c r="I1185" i="47"/>
  <c r="R1182" i="47"/>
  <c r="Q1181" i="47"/>
  <c r="T1177" i="47"/>
  <c r="I1177" i="47"/>
  <c r="R1174" i="47"/>
  <c r="Q1173" i="47"/>
  <c r="T1169" i="47"/>
  <c r="I1169" i="47"/>
  <c r="R1166" i="47"/>
  <c r="Q1165" i="47"/>
  <c r="T1161" i="47"/>
  <c r="I1161" i="47"/>
  <c r="R1158" i="47"/>
  <c r="Q1157" i="47"/>
  <c r="T1153" i="47"/>
  <c r="I1153" i="47"/>
  <c r="R1150" i="47"/>
  <c r="T1257" i="47"/>
  <c r="T1246" i="47"/>
  <c r="Q1205" i="47"/>
  <c r="I1194" i="47"/>
  <c r="I1192" i="47"/>
  <c r="Q1190" i="47"/>
  <c r="R1183" i="47"/>
  <c r="R1181" i="47"/>
  <c r="I1178" i="47"/>
  <c r="I1176" i="47"/>
  <c r="Q1174" i="47"/>
  <c r="R1167" i="47"/>
  <c r="R1165" i="47"/>
  <c r="I1162" i="47"/>
  <c r="I1160" i="47"/>
  <c r="Q1158" i="47"/>
  <c r="R1151" i="47"/>
  <c r="R1148" i="47"/>
  <c r="Q1147" i="47"/>
  <c r="T1143" i="47"/>
  <c r="I1143" i="47"/>
  <c r="R1140" i="47"/>
  <c r="Q1139" i="47"/>
  <c r="T1135" i="47"/>
  <c r="I1135" i="47"/>
  <c r="R1132" i="47"/>
  <c r="Q1131" i="47"/>
  <c r="T1127" i="47"/>
  <c r="I1127" i="47"/>
  <c r="R1124" i="47"/>
  <c r="Q1123" i="47"/>
  <c r="I1276" i="47"/>
  <c r="Q1261" i="47"/>
  <c r="Q1188" i="47"/>
  <c r="T1186" i="47"/>
  <c r="Q1172" i="47"/>
  <c r="T1170" i="47"/>
  <c r="Q1156" i="47"/>
  <c r="T1154" i="47"/>
  <c r="Q1148" i="47"/>
  <c r="T1144" i="47"/>
  <c r="I1144" i="47"/>
  <c r="R1141" i="47"/>
  <c r="Q1140" i="47"/>
  <c r="T1136" i="47"/>
  <c r="I1136" i="47"/>
  <c r="R1133" i="47"/>
  <c r="Q1132" i="47"/>
  <c r="T1128" i="47"/>
  <c r="I1128" i="47"/>
  <c r="R1125" i="47"/>
  <c r="T1313" i="47"/>
  <c r="I1222" i="47"/>
  <c r="T1184" i="47"/>
  <c r="T1168" i="47"/>
  <c r="T1152" i="47"/>
  <c r="R1149" i="47"/>
  <c r="T1145" i="47"/>
  <c r="I1145" i="47"/>
  <c r="R1142" i="47"/>
  <c r="Q1141" i="47"/>
  <c r="T1137" i="47"/>
  <c r="I1137" i="47"/>
  <c r="R1134" i="47"/>
  <c r="Q1133" i="47"/>
  <c r="T1129" i="47"/>
  <c r="I1129" i="47"/>
  <c r="R1126" i="47"/>
  <c r="Q1125" i="47"/>
  <c r="T1121" i="47"/>
  <c r="I1300" i="47"/>
  <c r="T1241" i="47"/>
  <c r="R1204" i="47"/>
  <c r="Q1202" i="47"/>
  <c r="Q1196" i="47"/>
  <c r="Q1149" i="47"/>
  <c r="T1146" i="47"/>
  <c r="I1146" i="47"/>
  <c r="R1143" i="47"/>
  <c r="Q1142" i="47"/>
  <c r="T1138" i="47"/>
  <c r="I1138" i="47"/>
  <c r="R1135" i="47"/>
  <c r="Q1134" i="47"/>
  <c r="T1130" i="47"/>
  <c r="I1130" i="47"/>
  <c r="R1127" i="47"/>
  <c r="Q1126" i="47"/>
  <c r="R1340" i="47"/>
  <c r="R1274" i="47"/>
  <c r="Q1245" i="47"/>
  <c r="T1194" i="47"/>
  <c r="R1191" i="47"/>
  <c r="R1189" i="47"/>
  <c r="I1186" i="47"/>
  <c r="I1184" i="47"/>
  <c r="Q1182" i="47"/>
  <c r="R1175" i="47"/>
  <c r="R1173" i="47"/>
  <c r="I1170" i="47"/>
  <c r="I1168" i="47"/>
  <c r="Q1166" i="47"/>
  <c r="R1159" i="47"/>
  <c r="R1157" i="47"/>
  <c r="I1154" i="47"/>
  <c r="I1152" i="47"/>
  <c r="Q1150" i="47"/>
  <c r="T1147" i="47"/>
  <c r="I1147" i="47"/>
  <c r="R1144" i="47"/>
  <c r="Q1143" i="47"/>
  <c r="T1139" i="47"/>
  <c r="I1139" i="47"/>
  <c r="R1136" i="47"/>
  <c r="Q1135" i="47"/>
  <c r="T1131" i="47"/>
  <c r="I1131" i="47"/>
  <c r="R1128" i="47"/>
  <c r="Q1127" i="47"/>
  <c r="T1123" i="47"/>
  <c r="I1123" i="47"/>
  <c r="I1348" i="47"/>
  <c r="T1329" i="47"/>
  <c r="Q1270" i="47"/>
  <c r="T1262" i="47"/>
  <c r="R1213" i="47"/>
  <c r="R1206" i="47"/>
  <c r="T1201" i="47"/>
  <c r="Q1180" i="47"/>
  <c r="T1178" i="47"/>
  <c r="Q1164" i="47"/>
  <c r="T1162" i="47"/>
  <c r="T1148" i="47"/>
  <c r="I1148" i="47"/>
  <c r="R1145" i="47"/>
  <c r="Q1144" i="47"/>
  <c r="T1140" i="47"/>
  <c r="I1140" i="47"/>
  <c r="R1137" i="47"/>
  <c r="Q1136" i="47"/>
  <c r="T1132" i="47"/>
  <c r="I1132" i="47"/>
  <c r="R1129" i="47"/>
  <c r="Q1128" i="47"/>
  <c r="T1124" i="47"/>
  <c r="I1124" i="47"/>
  <c r="I1299" i="47"/>
  <c r="I1206" i="47"/>
  <c r="R1197" i="47"/>
  <c r="T1192" i="47"/>
  <c r="T1176" i="47"/>
  <c r="T1160" i="47"/>
  <c r="I1149" i="47"/>
  <c r="R1146" i="47"/>
  <c r="Q1145" i="47"/>
  <c r="T1141" i="47"/>
  <c r="I1141" i="47"/>
  <c r="R1138" i="47"/>
  <c r="Q1137" i="47"/>
  <c r="T1133" i="47"/>
  <c r="I1133" i="47"/>
  <c r="R1130" i="47"/>
  <c r="Q1129" i="47"/>
  <c r="T1125" i="47"/>
  <c r="I1125" i="47"/>
  <c r="T1134" i="47"/>
  <c r="T1126" i="47"/>
  <c r="Q1122" i="47"/>
  <c r="R1120" i="47"/>
  <c r="Q1119" i="47"/>
  <c r="T1115" i="47"/>
  <c r="I1115" i="47"/>
  <c r="R1112" i="47"/>
  <c r="Q1111" i="47"/>
  <c r="T1107" i="47"/>
  <c r="I1107" i="47"/>
  <c r="R1104" i="47"/>
  <c r="Q1103" i="47"/>
  <c r="T1099" i="47"/>
  <c r="I1099" i="47"/>
  <c r="R1096" i="47"/>
  <c r="Q1095" i="47"/>
  <c r="T1091" i="47"/>
  <c r="I1091" i="47"/>
  <c r="R1088" i="47"/>
  <c r="Q1087" i="47"/>
  <c r="T1083" i="47"/>
  <c r="I1083" i="47"/>
  <c r="R1080" i="47"/>
  <c r="Q1079" i="47"/>
  <c r="T1075" i="47"/>
  <c r="I1075" i="47"/>
  <c r="R1072" i="47"/>
  <c r="Q1071" i="47"/>
  <c r="T1067" i="47"/>
  <c r="I1067" i="47"/>
  <c r="R1064" i="47"/>
  <c r="Q1063" i="47"/>
  <c r="T1059" i="47"/>
  <c r="I1059" i="47"/>
  <c r="R1056" i="47"/>
  <c r="Q1055" i="47"/>
  <c r="T1051" i="47"/>
  <c r="I1051" i="47"/>
  <c r="R1048" i="47"/>
  <c r="Q1047" i="47"/>
  <c r="T1043" i="47"/>
  <c r="I1043" i="47"/>
  <c r="R1040" i="47"/>
  <c r="Q1039" i="47"/>
  <c r="T1035" i="47"/>
  <c r="I1035" i="47"/>
  <c r="I1208" i="47"/>
  <c r="T1142" i="47"/>
  <c r="R1131" i="47"/>
  <c r="Q1124" i="47"/>
  <c r="R1121" i="47"/>
  <c r="Q1120" i="47"/>
  <c r="T1116" i="47"/>
  <c r="I1116" i="47"/>
  <c r="R1113" i="47"/>
  <c r="Q1112" i="47"/>
  <c r="T1108" i="47"/>
  <c r="I1108" i="47"/>
  <c r="R1105" i="47"/>
  <c r="Q1104" i="47"/>
  <c r="T1100" i="47"/>
  <c r="I1100" i="47"/>
  <c r="R1097" i="47"/>
  <c r="Q1096" i="47"/>
  <c r="T1092" i="47"/>
  <c r="I1092" i="47"/>
  <c r="R1089" i="47"/>
  <c r="Q1088" i="47"/>
  <c r="T1084" i="47"/>
  <c r="I1084" i="47"/>
  <c r="R1081" i="47"/>
  <c r="Q1080" i="47"/>
  <c r="T1076" i="47"/>
  <c r="I1076" i="47"/>
  <c r="R1073" i="47"/>
  <c r="Q1072" i="47"/>
  <c r="T1068" i="47"/>
  <c r="I1068" i="47"/>
  <c r="R1065" i="47"/>
  <c r="Q1064" i="47"/>
  <c r="T1060" i="47"/>
  <c r="I1060" i="47"/>
  <c r="R1057" i="47"/>
  <c r="Q1056" i="47"/>
  <c r="T1052" i="47"/>
  <c r="I1052" i="47"/>
  <c r="R1049" i="47"/>
  <c r="Q1048" i="47"/>
  <c r="T1044" i="47"/>
  <c r="I1044" i="47"/>
  <c r="R1041" i="47"/>
  <c r="Q1040" i="47"/>
  <c r="T1036" i="47"/>
  <c r="I1036" i="47"/>
  <c r="R1033" i="47"/>
  <c r="R1139" i="47"/>
  <c r="I1134" i="47"/>
  <c r="I1126" i="47"/>
  <c r="I1122" i="47"/>
  <c r="Q1121" i="47"/>
  <c r="T1117" i="47"/>
  <c r="I1117" i="47"/>
  <c r="R1114" i="47"/>
  <c r="Q1113" i="47"/>
  <c r="T1109" i="47"/>
  <c r="I1109" i="47"/>
  <c r="R1106" i="47"/>
  <c r="Q1105" i="47"/>
  <c r="T1101" i="47"/>
  <c r="I1101" i="47"/>
  <c r="R1098" i="47"/>
  <c r="Q1097" i="47"/>
  <c r="T1093" i="47"/>
  <c r="I1093" i="47"/>
  <c r="R1090" i="47"/>
  <c r="Q1089" i="47"/>
  <c r="T1085" i="47"/>
  <c r="I1085" i="47"/>
  <c r="R1082" i="47"/>
  <c r="Q1081" i="47"/>
  <c r="T1077" i="47"/>
  <c r="I1077" i="47"/>
  <c r="R1074" i="47"/>
  <c r="Q1073" i="47"/>
  <c r="T1069" i="47"/>
  <c r="I1069" i="47"/>
  <c r="R1066" i="47"/>
  <c r="Q1065" i="47"/>
  <c r="T1061" i="47"/>
  <c r="I1061" i="47"/>
  <c r="R1058" i="47"/>
  <c r="Q1057" i="47"/>
  <c r="T1053" i="47"/>
  <c r="I1053" i="47"/>
  <c r="R1050" i="47"/>
  <c r="Q1049" i="47"/>
  <c r="T1045" i="47"/>
  <c r="I1045" i="47"/>
  <c r="R1042" i="47"/>
  <c r="Q1041" i="47"/>
  <c r="T1037" i="47"/>
  <c r="I1037" i="47"/>
  <c r="R1034" i="47"/>
  <c r="Q1033" i="47"/>
  <c r="R1147" i="47"/>
  <c r="I1142" i="47"/>
  <c r="T1118" i="47"/>
  <c r="I1118" i="47"/>
  <c r="R1115" i="47"/>
  <c r="Q1114" i="47"/>
  <c r="T1110" i="47"/>
  <c r="I1110" i="47"/>
  <c r="R1107" i="47"/>
  <c r="Q1106" i="47"/>
  <c r="T1102" i="47"/>
  <c r="I1102" i="47"/>
  <c r="R1099" i="47"/>
  <c r="Q1098" i="47"/>
  <c r="T1094" i="47"/>
  <c r="I1094" i="47"/>
  <c r="R1091" i="47"/>
  <c r="Q1090" i="47"/>
  <c r="T1086" i="47"/>
  <c r="I1086" i="47"/>
  <c r="R1083" i="47"/>
  <c r="Q1082" i="47"/>
  <c r="T1078" i="47"/>
  <c r="I1078" i="47"/>
  <c r="R1075" i="47"/>
  <c r="Q1074" i="47"/>
  <c r="T1070" i="47"/>
  <c r="I1070" i="47"/>
  <c r="R1067" i="47"/>
  <c r="Q1066" i="47"/>
  <c r="T1062" i="47"/>
  <c r="I1062" i="47"/>
  <c r="R1059" i="47"/>
  <c r="Q1058" i="47"/>
  <c r="T1054" i="47"/>
  <c r="I1054" i="47"/>
  <c r="R1051" i="47"/>
  <c r="Q1050" i="47"/>
  <c r="T1046" i="47"/>
  <c r="I1046" i="47"/>
  <c r="R1043" i="47"/>
  <c r="Q1042" i="47"/>
  <c r="T1038" i="47"/>
  <c r="I1038" i="47"/>
  <c r="R1035" i="47"/>
  <c r="Q1034" i="47"/>
  <c r="Q1130" i="47"/>
  <c r="T1119" i="47"/>
  <c r="I1119" i="47"/>
  <c r="R1116" i="47"/>
  <c r="Q1115" i="47"/>
  <c r="T1111" i="47"/>
  <c r="I1111" i="47"/>
  <c r="R1108" i="47"/>
  <c r="Q1107" i="47"/>
  <c r="T1103" i="47"/>
  <c r="I1103" i="47"/>
  <c r="R1100" i="47"/>
  <c r="Q1099" i="47"/>
  <c r="T1095" i="47"/>
  <c r="I1095" i="47"/>
  <c r="R1092" i="47"/>
  <c r="Q1091" i="47"/>
  <c r="T1087" i="47"/>
  <c r="I1087" i="47"/>
  <c r="R1084" i="47"/>
  <c r="Q1083" i="47"/>
  <c r="T1079" i="47"/>
  <c r="I1079" i="47"/>
  <c r="R1076" i="47"/>
  <c r="Q1075" i="47"/>
  <c r="T1071" i="47"/>
  <c r="I1071" i="47"/>
  <c r="R1068" i="47"/>
  <c r="Q1067" i="47"/>
  <c r="T1063" i="47"/>
  <c r="I1063" i="47"/>
  <c r="R1060" i="47"/>
  <c r="Q1059" i="47"/>
  <c r="T1055" i="47"/>
  <c r="I1055" i="47"/>
  <c r="R1052" i="47"/>
  <c r="Q1051" i="47"/>
  <c r="T1047" i="47"/>
  <c r="I1047" i="47"/>
  <c r="R1044" i="47"/>
  <c r="Q1043" i="47"/>
  <c r="T1039" i="47"/>
  <c r="I1039" i="47"/>
  <c r="R1036" i="47"/>
  <c r="Q1035" i="47"/>
  <c r="Q1138" i="47"/>
  <c r="T1122" i="47"/>
  <c r="T1120" i="47"/>
  <c r="I1120" i="47"/>
  <c r="R1117" i="47"/>
  <c r="Q1116" i="47"/>
  <c r="T1112" i="47"/>
  <c r="I1112" i="47"/>
  <c r="R1109" i="47"/>
  <c r="Q1108" i="47"/>
  <c r="T1104" i="47"/>
  <c r="I1104" i="47"/>
  <c r="R1101" i="47"/>
  <c r="Q1100" i="47"/>
  <c r="T1096" i="47"/>
  <c r="I1096" i="47"/>
  <c r="R1093" i="47"/>
  <c r="Q1092" i="47"/>
  <c r="T1088" i="47"/>
  <c r="I1088" i="47"/>
  <c r="R1085" i="47"/>
  <c r="Q1084" i="47"/>
  <c r="T1080" i="47"/>
  <c r="I1080" i="47"/>
  <c r="R1077" i="47"/>
  <c r="Q1076" i="47"/>
  <c r="T1072" i="47"/>
  <c r="I1072" i="47"/>
  <c r="R1069" i="47"/>
  <c r="Q1068" i="47"/>
  <c r="T1064" i="47"/>
  <c r="I1064" i="47"/>
  <c r="R1061" i="47"/>
  <c r="Q1060" i="47"/>
  <c r="T1056" i="47"/>
  <c r="I1056" i="47"/>
  <c r="R1053" i="47"/>
  <c r="Q1052" i="47"/>
  <c r="T1048" i="47"/>
  <c r="I1048" i="47"/>
  <c r="R1045" i="47"/>
  <c r="Q1044" i="47"/>
  <c r="T1040" i="47"/>
  <c r="I1040" i="47"/>
  <c r="R1037" i="47"/>
  <c r="Q1036" i="47"/>
  <c r="T1032" i="47"/>
  <c r="I1032" i="47"/>
  <c r="Q1146" i="47"/>
  <c r="I1121" i="47"/>
  <c r="R1118" i="47"/>
  <c r="Q1117" i="47"/>
  <c r="T1113" i="47"/>
  <c r="I1113" i="47"/>
  <c r="R1110" i="47"/>
  <c r="Q1109" i="47"/>
  <c r="T1105" i="47"/>
  <c r="I1105" i="47"/>
  <c r="R1102" i="47"/>
  <c r="Q1101" i="47"/>
  <c r="T1097" i="47"/>
  <c r="I1097" i="47"/>
  <c r="R1094" i="47"/>
  <c r="Q1093" i="47"/>
  <c r="T1089" i="47"/>
  <c r="I1089" i="47"/>
  <c r="R1086" i="47"/>
  <c r="Q1085" i="47"/>
  <c r="T1081" i="47"/>
  <c r="I1081" i="47"/>
  <c r="R1078" i="47"/>
  <c r="Q1077" i="47"/>
  <c r="T1073" i="47"/>
  <c r="I1073" i="47"/>
  <c r="R1070" i="47"/>
  <c r="Q1069" i="47"/>
  <c r="T1065" i="47"/>
  <c r="I1065" i="47"/>
  <c r="R1062" i="47"/>
  <c r="Q1061" i="47"/>
  <c r="T1057" i="47"/>
  <c r="I1057" i="47"/>
  <c r="R1054" i="47"/>
  <c r="Q1053" i="47"/>
  <c r="T1049" i="47"/>
  <c r="I1049" i="47"/>
  <c r="R1046" i="47"/>
  <c r="Q1045" i="47"/>
  <c r="T1041" i="47"/>
  <c r="I1041" i="47"/>
  <c r="R1038" i="47"/>
  <c r="Q1037" i="47"/>
  <c r="T1033" i="47"/>
  <c r="I1033" i="47"/>
  <c r="R978" i="47"/>
  <c r="I981" i="47"/>
  <c r="T981" i="47"/>
  <c r="Q985" i="47"/>
  <c r="R986" i="47"/>
  <c r="I989" i="47"/>
  <c r="T989" i="47"/>
  <c r="Q993" i="47"/>
  <c r="R994" i="47"/>
  <c r="I997" i="47"/>
  <c r="T997" i="47"/>
  <c r="Q1001" i="47"/>
  <c r="R1002" i="47"/>
  <c r="I1005" i="47"/>
  <c r="T1005" i="47"/>
  <c r="Q1009" i="47"/>
  <c r="R1010" i="47"/>
  <c r="I1013" i="47"/>
  <c r="T1013" i="47"/>
  <c r="Q1017" i="47"/>
  <c r="R1018" i="47"/>
  <c r="I1021" i="47"/>
  <c r="T1021" i="47"/>
  <c r="Q1025" i="47"/>
  <c r="R1026" i="47"/>
  <c r="I1029" i="47"/>
  <c r="T1029" i="47"/>
  <c r="I1034" i="47"/>
  <c r="T1042" i="47"/>
  <c r="Q1054" i="47"/>
  <c r="L977" i="47"/>
  <c r="I980" i="47"/>
  <c r="T980" i="47"/>
  <c r="Q984" i="47"/>
  <c r="R985" i="47"/>
  <c r="I988" i="47"/>
  <c r="T988" i="47"/>
  <c r="Q992" i="47"/>
  <c r="R993" i="47"/>
  <c r="I996" i="47"/>
  <c r="T996" i="47"/>
  <c r="Q1000" i="47"/>
  <c r="R1001" i="47"/>
  <c r="I1004" i="47"/>
  <c r="T1004" i="47"/>
  <c r="Q1008" i="47"/>
  <c r="R1009" i="47"/>
  <c r="I1012" i="47"/>
  <c r="T1012" i="47"/>
  <c r="Q1016" i="47"/>
  <c r="R1017" i="47"/>
  <c r="I1020" i="47"/>
  <c r="T1020" i="47"/>
  <c r="Q1024" i="47"/>
  <c r="R1025" i="47"/>
  <c r="I1028" i="47"/>
  <c r="T1028" i="47"/>
  <c r="Q1031" i="47"/>
  <c r="I1074" i="47"/>
  <c r="I1082" i="47"/>
  <c r="I1090" i="47"/>
  <c r="I1098" i="47"/>
  <c r="I1106" i="47"/>
  <c r="I1114" i="47"/>
  <c r="R1122" i="47"/>
  <c r="I979" i="47"/>
  <c r="T979" i="47"/>
  <c r="Q983" i="47"/>
  <c r="R984" i="47"/>
  <c r="I987" i="47"/>
  <c r="T987" i="47"/>
  <c r="Q991" i="47"/>
  <c r="R992" i="47"/>
  <c r="I995" i="47"/>
  <c r="T995" i="47"/>
  <c r="Q999" i="47"/>
  <c r="R1000" i="47"/>
  <c r="I1003" i="47"/>
  <c r="T1003" i="47"/>
  <c r="Q1007" i="47"/>
  <c r="R1008" i="47"/>
  <c r="I1011" i="47"/>
  <c r="T1011" i="47"/>
  <c r="Q1015" i="47"/>
  <c r="R1016" i="47"/>
  <c r="I1019" i="47"/>
  <c r="T1019" i="47"/>
  <c r="Q1023" i="47"/>
  <c r="R1024" i="47"/>
  <c r="I1027" i="47"/>
  <c r="T1027" i="47"/>
  <c r="R1031" i="47"/>
  <c r="T1034" i="47"/>
  <c r="Q1046" i="47"/>
  <c r="I1066" i="47"/>
  <c r="R1071" i="47"/>
  <c r="R1079" i="47"/>
  <c r="R1087" i="47"/>
  <c r="R1095" i="47"/>
  <c r="R1103" i="47"/>
  <c r="R1111" i="47"/>
  <c r="R1119" i="47"/>
  <c r="I978" i="47"/>
  <c r="T978" i="47"/>
  <c r="Q982" i="47"/>
  <c r="R983" i="47"/>
  <c r="I986" i="47"/>
  <c r="T986" i="47"/>
  <c r="Q990" i="47"/>
  <c r="R991" i="47"/>
  <c r="I994" i="47"/>
  <c r="T994" i="47"/>
  <c r="Q998" i="47"/>
  <c r="R999" i="47"/>
  <c r="I1002" i="47"/>
  <c r="T1002" i="47"/>
  <c r="Q1006" i="47"/>
  <c r="R1007" i="47"/>
  <c r="I1010" i="47"/>
  <c r="T1010" i="47"/>
  <c r="Q1014" i="47"/>
  <c r="R1015" i="47"/>
  <c r="I1018" i="47"/>
  <c r="T1018" i="47"/>
  <c r="Q1022" i="47"/>
  <c r="R1023" i="47"/>
  <c r="I1026" i="47"/>
  <c r="T1026" i="47"/>
  <c r="Q1030" i="47"/>
  <c r="I1058" i="47"/>
  <c r="R1063" i="47"/>
  <c r="R1123" i="47"/>
  <c r="Q981" i="47"/>
  <c r="R982" i="47"/>
  <c r="I985" i="47"/>
  <c r="T985" i="47"/>
  <c r="Q989" i="47"/>
  <c r="R990" i="47"/>
  <c r="I993" i="47"/>
  <c r="T993" i="47"/>
  <c r="Q997" i="47"/>
  <c r="R998" i="47"/>
  <c r="I1001" i="47"/>
  <c r="T1001" i="47"/>
  <c r="Q1005" i="47"/>
  <c r="R1006" i="47"/>
  <c r="I1009" i="47"/>
  <c r="T1009" i="47"/>
  <c r="Q1013" i="47"/>
  <c r="R1014" i="47"/>
  <c r="I1017" i="47"/>
  <c r="T1017" i="47"/>
  <c r="Q1021" i="47"/>
  <c r="R1022" i="47"/>
  <c r="I1025" i="47"/>
  <c r="T1025" i="47"/>
  <c r="Q1029" i="47"/>
  <c r="R1030" i="47"/>
  <c r="T1031" i="47"/>
  <c r="Q1038" i="47"/>
  <c r="I1050" i="47"/>
  <c r="R1055" i="47"/>
  <c r="T1066" i="47"/>
  <c r="T1074" i="47"/>
  <c r="T1082" i="47"/>
  <c r="T1090" i="47"/>
  <c r="T1098" i="47"/>
  <c r="T1106" i="47"/>
  <c r="T1114" i="47"/>
  <c r="Q980" i="47"/>
  <c r="R981" i="47"/>
  <c r="I984" i="47"/>
  <c r="T984" i="47"/>
  <c r="Q988" i="47"/>
  <c r="R989" i="47"/>
  <c r="I992" i="47"/>
  <c r="T992" i="47"/>
  <c r="Q996" i="47"/>
  <c r="R997" i="47"/>
  <c r="I1000" i="47"/>
  <c r="T1000" i="47"/>
  <c r="Q1004" i="47"/>
  <c r="R1005" i="47"/>
  <c r="I1008" i="47"/>
  <c r="T1008" i="47"/>
  <c r="Q1012" i="47"/>
  <c r="R1013" i="47"/>
  <c r="I1016" i="47"/>
  <c r="T1016" i="47"/>
  <c r="Q1020" i="47"/>
  <c r="R1021" i="47"/>
  <c r="I1024" i="47"/>
  <c r="T1024" i="47"/>
  <c r="Q1028" i="47"/>
  <c r="R1029" i="47"/>
  <c r="I1031" i="47"/>
  <c r="Q1032" i="47"/>
  <c r="R1047" i="47"/>
  <c r="T1058" i="47"/>
  <c r="Q1199" i="47"/>
  <c r="R1354" i="47"/>
  <c r="I1356" i="47"/>
  <c r="R1358" i="47"/>
  <c r="I1360" i="47"/>
  <c r="R1362" i="47"/>
  <c r="I1364" i="47"/>
  <c r="R1366" i="47"/>
  <c r="I1368" i="47"/>
  <c r="R1370" i="47"/>
  <c r="I1372" i="47"/>
  <c r="R1374" i="47"/>
  <c r="I1376" i="47"/>
  <c r="Q1383" i="47"/>
  <c r="T1385" i="47"/>
  <c r="Q1391" i="47"/>
  <c r="T1393" i="47"/>
  <c r="Q1399" i="47"/>
  <c r="T1401" i="47"/>
  <c r="Q1407" i="47"/>
  <c r="T1412" i="47"/>
  <c r="Q1422" i="47"/>
  <c r="R1353" i="47"/>
  <c r="I1355" i="47"/>
  <c r="R1357" i="47"/>
  <c r="I1359" i="47"/>
  <c r="R1361" i="47"/>
  <c r="I1363" i="47"/>
  <c r="R1365" i="47"/>
  <c r="I1367" i="47"/>
  <c r="R1369" i="47"/>
  <c r="I1371" i="47"/>
  <c r="R1373" i="47"/>
  <c r="I1375" i="47"/>
  <c r="R1377" i="47"/>
  <c r="Q1381" i="47"/>
  <c r="T1383" i="47"/>
  <c r="Q1389" i="47"/>
  <c r="T1391" i="47"/>
  <c r="Q1397" i="47"/>
  <c r="T1399" i="47"/>
  <c r="Q1405" i="47"/>
  <c r="T1407" i="47"/>
  <c r="Q1410" i="47"/>
  <c r="T1416" i="47"/>
  <c r="I1425" i="47"/>
  <c r="R1423" i="47"/>
  <c r="I1421" i="47"/>
  <c r="R1419" i="47"/>
  <c r="I1417" i="47"/>
  <c r="R1415" i="47"/>
  <c r="I1413" i="47"/>
  <c r="R1411" i="47"/>
  <c r="I1409" i="47"/>
  <c r="R1407" i="47"/>
  <c r="I1405" i="47"/>
  <c r="R1403" i="47"/>
  <c r="I1401" i="47"/>
  <c r="R1399" i="47"/>
  <c r="I1397" i="47"/>
  <c r="R1395" i="47"/>
  <c r="I1393" i="47"/>
  <c r="R1391" i="47"/>
  <c r="I1389" i="47"/>
  <c r="R1387" i="47"/>
  <c r="I1385" i="47"/>
  <c r="R1383" i="47"/>
  <c r="I1381" i="47"/>
  <c r="R1379" i="47"/>
  <c r="T1425" i="47"/>
  <c r="Q1423" i="47"/>
  <c r="T1421" i="47"/>
  <c r="Q1419" i="47"/>
  <c r="T1417" i="47"/>
  <c r="Q1415" i="47"/>
  <c r="T1413" i="47"/>
  <c r="Q1411" i="47"/>
  <c r="T1409" i="47"/>
  <c r="I1426" i="47"/>
  <c r="R1424" i="47"/>
  <c r="I1422" i="47"/>
  <c r="R1420" i="47"/>
  <c r="I1418" i="47"/>
  <c r="R1416" i="47"/>
  <c r="I1414" i="47"/>
  <c r="R1412" i="47"/>
  <c r="I1410" i="47"/>
  <c r="R1408" i="47"/>
  <c r="I1406" i="47"/>
  <c r="R1404" i="47"/>
  <c r="I1402" i="47"/>
  <c r="R1400" i="47"/>
  <c r="I1398" i="47"/>
  <c r="R1396" i="47"/>
  <c r="I1394" i="47"/>
  <c r="R1392" i="47"/>
  <c r="I1390" i="47"/>
  <c r="R1388" i="47"/>
  <c r="I1386" i="47"/>
  <c r="R1384" i="47"/>
  <c r="I1382" i="47"/>
  <c r="R1380" i="47"/>
  <c r="I1378" i="47"/>
  <c r="T1426" i="47"/>
  <c r="Q1424" i="47"/>
  <c r="T1422" i="47"/>
  <c r="Q1420" i="47"/>
  <c r="T1418" i="47"/>
  <c r="Q1416" i="47"/>
  <c r="T1414" i="47"/>
  <c r="Q1412" i="47"/>
  <c r="T1410" i="47"/>
  <c r="R1425" i="47"/>
  <c r="I1423" i="47"/>
  <c r="R1421" i="47"/>
  <c r="I1419" i="47"/>
  <c r="R1417" i="47"/>
  <c r="I1415" i="47"/>
  <c r="R1413" i="47"/>
  <c r="I1411" i="47"/>
  <c r="R1409" i="47"/>
  <c r="I1407" i="47"/>
  <c r="R1405" i="47"/>
  <c r="I1403" i="47"/>
  <c r="R1401" i="47"/>
  <c r="I1399" i="47"/>
  <c r="R1397" i="47"/>
  <c r="I1395" i="47"/>
  <c r="R1393" i="47"/>
  <c r="I1391" i="47"/>
  <c r="R1389" i="47"/>
  <c r="I1387" i="47"/>
  <c r="R1385" i="47"/>
  <c r="I1383" i="47"/>
  <c r="R1381" i="47"/>
  <c r="I1379" i="47"/>
  <c r="Q1425" i="47"/>
  <c r="T1423" i="47"/>
  <c r="Q1421" i="47"/>
  <c r="T1419" i="47"/>
  <c r="Q1417" i="47"/>
  <c r="T1415" i="47"/>
  <c r="Q1413" i="47"/>
  <c r="T1411" i="47"/>
  <c r="R1426" i="47"/>
  <c r="I1424" i="47"/>
  <c r="R1422" i="47"/>
  <c r="I1420" i="47"/>
  <c r="R1418" i="47"/>
  <c r="I1416" i="47"/>
  <c r="R1414" i="47"/>
  <c r="I1412" i="47"/>
  <c r="R1410" i="47"/>
  <c r="I1408" i="47"/>
  <c r="R1406" i="47"/>
  <c r="I1404" i="47"/>
  <c r="R1402" i="47"/>
  <c r="I1400" i="47"/>
  <c r="R1398" i="47"/>
  <c r="I1396" i="47"/>
  <c r="R1394" i="47"/>
  <c r="I1392" i="47"/>
  <c r="R1390" i="47"/>
  <c r="I1388" i="47"/>
  <c r="R1386" i="47"/>
  <c r="I1384" i="47"/>
  <c r="R1382" i="47"/>
  <c r="I1380" i="47"/>
  <c r="R1378" i="47"/>
  <c r="T1354" i="47"/>
  <c r="Q1356" i="47"/>
  <c r="T1358" i="47"/>
  <c r="Q1360" i="47"/>
  <c r="T1362" i="47"/>
  <c r="Q1364" i="47"/>
  <c r="T1366" i="47"/>
  <c r="Q1368" i="47"/>
  <c r="T1370" i="47"/>
  <c r="Q1372" i="47"/>
  <c r="T1374" i="47"/>
  <c r="Q1376" i="47"/>
  <c r="Q1380" i="47"/>
  <c r="T1382" i="47"/>
  <c r="Q1388" i="47"/>
  <c r="T1390" i="47"/>
  <c r="Q1396" i="47"/>
  <c r="T1398" i="47"/>
  <c r="Q1404" i="47"/>
  <c r="T1406" i="47"/>
  <c r="L1352" i="47"/>
  <c r="I1354" i="47"/>
  <c r="R1356" i="47"/>
  <c r="I1358" i="47"/>
  <c r="R1360" i="47"/>
  <c r="I1362" i="47"/>
  <c r="R1364" i="47"/>
  <c r="I1366" i="47"/>
  <c r="R1368" i="47"/>
  <c r="I1370" i="47"/>
  <c r="R1372" i="47"/>
  <c r="I1374" i="47"/>
  <c r="R1376" i="47"/>
  <c r="Q1379" i="47"/>
  <c r="T1381" i="47"/>
  <c r="Q1387" i="47"/>
  <c r="T1389" i="47"/>
  <c r="Q1395" i="47"/>
  <c r="T1397" i="47"/>
  <c r="Q1403" i="47"/>
  <c r="T1405" i="47"/>
  <c r="Q1414" i="47"/>
  <c r="T1420" i="47"/>
  <c r="T1353" i="47"/>
  <c r="Q1355" i="47"/>
  <c r="T1357" i="47"/>
  <c r="Q1359" i="47"/>
  <c r="T1361" i="47"/>
  <c r="Q1363" i="47"/>
  <c r="T1365" i="47"/>
  <c r="Q1367" i="47"/>
  <c r="T1369" i="47"/>
  <c r="Q1371" i="47"/>
  <c r="T1373" i="47"/>
  <c r="Q1375" i="47"/>
  <c r="T1377" i="47"/>
  <c r="Q1378" i="47"/>
  <c r="T1380" i="47"/>
  <c r="Q1386" i="47"/>
  <c r="T1388" i="47"/>
  <c r="Q1394" i="47"/>
  <c r="T1396" i="47"/>
  <c r="Q1402" i="47"/>
  <c r="T1404" i="47"/>
  <c r="Q1409" i="47"/>
  <c r="I1353" i="47"/>
  <c r="R1355" i="47"/>
  <c r="I1357" i="47"/>
  <c r="R1359" i="47"/>
  <c r="I1361" i="47"/>
  <c r="R1363" i="47"/>
  <c r="I1365" i="47"/>
  <c r="R1367" i="47"/>
  <c r="I1369" i="47"/>
  <c r="R1371" i="47"/>
  <c r="I1373" i="47"/>
  <c r="R1375" i="47"/>
  <c r="I1377" i="47"/>
  <c r="T1379" i="47"/>
  <c r="Q1385" i="47"/>
  <c r="T1387" i="47"/>
  <c r="Q1393" i="47"/>
  <c r="T1395" i="47"/>
  <c r="Q1401" i="47"/>
  <c r="T1403" i="47"/>
  <c r="Q1418" i="47"/>
  <c r="T1424" i="47"/>
  <c r="I7" i="65" a="1"/>
  <c r="I7" i="65" s="1"/>
  <c r="A7" i="65" s="1"/>
  <c r="J2" i="65"/>
  <c r="I2" i="65" s="1" a="1"/>
  <c r="I2" i="65" s="1"/>
  <c r="J3" i="65"/>
  <c r="J5" i="65"/>
  <c r="I5" i="65" s="1" a="1"/>
  <c r="I5" i="65" s="1"/>
  <c r="A5" i="65" s="1"/>
  <c r="J4" i="65"/>
  <c r="L3" i="64"/>
  <c r="I3" i="64" a="1"/>
  <c r="I3" i="64" s="1"/>
  <c r="K3" i="64"/>
  <c r="J3" i="64" a="1"/>
  <c r="J3" i="64" s="1"/>
  <c r="I20" i="64" a="1"/>
  <c r="I20" i="64" s="1"/>
  <c r="L20" i="64"/>
  <c r="J20" i="64" a="1"/>
  <c r="J20" i="64" s="1"/>
  <c r="L23" i="64"/>
  <c r="I23" i="64" a="1"/>
  <c r="I23" i="64" s="1"/>
  <c r="K23" i="64"/>
  <c r="L34" i="64"/>
  <c r="I34" i="64" a="1"/>
  <c r="I34" i="64" s="1"/>
  <c r="K34" i="64"/>
  <c r="L44" i="64"/>
  <c r="J44" i="64" a="1"/>
  <c r="J44" i="64" s="1"/>
  <c r="I44" i="64" a="1"/>
  <c r="I44" i="64" s="1"/>
  <c r="K44" i="64"/>
  <c r="L52" i="64"/>
  <c r="K52" i="64"/>
  <c r="I52" i="64" a="1"/>
  <c r="I52" i="64" s="1"/>
  <c r="J56" i="64" a="1"/>
  <c r="J56" i="64" s="1"/>
  <c r="L58" i="64"/>
  <c r="J58" i="64" a="1"/>
  <c r="J58" i="64" s="1"/>
  <c r="I58" i="64" a="1"/>
  <c r="I58" i="64" s="1"/>
  <c r="L4" i="64"/>
  <c r="J4" i="64" a="1"/>
  <c r="J4" i="64" s="1"/>
  <c r="L5" i="64"/>
  <c r="I8" i="64" a="1"/>
  <c r="I8" i="64" s="1"/>
  <c r="I10" i="64" a="1"/>
  <c r="I10" i="64" s="1"/>
  <c r="J17" i="64" a="1"/>
  <c r="J17" i="64" s="1"/>
  <c r="K17" i="64"/>
  <c r="L19" i="64"/>
  <c r="I19" i="64" a="1"/>
  <c r="I19" i="64" s="1"/>
  <c r="L26" i="64"/>
  <c r="I26" i="64" a="1"/>
  <c r="I26" i="64" s="1"/>
  <c r="L31" i="64"/>
  <c r="K31" i="64"/>
  <c r="J31" i="64" a="1"/>
  <c r="J31" i="64" s="1"/>
  <c r="I31" i="64" a="1"/>
  <c r="I31" i="64" s="1"/>
  <c r="L46" i="64"/>
  <c r="J46" i="64" a="1"/>
  <c r="J46" i="64" s="1"/>
  <c r="I16" i="64" a="1"/>
  <c r="I16" i="64" s="1"/>
  <c r="L16" i="64"/>
  <c r="J16" i="64" a="1"/>
  <c r="J16" i="64" s="1"/>
  <c r="I2" i="64" a="1"/>
  <c r="I2" i="64" s="1"/>
  <c r="L10" i="64"/>
  <c r="J13" i="64" a="1"/>
  <c r="J13" i="64" s="1"/>
  <c r="K13" i="64"/>
  <c r="L15" i="64"/>
  <c r="I15" i="64" a="1"/>
  <c r="I15" i="64" s="1"/>
  <c r="J24" i="64" a="1"/>
  <c r="J24" i="64" s="1"/>
  <c r="J33" i="64" a="1"/>
  <c r="J33" i="64" s="1"/>
  <c r="I33" i="64" a="1"/>
  <c r="I33" i="64" s="1"/>
  <c r="L33" i="64"/>
  <c r="L38" i="64"/>
  <c r="K38" i="64"/>
  <c r="J45" i="64" a="1"/>
  <c r="J45" i="64" s="1"/>
  <c r="L48" i="64"/>
  <c r="K48" i="64"/>
  <c r="I48" i="64" a="1"/>
  <c r="I48" i="64" s="1"/>
  <c r="L54" i="64"/>
  <c r="J54" i="64" a="1"/>
  <c r="J54" i="64" s="1"/>
  <c r="I54" i="64" a="1"/>
  <c r="I54" i="64" s="1"/>
  <c r="L64" i="64"/>
  <c r="K64" i="64"/>
  <c r="J64" i="64" a="1"/>
  <c r="J64" i="64" s="1"/>
  <c r="I64" i="64" a="1"/>
  <c r="I64" i="64" s="1"/>
  <c r="L63" i="64"/>
  <c r="J63" i="64" a="1"/>
  <c r="J63" i="64" s="1"/>
  <c r="I63" i="64" a="1"/>
  <c r="I63" i="64" s="1"/>
  <c r="J2" i="64" a="1"/>
  <c r="J2" i="64" s="1"/>
  <c r="I12" i="64" a="1"/>
  <c r="I12" i="64" s="1"/>
  <c r="L12" i="64"/>
  <c r="J12" i="64" a="1"/>
  <c r="J12" i="64" s="1"/>
  <c r="L22" i="64"/>
  <c r="J22" i="64" a="1"/>
  <c r="J22" i="64" s="1"/>
  <c r="I22" i="64" a="1"/>
  <c r="I22" i="64" s="1"/>
  <c r="L35" i="64"/>
  <c r="I35" i="64" a="1"/>
  <c r="I35" i="64" s="1"/>
  <c r="J35" i="64" a="1"/>
  <c r="J35" i="64" s="1"/>
  <c r="K57" i="64"/>
  <c r="I57" i="64" a="1"/>
  <c r="I57" i="64" s="1"/>
  <c r="L57" i="64"/>
  <c r="L41" i="64"/>
  <c r="K41" i="64"/>
  <c r="I41" i="64" a="1"/>
  <c r="I41" i="64" s="1"/>
  <c r="L7" i="64"/>
  <c r="I7" i="64" a="1"/>
  <c r="I7" i="64" s="1"/>
  <c r="J9" i="64" a="1"/>
  <c r="J9" i="64" s="1"/>
  <c r="K9" i="64"/>
  <c r="L11" i="64"/>
  <c r="I11" i="64" a="1"/>
  <c r="I11" i="64" s="1"/>
  <c r="L24" i="64"/>
  <c r="I24" i="64" a="1"/>
  <c r="I24" i="64" s="1"/>
  <c r="L30" i="64"/>
  <c r="K30" i="64"/>
  <c r="I30" i="64" a="1"/>
  <c r="I30" i="64" s="1"/>
  <c r="I45" i="64" a="1"/>
  <c r="I45" i="64" s="1"/>
  <c r="K45" i="64"/>
  <c r="L56" i="64"/>
  <c r="I56" i="64" a="1"/>
  <c r="I56" i="64" s="1"/>
  <c r="K2" i="64"/>
  <c r="L8" i="64"/>
  <c r="J8" i="64" a="1"/>
  <c r="J8" i="64" s="1"/>
  <c r="L27" i="64"/>
  <c r="K27" i="64"/>
  <c r="I27" i="64" a="1"/>
  <c r="I27" i="64" s="1"/>
  <c r="J37" i="64" a="1"/>
  <c r="J37" i="64" s="1"/>
  <c r="I5" i="64" a="1"/>
  <c r="I5" i="64" s="1"/>
  <c r="I17" i="64" a="1"/>
  <c r="I17" i="64" s="1"/>
  <c r="J34" i="64" a="1"/>
  <c r="J34" i="64" s="1"/>
  <c r="L42" i="64"/>
  <c r="K42" i="64"/>
  <c r="J42" i="64" a="1"/>
  <c r="J42" i="64" s="1"/>
  <c r="L55" i="64"/>
  <c r="I55" i="64" a="1"/>
  <c r="I55" i="64" s="1"/>
  <c r="K55" i="64"/>
  <c r="K58" i="64"/>
  <c r="L60" i="64"/>
  <c r="J60" i="64" a="1"/>
  <c r="J60" i="64" s="1"/>
  <c r="K60" i="64"/>
  <c r="I60" i="64" a="1"/>
  <c r="I60" i="64" s="1"/>
  <c r="L67" i="64"/>
  <c r="J67" i="64" a="1"/>
  <c r="J67" i="64" s="1"/>
  <c r="I67" i="64" a="1"/>
  <c r="I67" i="64" s="1"/>
  <c r="K67" i="64"/>
  <c r="J5" i="64" a="1"/>
  <c r="J5" i="64" s="1"/>
  <c r="K20" i="64"/>
  <c r="J23" i="64" a="1"/>
  <c r="J23" i="64" s="1"/>
  <c r="L37" i="64"/>
  <c r="I37" i="64" a="1"/>
  <c r="I37" i="64" s="1"/>
  <c r="J52" i="64" a="1"/>
  <c r="J52" i="64" s="1"/>
  <c r="L59" i="64"/>
  <c r="I59" i="64" a="1"/>
  <c r="I59" i="64" s="1"/>
  <c r="J29" i="64" a="1"/>
  <c r="J29" i="64" s="1"/>
  <c r="J39" i="64" a="1"/>
  <c r="J39" i="64" s="1"/>
  <c r="J40" i="64" a="1"/>
  <c r="J40" i="64" s="1"/>
  <c r="J50" i="64" a="1"/>
  <c r="J50" i="64" s="1"/>
  <c r="I61" i="64" a="1"/>
  <c r="I61" i="64" s="1"/>
  <c r="J65" i="64" a="1"/>
  <c r="J65" i="64" s="1"/>
  <c r="L69" i="64"/>
  <c r="I66" i="64" a="1"/>
  <c r="I66" i="64" s="1"/>
  <c r="L66" i="64"/>
  <c r="J21" i="64" a="1"/>
  <c r="J21" i="64" s="1"/>
  <c r="J32" i="64" a="1"/>
  <c r="J32" i="64" s="1"/>
  <c r="K40" i="64"/>
  <c r="K51" i="64"/>
  <c r="J53" i="64" a="1"/>
  <c r="J53" i="64" s="1"/>
  <c r="L61" i="64"/>
  <c r="I62" i="64" a="1"/>
  <c r="I62" i="64" s="1"/>
  <c r="L62" i="64"/>
  <c r="J43" i="64" a="1"/>
  <c r="J43" i="64" s="1"/>
  <c r="J59" i="64" a="1"/>
  <c r="J59" i="64" s="1"/>
  <c r="L68" i="64"/>
  <c r="K68" i="64"/>
  <c r="J68" i="64" a="1"/>
  <c r="J68" i="64" s="1"/>
  <c r="H9" i="43"/>
  <c r="H13" i="43"/>
  <c r="E3" i="43"/>
  <c r="E7" i="43"/>
  <c r="E11" i="43"/>
  <c r="E15" i="43"/>
  <c r="E19" i="43"/>
  <c r="E2" i="43"/>
  <c r="E6" i="43"/>
  <c r="E10" i="43"/>
  <c r="E14" i="43"/>
  <c r="E18" i="43"/>
  <c r="E22" i="43"/>
  <c r="N16" i="56"/>
  <c r="M16" i="56"/>
  <c r="I17" i="56"/>
  <c r="I18" i="56"/>
  <c r="I2" i="56"/>
  <c r="K12" i="46"/>
  <c r="M12" i="46"/>
  <c r="I12" i="46"/>
  <c r="P212" i="62"/>
  <c r="O238" i="62"/>
  <c r="P238" i="62"/>
  <c r="P251" i="62"/>
  <c r="O251" i="62"/>
  <c r="P284" i="62"/>
  <c r="O284" i="62"/>
  <c r="O291" i="62"/>
  <c r="P291" i="62"/>
  <c r="V4" i="57"/>
  <c r="T33" i="57"/>
  <c r="O306" i="62"/>
  <c r="P306" i="62"/>
  <c r="P171" i="62"/>
  <c r="O171" i="62"/>
  <c r="O246" i="62"/>
  <c r="P246" i="62"/>
  <c r="P292" i="62"/>
  <c r="O292" i="62"/>
  <c r="O304" i="62"/>
  <c r="P304" i="62"/>
  <c r="T67" i="57"/>
  <c r="P172" i="62"/>
  <c r="O172" i="62"/>
  <c r="P220" i="62"/>
  <c r="O220" i="62"/>
  <c r="O332" i="62"/>
  <c r="P332" i="62"/>
  <c r="I5" i="57"/>
  <c r="V5" i="57"/>
  <c r="T30" i="57"/>
  <c r="T53" i="57"/>
  <c r="I87" i="57"/>
  <c r="P228" i="62"/>
  <c r="O228" i="62"/>
  <c r="O253" i="62"/>
  <c r="P253" i="62"/>
  <c r="O320" i="62"/>
  <c r="P320" i="62"/>
  <c r="T78" i="57"/>
  <c r="S78" i="57"/>
  <c r="P163" i="62"/>
  <c r="O188" i="62"/>
  <c r="O236" i="62"/>
  <c r="O328" i="62"/>
  <c r="P328" i="62"/>
  <c r="T58" i="57"/>
  <c r="S58" i="57"/>
  <c r="V58" i="57"/>
  <c r="O230" i="62"/>
  <c r="P230" i="62"/>
  <c r="O308" i="62"/>
  <c r="P308" i="62"/>
  <c r="T40" i="57"/>
  <c r="S40" i="57"/>
  <c r="T47" i="57"/>
  <c r="S47" i="57"/>
  <c r="O196" i="62"/>
  <c r="P196" i="62"/>
  <c r="P244" i="62"/>
  <c r="P268" i="62"/>
  <c r="O268" i="62"/>
  <c r="T37" i="57"/>
  <c r="V37" i="57"/>
  <c r="I37" i="57"/>
  <c r="S88" i="57"/>
  <c r="T26" i="57"/>
  <c r="P276" i="62"/>
  <c r="O276" i="62"/>
  <c r="P283" i="62"/>
  <c r="O283" i="62"/>
  <c r="O310" i="62"/>
  <c r="P310" i="62"/>
  <c r="O316" i="62"/>
  <c r="P316" i="62"/>
  <c r="O324" i="62"/>
  <c r="P324" i="62"/>
  <c r="S16" i="57"/>
  <c r="V16" i="57"/>
  <c r="S86" i="57"/>
  <c r="T86" i="57"/>
  <c r="I3" i="57"/>
  <c r="I15" i="57"/>
  <c r="V23" i="57"/>
  <c r="T55" i="57"/>
  <c r="V59" i="57"/>
  <c r="T68" i="57"/>
  <c r="V70" i="57"/>
  <c r="S11" i="57"/>
  <c r="P252" i="62"/>
  <c r="P336" i="62"/>
  <c r="I45" i="57"/>
  <c r="O204" i="62"/>
  <c r="T7" i="57"/>
  <c r="T15" i="57"/>
  <c r="V24" i="57"/>
  <c r="V39" i="57"/>
  <c r="V48" i="57"/>
  <c r="I50" i="57"/>
  <c r="S50" i="57"/>
  <c r="T64" i="57"/>
  <c r="O180" i="62"/>
  <c r="I11" i="57"/>
  <c r="S49" i="57"/>
  <c r="T50" i="57"/>
  <c r="M162" i="62" a="1"/>
  <c r="M162" i="62" s="1"/>
  <c r="O259" i="62"/>
  <c r="P299" i="62"/>
  <c r="I54" i="57"/>
  <c r="V64" i="57"/>
  <c r="V6" i="57"/>
  <c r="I55" i="57"/>
  <c r="K17" i="46"/>
  <c r="J17" i="46"/>
  <c r="M17" i="46" s="1"/>
  <c r="I17" i="46"/>
  <c r="K11" i="46"/>
  <c r="M11" i="46"/>
  <c r="I11" i="46"/>
  <c r="K15" i="46"/>
  <c r="J15" i="46"/>
  <c r="M15" i="46" s="1"/>
  <c r="I15" i="46"/>
  <c r="M9" i="46"/>
  <c r="I10" i="46"/>
  <c r="J16" i="46"/>
  <c r="M16" i="46" s="1"/>
  <c r="K16" i="46"/>
  <c r="K22" i="46"/>
  <c r="J22" i="46"/>
  <c r="M22" i="46" s="1"/>
  <c r="I22" i="46"/>
  <c r="P167" i="62"/>
  <c r="O167" i="62"/>
  <c r="P186" i="62"/>
  <c r="O186" i="62"/>
  <c r="P190" i="62"/>
  <c r="O190" i="62"/>
  <c r="O211" i="62"/>
  <c r="P211" i="62"/>
  <c r="P215" i="62"/>
  <c r="O215" i="62"/>
  <c r="P225" i="62"/>
  <c r="O225" i="62"/>
  <c r="P234" i="62"/>
  <c r="O234" i="62"/>
  <c r="O243" i="62"/>
  <c r="P243" i="62"/>
  <c r="J8" i="54"/>
  <c r="I8" i="54"/>
  <c r="N8" i="54" s="1"/>
  <c r="M10" i="46"/>
  <c r="I13" i="46"/>
  <c r="I23" i="46"/>
  <c r="K23" i="46"/>
  <c r="J23" i="46"/>
  <c r="M23" i="46" s="1"/>
  <c r="O187" i="62"/>
  <c r="P187" i="62"/>
  <c r="P191" i="62"/>
  <c r="O191" i="62"/>
  <c r="P201" i="62"/>
  <c r="O201" i="62"/>
  <c r="P226" i="62"/>
  <c r="O226" i="62"/>
  <c r="O235" i="62"/>
  <c r="P235" i="62"/>
  <c r="M13" i="46"/>
  <c r="J18" i="46"/>
  <c r="M18" i="46" s="1"/>
  <c r="K18" i="46"/>
  <c r="K24" i="46"/>
  <c r="J24" i="46"/>
  <c r="M24" i="46" s="1"/>
  <c r="I24" i="46"/>
  <c r="P177" i="62"/>
  <c r="O177" i="62"/>
  <c r="P202" i="62"/>
  <c r="O202" i="62"/>
  <c r="P206" i="62"/>
  <c r="O206" i="62"/>
  <c r="O227" i="62"/>
  <c r="P227" i="62"/>
  <c r="I25" i="46"/>
  <c r="K25" i="46"/>
  <c r="J25" i="46"/>
  <c r="M25" i="46" s="1"/>
  <c r="P169" i="62"/>
  <c r="O169" i="62"/>
  <c r="P178" i="62"/>
  <c r="O178" i="62"/>
  <c r="P182" i="62"/>
  <c r="O182" i="62"/>
  <c r="O203" i="62"/>
  <c r="P203" i="62"/>
  <c r="P207" i="62"/>
  <c r="O207" i="62"/>
  <c r="P217" i="62"/>
  <c r="O217" i="62"/>
  <c r="P239" i="62"/>
  <c r="O239" i="62"/>
  <c r="P170" i="62"/>
  <c r="O170" i="62"/>
  <c r="O179" i="62"/>
  <c r="P179" i="62"/>
  <c r="P183" i="62"/>
  <c r="O183" i="62"/>
  <c r="P193" i="62"/>
  <c r="O193" i="62"/>
  <c r="P218" i="62"/>
  <c r="O218" i="62"/>
  <c r="P222" i="62"/>
  <c r="O222" i="62"/>
  <c r="P231" i="62"/>
  <c r="O231" i="62"/>
  <c r="P194" i="62"/>
  <c r="O194" i="62"/>
  <c r="P198" i="62"/>
  <c r="O198" i="62"/>
  <c r="O219" i="62"/>
  <c r="P219" i="62"/>
  <c r="P223" i="62"/>
  <c r="O223" i="62"/>
  <c r="K19" i="46"/>
  <c r="J19" i="46"/>
  <c r="M19" i="46" s="1"/>
  <c r="P174" i="62"/>
  <c r="O174" i="62"/>
  <c r="O195" i="62"/>
  <c r="P195" i="62"/>
  <c r="P199" i="62"/>
  <c r="O199" i="62"/>
  <c r="P209" i="62"/>
  <c r="O209" i="62"/>
  <c r="P241" i="62"/>
  <c r="O241" i="62"/>
  <c r="I9" i="46"/>
  <c r="I21" i="46"/>
  <c r="K21" i="46"/>
  <c r="J21" i="46"/>
  <c r="M21" i="46" s="1"/>
  <c r="P166" i="62"/>
  <c r="O166" i="62"/>
  <c r="L162" i="62" a="1"/>
  <c r="L162" i="62" s="1"/>
  <c r="P175" i="62"/>
  <c r="O175" i="62"/>
  <c r="P185" i="62"/>
  <c r="O185" i="62"/>
  <c r="P210" i="62"/>
  <c r="O210" i="62"/>
  <c r="P214" i="62"/>
  <c r="O214" i="62"/>
  <c r="P233" i="62"/>
  <c r="O233" i="62"/>
  <c r="P242" i="62"/>
  <c r="O242" i="62"/>
  <c r="P250" i="62"/>
  <c r="O250" i="62"/>
  <c r="O168" i="62"/>
  <c r="O176" i="62"/>
  <c r="O184" i="62"/>
  <c r="O192" i="62"/>
  <c r="O200" i="62"/>
  <c r="O208" i="62"/>
  <c r="O216" i="62"/>
  <c r="O224" i="62"/>
  <c r="O232" i="62"/>
  <c r="O240" i="62"/>
  <c r="P265" i="62"/>
  <c r="O265" i="62"/>
  <c r="P274" i="62"/>
  <c r="O274" i="62"/>
  <c r="P303" i="62"/>
  <c r="O303" i="62"/>
  <c r="J162" i="62" a="1"/>
  <c r="O165" i="62"/>
  <c r="O173" i="62"/>
  <c r="O181" i="62"/>
  <c r="O189" i="62"/>
  <c r="O197" i="62"/>
  <c r="O205" i="62"/>
  <c r="O213" i="62"/>
  <c r="O221" i="62"/>
  <c r="O229" i="62"/>
  <c r="O237" i="62"/>
  <c r="O245" i="62"/>
  <c r="O248" i="62"/>
  <c r="P255" i="62"/>
  <c r="O255" i="62"/>
  <c r="P266" i="62"/>
  <c r="O266" i="62"/>
  <c r="P294" i="62"/>
  <c r="O294" i="62"/>
  <c r="P165" i="62"/>
  <c r="O249" i="62"/>
  <c r="P286" i="62"/>
  <c r="O286" i="62"/>
  <c r="P295" i="62"/>
  <c r="O295" i="62"/>
  <c r="K162" i="62" a="1"/>
  <c r="K162" i="62" s="1"/>
  <c r="P256" i="62"/>
  <c r="O256" i="62"/>
  <c r="P278" i="62"/>
  <c r="O278" i="62"/>
  <c r="P287" i="62"/>
  <c r="O287" i="62"/>
  <c r="P296" i="62"/>
  <c r="O296" i="62"/>
  <c r="P257" i="62"/>
  <c r="O257" i="62"/>
  <c r="P270" i="62"/>
  <c r="O270" i="62"/>
  <c r="P279" i="62"/>
  <c r="O279" i="62"/>
  <c r="P288" i="62"/>
  <c r="O288" i="62"/>
  <c r="P297" i="62"/>
  <c r="O297" i="62"/>
  <c r="P258" i="62"/>
  <c r="O258" i="62"/>
  <c r="P262" i="62"/>
  <c r="O262" i="62"/>
  <c r="P271" i="62"/>
  <c r="O271" i="62"/>
  <c r="P280" i="62"/>
  <c r="O280" i="62"/>
  <c r="P289" i="62"/>
  <c r="O289" i="62"/>
  <c r="P298" i="62"/>
  <c r="O298" i="62"/>
  <c r="P254" i="62"/>
  <c r="P263" i="62"/>
  <c r="O263" i="62"/>
  <c r="P272" i="62"/>
  <c r="O272" i="62"/>
  <c r="P281" i="62"/>
  <c r="O281" i="62"/>
  <c r="P290" i="62"/>
  <c r="O290" i="62"/>
  <c r="P264" i="62"/>
  <c r="O264" i="62"/>
  <c r="P273" i="62"/>
  <c r="O273" i="62"/>
  <c r="P282" i="62"/>
  <c r="O282" i="62"/>
  <c r="P302" i="62"/>
  <c r="O302" i="62"/>
  <c r="P323" i="62"/>
  <c r="O323" i="62"/>
  <c r="O325" i="62"/>
  <c r="O261" i="62"/>
  <c r="O269" i="62"/>
  <c r="O277" i="62"/>
  <c r="O285" i="62"/>
  <c r="O293" i="62"/>
  <c r="O301" i="62"/>
  <c r="O309" i="62"/>
  <c r="P327" i="62"/>
  <c r="O327" i="62"/>
  <c r="P339" i="62"/>
  <c r="O339" i="62"/>
  <c r="O305" i="62"/>
  <c r="P331" i="62"/>
  <c r="O331" i="62"/>
  <c r="P335" i="62"/>
  <c r="O335" i="62"/>
  <c r="O307" i="62"/>
  <c r="P314" i="62"/>
  <c r="O314" i="62"/>
  <c r="O260" i="62"/>
  <c r="O313" i="62"/>
  <c r="P318" i="62"/>
  <c r="O318" i="62"/>
  <c r="P322" i="62"/>
  <c r="O322" i="62"/>
  <c r="P341" i="62"/>
  <c r="O341" i="62"/>
  <c r="P312" i="62"/>
  <c r="P315" i="62"/>
  <c r="O315" i="62"/>
  <c r="O317" i="62"/>
  <c r="P326" i="62"/>
  <c r="O326" i="62"/>
  <c r="O337" i="62"/>
  <c r="P337" i="62"/>
  <c r="O311" i="62"/>
  <c r="P319" i="62"/>
  <c r="O319" i="62"/>
  <c r="O321" i="62"/>
  <c r="P330" i="62"/>
  <c r="O330" i="62"/>
  <c r="P333" i="62"/>
  <c r="O333" i="62"/>
  <c r="O334" i="62"/>
  <c r="O338" i="62"/>
  <c r="V84" i="57"/>
  <c r="V14" i="57"/>
  <c r="I14" i="57"/>
  <c r="S14" i="57"/>
  <c r="V88" i="57"/>
  <c r="S18" i="57"/>
  <c r="T18" i="57"/>
  <c r="I18" i="57"/>
  <c r="V18" i="57"/>
  <c r="I74" i="57"/>
  <c r="S74" i="57"/>
  <c r="T74" i="57"/>
  <c r="S79" i="57"/>
  <c r="T79" i="57"/>
  <c r="I79" i="57"/>
  <c r="V90" i="57"/>
  <c r="T20" i="57"/>
  <c r="I20" i="57"/>
  <c r="S20" i="57"/>
  <c r="V20" i="57"/>
  <c r="V83" i="57"/>
  <c r="V13" i="57"/>
  <c r="T13" i="57"/>
  <c r="S13" i="57"/>
  <c r="I13" i="57"/>
  <c r="S41" i="57"/>
  <c r="I41" i="57"/>
  <c r="V41" i="57"/>
  <c r="T41" i="57"/>
  <c r="V78" i="57"/>
  <c r="T8" i="57"/>
  <c r="I8" i="57"/>
  <c r="V8" i="57"/>
  <c r="V80" i="57"/>
  <c r="V10" i="57"/>
  <c r="S17" i="57"/>
  <c r="S19" i="57"/>
  <c r="V89" i="57"/>
  <c r="V91" i="57"/>
  <c r="T21" i="57"/>
  <c r="S21" i="57"/>
  <c r="T22" i="57"/>
  <c r="S22" i="57"/>
  <c r="V25" i="57"/>
  <c r="I25" i="57"/>
  <c r="V26" i="57"/>
  <c r="T32" i="57"/>
  <c r="I32" i="57"/>
  <c r="S32" i="57"/>
  <c r="V32" i="57"/>
  <c r="V33" i="57"/>
  <c r="I42" i="57"/>
  <c r="V42" i="57"/>
  <c r="T42" i="57"/>
  <c r="S42" i="57"/>
  <c r="S43" i="57"/>
  <c r="V43" i="57"/>
  <c r="I43" i="57"/>
  <c r="I51" i="57"/>
  <c r="T51" i="57"/>
  <c r="S51" i="57"/>
  <c r="I84" i="57"/>
  <c r="S84" i="57"/>
  <c r="S5" i="57"/>
  <c r="S6" i="57"/>
  <c r="I10" i="57"/>
  <c r="I17" i="57"/>
  <c r="I27" i="57"/>
  <c r="I30" i="57"/>
  <c r="I34" i="57"/>
  <c r="S3" i="57"/>
  <c r="S4" i="57"/>
  <c r="T5" i="57"/>
  <c r="T6" i="57"/>
  <c r="I21" i="57"/>
  <c r="I22" i="57"/>
  <c r="I23" i="57"/>
  <c r="T61" i="57"/>
  <c r="V61" i="57"/>
  <c r="I61" i="57"/>
  <c r="I71" i="57"/>
  <c r="S71" i="57"/>
  <c r="V71" i="57"/>
  <c r="T71" i="57"/>
  <c r="I82" i="57"/>
  <c r="T82" i="57"/>
  <c r="S82" i="57"/>
  <c r="I90" i="57"/>
  <c r="S90" i="57"/>
  <c r="T90" i="57"/>
  <c r="V77" i="57"/>
  <c r="V7" i="57"/>
  <c r="V79" i="57"/>
  <c r="V9" i="57"/>
  <c r="V81" i="57"/>
  <c r="V11" i="57"/>
  <c r="V85" i="57"/>
  <c r="I19" i="57"/>
  <c r="I26" i="57"/>
  <c r="I33" i="57"/>
  <c r="V54" i="57"/>
  <c r="S54" i="57"/>
  <c r="V73" i="57"/>
  <c r="V74" i="57"/>
  <c r="T4" i="57"/>
  <c r="I4" i="57"/>
  <c r="V75" i="57"/>
  <c r="V76" i="57"/>
  <c r="S12" i="57"/>
  <c r="S26" i="57"/>
  <c r="T27" i="57"/>
  <c r="S27" i="57"/>
  <c r="S33" i="57"/>
  <c r="S37" i="57"/>
  <c r="S10" i="57"/>
  <c r="V86" i="57"/>
  <c r="T16" i="57"/>
  <c r="I16" i="57"/>
  <c r="T17" i="57"/>
  <c r="V30" i="57"/>
  <c r="S30" i="57"/>
  <c r="V34" i="57"/>
  <c r="T34" i="57"/>
  <c r="S34" i="57"/>
  <c r="T36" i="57"/>
  <c r="I36" i="57"/>
  <c r="S36" i="57"/>
  <c r="V36" i="57"/>
  <c r="I44" i="57"/>
  <c r="V44" i="57"/>
  <c r="T44" i="57"/>
  <c r="S44" i="57"/>
  <c r="I76" i="57"/>
  <c r="S76" i="57"/>
  <c r="V87" i="57"/>
  <c r="S8" i="57"/>
  <c r="T10" i="57"/>
  <c r="V82" i="57"/>
  <c r="T12" i="57"/>
  <c r="I12" i="57"/>
  <c r="V12" i="57"/>
  <c r="T19" i="57"/>
  <c r="T23" i="57"/>
  <c r="S23" i="57"/>
  <c r="T24" i="57"/>
  <c r="I24" i="57"/>
  <c r="S24" i="57"/>
  <c r="T25" i="57"/>
  <c r="V29" i="57"/>
  <c r="I29" i="57"/>
  <c r="T43" i="57"/>
  <c r="S46" i="57"/>
  <c r="I46" i="57"/>
  <c r="V52" i="57"/>
  <c r="I52" i="57"/>
  <c r="I63" i="57"/>
  <c r="V63" i="57"/>
  <c r="S63" i="57"/>
  <c r="T63" i="57"/>
  <c r="T84" i="57"/>
  <c r="S35" i="57"/>
  <c r="I49" i="57"/>
  <c r="V49" i="57"/>
  <c r="T49" i="57"/>
  <c r="S53" i="57"/>
  <c r="S56" i="57"/>
  <c r="S66" i="57"/>
  <c r="I70" i="57"/>
  <c r="I40" i="57"/>
  <c r="V40" i="57"/>
  <c r="S45" i="57"/>
  <c r="I47" i="57"/>
  <c r="V47" i="57"/>
  <c r="S59" i="57"/>
  <c r="I59" i="57"/>
  <c r="T91" i="57"/>
  <c r="S91" i="57"/>
  <c r="I91" i="57"/>
  <c r="T28" i="57"/>
  <c r="I28" i="57"/>
  <c r="S28" i="57"/>
  <c r="I53" i="57"/>
  <c r="I56" i="57"/>
  <c r="T56" i="57"/>
  <c r="V56" i="57"/>
  <c r="I65" i="57"/>
  <c r="T65" i="57"/>
  <c r="S65" i="57"/>
  <c r="V66" i="57"/>
  <c r="I66" i="57"/>
  <c r="S81" i="57"/>
  <c r="T81" i="57"/>
  <c r="V28" i="57"/>
  <c r="I35" i="57"/>
  <c r="V35" i="57"/>
  <c r="S39" i="57"/>
  <c r="V53" i="57"/>
  <c r="V65" i="57"/>
  <c r="T70" i="57"/>
  <c r="S73" i="57"/>
  <c r="T73" i="57"/>
  <c r="I80" i="57"/>
  <c r="T80" i="57"/>
  <c r="S87" i="57"/>
  <c r="T87" i="57"/>
  <c r="I58" i="57"/>
  <c r="S77" i="57"/>
  <c r="S85" i="57"/>
  <c r="I60" i="57"/>
  <c r="I69" i="57"/>
  <c r="T69" i="57"/>
  <c r="S75" i="57"/>
  <c r="S83" i="57"/>
  <c r="V60" i="57"/>
  <c r="I67" i="57"/>
  <c r="V67" i="57"/>
  <c r="V69" i="57"/>
  <c r="I75" i="57"/>
  <c r="I78" i="57"/>
  <c r="I83" i="57"/>
  <c r="I68" i="57"/>
  <c r="I86" i="57"/>
  <c r="I64" i="57"/>
  <c r="I88" i="57"/>
  <c r="T89" i="57"/>
  <c r="S89" i="57"/>
  <c r="J16" i="48"/>
  <c r="J17" i="48"/>
  <c r="J18" i="48"/>
  <c r="K15" i="48"/>
  <c r="I16" i="48"/>
  <c r="I17" i="48"/>
  <c r="I18" i="48"/>
  <c r="I7" i="48"/>
  <c r="J10" i="48"/>
  <c r="J7" i="48"/>
  <c r="I9" i="48"/>
  <c r="J9" i="48"/>
  <c r="I8" i="48"/>
  <c r="J8" i="48"/>
  <c r="J6" i="48"/>
  <c r="I6" i="48"/>
  <c r="K12" i="48"/>
  <c r="I13" i="48"/>
  <c r="J13" i="48"/>
  <c r="I14" i="48"/>
  <c r="K3" i="48"/>
  <c r="C29" i="48" l="1"/>
  <c r="G5" i="55"/>
  <c r="G4" i="55"/>
  <c r="G2" i="55"/>
  <c r="I170" i="62"/>
  <c r="I178" i="62"/>
  <c r="I186" i="62"/>
  <c r="I180" i="62"/>
  <c r="I163" i="62"/>
  <c r="I171" i="62"/>
  <c r="I179" i="62"/>
  <c r="I187" i="62"/>
  <c r="I172" i="62"/>
  <c r="I173" i="62"/>
  <c r="I181" i="62"/>
  <c r="I164" i="62"/>
  <c r="I175" i="62"/>
  <c r="I165" i="62"/>
  <c r="I166" i="62"/>
  <c r="I174" i="62"/>
  <c r="I182" i="62"/>
  <c r="I168" i="62"/>
  <c r="I176" i="62"/>
  <c r="I184" i="62"/>
  <c r="I169" i="62"/>
  <c r="I177" i="62"/>
  <c r="I185" i="62"/>
  <c r="I188" i="62"/>
  <c r="I167" i="62"/>
  <c r="I183" i="62"/>
  <c r="A17" i="56"/>
  <c r="C17" i="56"/>
  <c r="D17" i="56"/>
  <c r="G17" i="56"/>
  <c r="H17" i="56"/>
  <c r="E17" i="56"/>
  <c r="F17" i="56"/>
  <c r="B17" i="56"/>
  <c r="C86" i="56"/>
  <c r="D86" i="56"/>
  <c r="B86" i="56"/>
  <c r="E86" i="56"/>
  <c r="F86" i="56"/>
  <c r="H86" i="56"/>
  <c r="G86" i="56"/>
  <c r="A86" i="56"/>
  <c r="A33" i="56"/>
  <c r="C33" i="56"/>
  <c r="D33" i="56"/>
  <c r="G33" i="56"/>
  <c r="H33" i="56"/>
  <c r="E33" i="56"/>
  <c r="F33" i="56"/>
  <c r="B33" i="56"/>
  <c r="C76" i="56"/>
  <c r="D76" i="56"/>
  <c r="H76" i="56"/>
  <c r="A76" i="56"/>
  <c r="B76" i="56"/>
  <c r="F76" i="56"/>
  <c r="E76" i="56"/>
  <c r="G76" i="56"/>
  <c r="C65" i="56"/>
  <c r="D65" i="56"/>
  <c r="A65" i="56"/>
  <c r="B65" i="56"/>
  <c r="F65" i="56"/>
  <c r="E65" i="56"/>
  <c r="H65" i="56"/>
  <c r="G65" i="56"/>
  <c r="C59" i="56"/>
  <c r="D59" i="56"/>
  <c r="F59" i="56"/>
  <c r="G59" i="56"/>
  <c r="H59" i="56"/>
  <c r="B59" i="56"/>
  <c r="E59" i="56"/>
  <c r="A59" i="56"/>
  <c r="A12" i="56"/>
  <c r="C12" i="56"/>
  <c r="D12" i="56"/>
  <c r="G12" i="56"/>
  <c r="H12" i="56"/>
  <c r="B12" i="56"/>
  <c r="E12" i="56"/>
  <c r="F12" i="56"/>
  <c r="A7" i="56"/>
  <c r="C7" i="56"/>
  <c r="D7" i="56"/>
  <c r="G7" i="56"/>
  <c r="H7" i="56"/>
  <c r="B7" i="56"/>
  <c r="E7" i="56"/>
  <c r="F7" i="56"/>
  <c r="A23" i="56"/>
  <c r="C23" i="56"/>
  <c r="D23" i="56"/>
  <c r="G23" i="56"/>
  <c r="H23" i="56"/>
  <c r="B23" i="56"/>
  <c r="E23" i="56"/>
  <c r="F23" i="56"/>
  <c r="A47" i="56"/>
  <c r="C47" i="56"/>
  <c r="D47" i="56"/>
  <c r="F47" i="56"/>
  <c r="G47" i="56"/>
  <c r="H47" i="56"/>
  <c r="B47" i="56"/>
  <c r="E47" i="56"/>
  <c r="A39" i="56"/>
  <c r="C39" i="56"/>
  <c r="D39" i="56"/>
  <c r="G39" i="56"/>
  <c r="H39" i="56"/>
  <c r="B39" i="56"/>
  <c r="E39" i="56"/>
  <c r="F39" i="56"/>
  <c r="C50" i="56"/>
  <c r="D50" i="56"/>
  <c r="B50" i="56"/>
  <c r="E50" i="56"/>
  <c r="F50" i="56"/>
  <c r="G50" i="56"/>
  <c r="H50" i="56"/>
  <c r="A50" i="56"/>
  <c r="C85" i="56"/>
  <c r="D85" i="56"/>
  <c r="A85" i="56"/>
  <c r="E85" i="56"/>
  <c r="F85" i="56"/>
  <c r="B85" i="56"/>
  <c r="H85" i="56"/>
  <c r="G85" i="56"/>
  <c r="A19" i="56"/>
  <c r="C19" i="56"/>
  <c r="D19" i="56"/>
  <c r="G19" i="56"/>
  <c r="H19" i="56"/>
  <c r="B19" i="56"/>
  <c r="E19" i="56"/>
  <c r="F19" i="56"/>
  <c r="P12" i="56"/>
  <c r="P39" i="56"/>
  <c r="C83" i="56"/>
  <c r="D83" i="56"/>
  <c r="F83" i="56"/>
  <c r="G83" i="56"/>
  <c r="H83" i="56"/>
  <c r="B83" i="56"/>
  <c r="A83" i="56"/>
  <c r="E83" i="56"/>
  <c r="C75" i="56"/>
  <c r="D75" i="56"/>
  <c r="F75" i="56"/>
  <c r="G75" i="56"/>
  <c r="H75" i="56"/>
  <c r="B75" i="56"/>
  <c r="E75" i="56"/>
  <c r="A75" i="56"/>
  <c r="C64" i="56"/>
  <c r="D64" i="56"/>
  <c r="H64" i="56"/>
  <c r="B64" i="56"/>
  <c r="A64" i="56"/>
  <c r="F64" i="56"/>
  <c r="G64" i="56"/>
  <c r="E64" i="56"/>
  <c r="C60" i="56"/>
  <c r="D60" i="56"/>
  <c r="H60" i="56"/>
  <c r="B60" i="56"/>
  <c r="A60" i="56"/>
  <c r="F60" i="56"/>
  <c r="G60" i="56"/>
  <c r="E60" i="56"/>
  <c r="A11" i="56"/>
  <c r="C11" i="56"/>
  <c r="D11" i="56"/>
  <c r="G11" i="56"/>
  <c r="H11" i="56"/>
  <c r="B11" i="56"/>
  <c r="E11" i="56"/>
  <c r="F11" i="56"/>
  <c r="A8" i="56"/>
  <c r="C8" i="56"/>
  <c r="D8" i="56"/>
  <c r="G8" i="56"/>
  <c r="H8" i="56"/>
  <c r="B8" i="56"/>
  <c r="E8" i="56"/>
  <c r="F8" i="56"/>
  <c r="A28" i="56"/>
  <c r="C28" i="56"/>
  <c r="D28" i="56"/>
  <c r="G28" i="56"/>
  <c r="H28" i="56"/>
  <c r="B28" i="56"/>
  <c r="E28" i="56"/>
  <c r="F28" i="56"/>
  <c r="P46" i="56"/>
  <c r="A46" i="56"/>
  <c r="C46" i="56"/>
  <c r="D46" i="56"/>
  <c r="H46" i="56"/>
  <c r="B46" i="56"/>
  <c r="G46" i="56"/>
  <c r="E46" i="56"/>
  <c r="F46" i="56"/>
  <c r="A38" i="56"/>
  <c r="C38" i="56"/>
  <c r="D38" i="56"/>
  <c r="G38" i="56"/>
  <c r="H38" i="56"/>
  <c r="F38" i="56"/>
  <c r="B38" i="56"/>
  <c r="E38" i="56"/>
  <c r="C70" i="56"/>
  <c r="D70" i="56"/>
  <c r="B70" i="56"/>
  <c r="E70" i="56"/>
  <c r="F70" i="56"/>
  <c r="H70" i="56"/>
  <c r="G70" i="56"/>
  <c r="A70" i="56"/>
  <c r="A35" i="56"/>
  <c r="C35" i="56"/>
  <c r="D35" i="56"/>
  <c r="G35" i="56"/>
  <c r="H35" i="56"/>
  <c r="B35" i="56"/>
  <c r="E35" i="56"/>
  <c r="F35" i="56"/>
  <c r="P65" i="56"/>
  <c r="P82" i="56"/>
  <c r="C82" i="56"/>
  <c r="D82" i="56"/>
  <c r="B82" i="56"/>
  <c r="E82" i="56"/>
  <c r="F82" i="56"/>
  <c r="H82" i="56"/>
  <c r="G82" i="56"/>
  <c r="A82" i="56"/>
  <c r="C74" i="56"/>
  <c r="D74" i="56"/>
  <c r="B74" i="56"/>
  <c r="E74" i="56"/>
  <c r="H74" i="56"/>
  <c r="F74" i="56"/>
  <c r="G74" i="56"/>
  <c r="A74" i="56"/>
  <c r="C63" i="56"/>
  <c r="D63" i="56"/>
  <c r="F63" i="56"/>
  <c r="G63" i="56"/>
  <c r="H63" i="56"/>
  <c r="B63" i="56"/>
  <c r="E63" i="56"/>
  <c r="A63" i="56"/>
  <c r="C61" i="56"/>
  <c r="D61" i="56"/>
  <c r="A61" i="56"/>
  <c r="F61" i="56"/>
  <c r="B61" i="56"/>
  <c r="E61" i="56"/>
  <c r="H61" i="56"/>
  <c r="G61" i="56"/>
  <c r="A10" i="56"/>
  <c r="C10" i="56"/>
  <c r="D10" i="56"/>
  <c r="G10" i="56"/>
  <c r="H10" i="56"/>
  <c r="B10" i="56"/>
  <c r="E10" i="56"/>
  <c r="F10" i="56"/>
  <c r="A16" i="56"/>
  <c r="C16" i="56"/>
  <c r="D16" i="56"/>
  <c r="G16" i="56"/>
  <c r="H16" i="56"/>
  <c r="E16" i="56"/>
  <c r="B16" i="56"/>
  <c r="F16" i="56"/>
  <c r="A27" i="56"/>
  <c r="C27" i="56"/>
  <c r="D27" i="56"/>
  <c r="G27" i="56"/>
  <c r="H27" i="56"/>
  <c r="B27" i="56"/>
  <c r="E27" i="56"/>
  <c r="F27" i="56"/>
  <c r="A45" i="56"/>
  <c r="C45" i="56"/>
  <c r="D45" i="56"/>
  <c r="H45" i="56"/>
  <c r="F45" i="56"/>
  <c r="G45" i="56"/>
  <c r="B45" i="56"/>
  <c r="E45" i="56"/>
  <c r="A37" i="56"/>
  <c r="C37" i="56"/>
  <c r="D37" i="56"/>
  <c r="G37" i="56"/>
  <c r="H37" i="56"/>
  <c r="F37" i="56"/>
  <c r="B37" i="56"/>
  <c r="E37" i="56"/>
  <c r="C84" i="56"/>
  <c r="D84" i="56"/>
  <c r="H84" i="56"/>
  <c r="A84" i="56"/>
  <c r="B84" i="56"/>
  <c r="F84" i="56"/>
  <c r="G84" i="56"/>
  <c r="E84" i="56"/>
  <c r="A34" i="56"/>
  <c r="C34" i="56"/>
  <c r="D34" i="56"/>
  <c r="G34" i="56"/>
  <c r="H34" i="56"/>
  <c r="B34" i="56"/>
  <c r="E34" i="56"/>
  <c r="F34" i="56"/>
  <c r="C81" i="56"/>
  <c r="D81" i="56"/>
  <c r="A81" i="56"/>
  <c r="F81" i="56"/>
  <c r="B81" i="56"/>
  <c r="E81" i="56"/>
  <c r="H81" i="56"/>
  <c r="G81" i="56"/>
  <c r="C73" i="56"/>
  <c r="D73" i="56"/>
  <c r="F73" i="56"/>
  <c r="A73" i="56"/>
  <c r="B73" i="56"/>
  <c r="E73" i="56"/>
  <c r="H73" i="56"/>
  <c r="G73" i="56"/>
  <c r="C54" i="56"/>
  <c r="D54" i="56"/>
  <c r="B54" i="56"/>
  <c r="E54" i="56"/>
  <c r="F54" i="56"/>
  <c r="G54" i="56"/>
  <c r="H54" i="56"/>
  <c r="A54" i="56"/>
  <c r="C62" i="56"/>
  <c r="D62" i="56"/>
  <c r="B62" i="56"/>
  <c r="E62" i="56"/>
  <c r="F62" i="56"/>
  <c r="G62" i="56"/>
  <c r="H62" i="56"/>
  <c r="A62" i="56"/>
  <c r="A9" i="56"/>
  <c r="C9" i="56"/>
  <c r="D9" i="56"/>
  <c r="G9" i="56"/>
  <c r="H9" i="56"/>
  <c r="E9" i="56"/>
  <c r="F9" i="56"/>
  <c r="B9" i="56"/>
  <c r="A32" i="56"/>
  <c r="C32" i="56"/>
  <c r="D32" i="56"/>
  <c r="G32" i="56"/>
  <c r="H32" i="56"/>
  <c r="B32" i="56"/>
  <c r="E32" i="56"/>
  <c r="F32" i="56"/>
  <c r="A26" i="56"/>
  <c r="C26" i="56"/>
  <c r="D26" i="56"/>
  <c r="G26" i="56"/>
  <c r="H26" i="56"/>
  <c r="B26" i="56"/>
  <c r="E26" i="56"/>
  <c r="F26" i="56"/>
  <c r="A44" i="56"/>
  <c r="C44" i="56"/>
  <c r="D44" i="56"/>
  <c r="H44" i="56"/>
  <c r="G44" i="56"/>
  <c r="F44" i="56"/>
  <c r="B44" i="56"/>
  <c r="E44" i="56"/>
  <c r="C69" i="56"/>
  <c r="D69" i="56"/>
  <c r="A69" i="56"/>
  <c r="F69" i="56"/>
  <c r="B69" i="56"/>
  <c r="E69" i="56"/>
  <c r="H69" i="56"/>
  <c r="G69" i="56"/>
  <c r="P10" i="56"/>
  <c r="P44" i="56"/>
  <c r="P62" i="56"/>
  <c r="C80" i="56"/>
  <c r="D80" i="56"/>
  <c r="H80" i="56"/>
  <c r="B80" i="56"/>
  <c r="A80" i="56"/>
  <c r="F80" i="56"/>
  <c r="E80" i="56"/>
  <c r="G80" i="56"/>
  <c r="C72" i="56"/>
  <c r="D72" i="56"/>
  <c r="H72" i="56"/>
  <c r="A72" i="56"/>
  <c r="B72" i="56"/>
  <c r="F72" i="56"/>
  <c r="G72" i="56"/>
  <c r="E72" i="56"/>
  <c r="C55" i="56"/>
  <c r="D55" i="56"/>
  <c r="F55" i="56"/>
  <c r="G55" i="56"/>
  <c r="H55" i="56"/>
  <c r="B55" i="56"/>
  <c r="E55" i="56"/>
  <c r="A55" i="56"/>
  <c r="A3" i="56"/>
  <c r="B3" i="56"/>
  <c r="C3" i="56"/>
  <c r="D3" i="56"/>
  <c r="E3" i="56"/>
  <c r="F3" i="56"/>
  <c r="G3" i="56"/>
  <c r="H3" i="56"/>
  <c r="A31" i="56"/>
  <c r="C31" i="56"/>
  <c r="D31" i="56"/>
  <c r="G31" i="56"/>
  <c r="H31" i="56"/>
  <c r="B31" i="56"/>
  <c r="E31" i="56"/>
  <c r="F31" i="56"/>
  <c r="A25" i="56"/>
  <c r="C25" i="56"/>
  <c r="D25" i="56"/>
  <c r="G25" i="56"/>
  <c r="H25" i="56"/>
  <c r="E25" i="56"/>
  <c r="F25" i="56"/>
  <c r="B25" i="56"/>
  <c r="A43" i="56"/>
  <c r="C43" i="56"/>
  <c r="D43" i="56"/>
  <c r="H43" i="56"/>
  <c r="F43" i="56"/>
  <c r="G43" i="56"/>
  <c r="B43" i="56"/>
  <c r="E43" i="56"/>
  <c r="P9" i="56"/>
  <c r="P59" i="56"/>
  <c r="P60" i="56"/>
  <c r="P72" i="56"/>
  <c r="C79" i="56"/>
  <c r="D79" i="56"/>
  <c r="F79" i="56"/>
  <c r="G79" i="56"/>
  <c r="H79" i="56"/>
  <c r="B79" i="56"/>
  <c r="E79" i="56"/>
  <c r="A79" i="56"/>
  <c r="C71" i="56"/>
  <c r="D71" i="56"/>
  <c r="F71" i="56"/>
  <c r="G71" i="56"/>
  <c r="H71" i="56"/>
  <c r="B71" i="56"/>
  <c r="E71" i="56"/>
  <c r="A71" i="56"/>
  <c r="P56" i="56"/>
  <c r="C56" i="56"/>
  <c r="D56" i="56"/>
  <c r="H56" i="56"/>
  <c r="B56" i="56"/>
  <c r="A56" i="56"/>
  <c r="F56" i="56"/>
  <c r="G56" i="56"/>
  <c r="E56" i="56"/>
  <c r="A15" i="56"/>
  <c r="C15" i="56"/>
  <c r="D15" i="56"/>
  <c r="G15" i="56"/>
  <c r="H15" i="56"/>
  <c r="B15" i="56"/>
  <c r="E15" i="56"/>
  <c r="F15" i="56"/>
  <c r="A4" i="56"/>
  <c r="C4" i="56"/>
  <c r="D4" i="56"/>
  <c r="G4" i="56"/>
  <c r="H4" i="56"/>
  <c r="B4" i="56"/>
  <c r="E4" i="56"/>
  <c r="F4" i="56"/>
  <c r="A24" i="56"/>
  <c r="C24" i="56"/>
  <c r="D24" i="56"/>
  <c r="G24" i="56"/>
  <c r="H24" i="56"/>
  <c r="E24" i="56"/>
  <c r="B24" i="56"/>
  <c r="F24" i="56"/>
  <c r="A20" i="56"/>
  <c r="C20" i="56"/>
  <c r="D20" i="56"/>
  <c r="G20" i="56"/>
  <c r="H20" i="56"/>
  <c r="B20" i="56"/>
  <c r="E20" i="56"/>
  <c r="F20" i="56"/>
  <c r="A42" i="56"/>
  <c r="C42" i="56"/>
  <c r="D42" i="56"/>
  <c r="H42" i="56"/>
  <c r="F42" i="56"/>
  <c r="B42" i="56"/>
  <c r="E42" i="56"/>
  <c r="G42" i="56"/>
  <c r="F2" i="56"/>
  <c r="E2" i="56"/>
  <c r="C2" i="56"/>
  <c r="B2" i="56"/>
  <c r="A2" i="56"/>
  <c r="G2" i="56"/>
  <c r="H2" i="56"/>
  <c r="D2" i="56"/>
  <c r="C51" i="56"/>
  <c r="D51" i="56"/>
  <c r="F51" i="56"/>
  <c r="G51" i="56"/>
  <c r="H51" i="56"/>
  <c r="B51" i="56"/>
  <c r="E51" i="56"/>
  <c r="A51" i="56"/>
  <c r="C53" i="56"/>
  <c r="D53" i="56"/>
  <c r="A53" i="56"/>
  <c r="B53" i="56"/>
  <c r="F53" i="56"/>
  <c r="E53" i="56"/>
  <c r="H53" i="56"/>
  <c r="G53" i="56"/>
  <c r="P61" i="56"/>
  <c r="P76" i="56"/>
  <c r="C78" i="56"/>
  <c r="D78" i="56"/>
  <c r="B78" i="56"/>
  <c r="E78" i="56"/>
  <c r="F78" i="56"/>
  <c r="G78" i="56"/>
  <c r="H78" i="56"/>
  <c r="A78" i="56"/>
  <c r="C57" i="56"/>
  <c r="D57" i="56"/>
  <c r="A57" i="56"/>
  <c r="B57" i="56"/>
  <c r="F57" i="56"/>
  <c r="E57" i="56"/>
  <c r="H57" i="56"/>
  <c r="G57" i="56"/>
  <c r="A14" i="56"/>
  <c r="C14" i="56"/>
  <c r="D14" i="56"/>
  <c r="G14" i="56"/>
  <c r="H14" i="56"/>
  <c r="F14" i="56"/>
  <c r="B14" i="56"/>
  <c r="E14" i="56"/>
  <c r="A5" i="56"/>
  <c r="C5" i="56"/>
  <c r="D5" i="56"/>
  <c r="G5" i="56"/>
  <c r="H5" i="56"/>
  <c r="E5" i="56"/>
  <c r="F5" i="56"/>
  <c r="B5" i="56"/>
  <c r="A30" i="56"/>
  <c r="C30" i="56"/>
  <c r="D30" i="56"/>
  <c r="G30" i="56"/>
  <c r="H30" i="56"/>
  <c r="F30" i="56"/>
  <c r="B30" i="56"/>
  <c r="E30" i="56"/>
  <c r="A21" i="56"/>
  <c r="C21" i="56"/>
  <c r="D21" i="56"/>
  <c r="G21" i="56"/>
  <c r="H21" i="56"/>
  <c r="E21" i="56"/>
  <c r="B21" i="56"/>
  <c r="F21" i="56"/>
  <c r="C49" i="56"/>
  <c r="D49" i="56"/>
  <c r="A49" i="56"/>
  <c r="F49" i="56"/>
  <c r="B49" i="56"/>
  <c r="E49" i="56"/>
  <c r="G49" i="56"/>
  <c r="H49" i="56"/>
  <c r="A41" i="56"/>
  <c r="C41" i="56"/>
  <c r="D41" i="56"/>
  <c r="G41" i="56"/>
  <c r="H41" i="56"/>
  <c r="E41" i="56"/>
  <c r="F41" i="56"/>
  <c r="B41" i="56"/>
  <c r="C68" i="56"/>
  <c r="D68" i="56"/>
  <c r="H68" i="56"/>
  <c r="A68" i="56"/>
  <c r="B68" i="56"/>
  <c r="F68" i="56"/>
  <c r="G68" i="56"/>
  <c r="E68" i="56"/>
  <c r="A18" i="56"/>
  <c r="C18" i="56"/>
  <c r="D18" i="56"/>
  <c r="G18" i="56"/>
  <c r="H18" i="56"/>
  <c r="F18" i="56"/>
  <c r="B18" i="56"/>
  <c r="E18" i="56"/>
  <c r="C52" i="56"/>
  <c r="D52" i="56"/>
  <c r="H52" i="56"/>
  <c r="B52" i="56"/>
  <c r="A52" i="56"/>
  <c r="F52" i="56"/>
  <c r="G52" i="56"/>
  <c r="E52" i="56"/>
  <c r="C67" i="56"/>
  <c r="D67" i="56"/>
  <c r="F67" i="56"/>
  <c r="G67" i="56"/>
  <c r="H67" i="56"/>
  <c r="B67" i="56"/>
  <c r="E67" i="56"/>
  <c r="A67" i="56"/>
  <c r="C77" i="56"/>
  <c r="D77" i="56"/>
  <c r="A77" i="56"/>
  <c r="B77" i="56"/>
  <c r="E77" i="56"/>
  <c r="F77" i="56"/>
  <c r="H77" i="56"/>
  <c r="G77" i="56"/>
  <c r="C66" i="56"/>
  <c r="D66" i="56"/>
  <c r="B66" i="56"/>
  <c r="E66" i="56"/>
  <c r="H66" i="56"/>
  <c r="F66" i="56"/>
  <c r="G66" i="56"/>
  <c r="A66" i="56"/>
  <c r="C58" i="56"/>
  <c r="D58" i="56"/>
  <c r="B58" i="56"/>
  <c r="E58" i="56"/>
  <c r="F58" i="56"/>
  <c r="G58" i="56"/>
  <c r="H58" i="56"/>
  <c r="A58" i="56"/>
  <c r="A13" i="56"/>
  <c r="C13" i="56"/>
  <c r="D13" i="56"/>
  <c r="G13" i="56"/>
  <c r="H13" i="56"/>
  <c r="E13" i="56"/>
  <c r="B13" i="56"/>
  <c r="F13" i="56"/>
  <c r="A6" i="56"/>
  <c r="C6" i="56"/>
  <c r="D6" i="56"/>
  <c r="G6" i="56"/>
  <c r="H6" i="56"/>
  <c r="F6" i="56"/>
  <c r="B6" i="56"/>
  <c r="E6" i="56"/>
  <c r="A29" i="56"/>
  <c r="C29" i="56"/>
  <c r="D29" i="56"/>
  <c r="G29" i="56"/>
  <c r="H29" i="56"/>
  <c r="E29" i="56"/>
  <c r="F29" i="56"/>
  <c r="B29" i="56"/>
  <c r="A22" i="56"/>
  <c r="C22" i="56"/>
  <c r="D22" i="56"/>
  <c r="G22" i="56"/>
  <c r="H22" i="56"/>
  <c r="F22" i="56"/>
  <c r="B22" i="56"/>
  <c r="E22" i="56"/>
  <c r="C48" i="56"/>
  <c r="D48" i="56"/>
  <c r="H48" i="56"/>
  <c r="E48" i="56"/>
  <c r="B48" i="56"/>
  <c r="A48" i="56"/>
  <c r="F48" i="56"/>
  <c r="G48" i="56"/>
  <c r="A40" i="56"/>
  <c r="C40" i="56"/>
  <c r="D40" i="56"/>
  <c r="G40" i="56"/>
  <c r="H40" i="56"/>
  <c r="E40" i="56"/>
  <c r="B40" i="56"/>
  <c r="F40" i="56"/>
  <c r="Q229" i="47"/>
  <c r="A10" i="66"/>
  <c r="H10" i="66"/>
  <c r="B10" i="66"/>
  <c r="C10" i="66"/>
  <c r="D10" i="66"/>
  <c r="G10" i="66"/>
  <c r="E10" i="66"/>
  <c r="F10" i="66"/>
  <c r="A14" i="66"/>
  <c r="B14" i="66"/>
  <c r="C14" i="66"/>
  <c r="F14" i="66"/>
  <c r="G14" i="66"/>
  <c r="D14" i="66"/>
  <c r="H14" i="66"/>
  <c r="E14" i="66"/>
  <c r="A12" i="66"/>
  <c r="B12" i="66"/>
  <c r="C12" i="66"/>
  <c r="H12" i="66"/>
  <c r="F12" i="66"/>
  <c r="D12" i="66"/>
  <c r="E12" i="66"/>
  <c r="G12" i="66"/>
  <c r="H2" i="66"/>
  <c r="D2" i="66"/>
  <c r="G2" i="66"/>
  <c r="F2" i="66"/>
  <c r="C2" i="66"/>
  <c r="E2" i="66"/>
  <c r="B2" i="66"/>
  <c r="A2" i="66"/>
  <c r="A23" i="66"/>
  <c r="C23" i="66"/>
  <c r="F23" i="66"/>
  <c r="H23" i="66"/>
  <c r="B23" i="66"/>
  <c r="E23" i="66"/>
  <c r="D23" i="66"/>
  <c r="G23" i="66"/>
  <c r="A4" i="66"/>
  <c r="C4" i="66"/>
  <c r="F4" i="66"/>
  <c r="G4" i="66"/>
  <c r="B4" i="66"/>
  <c r="H4" i="66"/>
  <c r="D4" i="66"/>
  <c r="E4" i="66"/>
  <c r="A7" i="66"/>
  <c r="B7" i="66"/>
  <c r="C7" i="66"/>
  <c r="D7" i="66"/>
  <c r="F7" i="66"/>
  <c r="E7" i="66"/>
  <c r="G7" i="66"/>
  <c r="H7" i="66"/>
  <c r="A5" i="66"/>
  <c r="B5" i="66"/>
  <c r="C5" i="66"/>
  <c r="G5" i="66"/>
  <c r="H5" i="66"/>
  <c r="F5" i="66"/>
  <c r="D5" i="66"/>
  <c r="E5" i="66"/>
  <c r="A13" i="66"/>
  <c r="C13" i="66"/>
  <c r="H13" i="66"/>
  <c r="B13" i="66"/>
  <c r="D13" i="66"/>
  <c r="E13" i="66"/>
  <c r="F13" i="66"/>
  <c r="G13" i="66"/>
  <c r="A17" i="66"/>
  <c r="C17" i="66"/>
  <c r="F17" i="66"/>
  <c r="B17" i="66"/>
  <c r="H17" i="66"/>
  <c r="D17" i="66"/>
  <c r="E17" i="66"/>
  <c r="G17" i="66"/>
  <c r="A9" i="66"/>
  <c r="D9" i="66"/>
  <c r="B9" i="66"/>
  <c r="C9" i="66"/>
  <c r="G9" i="66"/>
  <c r="H9" i="66"/>
  <c r="E9" i="66"/>
  <c r="F9" i="66"/>
  <c r="A6" i="66"/>
  <c r="B6" i="66"/>
  <c r="C6" i="66"/>
  <c r="F6" i="66"/>
  <c r="D6" i="66"/>
  <c r="E6" i="66"/>
  <c r="G6" i="66"/>
  <c r="H6" i="66"/>
  <c r="A18" i="66"/>
  <c r="B18" i="66"/>
  <c r="C18" i="66"/>
  <c r="D18" i="66"/>
  <c r="F18" i="66"/>
  <c r="H18" i="66"/>
  <c r="E18" i="66"/>
  <c r="G18" i="66"/>
  <c r="A20" i="66"/>
  <c r="B20" i="66"/>
  <c r="C20" i="66"/>
  <c r="D20" i="66"/>
  <c r="H20" i="66"/>
  <c r="E20" i="66"/>
  <c r="G20" i="66"/>
  <c r="F20" i="66"/>
  <c r="A22" i="66"/>
  <c r="G22" i="66"/>
  <c r="B22" i="66"/>
  <c r="C22" i="66"/>
  <c r="D22" i="66"/>
  <c r="H22" i="66"/>
  <c r="E22" i="66"/>
  <c r="F22" i="66"/>
  <c r="A15" i="66"/>
  <c r="B15" i="66"/>
  <c r="C15" i="66"/>
  <c r="D15" i="66"/>
  <c r="G15" i="66"/>
  <c r="E15" i="66"/>
  <c r="F15" i="66"/>
  <c r="H15" i="66"/>
  <c r="A30" i="46"/>
  <c r="B30" i="46"/>
  <c r="C30" i="46" s="1"/>
  <c r="G30" i="46"/>
  <c r="D30" i="46"/>
  <c r="F30" i="46"/>
  <c r="E30" i="46"/>
  <c r="H30" i="46"/>
  <c r="B28" i="46"/>
  <c r="C28" i="46"/>
  <c r="D28" i="46"/>
  <c r="G28" i="46"/>
  <c r="A28" i="46"/>
  <c r="F28" i="46"/>
  <c r="H28" i="46"/>
  <c r="E28" i="46"/>
  <c r="F29" i="46"/>
  <c r="A29" i="46"/>
  <c r="B29" i="46"/>
  <c r="C29" i="46" s="1"/>
  <c r="D29" i="46"/>
  <c r="E29" i="46"/>
  <c r="H29" i="46"/>
  <c r="G29" i="46"/>
  <c r="G2" i="64"/>
  <c r="F2" i="64"/>
  <c r="E2" i="64"/>
  <c r="D2" i="64"/>
  <c r="C2" i="64"/>
  <c r="B2" i="64"/>
  <c r="A2" i="64"/>
  <c r="H2" i="64"/>
  <c r="I190" i="62"/>
  <c r="I198" i="62"/>
  <c r="I206" i="62"/>
  <c r="I214" i="62"/>
  <c r="I222" i="62"/>
  <c r="I230" i="62"/>
  <c r="I238" i="62"/>
  <c r="I246" i="62"/>
  <c r="I254" i="62"/>
  <c r="I262" i="62"/>
  <c r="I270" i="62"/>
  <c r="I278" i="62"/>
  <c r="I286" i="62"/>
  <c r="I294" i="62"/>
  <c r="I302" i="62"/>
  <c r="I310" i="62"/>
  <c r="I318" i="62"/>
  <c r="I326" i="62"/>
  <c r="I334" i="62"/>
  <c r="I189" i="62"/>
  <c r="I226" i="62"/>
  <c r="I306" i="62"/>
  <c r="I338" i="62"/>
  <c r="I191" i="62"/>
  <c r="I199" i="62"/>
  <c r="I207" i="62"/>
  <c r="I215" i="62"/>
  <c r="I223" i="62"/>
  <c r="I231" i="62"/>
  <c r="I239" i="62"/>
  <c r="I247" i="62"/>
  <c r="I255" i="62"/>
  <c r="I263" i="62"/>
  <c r="I271" i="62"/>
  <c r="I279" i="62"/>
  <c r="I287" i="62"/>
  <c r="I295" i="62"/>
  <c r="I303" i="62"/>
  <c r="I311" i="62"/>
  <c r="I319" i="62"/>
  <c r="I327" i="62"/>
  <c r="I335" i="62"/>
  <c r="I218" i="62"/>
  <c r="I330" i="62"/>
  <c r="I192" i="62"/>
  <c r="I200" i="62"/>
  <c r="I208" i="62"/>
  <c r="I216" i="62"/>
  <c r="I224" i="62"/>
  <c r="I232" i="62"/>
  <c r="I240" i="62"/>
  <c r="I248" i="62"/>
  <c r="I256" i="62"/>
  <c r="I264" i="62"/>
  <c r="I272" i="62"/>
  <c r="I280" i="62"/>
  <c r="I288" i="62"/>
  <c r="I296" i="62"/>
  <c r="I304" i="62"/>
  <c r="I312" i="62"/>
  <c r="I320" i="62"/>
  <c r="I328" i="62"/>
  <c r="I336" i="62"/>
  <c r="I210" i="62"/>
  <c r="I250" i="62"/>
  <c r="I274" i="62"/>
  <c r="I290" i="62"/>
  <c r="I314" i="62"/>
  <c r="I193" i="62"/>
  <c r="I201" i="62"/>
  <c r="I209" i="62"/>
  <c r="I217" i="62"/>
  <c r="I225" i="62"/>
  <c r="I233" i="62"/>
  <c r="I241" i="62"/>
  <c r="I249" i="62"/>
  <c r="I257" i="62"/>
  <c r="I265" i="62"/>
  <c r="I273" i="62"/>
  <c r="I281" i="62"/>
  <c r="I289" i="62"/>
  <c r="I297" i="62"/>
  <c r="I305" i="62"/>
  <c r="I313" i="62"/>
  <c r="I321" i="62"/>
  <c r="I329" i="62"/>
  <c r="I337" i="62"/>
  <c r="I202" i="62"/>
  <c r="I234" i="62"/>
  <c r="I242" i="62"/>
  <c r="I258" i="62"/>
  <c r="I266" i="62"/>
  <c r="I282" i="62"/>
  <c r="I298" i="62"/>
  <c r="I322" i="62"/>
  <c r="I194" i="62"/>
  <c r="I195" i="62"/>
  <c r="I203" i="62"/>
  <c r="I211" i="62"/>
  <c r="I219" i="62"/>
  <c r="I227" i="62"/>
  <c r="I235" i="62"/>
  <c r="I243" i="62"/>
  <c r="I251" i="62"/>
  <c r="I259" i="62"/>
  <c r="I267" i="62"/>
  <c r="I275" i="62"/>
  <c r="I283" i="62"/>
  <c r="I291" i="62"/>
  <c r="I299" i="62"/>
  <c r="I307" i="62"/>
  <c r="I315" i="62"/>
  <c r="I323" i="62"/>
  <c r="I331" i="62"/>
  <c r="I339" i="62"/>
  <c r="I213" i="62"/>
  <c r="I245" i="62"/>
  <c r="I261" i="62"/>
  <c r="I277" i="62"/>
  <c r="I309" i="62"/>
  <c r="I333" i="62"/>
  <c r="I196" i="62"/>
  <c r="I204" i="62"/>
  <c r="I212" i="62"/>
  <c r="I220" i="62"/>
  <c r="I228" i="62"/>
  <c r="I236" i="62"/>
  <c r="I244" i="62"/>
  <c r="I252" i="62"/>
  <c r="I260" i="62"/>
  <c r="I268" i="62"/>
  <c r="I276" i="62"/>
  <c r="I284" i="62"/>
  <c r="I292" i="62"/>
  <c r="I300" i="62"/>
  <c r="I308" i="62"/>
  <c r="I316" i="62"/>
  <c r="I324" i="62"/>
  <c r="I332" i="62"/>
  <c r="I340" i="62"/>
  <c r="I205" i="62"/>
  <c r="I221" i="62"/>
  <c r="I229" i="62"/>
  <c r="I237" i="62"/>
  <c r="I253" i="62"/>
  <c r="I269" i="62"/>
  <c r="I285" i="62"/>
  <c r="I293" i="62"/>
  <c r="I301" i="62"/>
  <c r="I317" i="62"/>
  <c r="I325" i="62"/>
  <c r="I341" i="62"/>
  <c r="I197" i="62"/>
  <c r="A355" i="62"/>
  <c r="B355" i="62"/>
  <c r="G355" i="62" s="1"/>
  <c r="D355" i="62"/>
  <c r="E355" i="62"/>
  <c r="F355" i="62"/>
  <c r="C355" i="62"/>
  <c r="H355" i="62"/>
  <c r="A347" i="62"/>
  <c r="B347" i="62"/>
  <c r="C347" i="62" s="1"/>
  <c r="D347" i="62"/>
  <c r="E347" i="62"/>
  <c r="F347" i="62"/>
  <c r="H347" i="62"/>
  <c r="G347" i="62"/>
  <c r="A375" i="62"/>
  <c r="B375" i="62"/>
  <c r="G375" i="62" s="1"/>
  <c r="D375" i="62"/>
  <c r="E375" i="62"/>
  <c r="F375" i="62"/>
  <c r="H375" i="62"/>
  <c r="A407" i="62"/>
  <c r="D407" i="62"/>
  <c r="E407" i="62"/>
  <c r="F407" i="62"/>
  <c r="H407" i="62"/>
  <c r="B407" i="62"/>
  <c r="G407" i="62" s="1"/>
  <c r="C407" i="62"/>
  <c r="A393" i="62"/>
  <c r="F393" i="62"/>
  <c r="H393" i="62"/>
  <c r="B393" i="62"/>
  <c r="G393" i="62" s="1"/>
  <c r="D393" i="62"/>
  <c r="E393" i="62"/>
  <c r="A395" i="62"/>
  <c r="H395" i="62"/>
  <c r="E395" i="62"/>
  <c r="B395" i="62"/>
  <c r="C395" i="62" s="1"/>
  <c r="D395" i="62"/>
  <c r="F395" i="62"/>
  <c r="A416" i="62"/>
  <c r="E416" i="62"/>
  <c r="B416" i="62"/>
  <c r="F416" i="62"/>
  <c r="G416" i="62"/>
  <c r="H416" i="62"/>
  <c r="C416" i="62"/>
  <c r="D416" i="62"/>
  <c r="A405" i="62"/>
  <c r="B405" i="62"/>
  <c r="G405" i="62" s="1"/>
  <c r="D405" i="62"/>
  <c r="E405" i="62"/>
  <c r="F405" i="62"/>
  <c r="H405" i="62"/>
  <c r="A390" i="62"/>
  <c r="D390" i="62"/>
  <c r="E390" i="62"/>
  <c r="F390" i="62"/>
  <c r="H390" i="62"/>
  <c r="B390" i="62"/>
  <c r="C390" i="62" s="1"/>
  <c r="A406" i="62"/>
  <c r="D406" i="62"/>
  <c r="E406" i="62"/>
  <c r="F406" i="62"/>
  <c r="H406" i="62"/>
  <c r="B406" i="62"/>
  <c r="G406" i="62" s="1"/>
  <c r="A391" i="62"/>
  <c r="D391" i="62"/>
  <c r="E391" i="62"/>
  <c r="F391" i="62"/>
  <c r="G391" i="62"/>
  <c r="H391" i="62"/>
  <c r="B391" i="62"/>
  <c r="C391" i="62" s="1"/>
  <c r="A345" i="62"/>
  <c r="B345" i="62"/>
  <c r="C345" i="62" s="1"/>
  <c r="D345" i="62"/>
  <c r="E345" i="62"/>
  <c r="F345" i="62"/>
  <c r="H345" i="62"/>
  <c r="A361" i="62"/>
  <c r="B361" i="62"/>
  <c r="C361" i="62" s="1"/>
  <c r="D361" i="62"/>
  <c r="E361" i="62"/>
  <c r="F361" i="62"/>
  <c r="H361" i="62"/>
  <c r="A409" i="62"/>
  <c r="F409" i="62"/>
  <c r="H409" i="62"/>
  <c r="B409" i="62"/>
  <c r="C409" i="62" s="1"/>
  <c r="D409" i="62"/>
  <c r="E409" i="62"/>
  <c r="G429" i="62"/>
  <c r="H429" i="62"/>
  <c r="A429" i="62"/>
  <c r="B429" i="62"/>
  <c r="C429" i="62"/>
  <c r="E429" i="62"/>
  <c r="D429" i="62"/>
  <c r="F429" i="62"/>
  <c r="A385" i="62"/>
  <c r="E385" i="62"/>
  <c r="F385" i="62"/>
  <c r="H385" i="62"/>
  <c r="B385" i="62"/>
  <c r="G385" i="62" s="1"/>
  <c r="D385" i="62"/>
  <c r="A383" i="62"/>
  <c r="D383" i="62"/>
  <c r="E383" i="62"/>
  <c r="B383" i="62"/>
  <c r="C383" i="62" s="1"/>
  <c r="F383" i="62"/>
  <c r="H383" i="62"/>
  <c r="A403" i="62"/>
  <c r="H403" i="62"/>
  <c r="E403" i="62"/>
  <c r="B403" i="62"/>
  <c r="G403" i="62" s="1"/>
  <c r="C403" i="62"/>
  <c r="D403" i="62"/>
  <c r="F403" i="62"/>
  <c r="A388" i="62"/>
  <c r="B388" i="62"/>
  <c r="C388" i="62" s="1"/>
  <c r="F388" i="62"/>
  <c r="D388" i="62"/>
  <c r="E388" i="62"/>
  <c r="H388" i="62"/>
  <c r="A400" i="62"/>
  <c r="E400" i="62"/>
  <c r="F400" i="62"/>
  <c r="G400" i="62"/>
  <c r="H400" i="62"/>
  <c r="B400" i="62"/>
  <c r="C400" i="62"/>
  <c r="D400" i="62"/>
  <c r="A404" i="62"/>
  <c r="B404" i="62"/>
  <c r="G404" i="62" s="1"/>
  <c r="F404" i="62"/>
  <c r="D404" i="62"/>
  <c r="E404" i="62"/>
  <c r="H404" i="62"/>
  <c r="G427" i="62"/>
  <c r="H427" i="62"/>
  <c r="A427" i="62"/>
  <c r="B427" i="62"/>
  <c r="C427" i="62"/>
  <c r="E427" i="62"/>
  <c r="F427" i="62"/>
  <c r="D427" i="62"/>
  <c r="A349" i="62"/>
  <c r="B349" i="62"/>
  <c r="C349" i="62" s="1"/>
  <c r="D349" i="62"/>
  <c r="E349" i="62"/>
  <c r="F349" i="62"/>
  <c r="H349" i="62"/>
  <c r="A363" i="62"/>
  <c r="B363" i="62"/>
  <c r="C363" i="62" s="1"/>
  <c r="D363" i="62"/>
  <c r="E363" i="62"/>
  <c r="F363" i="62"/>
  <c r="H363" i="62"/>
  <c r="A377" i="62"/>
  <c r="D377" i="62"/>
  <c r="E377" i="62"/>
  <c r="H377" i="62"/>
  <c r="B377" i="62"/>
  <c r="C377" i="62" s="1"/>
  <c r="F377" i="62"/>
  <c r="A348" i="62"/>
  <c r="B348" i="62"/>
  <c r="G348" i="62" s="1"/>
  <c r="D348" i="62"/>
  <c r="E348" i="62"/>
  <c r="F348" i="62"/>
  <c r="H348" i="62"/>
  <c r="A389" i="62"/>
  <c r="B389" i="62"/>
  <c r="C389" i="62" s="1"/>
  <c r="D389" i="62"/>
  <c r="E389" i="62"/>
  <c r="F389" i="62"/>
  <c r="H389" i="62"/>
  <c r="A397" i="62"/>
  <c r="B397" i="62"/>
  <c r="G397" i="62" s="1"/>
  <c r="C397" i="62"/>
  <c r="D397" i="62"/>
  <c r="E397" i="62"/>
  <c r="F397" i="62"/>
  <c r="H397" i="62"/>
  <c r="A418" i="62"/>
  <c r="H418" i="62"/>
  <c r="B418" i="62"/>
  <c r="G418" i="62" s="1"/>
  <c r="D418" i="62"/>
  <c r="E418" i="62"/>
  <c r="F418" i="62"/>
  <c r="A392" i="62"/>
  <c r="E392" i="62"/>
  <c r="F392" i="62"/>
  <c r="B392" i="62"/>
  <c r="G392" i="62" s="1"/>
  <c r="H392" i="62"/>
  <c r="D392" i="62"/>
  <c r="A411" i="62"/>
  <c r="H411" i="62"/>
  <c r="E411" i="62"/>
  <c r="B411" i="62"/>
  <c r="G411" i="62" s="1"/>
  <c r="D411" i="62"/>
  <c r="F411" i="62"/>
  <c r="A343" i="62"/>
  <c r="B343" i="62"/>
  <c r="G343" i="62" s="1"/>
  <c r="D343" i="62"/>
  <c r="E343" i="62"/>
  <c r="F343" i="62"/>
  <c r="H343" i="62"/>
  <c r="A424" i="62"/>
  <c r="E424" i="62"/>
  <c r="F424" i="62"/>
  <c r="G424" i="62"/>
  <c r="B424" i="62"/>
  <c r="H424" i="62"/>
  <c r="C424" i="62"/>
  <c r="D424" i="62"/>
  <c r="G430" i="62"/>
  <c r="H430" i="62"/>
  <c r="A430" i="62"/>
  <c r="B430" i="62"/>
  <c r="C430" i="62"/>
  <c r="E430" i="62"/>
  <c r="D430" i="62"/>
  <c r="F430" i="62"/>
  <c r="A364" i="62"/>
  <c r="B364" i="62"/>
  <c r="C364" i="62" s="1"/>
  <c r="D364" i="62"/>
  <c r="E364" i="62"/>
  <c r="F364" i="62"/>
  <c r="H364" i="62"/>
  <c r="A425" i="62"/>
  <c r="F425" i="62"/>
  <c r="G425" i="62"/>
  <c r="H425" i="62"/>
  <c r="C425" i="62"/>
  <c r="B425" i="62"/>
  <c r="D425" i="62"/>
  <c r="E425" i="62"/>
  <c r="A353" i="62"/>
  <c r="B353" i="62"/>
  <c r="G353" i="62" s="1"/>
  <c r="D353" i="62"/>
  <c r="E353" i="62"/>
  <c r="F353" i="62"/>
  <c r="H353" i="62"/>
  <c r="A372" i="62"/>
  <c r="B372" i="62"/>
  <c r="C372" i="62" s="1"/>
  <c r="D372" i="62"/>
  <c r="E372" i="62"/>
  <c r="F372" i="62"/>
  <c r="H372" i="62"/>
  <c r="A367" i="62"/>
  <c r="B367" i="62"/>
  <c r="C367" i="62" s="1"/>
  <c r="D367" i="62"/>
  <c r="E367" i="62"/>
  <c r="F367" i="62"/>
  <c r="G367" i="62"/>
  <c r="H367" i="62"/>
  <c r="A384" i="62"/>
  <c r="D384" i="62"/>
  <c r="E384" i="62"/>
  <c r="B384" i="62"/>
  <c r="C384" i="62" s="1"/>
  <c r="F384" i="62"/>
  <c r="H384" i="62"/>
  <c r="A352" i="62"/>
  <c r="B352" i="62"/>
  <c r="C352" i="62" s="1"/>
  <c r="D352" i="62"/>
  <c r="E352" i="62"/>
  <c r="F352" i="62"/>
  <c r="H352" i="62"/>
  <c r="A356" i="62"/>
  <c r="B356" i="62"/>
  <c r="C356" i="62" s="1"/>
  <c r="D356" i="62"/>
  <c r="E356" i="62"/>
  <c r="F356" i="62"/>
  <c r="H356" i="62"/>
  <c r="A366" i="62"/>
  <c r="B366" i="62"/>
  <c r="G366" i="62" s="1"/>
  <c r="D366" i="62"/>
  <c r="E366" i="62"/>
  <c r="F366" i="62"/>
  <c r="H366" i="62"/>
  <c r="A408" i="62"/>
  <c r="E408" i="62"/>
  <c r="B408" i="62"/>
  <c r="G408" i="62" s="1"/>
  <c r="F408" i="62"/>
  <c r="H408" i="62"/>
  <c r="C408" i="62"/>
  <c r="D408" i="62"/>
  <c r="A365" i="62"/>
  <c r="B365" i="62"/>
  <c r="C365" i="62" s="1"/>
  <c r="D365" i="62"/>
  <c r="E365" i="62"/>
  <c r="F365" i="62"/>
  <c r="H365" i="62"/>
  <c r="A350" i="62"/>
  <c r="B350" i="62"/>
  <c r="C350" i="62" s="1"/>
  <c r="D350" i="62"/>
  <c r="E350" i="62"/>
  <c r="F350" i="62"/>
  <c r="H350" i="62"/>
  <c r="A413" i="62"/>
  <c r="B413" i="62"/>
  <c r="G413" i="62" s="1"/>
  <c r="C413" i="62"/>
  <c r="D413" i="62"/>
  <c r="E413" i="62"/>
  <c r="F413" i="62"/>
  <c r="H413" i="62"/>
  <c r="A381" i="62"/>
  <c r="D381" i="62"/>
  <c r="E381" i="62"/>
  <c r="B381" i="62"/>
  <c r="C381" i="62" s="1"/>
  <c r="H381" i="62"/>
  <c r="F381" i="62"/>
  <c r="A344" i="62"/>
  <c r="B344" i="62"/>
  <c r="G344" i="62" s="1"/>
  <c r="D344" i="62"/>
  <c r="E344" i="62"/>
  <c r="F344" i="62"/>
  <c r="H344" i="62"/>
  <c r="A354" i="62"/>
  <c r="B354" i="62"/>
  <c r="G354" i="62" s="1"/>
  <c r="D354" i="62"/>
  <c r="E354" i="62"/>
  <c r="F354" i="62"/>
  <c r="H354" i="62"/>
  <c r="A371" i="62"/>
  <c r="B371" i="62"/>
  <c r="G371" i="62" s="1"/>
  <c r="D371" i="62"/>
  <c r="E371" i="62"/>
  <c r="F371" i="62"/>
  <c r="H371" i="62"/>
  <c r="A358" i="62"/>
  <c r="B358" i="62"/>
  <c r="C358" i="62" s="1"/>
  <c r="D358" i="62"/>
  <c r="E358" i="62"/>
  <c r="F358" i="62"/>
  <c r="H358" i="62"/>
  <c r="A368" i="62"/>
  <c r="B368" i="62"/>
  <c r="G368" i="62" s="1"/>
  <c r="D368" i="62"/>
  <c r="E368" i="62"/>
  <c r="F368" i="62"/>
  <c r="H368" i="62"/>
  <c r="A412" i="62"/>
  <c r="B412" i="62"/>
  <c r="C412" i="62" s="1"/>
  <c r="D412" i="62"/>
  <c r="E412" i="62"/>
  <c r="F412" i="62"/>
  <c r="H412" i="62"/>
  <c r="A376" i="62"/>
  <c r="D376" i="62"/>
  <c r="E376" i="62"/>
  <c r="B376" i="62"/>
  <c r="C376" i="62" s="1"/>
  <c r="F376" i="62"/>
  <c r="H376" i="62"/>
  <c r="A370" i="62"/>
  <c r="B370" i="62"/>
  <c r="G370" i="62" s="1"/>
  <c r="D370" i="62"/>
  <c r="E370" i="62"/>
  <c r="F370" i="62"/>
  <c r="H370" i="62"/>
  <c r="G428" i="62"/>
  <c r="H428" i="62"/>
  <c r="A428" i="62"/>
  <c r="B428" i="62"/>
  <c r="C428" i="62"/>
  <c r="E428" i="62"/>
  <c r="D428" i="62"/>
  <c r="F428" i="62"/>
  <c r="G431" i="62"/>
  <c r="H431" i="62"/>
  <c r="A431" i="62"/>
  <c r="B431" i="62"/>
  <c r="C431" i="62"/>
  <c r="E431" i="62"/>
  <c r="F431" i="62"/>
  <c r="D431" i="62"/>
  <c r="A423" i="62"/>
  <c r="D423" i="62"/>
  <c r="E423" i="62"/>
  <c r="F423" i="62"/>
  <c r="H423" i="62"/>
  <c r="B423" i="62"/>
  <c r="G423" i="62" s="1"/>
  <c r="A373" i="62"/>
  <c r="B373" i="62"/>
  <c r="G373" i="62" s="1"/>
  <c r="D373" i="62"/>
  <c r="E373" i="62"/>
  <c r="F373" i="62"/>
  <c r="H373" i="62"/>
  <c r="A346" i="62"/>
  <c r="B346" i="62"/>
  <c r="G346" i="62" s="1"/>
  <c r="D346" i="62"/>
  <c r="E346" i="62"/>
  <c r="F346" i="62"/>
  <c r="H346" i="62"/>
  <c r="A402" i="62"/>
  <c r="D402" i="62"/>
  <c r="H402" i="62"/>
  <c r="B402" i="62"/>
  <c r="G402" i="62" s="1"/>
  <c r="E402" i="62"/>
  <c r="F402" i="62"/>
  <c r="A360" i="62"/>
  <c r="B360" i="62"/>
  <c r="C360" i="62" s="1"/>
  <c r="D360" i="62"/>
  <c r="E360" i="62"/>
  <c r="F360" i="62"/>
  <c r="H360" i="62"/>
  <c r="A414" i="62"/>
  <c r="C414" i="62"/>
  <c r="D414" i="62"/>
  <c r="E414" i="62"/>
  <c r="H414" i="62"/>
  <c r="F414" i="62"/>
  <c r="G414" i="62"/>
  <c r="B414" i="62"/>
  <c r="A378" i="62"/>
  <c r="D378" i="62"/>
  <c r="E378" i="62"/>
  <c r="B378" i="62"/>
  <c r="G378" i="62" s="1"/>
  <c r="F378" i="62"/>
  <c r="H378" i="62"/>
  <c r="A420" i="62"/>
  <c r="B420" i="62"/>
  <c r="F420" i="62"/>
  <c r="C420" i="62"/>
  <c r="D420" i="62"/>
  <c r="E420" i="62"/>
  <c r="G420" i="62"/>
  <c r="H420" i="62"/>
  <c r="A396" i="62"/>
  <c r="B396" i="62"/>
  <c r="C396" i="62" s="1"/>
  <c r="F396" i="62"/>
  <c r="D396" i="62"/>
  <c r="E396" i="62"/>
  <c r="H396" i="62"/>
  <c r="A415" i="62"/>
  <c r="D415" i="62"/>
  <c r="E415" i="62"/>
  <c r="F415" i="62"/>
  <c r="G415" i="62"/>
  <c r="H415" i="62"/>
  <c r="B415" i="62"/>
  <c r="C415" i="62" s="1"/>
  <c r="A419" i="62"/>
  <c r="H419" i="62"/>
  <c r="B419" i="62"/>
  <c r="C419" i="62" s="1"/>
  <c r="D419" i="62"/>
  <c r="E419" i="62"/>
  <c r="F419" i="62"/>
  <c r="A387" i="62"/>
  <c r="H387" i="62"/>
  <c r="E387" i="62"/>
  <c r="B387" i="62"/>
  <c r="C387" i="62" s="1"/>
  <c r="D387" i="62"/>
  <c r="F387" i="62"/>
  <c r="A357" i="62"/>
  <c r="B357" i="62"/>
  <c r="G357" i="62" s="1"/>
  <c r="D357" i="62"/>
  <c r="E357" i="62"/>
  <c r="F357" i="62"/>
  <c r="H357" i="62"/>
  <c r="A351" i="62"/>
  <c r="B351" i="62"/>
  <c r="C351" i="62" s="1"/>
  <c r="D351" i="62"/>
  <c r="E351" i="62"/>
  <c r="F351" i="62"/>
  <c r="H351" i="62"/>
  <c r="A380" i="62"/>
  <c r="D380" i="62"/>
  <c r="E380" i="62"/>
  <c r="H380" i="62"/>
  <c r="B380" i="62"/>
  <c r="G380" i="62" s="1"/>
  <c r="F380" i="62"/>
  <c r="A399" i="62"/>
  <c r="D399" i="62"/>
  <c r="E399" i="62"/>
  <c r="F399" i="62"/>
  <c r="H399" i="62"/>
  <c r="B399" i="62"/>
  <c r="C399" i="62" s="1"/>
  <c r="A394" i="62"/>
  <c r="H394" i="62"/>
  <c r="B394" i="62"/>
  <c r="C394" i="62" s="1"/>
  <c r="D394" i="62"/>
  <c r="E394" i="62"/>
  <c r="F394" i="62"/>
  <c r="A374" i="62"/>
  <c r="B374" i="62"/>
  <c r="C374" i="62" s="1"/>
  <c r="D374" i="62"/>
  <c r="E374" i="62"/>
  <c r="F374" i="62"/>
  <c r="H374" i="62"/>
  <c r="A369" i="62"/>
  <c r="B369" i="62"/>
  <c r="G369" i="62" s="1"/>
  <c r="D369" i="62"/>
  <c r="E369" i="62"/>
  <c r="F369" i="62"/>
  <c r="H369" i="62"/>
  <c r="A379" i="62"/>
  <c r="D379" i="62"/>
  <c r="E379" i="62"/>
  <c r="F379" i="62"/>
  <c r="H379" i="62"/>
  <c r="B379" i="62"/>
  <c r="C379" i="62" s="1"/>
  <c r="A410" i="62"/>
  <c r="H410" i="62"/>
  <c r="D410" i="62"/>
  <c r="B410" i="62"/>
  <c r="G410" i="62" s="1"/>
  <c r="E410" i="62"/>
  <c r="F410" i="62"/>
  <c r="A362" i="62"/>
  <c r="B362" i="62"/>
  <c r="G362" i="62" s="1"/>
  <c r="D362" i="62"/>
  <c r="E362" i="62"/>
  <c r="F362" i="62"/>
  <c r="H362" i="62"/>
  <c r="A401" i="62"/>
  <c r="F401" i="62"/>
  <c r="H401" i="62"/>
  <c r="B401" i="62"/>
  <c r="G401" i="62" s="1"/>
  <c r="D401" i="62"/>
  <c r="E401" i="62"/>
  <c r="A386" i="62"/>
  <c r="G386" i="62"/>
  <c r="H386" i="62"/>
  <c r="B386" i="62"/>
  <c r="C386" i="62" s="1"/>
  <c r="D386" i="62"/>
  <c r="E386" i="62"/>
  <c r="F386" i="62"/>
  <c r="A398" i="62"/>
  <c r="D398" i="62"/>
  <c r="E398" i="62"/>
  <c r="H398" i="62"/>
  <c r="F398" i="62"/>
  <c r="B398" i="62"/>
  <c r="C398" i="62" s="1"/>
  <c r="A417" i="62"/>
  <c r="F417" i="62"/>
  <c r="G417" i="62"/>
  <c r="H417" i="62"/>
  <c r="C417" i="62"/>
  <c r="B417" i="62"/>
  <c r="D417" i="62"/>
  <c r="E417" i="62"/>
  <c r="A421" i="62"/>
  <c r="B421" i="62"/>
  <c r="C421" i="62"/>
  <c r="D421" i="62"/>
  <c r="G421" i="62"/>
  <c r="E421" i="62"/>
  <c r="F421" i="62"/>
  <c r="H421" i="62"/>
  <c r="A382" i="62"/>
  <c r="D382" i="62"/>
  <c r="E382" i="62"/>
  <c r="F382" i="62"/>
  <c r="H382" i="62"/>
  <c r="B382" i="62"/>
  <c r="G382" i="62" s="1"/>
  <c r="A359" i="62"/>
  <c r="B359" i="62"/>
  <c r="C359" i="62" s="1"/>
  <c r="D359" i="62"/>
  <c r="E359" i="62"/>
  <c r="F359" i="62"/>
  <c r="H359" i="62"/>
  <c r="A426" i="62"/>
  <c r="G426" i="62"/>
  <c r="H426" i="62"/>
  <c r="B426" i="62"/>
  <c r="C426" i="62"/>
  <c r="E426" i="62"/>
  <c r="D426" i="62"/>
  <c r="F426" i="62"/>
  <c r="E20" i="62"/>
  <c r="F20" i="62"/>
  <c r="A20" i="62"/>
  <c r="B20" i="62"/>
  <c r="C20" i="62" s="1"/>
  <c r="D20" i="62"/>
  <c r="H20" i="62"/>
  <c r="E8" i="62"/>
  <c r="F8" i="62"/>
  <c r="A8" i="62"/>
  <c r="B8" i="62"/>
  <c r="C8" i="62" s="1"/>
  <c r="D8" i="62"/>
  <c r="H8" i="62"/>
  <c r="E23" i="62"/>
  <c r="F23" i="62"/>
  <c r="H23" i="62"/>
  <c r="A23" i="62"/>
  <c r="B23" i="62"/>
  <c r="C23" i="62" s="1"/>
  <c r="D23" i="62"/>
  <c r="E42" i="62"/>
  <c r="F42" i="62"/>
  <c r="D42" i="62"/>
  <c r="H42" i="62"/>
  <c r="A42" i="62"/>
  <c r="B42" i="62"/>
  <c r="G42" i="62" s="1"/>
  <c r="H127" i="62"/>
  <c r="D127" i="62"/>
  <c r="E127" i="62"/>
  <c r="A127" i="62"/>
  <c r="F127" i="62"/>
  <c r="B127" i="62"/>
  <c r="G127" i="62" s="1"/>
  <c r="E46" i="62"/>
  <c r="F46" i="62"/>
  <c r="D46" i="62"/>
  <c r="H46" i="62"/>
  <c r="A46" i="62"/>
  <c r="B46" i="62"/>
  <c r="G46" i="62" s="1"/>
  <c r="G128" i="62"/>
  <c r="H128" i="62"/>
  <c r="E128" i="62"/>
  <c r="F128" i="62"/>
  <c r="A128" i="62"/>
  <c r="B128" i="62"/>
  <c r="C128" i="62" s="1"/>
  <c r="D128" i="62"/>
  <c r="H122" i="62"/>
  <c r="A122" i="62"/>
  <c r="B122" i="62"/>
  <c r="C122" i="62" s="1"/>
  <c r="D122" i="62"/>
  <c r="E122" i="62"/>
  <c r="F122" i="62"/>
  <c r="E53" i="62"/>
  <c r="F53" i="62"/>
  <c r="B53" i="62"/>
  <c r="G53" i="62" s="1"/>
  <c r="D53" i="62"/>
  <c r="H53" i="62"/>
  <c r="A53" i="62"/>
  <c r="H125" i="62"/>
  <c r="A125" i="62"/>
  <c r="F125" i="62"/>
  <c r="B125" i="62"/>
  <c r="G125" i="62" s="1"/>
  <c r="E125" i="62"/>
  <c r="D125" i="62"/>
  <c r="H95" i="62"/>
  <c r="A95" i="62"/>
  <c r="B95" i="62"/>
  <c r="C95" i="62" s="1"/>
  <c r="D95" i="62"/>
  <c r="E95" i="62"/>
  <c r="F95" i="62"/>
  <c r="E66" i="62"/>
  <c r="F66" i="62"/>
  <c r="D66" i="62"/>
  <c r="H66" i="62"/>
  <c r="A66" i="62"/>
  <c r="B66" i="62"/>
  <c r="C66" i="62" s="1"/>
  <c r="E82" i="62"/>
  <c r="F82" i="62"/>
  <c r="D82" i="62"/>
  <c r="A82" i="62"/>
  <c r="B82" i="62"/>
  <c r="C82" i="62" s="1"/>
  <c r="H82" i="62"/>
  <c r="H121" i="62"/>
  <c r="A121" i="62"/>
  <c r="B121" i="62"/>
  <c r="C121" i="62" s="1"/>
  <c r="D121" i="62"/>
  <c r="E121" i="62"/>
  <c r="F121" i="62"/>
  <c r="H120" i="62"/>
  <c r="E120" i="62"/>
  <c r="F120" i="62"/>
  <c r="A120" i="62"/>
  <c r="B120" i="62"/>
  <c r="C120" i="62" s="1"/>
  <c r="D120" i="62"/>
  <c r="E154" i="62"/>
  <c r="F154" i="62"/>
  <c r="H154" i="62"/>
  <c r="A154" i="62"/>
  <c r="B154" i="62"/>
  <c r="C154" i="62" s="1"/>
  <c r="D154" i="62"/>
  <c r="E63" i="62"/>
  <c r="F63" i="62"/>
  <c r="H63" i="62"/>
  <c r="A63" i="62"/>
  <c r="B63" i="62"/>
  <c r="C63" i="62" s="1"/>
  <c r="D63" i="62"/>
  <c r="E85" i="62"/>
  <c r="F85" i="62"/>
  <c r="B85" i="62"/>
  <c r="C85" i="62" s="1"/>
  <c r="A85" i="62"/>
  <c r="D85" i="62"/>
  <c r="H85" i="62"/>
  <c r="E51" i="62"/>
  <c r="F51" i="62"/>
  <c r="H51" i="62"/>
  <c r="A51" i="62"/>
  <c r="B51" i="62"/>
  <c r="C51" i="62" s="1"/>
  <c r="D51" i="62"/>
  <c r="H93" i="62"/>
  <c r="A93" i="62"/>
  <c r="B93" i="62"/>
  <c r="G93" i="62" s="1"/>
  <c r="D93" i="62"/>
  <c r="E93" i="62"/>
  <c r="F93" i="62"/>
  <c r="E67" i="62"/>
  <c r="F67" i="62"/>
  <c r="H67" i="62"/>
  <c r="A67" i="62"/>
  <c r="B67" i="62"/>
  <c r="C67" i="62" s="1"/>
  <c r="D67" i="62"/>
  <c r="E11" i="62"/>
  <c r="F11" i="62"/>
  <c r="H11" i="62"/>
  <c r="A11" i="62"/>
  <c r="B11" i="62"/>
  <c r="G11" i="62" s="1"/>
  <c r="D11" i="62"/>
  <c r="E71" i="62"/>
  <c r="F71" i="62"/>
  <c r="H71" i="62"/>
  <c r="A71" i="62"/>
  <c r="B71" i="62"/>
  <c r="G71" i="62" s="1"/>
  <c r="D71" i="62"/>
  <c r="E73" i="62"/>
  <c r="F73" i="62"/>
  <c r="B73" i="62"/>
  <c r="C73" i="62" s="1"/>
  <c r="A73" i="62"/>
  <c r="D73" i="62"/>
  <c r="H73" i="62"/>
  <c r="E27" i="62"/>
  <c r="F27" i="62"/>
  <c r="H27" i="62"/>
  <c r="A27" i="62"/>
  <c r="B27" i="62"/>
  <c r="C27" i="62" s="1"/>
  <c r="D27" i="62"/>
  <c r="E34" i="62"/>
  <c r="F34" i="62"/>
  <c r="D34" i="62"/>
  <c r="H34" i="62"/>
  <c r="A34" i="62"/>
  <c r="B34" i="62"/>
  <c r="G34" i="62" s="1"/>
  <c r="H89" i="62"/>
  <c r="D89" i="62"/>
  <c r="E89" i="62"/>
  <c r="F89" i="62"/>
  <c r="B89" i="62"/>
  <c r="C89" i="62" s="1"/>
  <c r="A89" i="62"/>
  <c r="E47" i="62"/>
  <c r="F47" i="62"/>
  <c r="H47" i="62"/>
  <c r="A47" i="62"/>
  <c r="B47" i="62"/>
  <c r="C47" i="62" s="1"/>
  <c r="D47" i="62"/>
  <c r="E41" i="62"/>
  <c r="F41" i="62"/>
  <c r="B41" i="62"/>
  <c r="G41" i="62" s="1"/>
  <c r="D41" i="62"/>
  <c r="H41" i="62"/>
  <c r="A41" i="62"/>
  <c r="H100" i="62"/>
  <c r="F100" i="62"/>
  <c r="A100" i="62"/>
  <c r="B100" i="62"/>
  <c r="G100" i="62" s="1"/>
  <c r="D100" i="62"/>
  <c r="E100" i="62"/>
  <c r="E68" i="62"/>
  <c r="F68" i="62"/>
  <c r="B68" i="62"/>
  <c r="C68" i="62" s="1"/>
  <c r="H68" i="62"/>
  <c r="A68" i="62"/>
  <c r="D68" i="62"/>
  <c r="E84" i="62"/>
  <c r="F84" i="62"/>
  <c r="A84" i="62"/>
  <c r="B84" i="62"/>
  <c r="C84" i="62" s="1"/>
  <c r="D84" i="62"/>
  <c r="H84" i="62"/>
  <c r="A150" i="62"/>
  <c r="B150" i="62"/>
  <c r="G150" i="62" s="1"/>
  <c r="D150" i="62"/>
  <c r="E150" i="62"/>
  <c r="H150" i="62"/>
  <c r="F150" i="62"/>
  <c r="H132" i="62"/>
  <c r="E132" i="62"/>
  <c r="F132" i="62"/>
  <c r="D132" i="62"/>
  <c r="A132" i="62"/>
  <c r="B132" i="62"/>
  <c r="C132" i="62" s="1"/>
  <c r="H126" i="62"/>
  <c r="A126" i="62"/>
  <c r="B126" i="62"/>
  <c r="G126" i="62" s="1"/>
  <c r="D126" i="62"/>
  <c r="E126" i="62"/>
  <c r="F126" i="62"/>
  <c r="E152" i="62"/>
  <c r="D152" i="62"/>
  <c r="B152" i="62"/>
  <c r="G152" i="62" s="1"/>
  <c r="A152" i="62"/>
  <c r="F152" i="62"/>
  <c r="H152" i="62"/>
  <c r="H156" i="62"/>
  <c r="A156" i="62"/>
  <c r="E156" i="62"/>
  <c r="B156" i="62"/>
  <c r="G156" i="62" s="1"/>
  <c r="D156" i="62"/>
  <c r="F156" i="62"/>
  <c r="E81" i="62"/>
  <c r="F81" i="62"/>
  <c r="B81" i="62"/>
  <c r="G81" i="62" s="1"/>
  <c r="A81" i="62"/>
  <c r="H81" i="62"/>
  <c r="D81" i="62"/>
  <c r="E52" i="62"/>
  <c r="F52" i="62"/>
  <c r="B52" i="62"/>
  <c r="C52" i="62" s="1"/>
  <c r="D52" i="62"/>
  <c r="A52" i="62"/>
  <c r="H52" i="62"/>
  <c r="E10" i="62"/>
  <c r="F10" i="62"/>
  <c r="D10" i="62"/>
  <c r="H10" i="62"/>
  <c r="A10" i="62"/>
  <c r="B10" i="62"/>
  <c r="G10" i="62" s="1"/>
  <c r="E45" i="62"/>
  <c r="F45" i="62"/>
  <c r="B45" i="62"/>
  <c r="C45" i="62" s="1"/>
  <c r="D45" i="62"/>
  <c r="H45" i="62"/>
  <c r="A45" i="62"/>
  <c r="E17" i="62"/>
  <c r="F17" i="62"/>
  <c r="B17" i="62"/>
  <c r="G17" i="62" s="1"/>
  <c r="D17" i="62"/>
  <c r="H17" i="62"/>
  <c r="A17" i="62"/>
  <c r="E49" i="62"/>
  <c r="F49" i="62"/>
  <c r="B49" i="62"/>
  <c r="C49" i="62" s="1"/>
  <c r="D49" i="62"/>
  <c r="H49" i="62"/>
  <c r="A49" i="62"/>
  <c r="H91" i="62"/>
  <c r="E91" i="62"/>
  <c r="F91" i="62"/>
  <c r="A91" i="62"/>
  <c r="B91" i="62"/>
  <c r="G91" i="62" s="1"/>
  <c r="D91" i="62"/>
  <c r="H101" i="62"/>
  <c r="A101" i="62"/>
  <c r="B101" i="62"/>
  <c r="G101" i="62" s="1"/>
  <c r="E101" i="62"/>
  <c r="F101" i="62"/>
  <c r="D101" i="62"/>
  <c r="H104" i="62"/>
  <c r="B104" i="62"/>
  <c r="G104" i="62" s="1"/>
  <c r="D104" i="62"/>
  <c r="E104" i="62"/>
  <c r="F104" i="62"/>
  <c r="A104" i="62"/>
  <c r="B151" i="62"/>
  <c r="G151" i="62" s="1"/>
  <c r="D151" i="62"/>
  <c r="A151" i="62"/>
  <c r="E151" i="62"/>
  <c r="F151" i="62"/>
  <c r="H151" i="62"/>
  <c r="E70" i="62"/>
  <c r="F70" i="62"/>
  <c r="D70" i="62"/>
  <c r="H70" i="62"/>
  <c r="A70" i="62"/>
  <c r="B70" i="62"/>
  <c r="G70" i="62" s="1"/>
  <c r="E86" i="62"/>
  <c r="F86" i="62"/>
  <c r="D86" i="62"/>
  <c r="H86" i="62"/>
  <c r="A86" i="62"/>
  <c r="B86" i="62"/>
  <c r="C86" i="62" s="1"/>
  <c r="H111" i="62"/>
  <c r="A111" i="62"/>
  <c r="B111" i="62"/>
  <c r="C111" i="62" s="1"/>
  <c r="D111" i="62"/>
  <c r="E111" i="62"/>
  <c r="F111" i="62"/>
  <c r="D161" i="62"/>
  <c r="E161" i="62"/>
  <c r="F161" i="62"/>
  <c r="H161" i="62"/>
  <c r="B161" i="62"/>
  <c r="C161" i="62" s="1"/>
  <c r="A161" i="62"/>
  <c r="H94" i="62"/>
  <c r="A94" i="62"/>
  <c r="B94" i="62"/>
  <c r="C94" i="62" s="1"/>
  <c r="D94" i="62"/>
  <c r="F94" i="62"/>
  <c r="E94" i="62"/>
  <c r="H123" i="62"/>
  <c r="D123" i="62"/>
  <c r="E123" i="62"/>
  <c r="A123" i="62"/>
  <c r="F123" i="62"/>
  <c r="B123" i="62"/>
  <c r="G123" i="62" s="1"/>
  <c r="H110" i="62"/>
  <c r="A110" i="62"/>
  <c r="B110" i="62"/>
  <c r="G110" i="62" s="1"/>
  <c r="E110" i="62"/>
  <c r="F110" i="62"/>
  <c r="D110" i="62"/>
  <c r="H136" i="62"/>
  <c r="E136" i="62"/>
  <c r="F136" i="62"/>
  <c r="A136" i="62"/>
  <c r="B136" i="62"/>
  <c r="C136" i="62" s="1"/>
  <c r="D136" i="62"/>
  <c r="G158" i="62"/>
  <c r="A158" i="62"/>
  <c r="B158" i="62"/>
  <c r="C158" i="62" s="1"/>
  <c r="H158" i="62"/>
  <c r="D158" i="62"/>
  <c r="E158" i="62"/>
  <c r="F158" i="62"/>
  <c r="E33" i="62"/>
  <c r="F33" i="62"/>
  <c r="B33" i="62"/>
  <c r="G33" i="62" s="1"/>
  <c r="D33" i="62"/>
  <c r="H33" i="62"/>
  <c r="A33" i="62"/>
  <c r="E69" i="62"/>
  <c r="F69" i="62"/>
  <c r="B69" i="62"/>
  <c r="G69" i="62" s="1"/>
  <c r="A69" i="62"/>
  <c r="D69" i="62"/>
  <c r="H69" i="62"/>
  <c r="H98" i="62"/>
  <c r="D98" i="62"/>
  <c r="E98" i="62"/>
  <c r="F98" i="62"/>
  <c r="A98" i="62"/>
  <c r="B98" i="62"/>
  <c r="G98" i="62" s="1"/>
  <c r="E39" i="62"/>
  <c r="F39" i="62"/>
  <c r="H39" i="62"/>
  <c r="A39" i="62"/>
  <c r="B39" i="62"/>
  <c r="C39" i="62" s="1"/>
  <c r="D39" i="62"/>
  <c r="A3" i="62"/>
  <c r="B3" i="62"/>
  <c r="C3" i="62" s="1"/>
  <c r="D3" i="62"/>
  <c r="E3" i="62"/>
  <c r="F3" i="62"/>
  <c r="H3" i="62"/>
  <c r="E18" i="62"/>
  <c r="F18" i="62"/>
  <c r="D18" i="62"/>
  <c r="H18" i="62"/>
  <c r="B18" i="62"/>
  <c r="G18" i="62" s="1"/>
  <c r="A18" i="62"/>
  <c r="E19" i="62"/>
  <c r="F19" i="62"/>
  <c r="H19" i="62"/>
  <c r="A19" i="62"/>
  <c r="B19" i="62"/>
  <c r="C19" i="62" s="1"/>
  <c r="D19" i="62"/>
  <c r="H92" i="62"/>
  <c r="F92" i="62"/>
  <c r="A92" i="62"/>
  <c r="B92" i="62"/>
  <c r="C92" i="62" s="1"/>
  <c r="D92" i="62"/>
  <c r="E92" i="62"/>
  <c r="E37" i="62"/>
  <c r="F37" i="62"/>
  <c r="B37" i="62"/>
  <c r="G37" i="62" s="1"/>
  <c r="D37" i="62"/>
  <c r="H37" i="62"/>
  <c r="A37" i="62"/>
  <c r="E38" i="62"/>
  <c r="F38" i="62"/>
  <c r="D38" i="62"/>
  <c r="H38" i="62"/>
  <c r="A38" i="62"/>
  <c r="B38" i="62"/>
  <c r="C38" i="62" s="1"/>
  <c r="H103" i="62"/>
  <c r="A103" i="62"/>
  <c r="B103" i="62"/>
  <c r="G103" i="62" s="1"/>
  <c r="D103" i="62"/>
  <c r="E103" i="62"/>
  <c r="F103" i="62"/>
  <c r="H148" i="62"/>
  <c r="A148" i="62"/>
  <c r="E148" i="62"/>
  <c r="B148" i="62"/>
  <c r="G148" i="62" s="1"/>
  <c r="C148" i="62"/>
  <c r="D148" i="62"/>
  <c r="F148" i="62"/>
  <c r="H108" i="62"/>
  <c r="F108" i="62"/>
  <c r="A108" i="62"/>
  <c r="B108" i="62"/>
  <c r="G108" i="62" s="1"/>
  <c r="D108" i="62"/>
  <c r="E108" i="62"/>
  <c r="A157" i="62"/>
  <c r="B157" i="62"/>
  <c r="C157" i="62" s="1"/>
  <c r="H157" i="62"/>
  <c r="D157" i="62"/>
  <c r="F157" i="62"/>
  <c r="E157" i="62"/>
  <c r="E72" i="62"/>
  <c r="F72" i="62"/>
  <c r="B72" i="62"/>
  <c r="G72" i="62" s="1"/>
  <c r="D72" i="62"/>
  <c r="H72" i="62"/>
  <c r="A72" i="62"/>
  <c r="H135" i="62"/>
  <c r="D135" i="62"/>
  <c r="E135" i="62"/>
  <c r="A135" i="62"/>
  <c r="F135" i="62"/>
  <c r="B135" i="62"/>
  <c r="G135" i="62" s="1"/>
  <c r="H129" i="62"/>
  <c r="A129" i="62"/>
  <c r="F129" i="62"/>
  <c r="B129" i="62"/>
  <c r="G129" i="62" s="1"/>
  <c r="E129" i="62"/>
  <c r="D129" i="62"/>
  <c r="B143" i="62"/>
  <c r="G143" i="62" s="1"/>
  <c r="D143" i="62"/>
  <c r="E143" i="62"/>
  <c r="F143" i="62"/>
  <c r="H143" i="62"/>
  <c r="A143" i="62"/>
  <c r="H112" i="62"/>
  <c r="A112" i="62"/>
  <c r="B112" i="62"/>
  <c r="C112" i="62" s="1"/>
  <c r="E112" i="62"/>
  <c r="D112" i="62"/>
  <c r="F112" i="62"/>
  <c r="H130" i="62"/>
  <c r="A130" i="62"/>
  <c r="B130" i="62"/>
  <c r="G130" i="62" s="1"/>
  <c r="D130" i="62"/>
  <c r="E130" i="62"/>
  <c r="F130" i="62"/>
  <c r="H138" i="62"/>
  <c r="A138" i="62"/>
  <c r="B138" i="62"/>
  <c r="C138" i="62" s="1"/>
  <c r="D138" i="62"/>
  <c r="E138" i="62"/>
  <c r="F138" i="62"/>
  <c r="D160" i="62"/>
  <c r="E160" i="62"/>
  <c r="F160" i="62"/>
  <c r="H160" i="62"/>
  <c r="B160" i="62"/>
  <c r="G160" i="62" s="1"/>
  <c r="A160" i="62"/>
  <c r="E28" i="62"/>
  <c r="F28" i="62"/>
  <c r="A28" i="62"/>
  <c r="B28" i="62"/>
  <c r="C28" i="62" s="1"/>
  <c r="D28" i="62"/>
  <c r="H28" i="62"/>
  <c r="E65" i="62"/>
  <c r="F65" i="62"/>
  <c r="B65" i="62"/>
  <c r="G65" i="62" s="1"/>
  <c r="D65" i="62"/>
  <c r="A65" i="62"/>
  <c r="H65" i="62"/>
  <c r="E77" i="62"/>
  <c r="F77" i="62"/>
  <c r="B77" i="62"/>
  <c r="G77" i="62" s="1"/>
  <c r="D77" i="62"/>
  <c r="H77" i="62"/>
  <c r="A77" i="62"/>
  <c r="E30" i="62"/>
  <c r="F30" i="62"/>
  <c r="D30" i="62"/>
  <c r="H30" i="62"/>
  <c r="A30" i="62"/>
  <c r="B30" i="62"/>
  <c r="G30" i="62" s="1"/>
  <c r="E87" i="62"/>
  <c r="F87" i="62"/>
  <c r="H87" i="62"/>
  <c r="A87" i="62"/>
  <c r="B87" i="62"/>
  <c r="C87" i="62" s="1"/>
  <c r="D87" i="62"/>
  <c r="E13" i="62"/>
  <c r="F13" i="62"/>
  <c r="B13" i="62"/>
  <c r="C13" i="62" s="1"/>
  <c r="D13" i="62"/>
  <c r="H13" i="62"/>
  <c r="A13" i="62"/>
  <c r="E21" i="62"/>
  <c r="F21" i="62"/>
  <c r="B21" i="62"/>
  <c r="C21" i="62" s="1"/>
  <c r="D21" i="62"/>
  <c r="H21" i="62"/>
  <c r="A21" i="62"/>
  <c r="E56" i="62"/>
  <c r="F56" i="62"/>
  <c r="B56" i="62"/>
  <c r="C56" i="62" s="1"/>
  <c r="D56" i="62"/>
  <c r="H56" i="62"/>
  <c r="A56" i="62"/>
  <c r="E22" i="62"/>
  <c r="F22" i="62"/>
  <c r="D22" i="62"/>
  <c r="H22" i="62"/>
  <c r="B22" i="62"/>
  <c r="G22" i="62" s="1"/>
  <c r="A22" i="62"/>
  <c r="H105" i="62"/>
  <c r="D105" i="62"/>
  <c r="E105" i="62"/>
  <c r="F105" i="62"/>
  <c r="A105" i="62"/>
  <c r="B105" i="62"/>
  <c r="G105" i="62" s="1"/>
  <c r="E74" i="62"/>
  <c r="F74" i="62"/>
  <c r="D74" i="62"/>
  <c r="A74" i="62"/>
  <c r="B74" i="62"/>
  <c r="C74" i="62" s="1"/>
  <c r="H74" i="62"/>
  <c r="H149" i="62"/>
  <c r="A149" i="62"/>
  <c r="F149" i="62"/>
  <c r="B149" i="62"/>
  <c r="G149" i="62" s="1"/>
  <c r="D149" i="62"/>
  <c r="E149" i="62"/>
  <c r="H114" i="62"/>
  <c r="B114" i="62"/>
  <c r="G114" i="62" s="1"/>
  <c r="F114" i="62"/>
  <c r="A114" i="62"/>
  <c r="D114" i="62"/>
  <c r="E114" i="62"/>
  <c r="H140" i="62"/>
  <c r="E140" i="62"/>
  <c r="F140" i="62"/>
  <c r="D140" i="62"/>
  <c r="A140" i="62"/>
  <c r="B140" i="62"/>
  <c r="C140" i="62" s="1"/>
  <c r="H106" i="62"/>
  <c r="D106" i="62"/>
  <c r="E106" i="62"/>
  <c r="F106" i="62"/>
  <c r="A106" i="62"/>
  <c r="B106" i="62"/>
  <c r="C106" i="62" s="1"/>
  <c r="E31" i="62"/>
  <c r="F31" i="62"/>
  <c r="H31" i="62"/>
  <c r="A31" i="62"/>
  <c r="B31" i="62"/>
  <c r="G31" i="62" s="1"/>
  <c r="D31" i="62"/>
  <c r="E29" i="62"/>
  <c r="F29" i="62"/>
  <c r="B29" i="62"/>
  <c r="G29" i="62" s="1"/>
  <c r="D29" i="62"/>
  <c r="H29" i="62"/>
  <c r="A29" i="62"/>
  <c r="E7" i="62"/>
  <c r="F7" i="62"/>
  <c r="H7" i="62"/>
  <c r="A7" i="62"/>
  <c r="B7" i="62"/>
  <c r="C7" i="62" s="1"/>
  <c r="D7" i="62"/>
  <c r="E12" i="62"/>
  <c r="F12" i="62"/>
  <c r="A12" i="62"/>
  <c r="B12" i="62"/>
  <c r="G12" i="62" s="1"/>
  <c r="D12" i="62"/>
  <c r="H12" i="62"/>
  <c r="E36" i="62"/>
  <c r="F36" i="62"/>
  <c r="A36" i="62"/>
  <c r="B36" i="62"/>
  <c r="G36" i="62" s="1"/>
  <c r="D36" i="62"/>
  <c r="H36" i="62"/>
  <c r="H97" i="62"/>
  <c r="D97" i="62"/>
  <c r="E97" i="62"/>
  <c r="F97" i="62"/>
  <c r="A97" i="62"/>
  <c r="B97" i="62"/>
  <c r="C97" i="62" s="1"/>
  <c r="E40" i="62"/>
  <c r="F40" i="62"/>
  <c r="A40" i="62"/>
  <c r="B40" i="62"/>
  <c r="G40" i="62" s="1"/>
  <c r="D40" i="62"/>
  <c r="H40" i="62"/>
  <c r="E57" i="62"/>
  <c r="F57" i="62"/>
  <c r="B57" i="62"/>
  <c r="G57" i="62" s="1"/>
  <c r="D57" i="62"/>
  <c r="H57" i="62"/>
  <c r="A57" i="62"/>
  <c r="H107" i="62"/>
  <c r="E107" i="62"/>
  <c r="F107" i="62"/>
  <c r="A107" i="62"/>
  <c r="D107" i="62"/>
  <c r="B107" i="62"/>
  <c r="G107" i="62" s="1"/>
  <c r="E32" i="62"/>
  <c r="F32" i="62"/>
  <c r="A32" i="62"/>
  <c r="B32" i="62"/>
  <c r="G32" i="62" s="1"/>
  <c r="D32" i="62"/>
  <c r="H32" i="62"/>
  <c r="B159" i="62"/>
  <c r="C159" i="62" s="1"/>
  <c r="A159" i="62"/>
  <c r="D159" i="62"/>
  <c r="E159" i="62"/>
  <c r="F159" i="62"/>
  <c r="H159" i="62"/>
  <c r="H124" i="62"/>
  <c r="E124" i="62"/>
  <c r="F124" i="62"/>
  <c r="A124" i="62"/>
  <c r="B124" i="62"/>
  <c r="G124" i="62" s="1"/>
  <c r="D124" i="62"/>
  <c r="E60" i="62"/>
  <c r="F60" i="62"/>
  <c r="B60" i="62"/>
  <c r="G60" i="62" s="1"/>
  <c r="D60" i="62"/>
  <c r="A60" i="62"/>
  <c r="H60" i="62"/>
  <c r="E76" i="62"/>
  <c r="F76" i="62"/>
  <c r="A76" i="62"/>
  <c r="B76" i="62"/>
  <c r="G76" i="62" s="1"/>
  <c r="D76" i="62"/>
  <c r="H76" i="62"/>
  <c r="H119" i="62"/>
  <c r="B119" i="62"/>
  <c r="G119" i="62" s="1"/>
  <c r="A119" i="62"/>
  <c r="D119" i="62"/>
  <c r="E119" i="62"/>
  <c r="F119" i="62"/>
  <c r="H134" i="62"/>
  <c r="A134" i="62"/>
  <c r="B134" i="62"/>
  <c r="C134" i="62" s="1"/>
  <c r="D134" i="62"/>
  <c r="E134" i="62"/>
  <c r="F134" i="62"/>
  <c r="E146" i="62"/>
  <c r="F146" i="62"/>
  <c r="H146" i="62"/>
  <c r="A146" i="62"/>
  <c r="D146" i="62"/>
  <c r="B146" i="62"/>
  <c r="G146" i="62" s="1"/>
  <c r="H116" i="62"/>
  <c r="B116" i="62"/>
  <c r="G116" i="62" s="1"/>
  <c r="F116" i="62"/>
  <c r="E116" i="62"/>
  <c r="A116" i="62"/>
  <c r="D116" i="62"/>
  <c r="H133" i="62"/>
  <c r="A133" i="62"/>
  <c r="B133" i="62"/>
  <c r="G133" i="62" s="1"/>
  <c r="E133" i="62"/>
  <c r="F133" i="62"/>
  <c r="D133" i="62"/>
  <c r="H141" i="62"/>
  <c r="A141" i="62"/>
  <c r="E141" i="62"/>
  <c r="B141" i="62"/>
  <c r="C141" i="62" s="1"/>
  <c r="F141" i="62"/>
  <c r="D141" i="62"/>
  <c r="A142" i="62"/>
  <c r="B142" i="62"/>
  <c r="G142" i="62" s="1"/>
  <c r="D142" i="62"/>
  <c r="E142" i="62"/>
  <c r="F142" i="62"/>
  <c r="H142" i="62"/>
  <c r="H102" i="62"/>
  <c r="A102" i="62"/>
  <c r="B102" i="62"/>
  <c r="C102" i="62" s="1"/>
  <c r="D102" i="62"/>
  <c r="E102" i="62"/>
  <c r="F102" i="62"/>
  <c r="E75" i="62"/>
  <c r="F75" i="62"/>
  <c r="H75" i="62"/>
  <c r="A75" i="62"/>
  <c r="B75" i="62"/>
  <c r="G75" i="62" s="1"/>
  <c r="D75" i="62"/>
  <c r="E26" i="62"/>
  <c r="F26" i="62"/>
  <c r="D26" i="62"/>
  <c r="H26" i="62"/>
  <c r="A26" i="62"/>
  <c r="B26" i="62"/>
  <c r="G26" i="62" s="1"/>
  <c r="E61" i="62"/>
  <c r="F61" i="62"/>
  <c r="B61" i="62"/>
  <c r="G61" i="62" s="1"/>
  <c r="D61" i="62"/>
  <c r="H61" i="62"/>
  <c r="A61" i="62"/>
  <c r="E5" i="62"/>
  <c r="F5" i="62"/>
  <c r="B5" i="62"/>
  <c r="C5" i="62" s="1"/>
  <c r="D5" i="62"/>
  <c r="H5" i="62"/>
  <c r="A5" i="62"/>
  <c r="E55" i="62"/>
  <c r="F55" i="62"/>
  <c r="H55" i="62"/>
  <c r="A55" i="62"/>
  <c r="B55" i="62"/>
  <c r="C55" i="62" s="1"/>
  <c r="D55" i="62"/>
  <c r="E4" i="62"/>
  <c r="F4" i="62"/>
  <c r="A4" i="62"/>
  <c r="B4" i="62"/>
  <c r="C4" i="62" s="1"/>
  <c r="D4" i="62"/>
  <c r="H4" i="62"/>
  <c r="E9" i="62"/>
  <c r="F9" i="62"/>
  <c r="B9" i="62"/>
  <c r="C9" i="62" s="1"/>
  <c r="D9" i="62"/>
  <c r="H9" i="62"/>
  <c r="A9" i="62"/>
  <c r="H115" i="62"/>
  <c r="B115" i="62"/>
  <c r="G115" i="62" s="1"/>
  <c r="A115" i="62"/>
  <c r="D115" i="62"/>
  <c r="E115" i="62"/>
  <c r="F115" i="62"/>
  <c r="E50" i="62"/>
  <c r="F50" i="62"/>
  <c r="D50" i="62"/>
  <c r="H50" i="62"/>
  <c r="A50" i="62"/>
  <c r="B50" i="62"/>
  <c r="C50" i="62" s="1"/>
  <c r="H99" i="62"/>
  <c r="E99" i="62"/>
  <c r="F99" i="62"/>
  <c r="A99" i="62"/>
  <c r="B99" i="62"/>
  <c r="G99" i="62" s="1"/>
  <c r="D99" i="62"/>
  <c r="E25" i="62"/>
  <c r="F25" i="62"/>
  <c r="B25" i="62"/>
  <c r="C25" i="62" s="1"/>
  <c r="D25" i="62"/>
  <c r="H25" i="62"/>
  <c r="A25" i="62"/>
  <c r="E58" i="62"/>
  <c r="F58" i="62"/>
  <c r="D58" i="62"/>
  <c r="H58" i="62"/>
  <c r="A58" i="62"/>
  <c r="B58" i="62"/>
  <c r="C58" i="62" s="1"/>
  <c r="H109" i="62"/>
  <c r="A109" i="62"/>
  <c r="B109" i="62"/>
  <c r="G109" i="62" s="1"/>
  <c r="D109" i="62"/>
  <c r="E109" i="62"/>
  <c r="F109" i="62"/>
  <c r="E54" i="62"/>
  <c r="F54" i="62"/>
  <c r="D54" i="62"/>
  <c r="H54" i="62"/>
  <c r="A54" i="62"/>
  <c r="B54" i="62"/>
  <c r="G54" i="62" s="1"/>
  <c r="H88" i="62"/>
  <c r="B88" i="62"/>
  <c r="G88" i="62" s="1"/>
  <c r="D88" i="62"/>
  <c r="E88" i="62"/>
  <c r="F88" i="62"/>
  <c r="A88" i="62"/>
  <c r="E62" i="62"/>
  <c r="F62" i="62"/>
  <c r="D62" i="62"/>
  <c r="H62" i="62"/>
  <c r="A62" i="62"/>
  <c r="B62" i="62"/>
  <c r="G62" i="62" s="1"/>
  <c r="E78" i="62"/>
  <c r="F78" i="62"/>
  <c r="D78" i="62"/>
  <c r="A78" i="62"/>
  <c r="B78" i="62"/>
  <c r="C78" i="62" s="1"/>
  <c r="H78" i="62"/>
  <c r="H96" i="62"/>
  <c r="B96" i="62"/>
  <c r="C96" i="62" s="1"/>
  <c r="D96" i="62"/>
  <c r="E96" i="62"/>
  <c r="F96" i="62"/>
  <c r="A96" i="62"/>
  <c r="F147" i="62"/>
  <c r="H147" i="62"/>
  <c r="A147" i="62"/>
  <c r="E147" i="62"/>
  <c r="B147" i="62"/>
  <c r="C147" i="62" s="1"/>
  <c r="D147" i="62"/>
  <c r="D144" i="62"/>
  <c r="E144" i="62"/>
  <c r="B144" i="62"/>
  <c r="G144" i="62" s="1"/>
  <c r="F144" i="62"/>
  <c r="H144" i="62"/>
  <c r="A144" i="62"/>
  <c r="H118" i="62"/>
  <c r="B118" i="62"/>
  <c r="G118" i="62" s="1"/>
  <c r="F118" i="62"/>
  <c r="A118" i="62"/>
  <c r="D118" i="62"/>
  <c r="E118" i="62"/>
  <c r="E79" i="62"/>
  <c r="F79" i="62"/>
  <c r="H79" i="62"/>
  <c r="A79" i="62"/>
  <c r="B79" i="62"/>
  <c r="C79" i="62" s="1"/>
  <c r="D79" i="62"/>
  <c r="E15" i="62"/>
  <c r="F15" i="62"/>
  <c r="H15" i="62"/>
  <c r="A15" i="62"/>
  <c r="B15" i="62"/>
  <c r="G15" i="62" s="1"/>
  <c r="D15" i="62"/>
  <c r="E83" i="62"/>
  <c r="F83" i="62"/>
  <c r="H83" i="62"/>
  <c r="D83" i="62"/>
  <c r="A83" i="62"/>
  <c r="B83" i="62"/>
  <c r="C83" i="62" s="1"/>
  <c r="E6" i="62"/>
  <c r="F6" i="62"/>
  <c r="D6" i="62"/>
  <c r="H6" i="62"/>
  <c r="A6" i="62"/>
  <c r="B6" i="62"/>
  <c r="G6" i="62" s="1"/>
  <c r="E24" i="62"/>
  <c r="F24" i="62"/>
  <c r="A24" i="62"/>
  <c r="B24" i="62"/>
  <c r="C24" i="62" s="1"/>
  <c r="D24" i="62"/>
  <c r="H24" i="62"/>
  <c r="H117" i="62"/>
  <c r="B117" i="62"/>
  <c r="G117" i="62" s="1"/>
  <c r="A117" i="62"/>
  <c r="D117" i="62"/>
  <c r="E117" i="62"/>
  <c r="F117" i="62"/>
  <c r="E43" i="62"/>
  <c r="F43" i="62"/>
  <c r="H43" i="62"/>
  <c r="A43" i="62"/>
  <c r="B43" i="62"/>
  <c r="G43" i="62" s="1"/>
  <c r="D43" i="62"/>
  <c r="H113" i="62"/>
  <c r="B113" i="62"/>
  <c r="G113" i="62" s="1"/>
  <c r="A113" i="62"/>
  <c r="D113" i="62"/>
  <c r="E113" i="62"/>
  <c r="F113" i="62"/>
  <c r="E44" i="62"/>
  <c r="F44" i="62"/>
  <c r="B44" i="62"/>
  <c r="C44" i="62" s="1"/>
  <c r="D44" i="62"/>
  <c r="A44" i="62"/>
  <c r="H44" i="62"/>
  <c r="H90" i="62"/>
  <c r="D90" i="62"/>
  <c r="E90" i="62"/>
  <c r="F90" i="62"/>
  <c r="A90" i="62"/>
  <c r="B90" i="62"/>
  <c r="C90" i="62" s="1"/>
  <c r="E35" i="62"/>
  <c r="F35" i="62"/>
  <c r="H35" i="62"/>
  <c r="A35" i="62"/>
  <c r="B35" i="62"/>
  <c r="C35" i="62" s="1"/>
  <c r="D35" i="62"/>
  <c r="H131" i="62"/>
  <c r="D131" i="62"/>
  <c r="E131" i="62"/>
  <c r="A131" i="62"/>
  <c r="F131" i="62"/>
  <c r="B131" i="62"/>
  <c r="G131" i="62" s="1"/>
  <c r="E64" i="62"/>
  <c r="F64" i="62"/>
  <c r="B64" i="62"/>
  <c r="G64" i="62" s="1"/>
  <c r="D64" i="62"/>
  <c r="H64" i="62"/>
  <c r="A64" i="62"/>
  <c r="E80" i="62"/>
  <c r="F80" i="62"/>
  <c r="D80" i="62"/>
  <c r="H80" i="62"/>
  <c r="A80" i="62"/>
  <c r="B80" i="62"/>
  <c r="C80" i="62" s="1"/>
  <c r="D153" i="62"/>
  <c r="E153" i="62"/>
  <c r="F153" i="62"/>
  <c r="H153" i="62"/>
  <c r="A153" i="62"/>
  <c r="B153" i="62"/>
  <c r="C153" i="62" s="1"/>
  <c r="D145" i="62"/>
  <c r="E145" i="62"/>
  <c r="F145" i="62"/>
  <c r="H145" i="62"/>
  <c r="B145" i="62"/>
  <c r="G145" i="62" s="1"/>
  <c r="A145" i="62"/>
  <c r="F155" i="62"/>
  <c r="H155" i="62"/>
  <c r="A155" i="62"/>
  <c r="E155" i="62"/>
  <c r="B155" i="62"/>
  <c r="C155" i="62" s="1"/>
  <c r="D155" i="62"/>
  <c r="H137" i="62"/>
  <c r="A137" i="62"/>
  <c r="F137" i="62"/>
  <c r="B137" i="62"/>
  <c r="C137" i="62" s="1"/>
  <c r="D137" i="62"/>
  <c r="E137" i="62"/>
  <c r="E14" i="62"/>
  <c r="F14" i="62"/>
  <c r="D14" i="62"/>
  <c r="H14" i="62"/>
  <c r="A14" i="62"/>
  <c r="B14" i="62"/>
  <c r="C14" i="62" s="1"/>
  <c r="E16" i="62"/>
  <c r="F16" i="62"/>
  <c r="A16" i="62"/>
  <c r="B16" i="62"/>
  <c r="C16" i="62" s="1"/>
  <c r="D16" i="62"/>
  <c r="H16" i="62"/>
  <c r="E59" i="62"/>
  <c r="F59" i="62"/>
  <c r="H59" i="62"/>
  <c r="A59" i="62"/>
  <c r="B59" i="62"/>
  <c r="C59" i="62" s="1"/>
  <c r="D59" i="62"/>
  <c r="H139" i="62"/>
  <c r="D139" i="62"/>
  <c r="B139" i="62"/>
  <c r="G139" i="62" s="1"/>
  <c r="E139" i="62"/>
  <c r="A139" i="62"/>
  <c r="F139" i="62"/>
  <c r="E48" i="62"/>
  <c r="F48" i="62"/>
  <c r="B48" i="62"/>
  <c r="G48" i="62" s="1"/>
  <c r="D48" i="62"/>
  <c r="H48" i="62"/>
  <c r="A48" i="62"/>
  <c r="H8" i="54"/>
  <c r="F8" i="54"/>
  <c r="E8" i="54"/>
  <c r="D8" i="54"/>
  <c r="B8" i="54"/>
  <c r="C8" i="54" s="1"/>
  <c r="A8" i="54"/>
  <c r="H2" i="57"/>
  <c r="G2" i="57"/>
  <c r="C2" i="57"/>
  <c r="F2" i="57"/>
  <c r="E2" i="57"/>
  <c r="D2" i="57"/>
  <c r="B2" i="57"/>
  <c r="A2" i="57"/>
  <c r="A72" i="57"/>
  <c r="B72" i="57"/>
  <c r="C72" i="57"/>
  <c r="D72" i="57"/>
  <c r="F72" i="57"/>
  <c r="H72" i="57"/>
  <c r="E72" i="57"/>
  <c r="G72" i="57"/>
  <c r="A38" i="57"/>
  <c r="B38" i="57"/>
  <c r="C38" i="57"/>
  <c r="D38" i="57"/>
  <c r="E38" i="57"/>
  <c r="F38" i="57"/>
  <c r="G38" i="57"/>
  <c r="H38" i="57"/>
  <c r="A62" i="57"/>
  <c r="F62" i="57"/>
  <c r="B62" i="57"/>
  <c r="C62" i="57"/>
  <c r="D62" i="57"/>
  <c r="E62" i="57"/>
  <c r="G62" i="57"/>
  <c r="H62" i="57"/>
  <c r="G11" i="48"/>
  <c r="A556" i="67"/>
  <c r="G556" i="67"/>
  <c r="B556" i="67"/>
  <c r="C556" i="67"/>
  <c r="D556" i="67"/>
  <c r="F556" i="67"/>
  <c r="E556" i="67"/>
  <c r="H556" i="67"/>
  <c r="A551" i="67"/>
  <c r="B551" i="67"/>
  <c r="C551" i="67"/>
  <c r="G551" i="67"/>
  <c r="D551" i="67"/>
  <c r="F551" i="67"/>
  <c r="E551" i="67"/>
  <c r="H551" i="67"/>
  <c r="A567" i="67"/>
  <c r="G567" i="67"/>
  <c r="B567" i="67"/>
  <c r="C567" i="67"/>
  <c r="D567" i="67"/>
  <c r="F567" i="67"/>
  <c r="E567" i="67"/>
  <c r="H567" i="67"/>
  <c r="A583" i="67"/>
  <c r="B583" i="67"/>
  <c r="C583" i="67"/>
  <c r="D583" i="67"/>
  <c r="F583" i="67"/>
  <c r="E583" i="67"/>
  <c r="G583" i="67"/>
  <c r="H583" i="67"/>
  <c r="A546" i="67"/>
  <c r="B546" i="67"/>
  <c r="C546" i="67"/>
  <c r="D546" i="67"/>
  <c r="F546" i="67"/>
  <c r="G546" i="67"/>
  <c r="E546" i="67"/>
  <c r="H546" i="67"/>
  <c r="A562" i="67"/>
  <c r="B562" i="67"/>
  <c r="C562" i="67"/>
  <c r="F562" i="67"/>
  <c r="D562" i="67"/>
  <c r="G562" i="67"/>
  <c r="E562" i="67"/>
  <c r="H562" i="67"/>
  <c r="A578" i="67"/>
  <c r="F578" i="67"/>
  <c r="B578" i="67"/>
  <c r="C578" i="67"/>
  <c r="D578" i="67"/>
  <c r="G578" i="67"/>
  <c r="E578" i="67"/>
  <c r="H578" i="67"/>
  <c r="A581" i="67"/>
  <c r="F581" i="67"/>
  <c r="B581" i="67"/>
  <c r="C581" i="67"/>
  <c r="D581" i="67"/>
  <c r="E581" i="67"/>
  <c r="G581" i="67"/>
  <c r="H581" i="67"/>
  <c r="A572" i="67"/>
  <c r="B572" i="67"/>
  <c r="C572" i="67"/>
  <c r="G572" i="67"/>
  <c r="D572" i="67"/>
  <c r="E572" i="67"/>
  <c r="F572" i="67"/>
  <c r="H572" i="67"/>
  <c r="A574" i="67"/>
  <c r="B574" i="67"/>
  <c r="C574" i="67"/>
  <c r="F574" i="67"/>
  <c r="D574" i="67"/>
  <c r="G574" i="67"/>
  <c r="E574" i="67"/>
  <c r="H574" i="67"/>
  <c r="A596" i="67"/>
  <c r="B596" i="67"/>
  <c r="C596" i="67"/>
  <c r="D596" i="67"/>
  <c r="F596" i="67"/>
  <c r="E596" i="67"/>
  <c r="H596" i="67"/>
  <c r="G596" i="67"/>
  <c r="A589" i="67"/>
  <c r="F589" i="67"/>
  <c r="B589" i="67"/>
  <c r="C589" i="67"/>
  <c r="D589" i="67"/>
  <c r="E589" i="67"/>
  <c r="G589" i="67"/>
  <c r="H589" i="67"/>
  <c r="A555" i="67"/>
  <c r="B555" i="67"/>
  <c r="C555" i="67"/>
  <c r="G555" i="67"/>
  <c r="D555" i="67"/>
  <c r="E555" i="67"/>
  <c r="F555" i="67"/>
  <c r="H555" i="67"/>
  <c r="A571" i="67"/>
  <c r="G571" i="67"/>
  <c r="B571" i="67"/>
  <c r="C571" i="67"/>
  <c r="D571" i="67"/>
  <c r="F571" i="67"/>
  <c r="E571" i="67"/>
  <c r="H571" i="67"/>
  <c r="A587" i="67"/>
  <c r="B587" i="67"/>
  <c r="C587" i="67"/>
  <c r="D587" i="67"/>
  <c r="E587" i="67"/>
  <c r="F587" i="67"/>
  <c r="G587" i="67"/>
  <c r="H587" i="67"/>
  <c r="A545" i="67"/>
  <c r="G545" i="67"/>
  <c r="B545" i="67"/>
  <c r="C545" i="67"/>
  <c r="F545" i="67"/>
  <c r="D545" i="67"/>
  <c r="E545" i="67"/>
  <c r="H545" i="67"/>
  <c r="A561" i="67"/>
  <c r="F561" i="67"/>
  <c r="B561" i="67"/>
  <c r="C561" i="67"/>
  <c r="D561" i="67"/>
  <c r="E561" i="67"/>
  <c r="G561" i="67"/>
  <c r="H561" i="67"/>
  <c r="A577" i="67"/>
  <c r="B577" i="67"/>
  <c r="C577" i="67"/>
  <c r="F577" i="67"/>
  <c r="D577" i="67"/>
  <c r="E577" i="67"/>
  <c r="G577" i="67"/>
  <c r="H577" i="67"/>
  <c r="A566" i="67"/>
  <c r="B566" i="67"/>
  <c r="C566" i="67"/>
  <c r="F566" i="67"/>
  <c r="D566" i="67"/>
  <c r="G566" i="67"/>
  <c r="E566" i="67"/>
  <c r="H566" i="67"/>
  <c r="A601" i="67"/>
  <c r="F601" i="67"/>
  <c r="B601" i="67"/>
  <c r="C601" i="67" s="1"/>
  <c r="D601" i="67"/>
  <c r="E601" i="67"/>
  <c r="H601" i="67"/>
  <c r="G601" i="67"/>
  <c r="A588" i="67"/>
  <c r="B588" i="67"/>
  <c r="C588" i="67"/>
  <c r="D588" i="67"/>
  <c r="F588" i="67"/>
  <c r="E588" i="67"/>
  <c r="H588" i="67"/>
  <c r="G588" i="67"/>
  <c r="A580" i="67"/>
  <c r="G580" i="67"/>
  <c r="B580" i="67"/>
  <c r="C580" i="67"/>
  <c r="D580" i="67"/>
  <c r="E580" i="67"/>
  <c r="F580" i="67"/>
  <c r="H580" i="67"/>
  <c r="A544" i="67"/>
  <c r="B544" i="67"/>
  <c r="C544" i="67"/>
  <c r="D544" i="67"/>
  <c r="E544" i="67"/>
  <c r="F544" i="67"/>
  <c r="G544" i="67"/>
  <c r="H544" i="67"/>
  <c r="A560" i="67"/>
  <c r="G560" i="67"/>
  <c r="B560" i="67"/>
  <c r="C560" i="67"/>
  <c r="D560" i="67"/>
  <c r="F560" i="67"/>
  <c r="E560" i="67"/>
  <c r="H560" i="67"/>
  <c r="A576" i="67"/>
  <c r="B576" i="67"/>
  <c r="C576" i="67"/>
  <c r="G576" i="67"/>
  <c r="D576" i="67"/>
  <c r="E576" i="67"/>
  <c r="F576" i="67"/>
  <c r="H576" i="67"/>
  <c r="A548" i="67"/>
  <c r="F548" i="67"/>
  <c r="B548" i="67"/>
  <c r="C548" i="67"/>
  <c r="D548" i="67"/>
  <c r="E548" i="67"/>
  <c r="G548" i="67"/>
  <c r="H548" i="67"/>
  <c r="A543" i="67"/>
  <c r="B543" i="67"/>
  <c r="C543" i="67" s="1"/>
  <c r="D543" i="67"/>
  <c r="F543" i="67"/>
  <c r="G543" i="67"/>
  <c r="E543" i="67"/>
  <c r="H543" i="67"/>
  <c r="A559" i="67"/>
  <c r="B559" i="67"/>
  <c r="C559" i="67"/>
  <c r="G559" i="67"/>
  <c r="D559" i="67"/>
  <c r="E559" i="67"/>
  <c r="F559" i="67"/>
  <c r="H559" i="67"/>
  <c r="A575" i="67"/>
  <c r="G575" i="67"/>
  <c r="B575" i="67"/>
  <c r="C575" i="67"/>
  <c r="D575" i="67"/>
  <c r="F575" i="67"/>
  <c r="E575" i="67"/>
  <c r="H575" i="67"/>
  <c r="A554" i="67"/>
  <c r="B554" i="67"/>
  <c r="C554" i="67"/>
  <c r="F554" i="67"/>
  <c r="D554" i="67"/>
  <c r="G554" i="67"/>
  <c r="E554" i="67"/>
  <c r="H554" i="67"/>
  <c r="A570" i="67"/>
  <c r="B570" i="67"/>
  <c r="C570" i="67"/>
  <c r="F570" i="67"/>
  <c r="D570" i="67"/>
  <c r="G570" i="67"/>
  <c r="E570" i="67"/>
  <c r="H570" i="67"/>
  <c r="A586" i="67"/>
  <c r="F586" i="67"/>
  <c r="B586" i="67"/>
  <c r="C586" i="67"/>
  <c r="D586" i="67"/>
  <c r="E586" i="67"/>
  <c r="G586" i="67"/>
  <c r="H586" i="67"/>
  <c r="A573" i="67"/>
  <c r="F573" i="67"/>
  <c r="B573" i="67"/>
  <c r="C573" i="67"/>
  <c r="D573" i="67"/>
  <c r="E573" i="67"/>
  <c r="G573" i="67"/>
  <c r="H573" i="67"/>
  <c r="A592" i="67"/>
  <c r="B592" i="67"/>
  <c r="C592" i="67"/>
  <c r="D592" i="67"/>
  <c r="F592" i="67"/>
  <c r="E592" i="67"/>
  <c r="H592" i="67"/>
  <c r="G592" i="67"/>
  <c r="A593" i="67"/>
  <c r="F593" i="67"/>
  <c r="B593" i="67"/>
  <c r="C593" i="67"/>
  <c r="D593" i="67"/>
  <c r="E593" i="67"/>
  <c r="H593" i="67"/>
  <c r="G593" i="67"/>
  <c r="A557" i="67"/>
  <c r="F557" i="67"/>
  <c r="B557" i="67"/>
  <c r="C557" i="67"/>
  <c r="D557" i="67"/>
  <c r="E557" i="67"/>
  <c r="G557" i="67"/>
  <c r="H557" i="67"/>
  <c r="A550" i="67"/>
  <c r="B550" i="67"/>
  <c r="F550" i="67"/>
  <c r="C550" i="67"/>
  <c r="D550" i="67"/>
  <c r="G550" i="67"/>
  <c r="E550" i="67"/>
  <c r="H550" i="67"/>
  <c r="A563" i="67"/>
  <c r="G563" i="67"/>
  <c r="B563" i="67"/>
  <c r="C563" i="67"/>
  <c r="D563" i="67"/>
  <c r="E563" i="67"/>
  <c r="F563" i="67"/>
  <c r="H563" i="67"/>
  <c r="A579" i="67"/>
  <c r="B579" i="67"/>
  <c r="C579" i="67"/>
  <c r="G579" i="67"/>
  <c r="D579" i="67"/>
  <c r="F579" i="67"/>
  <c r="E579" i="67"/>
  <c r="H579" i="67"/>
  <c r="A553" i="67"/>
  <c r="F553" i="67"/>
  <c r="B553" i="67"/>
  <c r="C553" i="67"/>
  <c r="D553" i="67"/>
  <c r="E553" i="67"/>
  <c r="G553" i="67"/>
  <c r="H553" i="67"/>
  <c r="A569" i="67"/>
  <c r="F569" i="67"/>
  <c r="B569" i="67"/>
  <c r="C569" i="67"/>
  <c r="D569" i="67"/>
  <c r="E569" i="67"/>
  <c r="G569" i="67"/>
  <c r="H569" i="67"/>
  <c r="A585" i="67"/>
  <c r="B585" i="67"/>
  <c r="C585" i="67"/>
  <c r="F585" i="67"/>
  <c r="D585" i="67"/>
  <c r="E585" i="67"/>
  <c r="G585" i="67"/>
  <c r="H585" i="67"/>
  <c r="A595" i="67"/>
  <c r="B595" i="67"/>
  <c r="C595" i="67"/>
  <c r="D595" i="67"/>
  <c r="E595" i="67"/>
  <c r="F595" i="67"/>
  <c r="G595" i="67"/>
  <c r="H595" i="67"/>
  <c r="A582" i="67"/>
  <c r="B582" i="67"/>
  <c r="C582" i="67"/>
  <c r="F582" i="67"/>
  <c r="D582" i="67"/>
  <c r="E582" i="67"/>
  <c r="G582" i="67"/>
  <c r="H582" i="67"/>
  <c r="A565" i="67"/>
  <c r="F565" i="67"/>
  <c r="B565" i="67"/>
  <c r="C565" i="67"/>
  <c r="D565" i="67"/>
  <c r="E565" i="67"/>
  <c r="G565" i="67"/>
  <c r="H565" i="67"/>
  <c r="A598" i="67"/>
  <c r="B598" i="67"/>
  <c r="C598" i="67"/>
  <c r="F598" i="67"/>
  <c r="D598" i="67"/>
  <c r="E598" i="67"/>
  <c r="G598" i="67"/>
  <c r="H598" i="67"/>
  <c r="A599" i="67"/>
  <c r="B599" i="67"/>
  <c r="C599" i="67"/>
  <c r="D599" i="67"/>
  <c r="E599" i="67"/>
  <c r="F599" i="67"/>
  <c r="G599" i="67"/>
  <c r="H599" i="67"/>
  <c r="A597" i="67"/>
  <c r="F597" i="67"/>
  <c r="B597" i="67"/>
  <c r="C597" i="67"/>
  <c r="D597" i="67"/>
  <c r="E597" i="67"/>
  <c r="G597" i="67"/>
  <c r="H597" i="67"/>
  <c r="A547" i="67"/>
  <c r="B547" i="67"/>
  <c r="C547" i="67"/>
  <c r="G547" i="67"/>
  <c r="D547" i="67"/>
  <c r="E547" i="67"/>
  <c r="F547" i="67"/>
  <c r="H547" i="67"/>
  <c r="A558" i="67"/>
  <c r="B558" i="67"/>
  <c r="C558" i="67"/>
  <c r="F558" i="67"/>
  <c r="D558" i="67"/>
  <c r="G558" i="67"/>
  <c r="E558" i="67"/>
  <c r="H558" i="67"/>
  <c r="A591" i="67"/>
  <c r="B591" i="67"/>
  <c r="C591" i="67"/>
  <c r="D591" i="67"/>
  <c r="E591" i="67"/>
  <c r="F591" i="67"/>
  <c r="G591" i="67"/>
  <c r="H591" i="67"/>
  <c r="A594" i="67"/>
  <c r="B594" i="67"/>
  <c r="C594" i="67"/>
  <c r="F594" i="67"/>
  <c r="D594" i="67"/>
  <c r="E594" i="67"/>
  <c r="G594" i="67"/>
  <c r="H594" i="67"/>
  <c r="A552" i="67"/>
  <c r="G552" i="67"/>
  <c r="B552" i="67"/>
  <c r="C552" i="67"/>
  <c r="D552" i="67"/>
  <c r="E552" i="67"/>
  <c r="F552" i="67"/>
  <c r="H552" i="67"/>
  <c r="A568" i="67"/>
  <c r="B568" i="67"/>
  <c r="C568" i="67"/>
  <c r="G568" i="67"/>
  <c r="D568" i="67"/>
  <c r="E568" i="67"/>
  <c r="F568" i="67"/>
  <c r="H568" i="67"/>
  <c r="A584" i="67"/>
  <c r="B584" i="67"/>
  <c r="C584" i="67"/>
  <c r="D584" i="67"/>
  <c r="E584" i="67"/>
  <c r="F584" i="67"/>
  <c r="G584" i="67"/>
  <c r="H584" i="67"/>
  <c r="A590" i="67"/>
  <c r="B590" i="67"/>
  <c r="C590" i="67"/>
  <c r="F590" i="67"/>
  <c r="D590" i="67"/>
  <c r="E590" i="67"/>
  <c r="G590" i="67"/>
  <c r="H590" i="67"/>
  <c r="A564" i="67"/>
  <c r="B564" i="67"/>
  <c r="C564" i="67"/>
  <c r="G564" i="67"/>
  <c r="D564" i="67"/>
  <c r="F564" i="67"/>
  <c r="E564" i="67"/>
  <c r="H564" i="67"/>
  <c r="A549" i="67"/>
  <c r="G549" i="67"/>
  <c r="B549" i="67"/>
  <c r="C549" i="67"/>
  <c r="F549" i="67"/>
  <c r="D549" i="67"/>
  <c r="E549" i="67"/>
  <c r="H549" i="67"/>
  <c r="A491" i="67"/>
  <c r="B491" i="67"/>
  <c r="C491" i="67"/>
  <c r="D491" i="67"/>
  <c r="E491" i="67"/>
  <c r="H491" i="67"/>
  <c r="F491" i="67"/>
  <c r="G491" i="67"/>
  <c r="A492" i="67"/>
  <c r="B492" i="67"/>
  <c r="C492" i="67"/>
  <c r="D492" i="67"/>
  <c r="E492" i="67"/>
  <c r="H492" i="67"/>
  <c r="F492" i="67"/>
  <c r="G492" i="67"/>
  <c r="A505" i="67"/>
  <c r="B505" i="67"/>
  <c r="C505" i="67"/>
  <c r="D505" i="67"/>
  <c r="E505" i="67"/>
  <c r="F505" i="67"/>
  <c r="G505" i="67"/>
  <c r="H505" i="67"/>
  <c r="A487" i="67"/>
  <c r="B487" i="67"/>
  <c r="C487" i="67"/>
  <c r="D487" i="67"/>
  <c r="E487" i="67"/>
  <c r="G487" i="67"/>
  <c r="F487" i="67"/>
  <c r="H487" i="67"/>
  <c r="A523" i="67"/>
  <c r="C523" i="67"/>
  <c r="B523" i="67"/>
  <c r="D523" i="67"/>
  <c r="G523" i="67"/>
  <c r="F523" i="67"/>
  <c r="E523" i="67"/>
  <c r="H523" i="67"/>
  <c r="A534" i="67"/>
  <c r="C534" i="67"/>
  <c r="B534" i="67"/>
  <c r="D534" i="67"/>
  <c r="F534" i="67"/>
  <c r="E534" i="67"/>
  <c r="G534" i="67"/>
  <c r="H534" i="67"/>
  <c r="A526" i="67"/>
  <c r="C526" i="67"/>
  <c r="B526" i="67"/>
  <c r="D526" i="67"/>
  <c r="F526" i="67"/>
  <c r="G526" i="67"/>
  <c r="H526" i="67"/>
  <c r="E526" i="67"/>
  <c r="A503" i="67"/>
  <c r="B503" i="67"/>
  <c r="C503" i="67"/>
  <c r="D503" i="67"/>
  <c r="E503" i="67"/>
  <c r="G503" i="67"/>
  <c r="H503" i="67"/>
  <c r="F503" i="67"/>
  <c r="A496" i="67"/>
  <c r="B496" i="67"/>
  <c r="C496" i="67"/>
  <c r="D496" i="67"/>
  <c r="E496" i="67"/>
  <c r="F496" i="67"/>
  <c r="G496" i="67"/>
  <c r="H496" i="67"/>
  <c r="A521" i="67"/>
  <c r="B521" i="67"/>
  <c r="C521" i="67"/>
  <c r="D521" i="67"/>
  <c r="H521" i="67"/>
  <c r="G521" i="67"/>
  <c r="E521" i="67"/>
  <c r="F521" i="67"/>
  <c r="A535" i="67"/>
  <c r="B535" i="67"/>
  <c r="C535" i="67"/>
  <c r="D535" i="67"/>
  <c r="F535" i="67"/>
  <c r="H535" i="67"/>
  <c r="E535" i="67"/>
  <c r="G535" i="67"/>
  <c r="A512" i="67"/>
  <c r="B512" i="67"/>
  <c r="C512" i="67"/>
  <c r="D512" i="67"/>
  <c r="F512" i="67"/>
  <c r="G512" i="67"/>
  <c r="H512" i="67"/>
  <c r="E512" i="67"/>
  <c r="A486" i="67"/>
  <c r="B486" i="67"/>
  <c r="C486" i="67"/>
  <c r="D486" i="67"/>
  <c r="E486" i="67"/>
  <c r="G486" i="67"/>
  <c r="H486" i="67"/>
  <c r="F486" i="67"/>
  <c r="A531" i="67"/>
  <c r="C531" i="67"/>
  <c r="B531" i="67"/>
  <c r="D531" i="67"/>
  <c r="G531" i="67"/>
  <c r="F531" i="67"/>
  <c r="E531" i="67"/>
  <c r="H531" i="67"/>
  <c r="A484" i="67"/>
  <c r="B484" i="67"/>
  <c r="C484" i="67"/>
  <c r="D484" i="67"/>
  <c r="E484" i="67"/>
  <c r="H484" i="67"/>
  <c r="F484" i="67"/>
  <c r="G484" i="67"/>
  <c r="A537" i="67"/>
  <c r="C537" i="67"/>
  <c r="B537" i="67"/>
  <c r="D537" i="67"/>
  <c r="G537" i="67"/>
  <c r="F537" i="67"/>
  <c r="E537" i="67"/>
  <c r="H537" i="67"/>
  <c r="A488" i="67"/>
  <c r="B488" i="67"/>
  <c r="C488" i="67"/>
  <c r="D488" i="67"/>
  <c r="E488" i="67"/>
  <c r="H488" i="67"/>
  <c r="F488" i="67"/>
  <c r="G488" i="67"/>
  <c r="A497" i="67"/>
  <c r="B497" i="67"/>
  <c r="C497" i="67"/>
  <c r="D497" i="67"/>
  <c r="E497" i="67"/>
  <c r="G497" i="67"/>
  <c r="F497" i="67"/>
  <c r="H497" i="67"/>
  <c r="A528" i="67"/>
  <c r="B528" i="67"/>
  <c r="C528" i="67"/>
  <c r="D528" i="67"/>
  <c r="F528" i="67"/>
  <c r="E528" i="67"/>
  <c r="G528" i="67"/>
  <c r="H528" i="67"/>
  <c r="A493" i="67"/>
  <c r="B493" i="67"/>
  <c r="C493" i="67"/>
  <c r="D493" i="67"/>
  <c r="E493" i="67"/>
  <c r="F493" i="67"/>
  <c r="G493" i="67"/>
  <c r="H493" i="67"/>
  <c r="A529" i="67"/>
  <c r="C529" i="67"/>
  <c r="B529" i="67"/>
  <c r="D529" i="67"/>
  <c r="G529" i="67"/>
  <c r="H529" i="67"/>
  <c r="E529" i="67"/>
  <c r="F529" i="67"/>
  <c r="A532" i="67"/>
  <c r="B532" i="67"/>
  <c r="C532" i="67"/>
  <c r="D532" i="67"/>
  <c r="F532" i="67"/>
  <c r="G532" i="67"/>
  <c r="H532" i="67"/>
  <c r="E532" i="67"/>
  <c r="A498" i="67"/>
  <c r="B498" i="67"/>
  <c r="C498" i="67"/>
  <c r="D498" i="67"/>
  <c r="E498" i="67"/>
  <c r="F498" i="67"/>
  <c r="G498" i="67"/>
  <c r="H498" i="67"/>
  <c r="A502" i="67"/>
  <c r="C502" i="67"/>
  <c r="B502" i="67"/>
  <c r="D502" i="67"/>
  <c r="E502" i="67"/>
  <c r="H502" i="67"/>
  <c r="F502" i="67"/>
  <c r="G502" i="67"/>
  <c r="A541" i="67"/>
  <c r="B541" i="67"/>
  <c r="C541" i="67"/>
  <c r="D541" i="67"/>
  <c r="H541" i="67"/>
  <c r="F541" i="67"/>
  <c r="G541" i="67"/>
  <c r="E541" i="67"/>
  <c r="A504" i="67"/>
  <c r="B504" i="67"/>
  <c r="C504" i="67"/>
  <c r="D504" i="67"/>
  <c r="E504" i="67"/>
  <c r="F504" i="67"/>
  <c r="G504" i="67"/>
  <c r="H504" i="67"/>
  <c r="A518" i="67"/>
  <c r="B518" i="67"/>
  <c r="C518" i="67"/>
  <c r="D518" i="67"/>
  <c r="F518" i="67"/>
  <c r="G518" i="67"/>
  <c r="H518" i="67"/>
  <c r="E518" i="67"/>
  <c r="A501" i="67"/>
  <c r="B501" i="67"/>
  <c r="C501" i="67"/>
  <c r="D501" i="67"/>
  <c r="E501" i="67"/>
  <c r="F501" i="67"/>
  <c r="G501" i="67"/>
  <c r="H501" i="67"/>
  <c r="A539" i="67"/>
  <c r="B539" i="67"/>
  <c r="C539" i="67"/>
  <c r="D539" i="67"/>
  <c r="G539" i="67"/>
  <c r="H539" i="67"/>
  <c r="E539" i="67"/>
  <c r="F539" i="67"/>
  <c r="A538" i="67"/>
  <c r="B538" i="67"/>
  <c r="C538" i="67"/>
  <c r="D538" i="67"/>
  <c r="F538" i="67"/>
  <c r="G538" i="67"/>
  <c r="H538" i="67"/>
  <c r="E538" i="67"/>
  <c r="A513" i="67"/>
  <c r="B513" i="67"/>
  <c r="C513" i="67"/>
  <c r="D513" i="67"/>
  <c r="G513" i="67"/>
  <c r="H513" i="67"/>
  <c r="E513" i="67"/>
  <c r="F513" i="67"/>
  <c r="A514" i="67"/>
  <c r="C514" i="67"/>
  <c r="B514" i="67"/>
  <c r="D514" i="67"/>
  <c r="F514" i="67"/>
  <c r="G514" i="67"/>
  <c r="H514" i="67"/>
  <c r="E514" i="67"/>
  <c r="A530" i="67"/>
  <c r="B530" i="67"/>
  <c r="C530" i="67"/>
  <c r="D530" i="67"/>
  <c r="F530" i="67"/>
  <c r="G530" i="67"/>
  <c r="H530" i="67"/>
  <c r="E530" i="67"/>
  <c r="A517" i="67"/>
  <c r="C517" i="67"/>
  <c r="B517" i="67"/>
  <c r="D517" i="67"/>
  <c r="E517" i="67"/>
  <c r="F517" i="67"/>
  <c r="G517" i="67"/>
  <c r="H517" i="67"/>
  <c r="A515" i="67"/>
  <c r="B515" i="67"/>
  <c r="C515" i="67"/>
  <c r="D515" i="67"/>
  <c r="G515" i="67"/>
  <c r="H515" i="67"/>
  <c r="F515" i="67"/>
  <c r="E515" i="67"/>
  <c r="A516" i="67"/>
  <c r="B516" i="67"/>
  <c r="C516" i="67"/>
  <c r="D516" i="67"/>
  <c r="F516" i="67"/>
  <c r="E516" i="67"/>
  <c r="G516" i="67"/>
  <c r="H516" i="67"/>
  <c r="A494" i="67"/>
  <c r="B494" i="67"/>
  <c r="C494" i="67"/>
  <c r="D494" i="67"/>
  <c r="E494" i="67"/>
  <c r="H494" i="67"/>
  <c r="G494" i="67"/>
  <c r="F494" i="67"/>
  <c r="A507" i="67"/>
  <c r="B507" i="67"/>
  <c r="C507" i="67"/>
  <c r="D507" i="67"/>
  <c r="H507" i="67"/>
  <c r="E507" i="67"/>
  <c r="F507" i="67"/>
  <c r="G507" i="67"/>
  <c r="A525" i="67"/>
  <c r="B525" i="67"/>
  <c r="C525" i="67"/>
  <c r="D525" i="67"/>
  <c r="H525" i="67"/>
  <c r="G525" i="67"/>
  <c r="E525" i="67"/>
  <c r="F525" i="67"/>
  <c r="A495" i="67"/>
  <c r="B495" i="67"/>
  <c r="C495" i="67"/>
  <c r="D495" i="67"/>
  <c r="E495" i="67"/>
  <c r="G495" i="67"/>
  <c r="F495" i="67"/>
  <c r="H495" i="67"/>
  <c r="A511" i="67"/>
  <c r="C511" i="67"/>
  <c r="B511" i="67"/>
  <c r="D511" i="67"/>
  <c r="H511" i="67"/>
  <c r="G511" i="67"/>
  <c r="E511" i="67"/>
  <c r="F511" i="67"/>
  <c r="A527" i="67"/>
  <c r="B527" i="67"/>
  <c r="C527" i="67"/>
  <c r="D527" i="67"/>
  <c r="F527" i="67"/>
  <c r="H527" i="67"/>
  <c r="E527" i="67"/>
  <c r="G527" i="67"/>
  <c r="A499" i="67"/>
  <c r="B499" i="67"/>
  <c r="C499" i="67"/>
  <c r="D499" i="67"/>
  <c r="E499" i="67"/>
  <c r="H499" i="67"/>
  <c r="F499" i="67"/>
  <c r="G499" i="67"/>
  <c r="A533" i="67"/>
  <c r="B533" i="67"/>
  <c r="C533" i="67"/>
  <c r="D533" i="67"/>
  <c r="H533" i="67"/>
  <c r="G533" i="67"/>
  <c r="E533" i="67"/>
  <c r="F533" i="67"/>
  <c r="A519" i="67"/>
  <c r="B519" i="67"/>
  <c r="C519" i="67"/>
  <c r="D519" i="67"/>
  <c r="F519" i="67"/>
  <c r="G519" i="67"/>
  <c r="H519" i="67"/>
  <c r="E519" i="67"/>
  <c r="A485" i="67"/>
  <c r="B485" i="67"/>
  <c r="C485" i="67"/>
  <c r="D485" i="67"/>
  <c r="E485" i="67"/>
  <c r="F485" i="67"/>
  <c r="G485" i="67"/>
  <c r="H485" i="67"/>
  <c r="A536" i="67"/>
  <c r="B536" i="67"/>
  <c r="C536" i="67"/>
  <c r="D536" i="67"/>
  <c r="F536" i="67"/>
  <c r="G536" i="67"/>
  <c r="H536" i="67"/>
  <c r="E536" i="67"/>
  <c r="A510" i="67"/>
  <c r="B510" i="67"/>
  <c r="C510" i="67"/>
  <c r="D510" i="67"/>
  <c r="F510" i="67"/>
  <c r="G510" i="67"/>
  <c r="H510" i="67"/>
  <c r="E510" i="67"/>
  <c r="A500" i="67"/>
  <c r="B500" i="67"/>
  <c r="C500" i="67"/>
  <c r="D500" i="67"/>
  <c r="E500" i="67"/>
  <c r="H500" i="67"/>
  <c r="G500" i="67"/>
  <c r="F500" i="67"/>
  <c r="A483" i="67"/>
  <c r="B483" i="67"/>
  <c r="C483" i="67"/>
  <c r="D483" i="67"/>
  <c r="E483" i="67"/>
  <c r="G483" i="67"/>
  <c r="H483" i="67"/>
  <c r="F483" i="67"/>
  <c r="A520" i="67"/>
  <c r="C520" i="67"/>
  <c r="B520" i="67"/>
  <c r="D520" i="67"/>
  <c r="F520" i="67"/>
  <c r="G520" i="67"/>
  <c r="H520" i="67"/>
  <c r="E520" i="67"/>
  <c r="A489" i="67"/>
  <c r="C489" i="67"/>
  <c r="B489" i="67"/>
  <c r="D489" i="67"/>
  <c r="E489" i="67"/>
  <c r="G489" i="67"/>
  <c r="H489" i="67"/>
  <c r="F489" i="67"/>
  <c r="A490" i="67"/>
  <c r="B490" i="67"/>
  <c r="C490" i="67"/>
  <c r="D490" i="67"/>
  <c r="E490" i="67"/>
  <c r="F490" i="67"/>
  <c r="G490" i="67"/>
  <c r="H490" i="67"/>
  <c r="A508" i="67"/>
  <c r="C508" i="67"/>
  <c r="B508" i="67"/>
  <c r="D508" i="67"/>
  <c r="F508" i="67"/>
  <c r="E508" i="67"/>
  <c r="G508" i="67"/>
  <c r="H508" i="67"/>
  <c r="A522" i="67"/>
  <c r="B522" i="67"/>
  <c r="C522" i="67"/>
  <c r="D522" i="67"/>
  <c r="F522" i="67"/>
  <c r="E522" i="67"/>
  <c r="G522" i="67"/>
  <c r="H522" i="67"/>
  <c r="A509" i="67"/>
  <c r="B509" i="67"/>
  <c r="C509" i="67"/>
  <c r="D509" i="67"/>
  <c r="G509" i="67"/>
  <c r="E509" i="67"/>
  <c r="F509" i="67"/>
  <c r="H509" i="67"/>
  <c r="A506" i="67"/>
  <c r="B506" i="67"/>
  <c r="C506" i="67"/>
  <c r="D506" i="67"/>
  <c r="E506" i="67"/>
  <c r="F506" i="67"/>
  <c r="G506" i="67"/>
  <c r="H506" i="67"/>
  <c r="A524" i="67"/>
  <c r="B524" i="67"/>
  <c r="C524" i="67"/>
  <c r="D524" i="67"/>
  <c r="F524" i="67"/>
  <c r="G524" i="67"/>
  <c r="H524" i="67"/>
  <c r="E524" i="67"/>
  <c r="A374" i="67"/>
  <c r="B374" i="67"/>
  <c r="C374" i="67"/>
  <c r="H374" i="67"/>
  <c r="D374" i="67"/>
  <c r="F374" i="67"/>
  <c r="G374" i="67"/>
  <c r="E374" i="67"/>
  <c r="A406" i="67"/>
  <c r="B406" i="67"/>
  <c r="C406" i="67"/>
  <c r="D406" i="67"/>
  <c r="E406" i="67"/>
  <c r="G406" i="67"/>
  <c r="H406" i="67"/>
  <c r="F406" i="67"/>
  <c r="A407" i="67"/>
  <c r="B407" i="67"/>
  <c r="D407" i="67"/>
  <c r="E407" i="67"/>
  <c r="F407" i="67"/>
  <c r="C407" i="67"/>
  <c r="G407" i="67"/>
  <c r="H407" i="67"/>
  <c r="A402" i="67"/>
  <c r="B402" i="67"/>
  <c r="C402" i="67"/>
  <c r="D402" i="67"/>
  <c r="H402" i="67"/>
  <c r="E402" i="67"/>
  <c r="F402" i="67"/>
  <c r="G402" i="67"/>
  <c r="A412" i="67"/>
  <c r="B412" i="67"/>
  <c r="F412" i="67"/>
  <c r="G412" i="67"/>
  <c r="H412" i="67"/>
  <c r="E412" i="67"/>
  <c r="C412" i="67"/>
  <c r="D412" i="67"/>
  <c r="A423" i="67"/>
  <c r="B423" i="67"/>
  <c r="D423" i="67"/>
  <c r="E423" i="67"/>
  <c r="F423" i="67"/>
  <c r="C423" i="67"/>
  <c r="G423" i="67"/>
  <c r="H423" i="67"/>
  <c r="A432" i="67"/>
  <c r="B432" i="67"/>
  <c r="F432" i="67"/>
  <c r="G432" i="67"/>
  <c r="H432" i="67"/>
  <c r="D432" i="67"/>
  <c r="E432" i="67"/>
  <c r="C432" i="67"/>
  <c r="A426" i="67"/>
  <c r="B426" i="67"/>
  <c r="C426" i="67"/>
  <c r="D426" i="67"/>
  <c r="F426" i="67"/>
  <c r="G426" i="67"/>
  <c r="H426" i="67"/>
  <c r="E426" i="67"/>
  <c r="F456" i="67"/>
  <c r="G456" i="67"/>
  <c r="H456" i="67"/>
  <c r="E456" i="67"/>
  <c r="A456" i="67"/>
  <c r="D456" i="67"/>
  <c r="B456" i="67"/>
  <c r="C456" i="67"/>
  <c r="A391" i="67"/>
  <c r="B391" i="67"/>
  <c r="C391" i="67"/>
  <c r="D391" i="67"/>
  <c r="E391" i="67"/>
  <c r="G391" i="67"/>
  <c r="F391" i="67"/>
  <c r="H391" i="67"/>
  <c r="F450" i="67"/>
  <c r="G450" i="67"/>
  <c r="H450" i="67"/>
  <c r="C450" i="67"/>
  <c r="D450" i="67"/>
  <c r="E450" i="67"/>
  <c r="B450" i="67"/>
  <c r="A450" i="67"/>
  <c r="F462" i="67"/>
  <c r="H462" i="67"/>
  <c r="B462" i="67"/>
  <c r="E462" i="67"/>
  <c r="C462" i="67"/>
  <c r="D462" i="67"/>
  <c r="G462" i="67"/>
  <c r="A462" i="67"/>
  <c r="A440" i="67"/>
  <c r="B440" i="67"/>
  <c r="F440" i="67"/>
  <c r="G440" i="67"/>
  <c r="H440" i="67"/>
  <c r="C440" i="67"/>
  <c r="D440" i="67"/>
  <c r="E440" i="67"/>
  <c r="A435" i="67"/>
  <c r="B435" i="67"/>
  <c r="D435" i="67"/>
  <c r="E435" i="67"/>
  <c r="F435" i="67"/>
  <c r="H435" i="67"/>
  <c r="C435" i="67"/>
  <c r="G435" i="67"/>
  <c r="F460" i="67"/>
  <c r="H460" i="67"/>
  <c r="G460" i="67"/>
  <c r="A460" i="67"/>
  <c r="B460" i="67"/>
  <c r="C460" i="67"/>
  <c r="D460" i="67"/>
  <c r="E460" i="67"/>
  <c r="F451" i="67"/>
  <c r="G451" i="67"/>
  <c r="H451" i="67"/>
  <c r="B451" i="67"/>
  <c r="A451" i="67"/>
  <c r="D451" i="67"/>
  <c r="E451" i="67"/>
  <c r="C451" i="67"/>
  <c r="F470" i="67"/>
  <c r="H470" i="67"/>
  <c r="B470" i="67"/>
  <c r="E470" i="67"/>
  <c r="C470" i="67"/>
  <c r="D470" i="67"/>
  <c r="G470" i="67"/>
  <c r="A470" i="67"/>
  <c r="A366" i="67"/>
  <c r="B366" i="67"/>
  <c r="C366" i="67"/>
  <c r="H366" i="67"/>
  <c r="D366" i="67"/>
  <c r="E366" i="67"/>
  <c r="G366" i="67"/>
  <c r="F366" i="67"/>
  <c r="A382" i="67"/>
  <c r="B382" i="67"/>
  <c r="C382" i="67"/>
  <c r="H382" i="67"/>
  <c r="G382" i="67"/>
  <c r="D382" i="67"/>
  <c r="F382" i="67"/>
  <c r="E382" i="67"/>
  <c r="A398" i="67"/>
  <c r="B398" i="67"/>
  <c r="C398" i="67"/>
  <c r="H398" i="67"/>
  <c r="E398" i="67"/>
  <c r="F398" i="67"/>
  <c r="G398" i="67"/>
  <c r="D398" i="67"/>
  <c r="A414" i="67"/>
  <c r="B414" i="67"/>
  <c r="C414" i="67"/>
  <c r="D414" i="67"/>
  <c r="F414" i="67"/>
  <c r="E414" i="67"/>
  <c r="G414" i="67"/>
  <c r="H414" i="67"/>
  <c r="A401" i="67"/>
  <c r="B401" i="67"/>
  <c r="H401" i="67"/>
  <c r="C401" i="67"/>
  <c r="F401" i="67"/>
  <c r="D401" i="67"/>
  <c r="E401" i="67"/>
  <c r="G401" i="67"/>
  <c r="A417" i="67"/>
  <c r="B417" i="67"/>
  <c r="H417" i="67"/>
  <c r="G417" i="67"/>
  <c r="C417" i="67"/>
  <c r="D417" i="67"/>
  <c r="F417" i="67"/>
  <c r="E417" i="67"/>
  <c r="A415" i="67"/>
  <c r="B415" i="67"/>
  <c r="D415" i="67"/>
  <c r="E415" i="67"/>
  <c r="F415" i="67"/>
  <c r="H415" i="67"/>
  <c r="C415" i="67"/>
  <c r="G415" i="67"/>
  <c r="A394" i="67"/>
  <c r="B394" i="67"/>
  <c r="C394" i="67"/>
  <c r="D394" i="67"/>
  <c r="E394" i="67"/>
  <c r="F394" i="67"/>
  <c r="G394" i="67"/>
  <c r="H394" i="67"/>
  <c r="A410" i="67"/>
  <c r="B410" i="67"/>
  <c r="C410" i="67"/>
  <c r="D410" i="67"/>
  <c r="E410" i="67"/>
  <c r="F410" i="67"/>
  <c r="G410" i="67"/>
  <c r="H410" i="67"/>
  <c r="A383" i="67"/>
  <c r="B383" i="67"/>
  <c r="C383" i="67"/>
  <c r="D383" i="67"/>
  <c r="E383" i="67"/>
  <c r="F383" i="67"/>
  <c r="G383" i="67"/>
  <c r="H383" i="67"/>
  <c r="A375" i="67"/>
  <c r="B375" i="67"/>
  <c r="C375" i="67"/>
  <c r="D375" i="67"/>
  <c r="E375" i="67"/>
  <c r="F375" i="67"/>
  <c r="G375" i="67"/>
  <c r="H375" i="67"/>
  <c r="F457" i="67"/>
  <c r="H457" i="67"/>
  <c r="A457" i="67"/>
  <c r="D457" i="67"/>
  <c r="B457" i="67"/>
  <c r="C457" i="67"/>
  <c r="E457" i="67"/>
  <c r="G457" i="67"/>
  <c r="A369" i="67"/>
  <c r="B369" i="67"/>
  <c r="C369" i="67"/>
  <c r="H369" i="67"/>
  <c r="D369" i="67"/>
  <c r="G369" i="67"/>
  <c r="F369" i="67"/>
  <c r="E369" i="67"/>
  <c r="A376" i="67"/>
  <c r="B376" i="67"/>
  <c r="C376" i="67"/>
  <c r="F376" i="67"/>
  <c r="G376" i="67"/>
  <c r="H376" i="67"/>
  <c r="D376" i="67"/>
  <c r="E376" i="67"/>
  <c r="A408" i="67"/>
  <c r="B408" i="67"/>
  <c r="F408" i="67"/>
  <c r="G408" i="67"/>
  <c r="H408" i="67"/>
  <c r="D408" i="67"/>
  <c r="C408" i="67"/>
  <c r="E408" i="67"/>
  <c r="A381" i="67"/>
  <c r="B381" i="67"/>
  <c r="C381" i="67"/>
  <c r="E381" i="67"/>
  <c r="F381" i="67"/>
  <c r="G381" i="67"/>
  <c r="D381" i="67"/>
  <c r="H381" i="67"/>
  <c r="A388" i="67"/>
  <c r="B388" i="67"/>
  <c r="C388" i="67"/>
  <c r="D388" i="67"/>
  <c r="E388" i="67"/>
  <c r="F388" i="67"/>
  <c r="G388" i="67"/>
  <c r="H388" i="67"/>
  <c r="A433" i="67"/>
  <c r="B433" i="67"/>
  <c r="H433" i="67"/>
  <c r="C433" i="67"/>
  <c r="D433" i="67"/>
  <c r="E433" i="67"/>
  <c r="F433" i="67"/>
  <c r="G433" i="67"/>
  <c r="F463" i="67"/>
  <c r="H463" i="67"/>
  <c r="D463" i="67"/>
  <c r="E463" i="67"/>
  <c r="G463" i="67"/>
  <c r="C463" i="67"/>
  <c r="B463" i="67"/>
  <c r="A463" i="67"/>
  <c r="F472" i="67"/>
  <c r="G472" i="67"/>
  <c r="H472" i="67"/>
  <c r="A472" i="67"/>
  <c r="D472" i="67"/>
  <c r="C472" i="67"/>
  <c r="E472" i="67"/>
  <c r="B472" i="67"/>
  <c r="A443" i="67"/>
  <c r="C443" i="67"/>
  <c r="D443" i="67"/>
  <c r="E443" i="67"/>
  <c r="F443" i="67"/>
  <c r="G443" i="67"/>
  <c r="H443" i="67"/>
  <c r="B443" i="67"/>
  <c r="F468" i="67"/>
  <c r="H468" i="67"/>
  <c r="G468" i="67"/>
  <c r="A468" i="67"/>
  <c r="B468" i="67"/>
  <c r="E468" i="67"/>
  <c r="C468" i="67"/>
  <c r="D468" i="67"/>
  <c r="F469" i="67"/>
  <c r="H469" i="67"/>
  <c r="A469" i="67"/>
  <c r="D469" i="67"/>
  <c r="B469" i="67"/>
  <c r="C469" i="67"/>
  <c r="G469" i="67"/>
  <c r="E469" i="67"/>
  <c r="A393" i="67"/>
  <c r="B393" i="67"/>
  <c r="C393" i="67"/>
  <c r="E393" i="67"/>
  <c r="F393" i="67"/>
  <c r="G393" i="67"/>
  <c r="H393" i="67"/>
  <c r="D393" i="67"/>
  <c r="A386" i="67"/>
  <c r="B386" i="67"/>
  <c r="C386" i="67"/>
  <c r="D386" i="67"/>
  <c r="E386" i="67"/>
  <c r="F386" i="67"/>
  <c r="G386" i="67"/>
  <c r="H386" i="67"/>
  <c r="A418" i="67"/>
  <c r="B418" i="67"/>
  <c r="C418" i="67"/>
  <c r="D418" i="67"/>
  <c r="G418" i="67"/>
  <c r="E418" i="67"/>
  <c r="H418" i="67"/>
  <c r="F418" i="67"/>
  <c r="A397" i="67"/>
  <c r="B397" i="67"/>
  <c r="C397" i="67"/>
  <c r="E397" i="67"/>
  <c r="F397" i="67"/>
  <c r="G397" i="67"/>
  <c r="H397" i="67"/>
  <c r="D397" i="67"/>
  <c r="A377" i="67"/>
  <c r="B377" i="67"/>
  <c r="C377" i="67"/>
  <c r="G377" i="67"/>
  <c r="H377" i="67"/>
  <c r="E377" i="67"/>
  <c r="F377" i="67"/>
  <c r="D377" i="67"/>
  <c r="F474" i="67"/>
  <c r="A474" i="67"/>
  <c r="B474" i="67"/>
  <c r="C474" i="67"/>
  <c r="H474" i="67"/>
  <c r="D474" i="67"/>
  <c r="E474" i="67"/>
  <c r="G474" i="67"/>
  <c r="F459" i="67"/>
  <c r="H459" i="67"/>
  <c r="D459" i="67"/>
  <c r="E459" i="67"/>
  <c r="G459" i="67"/>
  <c r="A459" i="67"/>
  <c r="B459" i="67"/>
  <c r="C459" i="67"/>
  <c r="A436" i="67"/>
  <c r="B436" i="67"/>
  <c r="F436" i="67"/>
  <c r="G436" i="67"/>
  <c r="H436" i="67"/>
  <c r="C436" i="67"/>
  <c r="E436" i="67"/>
  <c r="D436" i="67"/>
  <c r="A425" i="67"/>
  <c r="B425" i="67"/>
  <c r="H425" i="67"/>
  <c r="C425" i="67"/>
  <c r="D425" i="67"/>
  <c r="E425" i="67"/>
  <c r="G425" i="67"/>
  <c r="F425" i="67"/>
  <c r="F465" i="67"/>
  <c r="H465" i="67"/>
  <c r="C465" i="67"/>
  <c r="A465" i="67"/>
  <c r="B465" i="67"/>
  <c r="D465" i="67"/>
  <c r="E465" i="67"/>
  <c r="G465" i="67"/>
  <c r="F476" i="67"/>
  <c r="B476" i="67"/>
  <c r="E476" i="67"/>
  <c r="C476" i="67"/>
  <c r="D476" i="67"/>
  <c r="A476" i="67"/>
  <c r="G476" i="67"/>
  <c r="H476" i="67"/>
  <c r="A434" i="67"/>
  <c r="B434" i="67"/>
  <c r="C434" i="67"/>
  <c r="D434" i="67"/>
  <c r="H434" i="67"/>
  <c r="G434" i="67"/>
  <c r="E434" i="67"/>
  <c r="F434" i="67"/>
  <c r="F455" i="67"/>
  <c r="G455" i="67"/>
  <c r="H455" i="67"/>
  <c r="B455" i="67"/>
  <c r="E455" i="67"/>
  <c r="C455" i="67"/>
  <c r="D455" i="67"/>
  <c r="A455" i="67"/>
  <c r="A368" i="67"/>
  <c r="B368" i="67"/>
  <c r="C368" i="67"/>
  <c r="F368" i="67"/>
  <c r="G368" i="67"/>
  <c r="H368" i="67"/>
  <c r="E368" i="67"/>
  <c r="D368" i="67"/>
  <c r="A384" i="67"/>
  <c r="B384" i="67"/>
  <c r="C384" i="67"/>
  <c r="F384" i="67"/>
  <c r="G384" i="67"/>
  <c r="H384" i="67"/>
  <c r="D384" i="67"/>
  <c r="E384" i="67"/>
  <c r="A400" i="67"/>
  <c r="B400" i="67"/>
  <c r="C400" i="67"/>
  <c r="F400" i="67"/>
  <c r="G400" i="67"/>
  <c r="H400" i="67"/>
  <c r="D400" i="67"/>
  <c r="E400" i="67"/>
  <c r="A416" i="67"/>
  <c r="B416" i="67"/>
  <c r="F416" i="67"/>
  <c r="G416" i="67"/>
  <c r="H416" i="67"/>
  <c r="C416" i="67"/>
  <c r="D416" i="67"/>
  <c r="E416" i="67"/>
  <c r="A395" i="67"/>
  <c r="B395" i="67"/>
  <c r="C395" i="67"/>
  <c r="G395" i="67"/>
  <c r="H395" i="67"/>
  <c r="F395" i="67"/>
  <c r="E395" i="67"/>
  <c r="D395" i="67"/>
  <c r="A389" i="67"/>
  <c r="B389" i="67"/>
  <c r="C389" i="67"/>
  <c r="E389" i="67"/>
  <c r="F389" i="67"/>
  <c r="G389" i="67"/>
  <c r="D389" i="67"/>
  <c r="H389" i="67"/>
  <c r="F478" i="67"/>
  <c r="D478" i="67"/>
  <c r="H478" i="67"/>
  <c r="E478" i="67"/>
  <c r="G478" i="67"/>
  <c r="B478" i="67"/>
  <c r="C478" i="67"/>
  <c r="A478" i="67"/>
  <c r="F477" i="67"/>
  <c r="C477" i="67"/>
  <c r="D477" i="67"/>
  <c r="E477" i="67"/>
  <c r="G477" i="67"/>
  <c r="A477" i="67"/>
  <c r="H477" i="67"/>
  <c r="B477" i="67"/>
  <c r="F475" i="67"/>
  <c r="A475" i="67"/>
  <c r="B475" i="67"/>
  <c r="D475" i="67"/>
  <c r="C475" i="67"/>
  <c r="H475" i="67"/>
  <c r="E475" i="67"/>
  <c r="G475" i="67"/>
  <c r="A444" i="67"/>
  <c r="D444" i="67"/>
  <c r="E444" i="67"/>
  <c r="F444" i="67"/>
  <c r="B444" i="67"/>
  <c r="C444" i="67"/>
  <c r="G444" i="67"/>
  <c r="H444" i="67"/>
  <c r="A431" i="67"/>
  <c r="B431" i="67"/>
  <c r="D431" i="67"/>
  <c r="E431" i="67"/>
  <c r="F431" i="67"/>
  <c r="G431" i="67"/>
  <c r="C431" i="67"/>
  <c r="H431" i="67"/>
  <c r="A442" i="67"/>
  <c r="B442" i="67"/>
  <c r="C442" i="67"/>
  <c r="D442" i="67"/>
  <c r="F442" i="67"/>
  <c r="E442" i="67"/>
  <c r="G442" i="67"/>
  <c r="H442" i="67"/>
  <c r="A428" i="67"/>
  <c r="B428" i="67"/>
  <c r="F428" i="67"/>
  <c r="G428" i="67"/>
  <c r="H428" i="67"/>
  <c r="E428" i="67"/>
  <c r="C428" i="67"/>
  <c r="D428" i="67"/>
  <c r="A365" i="67"/>
  <c r="B365" i="67"/>
  <c r="C365" i="67"/>
  <c r="E365" i="67"/>
  <c r="F365" i="67"/>
  <c r="G365" i="67"/>
  <c r="D365" i="67"/>
  <c r="H365" i="67"/>
  <c r="A387" i="67"/>
  <c r="B387" i="67"/>
  <c r="C387" i="67"/>
  <c r="G387" i="67"/>
  <c r="H387" i="67"/>
  <c r="E387" i="67"/>
  <c r="D387" i="67"/>
  <c r="F387" i="67"/>
  <c r="A364" i="67"/>
  <c r="B364" i="67"/>
  <c r="C364" i="67"/>
  <c r="D364" i="67"/>
  <c r="H364" i="67"/>
  <c r="E364" i="67"/>
  <c r="F364" i="67"/>
  <c r="G364" i="67"/>
  <c r="A413" i="67"/>
  <c r="B413" i="67"/>
  <c r="H413" i="67"/>
  <c r="F413" i="67"/>
  <c r="G413" i="67"/>
  <c r="E413" i="67"/>
  <c r="C413" i="67"/>
  <c r="D413" i="67"/>
  <c r="A372" i="67"/>
  <c r="B372" i="67"/>
  <c r="C372" i="67"/>
  <c r="D372" i="67"/>
  <c r="G372" i="67"/>
  <c r="H372" i="67"/>
  <c r="E372" i="67"/>
  <c r="F372" i="67"/>
  <c r="A399" i="67"/>
  <c r="B399" i="67"/>
  <c r="C399" i="67"/>
  <c r="D399" i="67"/>
  <c r="E399" i="67"/>
  <c r="G399" i="67"/>
  <c r="F399" i="67"/>
  <c r="H399" i="67"/>
  <c r="A439" i="67"/>
  <c r="B439" i="67"/>
  <c r="D439" i="67"/>
  <c r="E439" i="67"/>
  <c r="F439" i="67"/>
  <c r="C439" i="67"/>
  <c r="G439" i="67"/>
  <c r="H439" i="67"/>
  <c r="F448" i="67"/>
  <c r="G448" i="67"/>
  <c r="H448" i="67"/>
  <c r="E448" i="67"/>
  <c r="A448" i="67"/>
  <c r="C448" i="67"/>
  <c r="D448" i="67"/>
  <c r="B448" i="67"/>
  <c r="F479" i="67"/>
  <c r="E479" i="67"/>
  <c r="G479" i="67"/>
  <c r="H479" i="67"/>
  <c r="A479" i="67"/>
  <c r="C479" i="67"/>
  <c r="B479" i="67"/>
  <c r="D479" i="67"/>
  <c r="A427" i="67"/>
  <c r="B427" i="67"/>
  <c r="D427" i="67"/>
  <c r="E427" i="67"/>
  <c r="F427" i="67"/>
  <c r="C427" i="67"/>
  <c r="G427" i="67"/>
  <c r="H427" i="67"/>
  <c r="A421" i="67"/>
  <c r="B421" i="67"/>
  <c r="H421" i="67"/>
  <c r="C421" i="67"/>
  <c r="D421" i="67"/>
  <c r="E421" i="67"/>
  <c r="F421" i="67"/>
  <c r="G421" i="67"/>
  <c r="A392" i="67"/>
  <c r="B392" i="67"/>
  <c r="C392" i="67"/>
  <c r="F392" i="67"/>
  <c r="G392" i="67"/>
  <c r="H392" i="67"/>
  <c r="D392" i="67"/>
  <c r="E392" i="67"/>
  <c r="A379" i="67"/>
  <c r="B379" i="67"/>
  <c r="C379" i="67"/>
  <c r="G379" i="67"/>
  <c r="H379" i="67"/>
  <c r="D379" i="67"/>
  <c r="E379" i="67"/>
  <c r="F379" i="67"/>
  <c r="A370" i="67"/>
  <c r="B370" i="67"/>
  <c r="C370" i="67"/>
  <c r="D370" i="67"/>
  <c r="E370" i="67"/>
  <c r="F370" i="67"/>
  <c r="G370" i="67"/>
  <c r="H370" i="67"/>
  <c r="A429" i="67"/>
  <c r="B429" i="67"/>
  <c r="H429" i="67"/>
  <c r="C429" i="67"/>
  <c r="F429" i="67"/>
  <c r="D429" i="67"/>
  <c r="E429" i="67"/>
  <c r="G429" i="67"/>
  <c r="F447" i="67"/>
  <c r="G447" i="67"/>
  <c r="H447" i="67"/>
  <c r="B447" i="67"/>
  <c r="C447" i="67"/>
  <c r="D447" i="67"/>
  <c r="E447" i="67"/>
  <c r="A447" i="67"/>
  <c r="F458" i="67"/>
  <c r="H458" i="67"/>
  <c r="B458" i="67"/>
  <c r="C458" i="67"/>
  <c r="E458" i="67"/>
  <c r="D458" i="67"/>
  <c r="A458" i="67"/>
  <c r="G458" i="67"/>
  <c r="F452" i="67"/>
  <c r="G452" i="67"/>
  <c r="H452" i="67"/>
  <c r="A452" i="67"/>
  <c r="D452" i="67"/>
  <c r="B452" i="67"/>
  <c r="C452" i="67"/>
  <c r="E452" i="67"/>
  <c r="A390" i="67"/>
  <c r="B390" i="67"/>
  <c r="C390" i="67"/>
  <c r="H390" i="67"/>
  <c r="F390" i="67"/>
  <c r="G390" i="67"/>
  <c r="E390" i="67"/>
  <c r="D390" i="67"/>
  <c r="A409" i="67"/>
  <c r="B409" i="67"/>
  <c r="H409" i="67"/>
  <c r="E409" i="67"/>
  <c r="F409" i="67"/>
  <c r="G409" i="67"/>
  <c r="D409" i="67"/>
  <c r="C409" i="67"/>
  <c r="A378" i="67"/>
  <c r="B378" i="67"/>
  <c r="C378" i="67"/>
  <c r="D378" i="67"/>
  <c r="E378" i="67"/>
  <c r="F378" i="67"/>
  <c r="G378" i="67"/>
  <c r="H378" i="67"/>
  <c r="A441" i="67"/>
  <c r="B441" i="67"/>
  <c r="H441" i="67"/>
  <c r="E441" i="67"/>
  <c r="F441" i="67"/>
  <c r="G441" i="67"/>
  <c r="D441" i="67"/>
  <c r="C441" i="67"/>
  <c r="A446" i="67"/>
  <c r="F446" i="67"/>
  <c r="G446" i="67"/>
  <c r="H446" i="67"/>
  <c r="B446" i="67"/>
  <c r="C446" i="67"/>
  <c r="E446" i="67"/>
  <c r="D446" i="67"/>
  <c r="A430" i="67"/>
  <c r="B430" i="67"/>
  <c r="C430" i="67"/>
  <c r="D430" i="67"/>
  <c r="G430" i="67"/>
  <c r="H430" i="67"/>
  <c r="E430" i="67"/>
  <c r="F430" i="67"/>
  <c r="A396" i="67"/>
  <c r="B396" i="67"/>
  <c r="C396" i="67"/>
  <c r="D396" i="67"/>
  <c r="G396" i="67"/>
  <c r="E396" i="67"/>
  <c r="F396" i="67"/>
  <c r="H396" i="67"/>
  <c r="F471" i="67"/>
  <c r="H471" i="67"/>
  <c r="D471" i="67"/>
  <c r="E471" i="67"/>
  <c r="G471" i="67"/>
  <c r="A471" i="67"/>
  <c r="B471" i="67"/>
  <c r="C471" i="67"/>
  <c r="F461" i="67"/>
  <c r="H461" i="67"/>
  <c r="A461" i="67"/>
  <c r="D461" i="67"/>
  <c r="B461" i="67"/>
  <c r="C461" i="67"/>
  <c r="G461" i="67"/>
  <c r="E461" i="67"/>
  <c r="A445" i="67"/>
  <c r="E445" i="67"/>
  <c r="F445" i="67"/>
  <c r="G445" i="67"/>
  <c r="C445" i="67"/>
  <c r="D445" i="67"/>
  <c r="H445" i="67"/>
  <c r="B445" i="67"/>
  <c r="F464" i="67"/>
  <c r="H464" i="67"/>
  <c r="G464" i="67"/>
  <c r="B464" i="67"/>
  <c r="A464" i="67"/>
  <c r="C464" i="67"/>
  <c r="D464" i="67"/>
  <c r="E464" i="67"/>
  <c r="A367" i="67"/>
  <c r="B367" i="67"/>
  <c r="C367" i="67"/>
  <c r="D367" i="67"/>
  <c r="E367" i="67"/>
  <c r="G367" i="67"/>
  <c r="H367" i="67"/>
  <c r="F367" i="67"/>
  <c r="A424" i="67"/>
  <c r="B424" i="67"/>
  <c r="F424" i="67"/>
  <c r="G424" i="67"/>
  <c r="H424" i="67"/>
  <c r="D424" i="67"/>
  <c r="E424" i="67"/>
  <c r="C424" i="67"/>
  <c r="F449" i="67"/>
  <c r="G449" i="67"/>
  <c r="H449" i="67"/>
  <c r="C449" i="67"/>
  <c r="A449" i="67"/>
  <c r="B449" i="67"/>
  <c r="D449" i="67"/>
  <c r="E449" i="67"/>
  <c r="F454" i="67"/>
  <c r="G454" i="67"/>
  <c r="H454" i="67"/>
  <c r="C454" i="67"/>
  <c r="A454" i="67"/>
  <c r="B454" i="67"/>
  <c r="E454" i="67"/>
  <c r="D454" i="67"/>
  <c r="F473" i="67"/>
  <c r="H473" i="67"/>
  <c r="B473" i="67"/>
  <c r="A473" i="67"/>
  <c r="C473" i="67"/>
  <c r="E473" i="67"/>
  <c r="G473" i="67"/>
  <c r="D473" i="67"/>
  <c r="A437" i="67"/>
  <c r="B437" i="67"/>
  <c r="H437" i="67"/>
  <c r="D437" i="67"/>
  <c r="E437" i="67"/>
  <c r="F437" i="67"/>
  <c r="G437" i="67"/>
  <c r="C437" i="67"/>
  <c r="F453" i="67"/>
  <c r="G453" i="67"/>
  <c r="H453" i="67"/>
  <c r="D453" i="67"/>
  <c r="E453" i="67"/>
  <c r="A453" i="67"/>
  <c r="B453" i="67"/>
  <c r="C453" i="67"/>
  <c r="F467" i="67"/>
  <c r="H467" i="67"/>
  <c r="D467" i="67"/>
  <c r="E467" i="67"/>
  <c r="G467" i="67"/>
  <c r="B467" i="67"/>
  <c r="C467" i="67"/>
  <c r="A467" i="67"/>
  <c r="F466" i="67"/>
  <c r="H466" i="67"/>
  <c r="B466" i="67"/>
  <c r="C466" i="67"/>
  <c r="G466" i="67"/>
  <c r="D466" i="67"/>
  <c r="E466" i="67"/>
  <c r="A466" i="67"/>
  <c r="A438" i="67"/>
  <c r="B438" i="67"/>
  <c r="C438" i="67"/>
  <c r="D438" i="67"/>
  <c r="E438" i="67"/>
  <c r="F438" i="67"/>
  <c r="G438" i="67"/>
  <c r="H438" i="67"/>
  <c r="A404" i="67"/>
  <c r="B404" i="67"/>
  <c r="F404" i="67"/>
  <c r="G404" i="67"/>
  <c r="H404" i="67"/>
  <c r="C404" i="67"/>
  <c r="D404" i="67"/>
  <c r="E404" i="67"/>
  <c r="A385" i="67"/>
  <c r="B385" i="67"/>
  <c r="C385" i="67"/>
  <c r="F385" i="67"/>
  <c r="G385" i="67"/>
  <c r="H385" i="67"/>
  <c r="D385" i="67"/>
  <c r="E385" i="67"/>
  <c r="A380" i="67"/>
  <c r="B380" i="67"/>
  <c r="C380" i="67"/>
  <c r="D380" i="67"/>
  <c r="F380" i="67"/>
  <c r="G380" i="67"/>
  <c r="H380" i="67"/>
  <c r="E380" i="67"/>
  <c r="A363" i="67"/>
  <c r="B363" i="67"/>
  <c r="C363" i="67"/>
  <c r="G363" i="67"/>
  <c r="H363" i="67"/>
  <c r="E363" i="67"/>
  <c r="D363" i="67"/>
  <c r="F363" i="67"/>
  <c r="A373" i="67"/>
  <c r="B373" i="67"/>
  <c r="C373" i="67"/>
  <c r="E373" i="67"/>
  <c r="F373" i="67"/>
  <c r="G373" i="67"/>
  <c r="D373" i="67"/>
  <c r="H373" i="67"/>
  <c r="A411" i="67"/>
  <c r="B411" i="67"/>
  <c r="D411" i="67"/>
  <c r="E411" i="67"/>
  <c r="F411" i="67"/>
  <c r="G411" i="67"/>
  <c r="H411" i="67"/>
  <c r="C411" i="67"/>
  <c r="A371" i="67"/>
  <c r="B371" i="67"/>
  <c r="C371" i="67"/>
  <c r="G371" i="67"/>
  <c r="H371" i="67"/>
  <c r="D371" i="67"/>
  <c r="E371" i="67"/>
  <c r="F371" i="67"/>
  <c r="A403" i="67"/>
  <c r="B403" i="67"/>
  <c r="D403" i="67"/>
  <c r="E403" i="67"/>
  <c r="F403" i="67"/>
  <c r="C403" i="67"/>
  <c r="G403" i="67"/>
  <c r="H403" i="67"/>
  <c r="A316" i="67"/>
  <c r="B316" i="67"/>
  <c r="C316" i="67"/>
  <c r="D316" i="67"/>
  <c r="F316" i="67"/>
  <c r="E316" i="67"/>
  <c r="G316" i="67"/>
  <c r="H316" i="67"/>
  <c r="A320" i="67"/>
  <c r="B320" i="67"/>
  <c r="C320" i="67"/>
  <c r="D320" i="67"/>
  <c r="F320" i="67"/>
  <c r="E320" i="67"/>
  <c r="G320" i="67"/>
  <c r="H320" i="67"/>
  <c r="A305" i="67"/>
  <c r="B305" i="67"/>
  <c r="C305" i="67"/>
  <c r="D305" i="67"/>
  <c r="E305" i="67"/>
  <c r="F305" i="67"/>
  <c r="G305" i="67"/>
  <c r="H305" i="67"/>
  <c r="A303" i="67"/>
  <c r="B303" i="67"/>
  <c r="C303" i="67"/>
  <c r="D303" i="67"/>
  <c r="E303" i="67"/>
  <c r="F303" i="67"/>
  <c r="G303" i="67"/>
  <c r="H303" i="67"/>
  <c r="A318" i="67"/>
  <c r="B318" i="67"/>
  <c r="C318" i="67"/>
  <c r="D318" i="67"/>
  <c r="F318" i="67"/>
  <c r="E318" i="67"/>
  <c r="G318" i="67"/>
  <c r="H318" i="67"/>
  <c r="A350" i="67"/>
  <c r="B350" i="67"/>
  <c r="D350" i="67"/>
  <c r="F350" i="67"/>
  <c r="E350" i="67"/>
  <c r="C350" i="67"/>
  <c r="G350" i="67"/>
  <c r="H350" i="67"/>
  <c r="A314" i="67"/>
  <c r="B314" i="67"/>
  <c r="C314" i="67"/>
  <c r="D314" i="67"/>
  <c r="F314" i="67"/>
  <c r="E314" i="67"/>
  <c r="G314" i="67"/>
  <c r="H314" i="67"/>
  <c r="A331" i="67"/>
  <c r="C331" i="67"/>
  <c r="B331" i="67"/>
  <c r="D331" i="67"/>
  <c r="E331" i="67"/>
  <c r="F331" i="67"/>
  <c r="G331" i="67"/>
  <c r="H331" i="67"/>
  <c r="A308" i="67"/>
  <c r="B308" i="67"/>
  <c r="C308" i="67"/>
  <c r="D308" i="67"/>
  <c r="F308" i="67"/>
  <c r="E308" i="67"/>
  <c r="H308" i="67"/>
  <c r="G308" i="67"/>
  <c r="A340" i="67"/>
  <c r="B340" i="67"/>
  <c r="C340" i="67"/>
  <c r="D340" i="67"/>
  <c r="F340" i="67"/>
  <c r="E340" i="67"/>
  <c r="G340" i="67"/>
  <c r="H340" i="67"/>
  <c r="A356" i="67"/>
  <c r="B356" i="67"/>
  <c r="D356" i="67"/>
  <c r="E356" i="67"/>
  <c r="G356" i="67"/>
  <c r="H356" i="67"/>
  <c r="C356" i="67"/>
  <c r="F356" i="67"/>
  <c r="A312" i="67"/>
  <c r="B312" i="67"/>
  <c r="C312" i="67"/>
  <c r="D312" i="67"/>
  <c r="F312" i="67"/>
  <c r="E312" i="67"/>
  <c r="G312" i="67"/>
  <c r="H312" i="67"/>
  <c r="A328" i="67"/>
  <c r="B328" i="67"/>
  <c r="C328" i="67"/>
  <c r="D328" i="67"/>
  <c r="F328" i="67"/>
  <c r="E328" i="67"/>
  <c r="G328" i="67"/>
  <c r="H328" i="67"/>
  <c r="A344" i="67"/>
  <c r="B344" i="67"/>
  <c r="C344" i="67"/>
  <c r="D344" i="67"/>
  <c r="F344" i="67"/>
  <c r="E344" i="67"/>
  <c r="G344" i="67"/>
  <c r="H344" i="67"/>
  <c r="A337" i="67"/>
  <c r="C337" i="67"/>
  <c r="B337" i="67"/>
  <c r="D337" i="67"/>
  <c r="E337" i="67"/>
  <c r="F337" i="67"/>
  <c r="G337" i="67"/>
  <c r="H337" i="67"/>
  <c r="A352" i="67"/>
  <c r="B352" i="67"/>
  <c r="D352" i="67"/>
  <c r="E352" i="67"/>
  <c r="G352" i="67"/>
  <c r="H352" i="67"/>
  <c r="F352" i="67"/>
  <c r="C352" i="67"/>
  <c r="A335" i="67"/>
  <c r="C335" i="67"/>
  <c r="B335" i="67"/>
  <c r="D335" i="67"/>
  <c r="E335" i="67"/>
  <c r="F335" i="67"/>
  <c r="G335" i="67"/>
  <c r="H335" i="67"/>
  <c r="A361" i="67"/>
  <c r="B361" i="67"/>
  <c r="D361" i="67"/>
  <c r="E361" i="67"/>
  <c r="G361" i="67"/>
  <c r="C361" i="67"/>
  <c r="H361" i="67"/>
  <c r="F361" i="67"/>
  <c r="A351" i="67"/>
  <c r="C351" i="67"/>
  <c r="B351" i="67"/>
  <c r="D351" i="67"/>
  <c r="E351" i="67"/>
  <c r="H351" i="67"/>
  <c r="G351" i="67"/>
  <c r="F351" i="67"/>
  <c r="A315" i="67"/>
  <c r="C315" i="67"/>
  <c r="B315" i="67"/>
  <c r="D315" i="67"/>
  <c r="E315" i="67"/>
  <c r="F315" i="67"/>
  <c r="G315" i="67"/>
  <c r="H315" i="67"/>
  <c r="A347" i="67"/>
  <c r="C347" i="67"/>
  <c r="B347" i="67"/>
  <c r="D347" i="67"/>
  <c r="E347" i="67"/>
  <c r="F347" i="67"/>
  <c r="G347" i="67"/>
  <c r="H347" i="67"/>
  <c r="A327" i="67"/>
  <c r="C327" i="67"/>
  <c r="B327" i="67"/>
  <c r="D327" i="67"/>
  <c r="E327" i="67"/>
  <c r="F327" i="67"/>
  <c r="G327" i="67"/>
  <c r="H327" i="67"/>
  <c r="A354" i="67"/>
  <c r="B354" i="67"/>
  <c r="D354" i="67"/>
  <c r="E354" i="67"/>
  <c r="G354" i="67"/>
  <c r="C354" i="67"/>
  <c r="H354" i="67"/>
  <c r="F354" i="67"/>
  <c r="A306" i="67"/>
  <c r="B306" i="67"/>
  <c r="C306" i="67"/>
  <c r="D306" i="67"/>
  <c r="F306" i="67"/>
  <c r="E306" i="67"/>
  <c r="G306" i="67"/>
  <c r="H306" i="67"/>
  <c r="A324" i="67"/>
  <c r="B324" i="67"/>
  <c r="C324" i="67"/>
  <c r="D324" i="67"/>
  <c r="F324" i="67"/>
  <c r="E324" i="67"/>
  <c r="H324" i="67"/>
  <c r="G324" i="67"/>
  <c r="A319" i="67"/>
  <c r="C319" i="67"/>
  <c r="B319" i="67"/>
  <c r="D319" i="67"/>
  <c r="E319" i="67"/>
  <c r="F319" i="67"/>
  <c r="G319" i="67"/>
  <c r="H319" i="67"/>
  <c r="A310" i="67"/>
  <c r="B310" i="67"/>
  <c r="C310" i="67"/>
  <c r="D310" i="67"/>
  <c r="F310" i="67"/>
  <c r="E310" i="67"/>
  <c r="G310" i="67"/>
  <c r="H310" i="67"/>
  <c r="A326" i="67"/>
  <c r="B326" i="67"/>
  <c r="C326" i="67"/>
  <c r="D326" i="67"/>
  <c r="F326" i="67"/>
  <c r="E326" i="67"/>
  <c r="G326" i="67"/>
  <c r="H326" i="67"/>
  <c r="A342" i="67"/>
  <c r="B342" i="67"/>
  <c r="C342" i="67"/>
  <c r="D342" i="67"/>
  <c r="F342" i="67"/>
  <c r="E342" i="67"/>
  <c r="G342" i="67"/>
  <c r="H342" i="67"/>
  <c r="A358" i="67"/>
  <c r="B358" i="67"/>
  <c r="D358" i="67"/>
  <c r="E358" i="67"/>
  <c r="G358" i="67"/>
  <c r="H358" i="67"/>
  <c r="F358" i="67"/>
  <c r="C358" i="67"/>
  <c r="A333" i="67"/>
  <c r="C333" i="67"/>
  <c r="B333" i="67"/>
  <c r="D333" i="67"/>
  <c r="E333" i="67"/>
  <c r="F333" i="67"/>
  <c r="G333" i="67"/>
  <c r="H333" i="67"/>
  <c r="A329" i="67"/>
  <c r="C329" i="67"/>
  <c r="B329" i="67"/>
  <c r="D329" i="67"/>
  <c r="E329" i="67"/>
  <c r="F329" i="67"/>
  <c r="H329" i="67"/>
  <c r="G329" i="67"/>
  <c r="A330" i="67"/>
  <c r="B330" i="67"/>
  <c r="C330" i="67"/>
  <c r="D330" i="67"/>
  <c r="F330" i="67"/>
  <c r="E330" i="67"/>
  <c r="G330" i="67"/>
  <c r="H330" i="67"/>
  <c r="A332" i="67"/>
  <c r="B332" i="67"/>
  <c r="C332" i="67"/>
  <c r="D332" i="67"/>
  <c r="F332" i="67"/>
  <c r="E332" i="67"/>
  <c r="G332" i="67"/>
  <c r="H332" i="67"/>
  <c r="A304" i="67"/>
  <c r="C304" i="67"/>
  <c r="B304" i="67"/>
  <c r="D304" i="67"/>
  <c r="F304" i="67"/>
  <c r="E304" i="67"/>
  <c r="H304" i="67"/>
  <c r="G304" i="67"/>
  <c r="A325" i="67"/>
  <c r="C325" i="67"/>
  <c r="B325" i="67"/>
  <c r="D325" i="67"/>
  <c r="E325" i="67"/>
  <c r="F325" i="67"/>
  <c r="G325" i="67"/>
  <c r="H325" i="67"/>
  <c r="A343" i="67"/>
  <c r="C343" i="67"/>
  <c r="B343" i="67"/>
  <c r="D343" i="67"/>
  <c r="E343" i="67"/>
  <c r="F343" i="67"/>
  <c r="G343" i="67"/>
  <c r="H343" i="67"/>
  <c r="A359" i="67"/>
  <c r="B359" i="67"/>
  <c r="D359" i="67"/>
  <c r="E359" i="67"/>
  <c r="H359" i="67"/>
  <c r="C359" i="67"/>
  <c r="G359" i="67"/>
  <c r="F359" i="67"/>
  <c r="A341" i="67"/>
  <c r="C341" i="67"/>
  <c r="B341" i="67"/>
  <c r="D341" i="67"/>
  <c r="E341" i="67"/>
  <c r="F341" i="67"/>
  <c r="H341" i="67"/>
  <c r="G341" i="67"/>
  <c r="A357" i="67"/>
  <c r="B357" i="67"/>
  <c r="D357" i="67"/>
  <c r="E357" i="67"/>
  <c r="H357" i="67"/>
  <c r="C357" i="67"/>
  <c r="F357" i="67"/>
  <c r="G357" i="67"/>
  <c r="A307" i="67"/>
  <c r="C307" i="67"/>
  <c r="B307" i="67"/>
  <c r="D307" i="67"/>
  <c r="E307" i="67"/>
  <c r="F307" i="67"/>
  <c r="G307" i="67"/>
  <c r="H307" i="67"/>
  <c r="A323" i="67"/>
  <c r="C323" i="67"/>
  <c r="B323" i="67"/>
  <c r="D323" i="67"/>
  <c r="E323" i="67"/>
  <c r="F323" i="67"/>
  <c r="G323" i="67"/>
  <c r="H323" i="67"/>
  <c r="A339" i="67"/>
  <c r="C339" i="67"/>
  <c r="B339" i="67"/>
  <c r="D339" i="67"/>
  <c r="E339" i="67"/>
  <c r="F339" i="67"/>
  <c r="G339" i="67"/>
  <c r="H339" i="67"/>
  <c r="A355" i="67"/>
  <c r="B355" i="67"/>
  <c r="D355" i="67"/>
  <c r="E355" i="67"/>
  <c r="G355" i="67"/>
  <c r="C355" i="67"/>
  <c r="F355" i="67"/>
  <c r="H355" i="67"/>
  <c r="A353" i="67"/>
  <c r="B353" i="67"/>
  <c r="D353" i="67"/>
  <c r="E353" i="67"/>
  <c r="G353" i="67"/>
  <c r="C353" i="67"/>
  <c r="H353" i="67"/>
  <c r="F353" i="67"/>
  <c r="A345" i="67"/>
  <c r="C345" i="67"/>
  <c r="B345" i="67"/>
  <c r="D345" i="67"/>
  <c r="E345" i="67"/>
  <c r="F345" i="67"/>
  <c r="G345" i="67"/>
  <c r="H345" i="67"/>
  <c r="A309" i="67"/>
  <c r="C309" i="67"/>
  <c r="B309" i="67"/>
  <c r="D309" i="67"/>
  <c r="E309" i="67"/>
  <c r="F309" i="67"/>
  <c r="G309" i="67"/>
  <c r="H309" i="67"/>
  <c r="A321" i="67"/>
  <c r="C321" i="67"/>
  <c r="B321" i="67"/>
  <c r="D321" i="67"/>
  <c r="E321" i="67"/>
  <c r="F321" i="67"/>
  <c r="G321" i="67"/>
  <c r="H321" i="67"/>
  <c r="A348" i="67"/>
  <c r="B348" i="67"/>
  <c r="C348" i="67"/>
  <c r="D348" i="67"/>
  <c r="F348" i="67"/>
  <c r="E348" i="67"/>
  <c r="H348" i="67"/>
  <c r="G348" i="67"/>
  <c r="A336" i="67"/>
  <c r="B336" i="67"/>
  <c r="C336" i="67"/>
  <c r="D336" i="67"/>
  <c r="F336" i="67"/>
  <c r="E336" i="67"/>
  <c r="G336" i="67"/>
  <c r="H336" i="67"/>
  <c r="A334" i="67"/>
  <c r="B334" i="67"/>
  <c r="C334" i="67"/>
  <c r="D334" i="67"/>
  <c r="F334" i="67"/>
  <c r="E334" i="67"/>
  <c r="G334" i="67"/>
  <c r="H334" i="67"/>
  <c r="A349" i="67"/>
  <c r="C349" i="67"/>
  <c r="B349" i="67"/>
  <c r="D349" i="67"/>
  <c r="E349" i="67"/>
  <c r="F349" i="67"/>
  <c r="G349" i="67"/>
  <c r="H349" i="67"/>
  <c r="A346" i="67"/>
  <c r="B346" i="67"/>
  <c r="C346" i="67"/>
  <c r="D346" i="67"/>
  <c r="F346" i="67"/>
  <c r="E346" i="67"/>
  <c r="G346" i="67"/>
  <c r="H346" i="67"/>
  <c r="A317" i="67"/>
  <c r="C317" i="67"/>
  <c r="B317" i="67"/>
  <c r="D317" i="67"/>
  <c r="E317" i="67"/>
  <c r="F317" i="67"/>
  <c r="H317" i="67"/>
  <c r="G317" i="67"/>
  <c r="A338" i="67"/>
  <c r="B338" i="67"/>
  <c r="C338" i="67"/>
  <c r="D338" i="67"/>
  <c r="F338" i="67"/>
  <c r="E338" i="67"/>
  <c r="G338" i="67"/>
  <c r="H338" i="67"/>
  <c r="A311" i="67"/>
  <c r="C311" i="67"/>
  <c r="B311" i="67"/>
  <c r="D311" i="67"/>
  <c r="E311" i="67"/>
  <c r="F311" i="67"/>
  <c r="G311" i="67"/>
  <c r="H311" i="67"/>
  <c r="A313" i="67"/>
  <c r="C313" i="67"/>
  <c r="B313" i="67"/>
  <c r="D313" i="67"/>
  <c r="E313" i="67"/>
  <c r="F313" i="67"/>
  <c r="G313" i="67"/>
  <c r="H313" i="67"/>
  <c r="A322" i="67"/>
  <c r="B322" i="67"/>
  <c r="C322" i="67"/>
  <c r="D322" i="67"/>
  <c r="F322" i="67"/>
  <c r="E322" i="67"/>
  <c r="G322" i="67"/>
  <c r="H322" i="67"/>
  <c r="A360" i="67"/>
  <c r="B360" i="67"/>
  <c r="D360" i="67"/>
  <c r="E360" i="67"/>
  <c r="G360" i="67"/>
  <c r="C360" i="67"/>
  <c r="H360" i="67"/>
  <c r="F360" i="67"/>
  <c r="A302" i="67"/>
  <c r="B302" i="67"/>
  <c r="C302" i="67"/>
  <c r="D302" i="67"/>
  <c r="F302" i="67"/>
  <c r="E302" i="67"/>
  <c r="G302" i="67"/>
  <c r="H302" i="67"/>
  <c r="A271" i="67"/>
  <c r="B271" i="67"/>
  <c r="D271" i="67"/>
  <c r="C271" i="67"/>
  <c r="H271" i="67"/>
  <c r="E271" i="67"/>
  <c r="F271" i="67"/>
  <c r="G271" i="67"/>
  <c r="A243" i="67"/>
  <c r="E243" i="67"/>
  <c r="B243" i="67"/>
  <c r="D243" i="67"/>
  <c r="C243" i="67"/>
  <c r="H243" i="67"/>
  <c r="F243" i="67"/>
  <c r="G243" i="67"/>
  <c r="A259" i="67"/>
  <c r="D259" i="67"/>
  <c r="B259" i="67"/>
  <c r="C259" i="67"/>
  <c r="H259" i="67"/>
  <c r="E259" i="67"/>
  <c r="F259" i="67"/>
  <c r="G259" i="67"/>
  <c r="A291" i="67"/>
  <c r="D291" i="67"/>
  <c r="B291" i="67"/>
  <c r="C291" i="67"/>
  <c r="H291" i="67"/>
  <c r="E291" i="67"/>
  <c r="F291" i="67"/>
  <c r="G291" i="67"/>
  <c r="A290" i="67"/>
  <c r="B290" i="67"/>
  <c r="D290" i="67"/>
  <c r="C290" i="67"/>
  <c r="E290" i="67"/>
  <c r="F290" i="67"/>
  <c r="G290" i="67"/>
  <c r="H290" i="67"/>
  <c r="A292" i="67"/>
  <c r="B292" i="67"/>
  <c r="D292" i="67"/>
  <c r="C292" i="67"/>
  <c r="E292" i="67"/>
  <c r="F292" i="67"/>
  <c r="G292" i="67"/>
  <c r="H292" i="67"/>
  <c r="A283" i="67"/>
  <c r="B283" i="67"/>
  <c r="D283" i="67"/>
  <c r="C283" i="67"/>
  <c r="H283" i="67"/>
  <c r="E283" i="67"/>
  <c r="F283" i="67"/>
  <c r="G283" i="67"/>
  <c r="A284" i="67"/>
  <c r="D284" i="67"/>
  <c r="B284" i="67"/>
  <c r="C284" i="67"/>
  <c r="E284" i="67"/>
  <c r="F284" i="67"/>
  <c r="G284" i="67"/>
  <c r="H284" i="67"/>
  <c r="A265" i="67"/>
  <c r="B265" i="67"/>
  <c r="D265" i="67"/>
  <c r="C265" i="67"/>
  <c r="H265" i="67"/>
  <c r="E265" i="67"/>
  <c r="F265" i="67"/>
  <c r="G265" i="67"/>
  <c r="A267" i="67"/>
  <c r="B267" i="67"/>
  <c r="C267" i="67"/>
  <c r="D267" i="67"/>
  <c r="H267" i="67"/>
  <c r="E267" i="67"/>
  <c r="F267" i="67"/>
  <c r="G267" i="67"/>
  <c r="A289" i="67"/>
  <c r="D289" i="67"/>
  <c r="B289" i="67"/>
  <c r="C289" i="67"/>
  <c r="H289" i="67"/>
  <c r="E289" i="67"/>
  <c r="F289" i="67"/>
  <c r="G289" i="67"/>
  <c r="A244" i="67"/>
  <c r="B244" i="67"/>
  <c r="E244" i="67"/>
  <c r="C244" i="67"/>
  <c r="D244" i="67"/>
  <c r="H244" i="67"/>
  <c r="F244" i="67"/>
  <c r="G244" i="67"/>
  <c r="A277" i="67"/>
  <c r="B277" i="67"/>
  <c r="D277" i="67"/>
  <c r="C277" i="67"/>
  <c r="H277" i="67"/>
  <c r="E277" i="67"/>
  <c r="F277" i="67"/>
  <c r="G277" i="67"/>
  <c r="A257" i="67"/>
  <c r="B257" i="67"/>
  <c r="C257" i="67"/>
  <c r="D257" i="67"/>
  <c r="H257" i="67"/>
  <c r="E257" i="67"/>
  <c r="F257" i="67"/>
  <c r="G257" i="67"/>
  <c r="A278" i="67"/>
  <c r="B278" i="67"/>
  <c r="C278" i="67"/>
  <c r="D278" i="67"/>
  <c r="E278" i="67"/>
  <c r="F278" i="67"/>
  <c r="G278" i="67"/>
  <c r="H278" i="67"/>
  <c r="A250" i="67"/>
  <c r="D250" i="67"/>
  <c r="B250" i="67"/>
  <c r="E250" i="67"/>
  <c r="C250" i="67"/>
  <c r="F250" i="67"/>
  <c r="G250" i="67"/>
  <c r="H250" i="67"/>
  <c r="A253" i="67"/>
  <c r="D253" i="67"/>
  <c r="B253" i="67"/>
  <c r="C253" i="67"/>
  <c r="H253" i="67"/>
  <c r="E253" i="67"/>
  <c r="F253" i="67"/>
  <c r="G253" i="67"/>
  <c r="A273" i="67"/>
  <c r="D273" i="67"/>
  <c r="B273" i="67"/>
  <c r="C273" i="67"/>
  <c r="H273" i="67"/>
  <c r="E273" i="67"/>
  <c r="F273" i="67"/>
  <c r="G273" i="67"/>
  <c r="A246" i="67"/>
  <c r="E246" i="67"/>
  <c r="B246" i="67"/>
  <c r="D246" i="67"/>
  <c r="C246" i="67"/>
  <c r="F246" i="67"/>
  <c r="G246" i="67"/>
  <c r="H246" i="67"/>
  <c r="A272" i="67"/>
  <c r="B272" i="67"/>
  <c r="C272" i="67"/>
  <c r="D272" i="67"/>
  <c r="E272" i="67"/>
  <c r="F272" i="67"/>
  <c r="G272" i="67"/>
  <c r="H272" i="67"/>
  <c r="A296" i="67"/>
  <c r="B296" i="67"/>
  <c r="C296" i="67"/>
  <c r="D296" i="67"/>
  <c r="E296" i="67"/>
  <c r="F296" i="67"/>
  <c r="G296" i="67"/>
  <c r="H296" i="67"/>
  <c r="A288" i="67"/>
  <c r="B288" i="67"/>
  <c r="D288" i="67"/>
  <c r="C288" i="67"/>
  <c r="E288" i="67"/>
  <c r="F288" i="67"/>
  <c r="G288" i="67"/>
  <c r="H288" i="67"/>
  <c r="A276" i="67"/>
  <c r="D276" i="67"/>
  <c r="B276" i="67"/>
  <c r="C276" i="67"/>
  <c r="E276" i="67"/>
  <c r="F276" i="67"/>
  <c r="G276" i="67"/>
  <c r="H276" i="67"/>
  <c r="A280" i="67"/>
  <c r="B280" i="67"/>
  <c r="D280" i="67"/>
  <c r="C280" i="67"/>
  <c r="E280" i="67"/>
  <c r="F280" i="67"/>
  <c r="G280" i="67"/>
  <c r="H280" i="67"/>
  <c r="A285" i="67"/>
  <c r="B285" i="67"/>
  <c r="D285" i="67"/>
  <c r="C285" i="67"/>
  <c r="H285" i="67"/>
  <c r="E285" i="67"/>
  <c r="F285" i="67"/>
  <c r="G285" i="67"/>
  <c r="A251" i="67"/>
  <c r="B251" i="67"/>
  <c r="C251" i="67"/>
  <c r="D251" i="67"/>
  <c r="H251" i="67"/>
  <c r="E251" i="67"/>
  <c r="F251" i="67"/>
  <c r="G251" i="67"/>
  <c r="A260" i="67"/>
  <c r="B260" i="67"/>
  <c r="C260" i="67"/>
  <c r="D260" i="67"/>
  <c r="E260" i="67"/>
  <c r="F260" i="67"/>
  <c r="G260" i="67"/>
  <c r="H260" i="67"/>
  <c r="A266" i="67"/>
  <c r="D266" i="67"/>
  <c r="B266" i="67"/>
  <c r="C266" i="67"/>
  <c r="E266" i="67"/>
  <c r="F266" i="67"/>
  <c r="G266" i="67"/>
  <c r="H266" i="67"/>
  <c r="A274" i="67"/>
  <c r="B274" i="67"/>
  <c r="D274" i="67"/>
  <c r="C274" i="67"/>
  <c r="E274" i="67"/>
  <c r="F274" i="67"/>
  <c r="G274" i="67"/>
  <c r="H274" i="67"/>
  <c r="A297" i="67"/>
  <c r="D297" i="67"/>
  <c r="B297" i="67"/>
  <c r="C297" i="67"/>
  <c r="H297" i="67"/>
  <c r="E297" i="67"/>
  <c r="F297" i="67"/>
  <c r="G297" i="67"/>
  <c r="A247" i="67"/>
  <c r="D247" i="67"/>
  <c r="E247" i="67"/>
  <c r="B247" i="67"/>
  <c r="C247" i="67"/>
  <c r="F247" i="67"/>
  <c r="G247" i="67"/>
  <c r="H247" i="67"/>
  <c r="A248" i="67"/>
  <c r="B248" i="67"/>
  <c r="D248" i="67"/>
  <c r="E248" i="67"/>
  <c r="C248" i="67"/>
  <c r="F248" i="67"/>
  <c r="G248" i="67"/>
  <c r="H248" i="67"/>
  <c r="A294" i="67"/>
  <c r="D294" i="67"/>
  <c r="B294" i="67"/>
  <c r="C294" i="67"/>
  <c r="E294" i="67"/>
  <c r="F294" i="67"/>
  <c r="G294" i="67"/>
  <c r="H294" i="67"/>
  <c r="A262" i="67"/>
  <c r="B262" i="67"/>
  <c r="C262" i="67"/>
  <c r="D262" i="67"/>
  <c r="E262" i="67"/>
  <c r="F262" i="67"/>
  <c r="G262" i="67"/>
  <c r="H262" i="67"/>
  <c r="A261" i="67"/>
  <c r="B261" i="67"/>
  <c r="D261" i="67"/>
  <c r="C261" i="67"/>
  <c r="H261" i="67"/>
  <c r="E261" i="67"/>
  <c r="F261" i="67"/>
  <c r="G261" i="67"/>
  <c r="A275" i="67"/>
  <c r="B275" i="67"/>
  <c r="C275" i="67"/>
  <c r="D275" i="67"/>
  <c r="H275" i="67"/>
  <c r="E275" i="67"/>
  <c r="F275" i="67"/>
  <c r="G275" i="67"/>
  <c r="A298" i="67"/>
  <c r="B298" i="67"/>
  <c r="D298" i="67"/>
  <c r="C298" i="67"/>
  <c r="E298" i="67"/>
  <c r="F298" i="67"/>
  <c r="G298" i="67"/>
  <c r="H298" i="67"/>
  <c r="A255" i="67"/>
  <c r="B255" i="67"/>
  <c r="D255" i="67"/>
  <c r="C255" i="67"/>
  <c r="H255" i="67"/>
  <c r="E255" i="67"/>
  <c r="F255" i="67"/>
  <c r="G255" i="67"/>
  <c r="A268" i="67"/>
  <c r="B268" i="67"/>
  <c r="D268" i="67"/>
  <c r="C268" i="67"/>
  <c r="E268" i="67"/>
  <c r="F268" i="67"/>
  <c r="G268" i="67"/>
  <c r="H268" i="67"/>
  <c r="A295" i="67"/>
  <c r="B295" i="67"/>
  <c r="D295" i="67"/>
  <c r="C295" i="67"/>
  <c r="H295" i="67"/>
  <c r="E295" i="67"/>
  <c r="F295" i="67"/>
  <c r="G295" i="67"/>
  <c r="A256" i="67"/>
  <c r="D256" i="67"/>
  <c r="B256" i="67"/>
  <c r="C256" i="67"/>
  <c r="E256" i="67"/>
  <c r="F256" i="67"/>
  <c r="G256" i="67"/>
  <c r="H256" i="67"/>
  <c r="A282" i="67"/>
  <c r="D282" i="67"/>
  <c r="B282" i="67"/>
  <c r="C282" i="67"/>
  <c r="E282" i="67"/>
  <c r="F282" i="67"/>
  <c r="G282" i="67"/>
  <c r="H282" i="67"/>
  <c r="A281" i="67"/>
  <c r="B281" i="67"/>
  <c r="C281" i="67"/>
  <c r="D281" i="67"/>
  <c r="H281" i="67"/>
  <c r="E281" i="67"/>
  <c r="F281" i="67"/>
  <c r="G281" i="67"/>
  <c r="A249" i="67"/>
  <c r="B249" i="67"/>
  <c r="D249" i="67"/>
  <c r="C249" i="67"/>
  <c r="G249" i="67"/>
  <c r="H249" i="67"/>
  <c r="E249" i="67"/>
  <c r="F249" i="67"/>
  <c r="A263" i="67"/>
  <c r="D263" i="67"/>
  <c r="B263" i="67"/>
  <c r="C263" i="67"/>
  <c r="H263" i="67"/>
  <c r="E263" i="67"/>
  <c r="F263" i="67"/>
  <c r="G263" i="67"/>
  <c r="A269" i="67"/>
  <c r="D269" i="67"/>
  <c r="B269" i="67"/>
  <c r="C269" i="67"/>
  <c r="H269" i="67"/>
  <c r="E269" i="67"/>
  <c r="F269" i="67"/>
  <c r="G269" i="67"/>
  <c r="A287" i="67"/>
  <c r="B287" i="67"/>
  <c r="C287" i="67"/>
  <c r="D287" i="67"/>
  <c r="H287" i="67"/>
  <c r="E287" i="67"/>
  <c r="F287" i="67"/>
  <c r="G287" i="67"/>
  <c r="A279" i="67"/>
  <c r="D279" i="67"/>
  <c r="B279" i="67"/>
  <c r="C279" i="67"/>
  <c r="H279" i="67"/>
  <c r="E279" i="67"/>
  <c r="F279" i="67"/>
  <c r="G279" i="67"/>
  <c r="A293" i="67"/>
  <c r="B293" i="67"/>
  <c r="C293" i="67"/>
  <c r="D293" i="67"/>
  <c r="H293" i="67"/>
  <c r="E293" i="67"/>
  <c r="F293" i="67"/>
  <c r="G293" i="67"/>
  <c r="A270" i="67"/>
  <c r="B270" i="67"/>
  <c r="C270" i="67"/>
  <c r="D270" i="67"/>
  <c r="E270" i="67"/>
  <c r="F270" i="67"/>
  <c r="G270" i="67"/>
  <c r="H270" i="67"/>
  <c r="A286" i="67"/>
  <c r="D286" i="67"/>
  <c r="B286" i="67"/>
  <c r="C286" i="67"/>
  <c r="E286" i="67"/>
  <c r="F286" i="67"/>
  <c r="G286" i="67"/>
  <c r="H286" i="67"/>
  <c r="A252" i="67"/>
  <c r="B252" i="67"/>
  <c r="D252" i="67"/>
  <c r="C252" i="67"/>
  <c r="E252" i="67"/>
  <c r="F252" i="67"/>
  <c r="G252" i="67"/>
  <c r="H252" i="67"/>
  <c r="A299" i="67"/>
  <c r="D299" i="67"/>
  <c r="B299" i="67"/>
  <c r="C299" i="67"/>
  <c r="H299" i="67"/>
  <c r="E299" i="67"/>
  <c r="F299" i="67"/>
  <c r="G299" i="67"/>
  <c r="A258" i="67"/>
  <c r="B258" i="67"/>
  <c r="D258" i="67"/>
  <c r="C258" i="67"/>
  <c r="E258" i="67"/>
  <c r="F258" i="67"/>
  <c r="G258" i="67"/>
  <c r="H258" i="67"/>
  <c r="A245" i="67"/>
  <c r="D245" i="67"/>
  <c r="B245" i="67"/>
  <c r="C245" i="67"/>
  <c r="E245" i="67"/>
  <c r="F245" i="67"/>
  <c r="G245" i="67"/>
  <c r="H245" i="67"/>
  <c r="A301" i="67"/>
  <c r="D301" i="67"/>
  <c r="B301" i="67"/>
  <c r="C301" i="67"/>
  <c r="H301" i="67"/>
  <c r="E301" i="67"/>
  <c r="F301" i="67"/>
  <c r="G301" i="67"/>
  <c r="A254" i="67"/>
  <c r="B254" i="67"/>
  <c r="C254" i="67"/>
  <c r="D254" i="67"/>
  <c r="E254" i="67"/>
  <c r="F254" i="67"/>
  <c r="G254" i="67"/>
  <c r="H254" i="67"/>
  <c r="A264" i="67"/>
  <c r="B264" i="67"/>
  <c r="C264" i="67"/>
  <c r="D264" i="67"/>
  <c r="E264" i="67"/>
  <c r="F264" i="67"/>
  <c r="G264" i="67"/>
  <c r="H264" i="67"/>
  <c r="A232" i="67"/>
  <c r="B232" i="67"/>
  <c r="C232" i="67"/>
  <c r="D232" i="67"/>
  <c r="G232" i="67"/>
  <c r="H232" i="67"/>
  <c r="E232" i="67"/>
  <c r="F232" i="67"/>
  <c r="A203" i="67"/>
  <c r="E203" i="67"/>
  <c r="B203" i="67"/>
  <c r="D203" i="67"/>
  <c r="C203" i="67"/>
  <c r="G203" i="67"/>
  <c r="F203" i="67"/>
  <c r="H203" i="67"/>
  <c r="A233" i="67"/>
  <c r="B233" i="67"/>
  <c r="D233" i="67"/>
  <c r="C233" i="67"/>
  <c r="E233" i="67"/>
  <c r="G233" i="67"/>
  <c r="F233" i="67"/>
  <c r="H233" i="67"/>
  <c r="A205" i="67"/>
  <c r="E205" i="67"/>
  <c r="B205" i="67"/>
  <c r="C205" i="67"/>
  <c r="D205" i="67"/>
  <c r="H205" i="67"/>
  <c r="F205" i="67"/>
  <c r="G205" i="67"/>
  <c r="A217" i="67"/>
  <c r="B217" i="67"/>
  <c r="D217" i="67"/>
  <c r="C217" i="67"/>
  <c r="E217" i="67"/>
  <c r="H217" i="67"/>
  <c r="F217" i="67"/>
  <c r="G217" i="67"/>
  <c r="A187" i="67"/>
  <c r="E187" i="67"/>
  <c r="B187" i="67"/>
  <c r="C187" i="67"/>
  <c r="D187" i="67"/>
  <c r="G187" i="67"/>
  <c r="F187" i="67"/>
  <c r="H187" i="67"/>
  <c r="A207" i="67"/>
  <c r="B207" i="67"/>
  <c r="D207" i="67"/>
  <c r="C207" i="67"/>
  <c r="G207" i="67"/>
  <c r="H207" i="67"/>
  <c r="F207" i="67"/>
  <c r="E207" i="67"/>
  <c r="A188" i="67"/>
  <c r="B188" i="67"/>
  <c r="C188" i="67"/>
  <c r="E188" i="67"/>
  <c r="D188" i="67"/>
  <c r="F188" i="67"/>
  <c r="G188" i="67"/>
  <c r="H188" i="67"/>
  <c r="A216" i="67"/>
  <c r="D216" i="67"/>
  <c r="B216" i="67"/>
  <c r="C216" i="67"/>
  <c r="G216" i="67"/>
  <c r="F216" i="67"/>
  <c r="H216" i="67"/>
  <c r="E216" i="67"/>
  <c r="A213" i="67"/>
  <c r="B213" i="67"/>
  <c r="C213" i="67"/>
  <c r="D213" i="67"/>
  <c r="H213" i="67"/>
  <c r="E213" i="67"/>
  <c r="F213" i="67"/>
  <c r="G213" i="67"/>
  <c r="A192" i="67"/>
  <c r="B192" i="67"/>
  <c r="C192" i="67"/>
  <c r="E192" i="67"/>
  <c r="D192" i="67"/>
  <c r="H192" i="67"/>
  <c r="G192" i="67"/>
  <c r="F192" i="67"/>
  <c r="A212" i="67"/>
  <c r="D212" i="67"/>
  <c r="B212" i="67"/>
  <c r="C212" i="67"/>
  <c r="G212" i="67"/>
  <c r="H212" i="67"/>
  <c r="F212" i="67"/>
  <c r="E212" i="67"/>
  <c r="A210" i="67"/>
  <c r="B210" i="67"/>
  <c r="D210" i="67"/>
  <c r="C210" i="67"/>
  <c r="G210" i="67"/>
  <c r="F210" i="67"/>
  <c r="H210" i="67"/>
  <c r="E210" i="67"/>
  <c r="A226" i="67"/>
  <c r="B226" i="67"/>
  <c r="C226" i="67"/>
  <c r="D226" i="67"/>
  <c r="G226" i="67"/>
  <c r="H226" i="67"/>
  <c r="E226" i="67"/>
  <c r="F226" i="67"/>
  <c r="A224" i="67"/>
  <c r="B224" i="67"/>
  <c r="C224" i="67"/>
  <c r="D224" i="67"/>
  <c r="G224" i="67"/>
  <c r="H224" i="67"/>
  <c r="F224" i="67"/>
  <c r="E224" i="67"/>
  <c r="A214" i="67"/>
  <c r="B214" i="67"/>
  <c r="D214" i="67"/>
  <c r="C214" i="67"/>
  <c r="G214" i="67"/>
  <c r="H214" i="67"/>
  <c r="E214" i="67"/>
  <c r="F214" i="67"/>
  <c r="A230" i="67"/>
  <c r="B230" i="67"/>
  <c r="C230" i="67"/>
  <c r="D230" i="67"/>
  <c r="G230" i="67"/>
  <c r="F230" i="67"/>
  <c r="H230" i="67"/>
  <c r="E230" i="67"/>
  <c r="A183" i="67"/>
  <c r="E183" i="67"/>
  <c r="B183" i="67"/>
  <c r="D183" i="67"/>
  <c r="C183" i="67"/>
  <c r="H183" i="67"/>
  <c r="F183" i="67"/>
  <c r="G183" i="67"/>
  <c r="A211" i="67"/>
  <c r="B211" i="67"/>
  <c r="C211" i="67"/>
  <c r="D211" i="67"/>
  <c r="E211" i="67"/>
  <c r="G211" i="67"/>
  <c r="H211" i="67"/>
  <c r="F211" i="67"/>
  <c r="A235" i="67"/>
  <c r="D235" i="67"/>
  <c r="B235" i="67"/>
  <c r="C235" i="67"/>
  <c r="G235" i="67"/>
  <c r="H235" i="67"/>
  <c r="E235" i="67"/>
  <c r="F235" i="67"/>
  <c r="A234" i="67"/>
  <c r="B234" i="67"/>
  <c r="C234" i="67"/>
  <c r="D234" i="67"/>
  <c r="G234" i="67"/>
  <c r="H234" i="67"/>
  <c r="E234" i="67"/>
  <c r="F234" i="67"/>
  <c r="A204" i="67"/>
  <c r="B204" i="67"/>
  <c r="C204" i="67"/>
  <c r="D204" i="67"/>
  <c r="E204" i="67"/>
  <c r="F204" i="67"/>
  <c r="G204" i="67"/>
  <c r="H204" i="67"/>
  <c r="A231" i="67"/>
  <c r="D231" i="67"/>
  <c r="B231" i="67"/>
  <c r="C231" i="67"/>
  <c r="E231" i="67"/>
  <c r="H231" i="67"/>
  <c r="F231" i="67"/>
  <c r="G231" i="67"/>
  <c r="A236" i="67"/>
  <c r="B236" i="67"/>
  <c r="C236" i="67"/>
  <c r="D236" i="67"/>
  <c r="G236" i="67"/>
  <c r="F236" i="67"/>
  <c r="H236" i="67"/>
  <c r="E236" i="67"/>
  <c r="A191" i="67"/>
  <c r="E191" i="67"/>
  <c r="B191" i="67"/>
  <c r="C191" i="67"/>
  <c r="D191" i="67"/>
  <c r="H191" i="67"/>
  <c r="G191" i="67"/>
  <c r="F191" i="67"/>
  <c r="A206" i="67"/>
  <c r="D206" i="67"/>
  <c r="B206" i="67"/>
  <c r="C206" i="67"/>
  <c r="E206" i="67"/>
  <c r="F206" i="67"/>
  <c r="G206" i="67"/>
  <c r="H206" i="67"/>
  <c r="A227" i="67"/>
  <c r="D227" i="67"/>
  <c r="B227" i="67"/>
  <c r="C227" i="67"/>
  <c r="G227" i="67"/>
  <c r="E227" i="67"/>
  <c r="F227" i="67"/>
  <c r="H227" i="67"/>
  <c r="A229" i="67"/>
  <c r="B229" i="67"/>
  <c r="D229" i="67"/>
  <c r="C229" i="67"/>
  <c r="H229" i="67"/>
  <c r="E229" i="67"/>
  <c r="G229" i="67"/>
  <c r="F229" i="67"/>
  <c r="A193" i="67"/>
  <c r="E193" i="67"/>
  <c r="B193" i="67"/>
  <c r="C193" i="67"/>
  <c r="D193" i="67"/>
  <c r="F193" i="67"/>
  <c r="G193" i="67"/>
  <c r="H193" i="67"/>
  <c r="A241" i="67"/>
  <c r="B241" i="67"/>
  <c r="D241" i="67"/>
  <c r="C241" i="67"/>
  <c r="H241" i="67"/>
  <c r="E241" i="67"/>
  <c r="F241" i="67"/>
  <c r="G241" i="67"/>
  <c r="A215" i="67"/>
  <c r="B215" i="67"/>
  <c r="C215" i="67"/>
  <c r="D215" i="67"/>
  <c r="E215" i="67"/>
  <c r="G215" i="67"/>
  <c r="F215" i="67"/>
  <c r="H215" i="67"/>
  <c r="A198" i="67"/>
  <c r="D198" i="67"/>
  <c r="B198" i="67"/>
  <c r="C198" i="67"/>
  <c r="E198" i="67"/>
  <c r="F198" i="67"/>
  <c r="G198" i="67"/>
  <c r="H198" i="67"/>
  <c r="A197" i="67"/>
  <c r="E197" i="67"/>
  <c r="B197" i="67"/>
  <c r="C197" i="67"/>
  <c r="D197" i="67"/>
  <c r="H197" i="67"/>
  <c r="F197" i="67"/>
  <c r="G197" i="67"/>
  <c r="A228" i="67"/>
  <c r="B228" i="67"/>
  <c r="C228" i="67"/>
  <c r="D228" i="67"/>
  <c r="G228" i="67"/>
  <c r="H228" i="67"/>
  <c r="E228" i="67"/>
  <c r="F228" i="67"/>
  <c r="A199" i="67"/>
  <c r="E199" i="67"/>
  <c r="B199" i="67"/>
  <c r="C199" i="67"/>
  <c r="D199" i="67"/>
  <c r="H199" i="67"/>
  <c r="F199" i="67"/>
  <c r="G199" i="67"/>
  <c r="A184" i="67"/>
  <c r="D184" i="67"/>
  <c r="B184" i="67"/>
  <c r="C184" i="67"/>
  <c r="E184" i="67"/>
  <c r="H184" i="67"/>
  <c r="G184" i="67"/>
  <c r="F184" i="67"/>
  <c r="A202" i="67"/>
  <c r="D202" i="67"/>
  <c r="B202" i="67"/>
  <c r="C202" i="67"/>
  <c r="E202" i="67"/>
  <c r="F202" i="67"/>
  <c r="H202" i="67"/>
  <c r="G202" i="67"/>
  <c r="A222" i="67"/>
  <c r="B222" i="67"/>
  <c r="C222" i="67"/>
  <c r="D222" i="67"/>
  <c r="G222" i="67"/>
  <c r="F222" i="67"/>
  <c r="H222" i="67"/>
  <c r="E222" i="67"/>
  <c r="A190" i="67"/>
  <c r="B190" i="67"/>
  <c r="C190" i="67"/>
  <c r="E190" i="67"/>
  <c r="D190" i="67"/>
  <c r="F190" i="67"/>
  <c r="G190" i="67"/>
  <c r="H190" i="67"/>
  <c r="A189" i="67"/>
  <c r="E189" i="67"/>
  <c r="B189" i="67"/>
  <c r="C189" i="67"/>
  <c r="D189" i="67"/>
  <c r="G189" i="67"/>
  <c r="H189" i="67"/>
  <c r="F189" i="67"/>
  <c r="A221" i="67"/>
  <c r="B221" i="67"/>
  <c r="D221" i="67"/>
  <c r="C221" i="67"/>
  <c r="E221" i="67"/>
  <c r="F221" i="67"/>
  <c r="G221" i="67"/>
  <c r="H221" i="67"/>
  <c r="A219" i="67"/>
  <c r="D219" i="67"/>
  <c r="B219" i="67"/>
  <c r="C219" i="67"/>
  <c r="H219" i="67"/>
  <c r="E219" i="67"/>
  <c r="G219" i="67"/>
  <c r="F219" i="67"/>
  <c r="A209" i="67"/>
  <c r="B209" i="67"/>
  <c r="C209" i="67"/>
  <c r="D209" i="67"/>
  <c r="E209" i="67"/>
  <c r="F209" i="67"/>
  <c r="G209" i="67"/>
  <c r="H209" i="67"/>
  <c r="A186" i="67"/>
  <c r="B186" i="67"/>
  <c r="C186" i="67"/>
  <c r="E186" i="67"/>
  <c r="D186" i="67"/>
  <c r="G186" i="67"/>
  <c r="F186" i="67"/>
  <c r="H186" i="67"/>
  <c r="A196" i="67"/>
  <c r="B196" i="67"/>
  <c r="C196" i="67"/>
  <c r="E196" i="67"/>
  <c r="D196" i="67"/>
  <c r="F196" i="67"/>
  <c r="H196" i="67"/>
  <c r="G196" i="67"/>
  <c r="A200" i="67"/>
  <c r="B200" i="67"/>
  <c r="D200" i="67"/>
  <c r="C200" i="67"/>
  <c r="E200" i="67"/>
  <c r="H200" i="67"/>
  <c r="F200" i="67"/>
  <c r="G200" i="67"/>
  <c r="A218" i="67"/>
  <c r="B218" i="67"/>
  <c r="C218" i="67"/>
  <c r="D218" i="67"/>
  <c r="G218" i="67"/>
  <c r="H218" i="67"/>
  <c r="F218" i="67"/>
  <c r="E218" i="67"/>
  <c r="A238" i="67"/>
  <c r="B238" i="67"/>
  <c r="C238" i="67"/>
  <c r="D238" i="67"/>
  <c r="G238" i="67"/>
  <c r="H238" i="67"/>
  <c r="E238" i="67"/>
  <c r="F238" i="67"/>
  <c r="A237" i="67"/>
  <c r="B237" i="67"/>
  <c r="D237" i="67"/>
  <c r="C237" i="67"/>
  <c r="E237" i="67"/>
  <c r="H237" i="67"/>
  <c r="F237" i="67"/>
  <c r="G237" i="67"/>
  <c r="A220" i="67"/>
  <c r="B220" i="67"/>
  <c r="C220" i="67"/>
  <c r="D220" i="67"/>
  <c r="G220" i="67"/>
  <c r="H220" i="67"/>
  <c r="E220" i="67"/>
  <c r="F220" i="67"/>
  <c r="A194" i="67"/>
  <c r="B194" i="67"/>
  <c r="C194" i="67"/>
  <c r="E194" i="67"/>
  <c r="D194" i="67"/>
  <c r="H194" i="67"/>
  <c r="F194" i="67"/>
  <c r="G194" i="67"/>
  <c r="A223" i="67"/>
  <c r="D223" i="67"/>
  <c r="B223" i="67"/>
  <c r="C223" i="67"/>
  <c r="H223" i="67"/>
  <c r="E223" i="67"/>
  <c r="G223" i="67"/>
  <c r="F223" i="67"/>
  <c r="A225" i="67"/>
  <c r="B225" i="67"/>
  <c r="D225" i="67"/>
  <c r="C225" i="67"/>
  <c r="E225" i="67"/>
  <c r="H225" i="67"/>
  <c r="F225" i="67"/>
  <c r="G225" i="67"/>
  <c r="A201" i="67"/>
  <c r="E201" i="67"/>
  <c r="B201" i="67"/>
  <c r="C201" i="67"/>
  <c r="D201" i="67"/>
  <c r="F201" i="67"/>
  <c r="G201" i="67"/>
  <c r="H201" i="67"/>
  <c r="A185" i="67"/>
  <c r="E185" i="67"/>
  <c r="B185" i="67"/>
  <c r="C185" i="67"/>
  <c r="D185" i="67"/>
  <c r="F185" i="67"/>
  <c r="G185" i="67"/>
  <c r="H185" i="67"/>
  <c r="A195" i="67"/>
  <c r="E195" i="67"/>
  <c r="B195" i="67"/>
  <c r="D195" i="67"/>
  <c r="C195" i="67"/>
  <c r="G195" i="67"/>
  <c r="F195" i="67"/>
  <c r="H195" i="67"/>
  <c r="A239" i="67"/>
  <c r="D239" i="67"/>
  <c r="B239" i="67"/>
  <c r="C239" i="67"/>
  <c r="E239" i="67"/>
  <c r="G239" i="67"/>
  <c r="F239" i="67"/>
  <c r="H239" i="67"/>
  <c r="A208" i="67"/>
  <c r="D208" i="67"/>
  <c r="B208" i="67"/>
  <c r="C208" i="67"/>
  <c r="E208" i="67"/>
  <c r="G208" i="67"/>
  <c r="H208" i="67"/>
  <c r="F208" i="67"/>
  <c r="A147" i="67"/>
  <c r="F147" i="67"/>
  <c r="B147" i="67"/>
  <c r="C147" i="67"/>
  <c r="D147" i="67"/>
  <c r="E147" i="67"/>
  <c r="G147" i="67"/>
  <c r="H147" i="67"/>
  <c r="A151" i="67"/>
  <c r="F151" i="67"/>
  <c r="B151" i="67"/>
  <c r="C151" i="67"/>
  <c r="D151" i="67"/>
  <c r="E151" i="67"/>
  <c r="G151" i="67"/>
  <c r="H151" i="67"/>
  <c r="A167" i="67"/>
  <c r="F167" i="67"/>
  <c r="B167" i="67"/>
  <c r="C167" i="67"/>
  <c r="D167" i="67"/>
  <c r="E167" i="67"/>
  <c r="G167" i="67"/>
  <c r="H167" i="67"/>
  <c r="A129" i="67"/>
  <c r="F129" i="67"/>
  <c r="B129" i="67"/>
  <c r="C129" i="67"/>
  <c r="D129" i="67"/>
  <c r="E129" i="67"/>
  <c r="G129" i="67"/>
  <c r="H129" i="67"/>
  <c r="A125" i="67"/>
  <c r="F125" i="67"/>
  <c r="B125" i="67"/>
  <c r="C125" i="67"/>
  <c r="D125" i="67"/>
  <c r="E125" i="67"/>
  <c r="G125" i="67"/>
  <c r="H125" i="67"/>
  <c r="A171" i="67"/>
  <c r="F171" i="67"/>
  <c r="B171" i="67"/>
  <c r="C171" i="67"/>
  <c r="D171" i="67"/>
  <c r="E171" i="67"/>
  <c r="G171" i="67"/>
  <c r="H171" i="67"/>
  <c r="A139" i="67"/>
  <c r="F139" i="67"/>
  <c r="B139" i="67"/>
  <c r="C139" i="67"/>
  <c r="D139" i="67"/>
  <c r="E139" i="67"/>
  <c r="G139" i="67"/>
  <c r="H139" i="67"/>
  <c r="A126" i="67"/>
  <c r="B126" i="67"/>
  <c r="C126" i="67"/>
  <c r="D126" i="67"/>
  <c r="E126" i="67"/>
  <c r="F126" i="67"/>
  <c r="G126" i="67"/>
  <c r="H126" i="67"/>
  <c r="A142" i="67"/>
  <c r="B142" i="67"/>
  <c r="C142" i="67"/>
  <c r="D142" i="67"/>
  <c r="E142" i="67"/>
  <c r="F142" i="67"/>
  <c r="G142" i="67"/>
  <c r="H142" i="67"/>
  <c r="A158" i="67"/>
  <c r="B158" i="67"/>
  <c r="C158" i="67"/>
  <c r="D158" i="67"/>
  <c r="E158" i="67"/>
  <c r="F158" i="67"/>
  <c r="G158" i="67"/>
  <c r="H158" i="67"/>
  <c r="A174" i="67"/>
  <c r="B174" i="67"/>
  <c r="C174" i="67"/>
  <c r="D174" i="67"/>
  <c r="E174" i="67"/>
  <c r="G174" i="67"/>
  <c r="F174" i="67"/>
  <c r="H174" i="67"/>
  <c r="A132" i="67"/>
  <c r="B132" i="67"/>
  <c r="C132" i="67"/>
  <c r="D132" i="67"/>
  <c r="E132" i="67"/>
  <c r="F132" i="67"/>
  <c r="G132" i="67"/>
  <c r="H132" i="67"/>
  <c r="A148" i="67"/>
  <c r="B148" i="67"/>
  <c r="C148" i="67"/>
  <c r="D148" i="67"/>
  <c r="E148" i="67"/>
  <c r="F148" i="67"/>
  <c r="G148" i="67"/>
  <c r="H148" i="67"/>
  <c r="A164" i="67"/>
  <c r="B164" i="67"/>
  <c r="C164" i="67"/>
  <c r="D164" i="67"/>
  <c r="E164" i="67"/>
  <c r="F164" i="67"/>
  <c r="G164" i="67"/>
  <c r="H164" i="67"/>
  <c r="A169" i="67"/>
  <c r="F169" i="67"/>
  <c r="B169" i="67"/>
  <c r="C169" i="67"/>
  <c r="D169" i="67"/>
  <c r="E169" i="67"/>
  <c r="G169" i="67"/>
  <c r="H169" i="67"/>
  <c r="A178" i="67"/>
  <c r="B178" i="67"/>
  <c r="C178" i="67"/>
  <c r="D178" i="67"/>
  <c r="E178" i="67"/>
  <c r="G178" i="67"/>
  <c r="F178" i="67"/>
  <c r="H178" i="67"/>
  <c r="A146" i="67"/>
  <c r="B146" i="67"/>
  <c r="C146" i="67"/>
  <c r="D146" i="67"/>
  <c r="E146" i="67"/>
  <c r="F146" i="67"/>
  <c r="G146" i="67"/>
  <c r="H146" i="67"/>
  <c r="A136" i="67"/>
  <c r="B136" i="67"/>
  <c r="C136" i="67"/>
  <c r="D136" i="67"/>
  <c r="E136" i="67"/>
  <c r="F136" i="67"/>
  <c r="G136" i="67"/>
  <c r="H136" i="67"/>
  <c r="A152" i="67"/>
  <c r="B152" i="67"/>
  <c r="C152" i="67"/>
  <c r="D152" i="67"/>
  <c r="E152" i="67"/>
  <c r="F152" i="67"/>
  <c r="G152" i="67"/>
  <c r="H152" i="67"/>
  <c r="A168" i="67"/>
  <c r="B168" i="67"/>
  <c r="C168" i="67"/>
  <c r="D168" i="67"/>
  <c r="E168" i="67"/>
  <c r="F168" i="67"/>
  <c r="G168" i="67"/>
  <c r="H168" i="67"/>
  <c r="A145" i="67"/>
  <c r="F145" i="67"/>
  <c r="B145" i="67"/>
  <c r="C145" i="67"/>
  <c r="D145" i="67"/>
  <c r="E145" i="67"/>
  <c r="G145" i="67"/>
  <c r="H145" i="67"/>
  <c r="A149" i="67"/>
  <c r="F149" i="67"/>
  <c r="B149" i="67"/>
  <c r="C149" i="67"/>
  <c r="D149" i="67"/>
  <c r="E149" i="67"/>
  <c r="G149" i="67"/>
  <c r="H149" i="67"/>
  <c r="A163" i="67"/>
  <c r="F163" i="67"/>
  <c r="B163" i="67"/>
  <c r="C163" i="67"/>
  <c r="D163" i="67"/>
  <c r="E163" i="67"/>
  <c r="G163" i="67"/>
  <c r="H163" i="67"/>
  <c r="A131" i="67"/>
  <c r="F131" i="67"/>
  <c r="B131" i="67"/>
  <c r="C131" i="67"/>
  <c r="D131" i="67"/>
  <c r="E131" i="67"/>
  <c r="G131" i="67"/>
  <c r="H131" i="67"/>
  <c r="A127" i="67"/>
  <c r="F127" i="67"/>
  <c r="B127" i="67"/>
  <c r="C127" i="67"/>
  <c r="D127" i="67"/>
  <c r="E127" i="67"/>
  <c r="G127" i="67"/>
  <c r="H127" i="67"/>
  <c r="A143" i="67"/>
  <c r="F143" i="67"/>
  <c r="B143" i="67"/>
  <c r="C143" i="67"/>
  <c r="D143" i="67"/>
  <c r="E143" i="67"/>
  <c r="G143" i="67"/>
  <c r="H143" i="67"/>
  <c r="A159" i="67"/>
  <c r="F159" i="67"/>
  <c r="B159" i="67"/>
  <c r="C159" i="67"/>
  <c r="D159" i="67"/>
  <c r="E159" i="67"/>
  <c r="G159" i="67"/>
  <c r="H159" i="67"/>
  <c r="A175" i="67"/>
  <c r="B175" i="67"/>
  <c r="C175" i="67"/>
  <c r="D175" i="67"/>
  <c r="E175" i="67"/>
  <c r="G175" i="67"/>
  <c r="F175" i="67"/>
  <c r="H175" i="67"/>
  <c r="A170" i="67"/>
  <c r="B170" i="67"/>
  <c r="C170" i="67"/>
  <c r="D170" i="67"/>
  <c r="E170" i="67"/>
  <c r="F170" i="67"/>
  <c r="G170" i="67"/>
  <c r="H170" i="67"/>
  <c r="A138" i="67"/>
  <c r="B138" i="67"/>
  <c r="C138" i="67"/>
  <c r="D138" i="67"/>
  <c r="E138" i="67"/>
  <c r="F138" i="67"/>
  <c r="G138" i="67"/>
  <c r="H138" i="67"/>
  <c r="A161" i="67"/>
  <c r="F161" i="67"/>
  <c r="B161" i="67"/>
  <c r="C161" i="67"/>
  <c r="D161" i="67"/>
  <c r="E161" i="67"/>
  <c r="G161" i="67"/>
  <c r="H161" i="67"/>
  <c r="A173" i="67"/>
  <c r="B173" i="67"/>
  <c r="C173" i="67"/>
  <c r="D173" i="67"/>
  <c r="E173" i="67"/>
  <c r="G173" i="67"/>
  <c r="F173" i="67"/>
  <c r="H173" i="67"/>
  <c r="A141" i="67"/>
  <c r="F141" i="67"/>
  <c r="B141" i="67"/>
  <c r="C141" i="67"/>
  <c r="D141" i="67"/>
  <c r="E141" i="67"/>
  <c r="G141" i="67"/>
  <c r="H141" i="67"/>
  <c r="A179" i="67"/>
  <c r="B179" i="67"/>
  <c r="C179" i="67"/>
  <c r="D179" i="67"/>
  <c r="E179" i="67"/>
  <c r="G179" i="67"/>
  <c r="F179" i="67"/>
  <c r="H179" i="67"/>
  <c r="A135" i="67"/>
  <c r="F135" i="67"/>
  <c r="B135" i="67"/>
  <c r="C135" i="67"/>
  <c r="D135" i="67"/>
  <c r="E135" i="67"/>
  <c r="G135" i="67"/>
  <c r="H135" i="67"/>
  <c r="A153" i="67"/>
  <c r="F153" i="67"/>
  <c r="B153" i="67"/>
  <c r="C153" i="67"/>
  <c r="D153" i="67"/>
  <c r="E153" i="67"/>
  <c r="G153" i="67"/>
  <c r="H153" i="67"/>
  <c r="A154" i="67"/>
  <c r="B154" i="67"/>
  <c r="C154" i="67"/>
  <c r="D154" i="67"/>
  <c r="E154" i="67"/>
  <c r="F154" i="67"/>
  <c r="G154" i="67"/>
  <c r="H154" i="67"/>
  <c r="A157" i="67"/>
  <c r="F157" i="67"/>
  <c r="B157" i="67"/>
  <c r="C157" i="67"/>
  <c r="D157" i="67"/>
  <c r="E157" i="67"/>
  <c r="G157" i="67"/>
  <c r="H157" i="67"/>
  <c r="A155" i="67"/>
  <c r="F155" i="67"/>
  <c r="B155" i="67"/>
  <c r="C155" i="67"/>
  <c r="D155" i="67"/>
  <c r="E155" i="67"/>
  <c r="G155" i="67"/>
  <c r="H155" i="67"/>
  <c r="A123" i="67"/>
  <c r="B123" i="67"/>
  <c r="C123" i="67"/>
  <c r="D123" i="67"/>
  <c r="E123" i="67"/>
  <c r="F123" i="67"/>
  <c r="G123" i="67"/>
  <c r="H123" i="67"/>
  <c r="A134" i="67"/>
  <c r="B134" i="67"/>
  <c r="C134" i="67"/>
  <c r="D134" i="67"/>
  <c r="E134" i="67"/>
  <c r="F134" i="67"/>
  <c r="G134" i="67"/>
  <c r="H134" i="67"/>
  <c r="A150" i="67"/>
  <c r="B150" i="67"/>
  <c r="C150" i="67"/>
  <c r="D150" i="67"/>
  <c r="E150" i="67"/>
  <c r="F150" i="67"/>
  <c r="G150" i="67"/>
  <c r="H150" i="67"/>
  <c r="A166" i="67"/>
  <c r="B166" i="67"/>
  <c r="C166" i="67"/>
  <c r="D166" i="67"/>
  <c r="E166" i="67"/>
  <c r="F166" i="67"/>
  <c r="G166" i="67"/>
  <c r="H166" i="67"/>
  <c r="A124" i="67"/>
  <c r="B124" i="67"/>
  <c r="C124" i="67"/>
  <c r="D124" i="67"/>
  <c r="E124" i="67"/>
  <c r="F124" i="67"/>
  <c r="G124" i="67"/>
  <c r="H124" i="67"/>
  <c r="A140" i="67"/>
  <c r="B140" i="67"/>
  <c r="C140" i="67"/>
  <c r="D140" i="67"/>
  <c r="E140" i="67"/>
  <c r="F140" i="67"/>
  <c r="G140" i="67"/>
  <c r="H140" i="67"/>
  <c r="A156" i="67"/>
  <c r="B156" i="67"/>
  <c r="C156" i="67"/>
  <c r="D156" i="67"/>
  <c r="E156" i="67"/>
  <c r="F156" i="67"/>
  <c r="G156" i="67"/>
  <c r="H156" i="67"/>
  <c r="A172" i="67"/>
  <c r="B172" i="67"/>
  <c r="C172" i="67"/>
  <c r="D172" i="67"/>
  <c r="E172" i="67"/>
  <c r="G172" i="67"/>
  <c r="F172" i="67"/>
  <c r="H172" i="67"/>
  <c r="A137" i="67"/>
  <c r="F137" i="67"/>
  <c r="B137" i="67"/>
  <c r="C137" i="67"/>
  <c r="D137" i="67"/>
  <c r="E137" i="67"/>
  <c r="G137" i="67"/>
  <c r="H137" i="67"/>
  <c r="A162" i="67"/>
  <c r="B162" i="67"/>
  <c r="C162" i="67"/>
  <c r="D162" i="67"/>
  <c r="E162" i="67"/>
  <c r="F162" i="67"/>
  <c r="G162" i="67"/>
  <c r="H162" i="67"/>
  <c r="A130" i="67"/>
  <c r="B130" i="67"/>
  <c r="C130" i="67"/>
  <c r="D130" i="67"/>
  <c r="E130" i="67"/>
  <c r="F130" i="67"/>
  <c r="G130" i="67"/>
  <c r="H130" i="67"/>
  <c r="A128" i="67"/>
  <c r="B128" i="67"/>
  <c r="C128" i="67"/>
  <c r="D128" i="67"/>
  <c r="E128" i="67"/>
  <c r="F128" i="67"/>
  <c r="G128" i="67"/>
  <c r="H128" i="67"/>
  <c r="A144" i="67"/>
  <c r="B144" i="67"/>
  <c r="C144" i="67"/>
  <c r="D144" i="67"/>
  <c r="E144" i="67"/>
  <c r="F144" i="67"/>
  <c r="G144" i="67"/>
  <c r="H144" i="67"/>
  <c r="A160" i="67"/>
  <c r="B160" i="67"/>
  <c r="C160" i="67"/>
  <c r="D160" i="67"/>
  <c r="E160" i="67"/>
  <c r="F160" i="67"/>
  <c r="G160" i="67"/>
  <c r="H160" i="67"/>
  <c r="A176" i="67"/>
  <c r="B176" i="67"/>
  <c r="C176" i="67"/>
  <c r="D176" i="67"/>
  <c r="E176" i="67"/>
  <c r="G176" i="67"/>
  <c r="F176" i="67"/>
  <c r="H176" i="67"/>
  <c r="A181" i="67"/>
  <c r="B181" i="67"/>
  <c r="C181" i="67"/>
  <c r="D181" i="67"/>
  <c r="E181" i="67"/>
  <c r="G181" i="67"/>
  <c r="F181" i="67"/>
  <c r="H181" i="67"/>
  <c r="A165" i="67"/>
  <c r="F165" i="67"/>
  <c r="B165" i="67"/>
  <c r="C165" i="67"/>
  <c r="D165" i="67"/>
  <c r="E165" i="67"/>
  <c r="G165" i="67"/>
  <c r="H165" i="67"/>
  <c r="A133" i="67"/>
  <c r="F133" i="67"/>
  <c r="B133" i="67"/>
  <c r="C133" i="67"/>
  <c r="D133" i="67"/>
  <c r="E133" i="67"/>
  <c r="G133" i="67"/>
  <c r="H133" i="67"/>
  <c r="A90" i="67"/>
  <c r="B90" i="67"/>
  <c r="C90" i="67"/>
  <c r="E90" i="67"/>
  <c r="D90" i="67"/>
  <c r="F90" i="67"/>
  <c r="G90" i="67"/>
  <c r="H90" i="67"/>
  <c r="A86" i="67"/>
  <c r="E86" i="67"/>
  <c r="B86" i="67"/>
  <c r="C86" i="67"/>
  <c r="D86" i="67"/>
  <c r="H86" i="67"/>
  <c r="F86" i="67"/>
  <c r="G86" i="67"/>
  <c r="A119" i="67"/>
  <c r="B119" i="67"/>
  <c r="E119" i="67"/>
  <c r="C119" i="67"/>
  <c r="D119" i="67"/>
  <c r="F119" i="67"/>
  <c r="G119" i="67"/>
  <c r="H119" i="67"/>
  <c r="A112" i="67"/>
  <c r="B112" i="67"/>
  <c r="E112" i="67"/>
  <c r="C112" i="67"/>
  <c r="D112" i="67"/>
  <c r="F112" i="67"/>
  <c r="G112" i="67"/>
  <c r="H112" i="67"/>
  <c r="A76" i="67"/>
  <c r="B76" i="67"/>
  <c r="C76" i="67"/>
  <c r="E76" i="67"/>
  <c r="D76" i="67"/>
  <c r="G76" i="67"/>
  <c r="H76" i="67"/>
  <c r="F76" i="67"/>
  <c r="A92" i="67"/>
  <c r="E92" i="67"/>
  <c r="B92" i="67"/>
  <c r="C92" i="67"/>
  <c r="D92" i="67"/>
  <c r="G92" i="67"/>
  <c r="H92" i="67"/>
  <c r="F92" i="67"/>
  <c r="A79" i="67"/>
  <c r="B79" i="67"/>
  <c r="C79" i="67"/>
  <c r="E79" i="67"/>
  <c r="D79" i="67"/>
  <c r="F79" i="67"/>
  <c r="G79" i="67"/>
  <c r="H79" i="67"/>
  <c r="A101" i="67"/>
  <c r="B101" i="67"/>
  <c r="C101" i="67"/>
  <c r="E101" i="67"/>
  <c r="D101" i="67"/>
  <c r="F101" i="67"/>
  <c r="G101" i="67"/>
  <c r="H101" i="67"/>
  <c r="A64" i="67"/>
  <c r="F64" i="67"/>
  <c r="B64" i="67"/>
  <c r="C64" i="67"/>
  <c r="E64" i="67"/>
  <c r="D64" i="67"/>
  <c r="G64" i="67"/>
  <c r="H64" i="67"/>
  <c r="A80" i="67"/>
  <c r="E80" i="67"/>
  <c r="B80" i="67"/>
  <c r="C80" i="67"/>
  <c r="D80" i="67"/>
  <c r="F80" i="67"/>
  <c r="G80" i="67"/>
  <c r="H80" i="67"/>
  <c r="A75" i="67"/>
  <c r="E75" i="67"/>
  <c r="B75" i="67"/>
  <c r="C75" i="67"/>
  <c r="D75" i="67"/>
  <c r="F75" i="67"/>
  <c r="G75" i="67"/>
  <c r="H75" i="67"/>
  <c r="A91" i="67"/>
  <c r="B91" i="67"/>
  <c r="E91" i="67"/>
  <c r="C91" i="67"/>
  <c r="D91" i="67"/>
  <c r="F91" i="67"/>
  <c r="G91" i="67"/>
  <c r="H91" i="67"/>
  <c r="A113" i="67"/>
  <c r="B113" i="67"/>
  <c r="C113" i="67"/>
  <c r="E113" i="67"/>
  <c r="D113" i="67"/>
  <c r="H113" i="67"/>
  <c r="G113" i="67"/>
  <c r="F113" i="67"/>
  <c r="A121" i="67"/>
  <c r="B121" i="67"/>
  <c r="C121" i="67"/>
  <c r="E121" i="67"/>
  <c r="D121" i="67"/>
  <c r="H121" i="67"/>
  <c r="G121" i="67"/>
  <c r="F121" i="67"/>
  <c r="A82" i="67"/>
  <c r="B82" i="67"/>
  <c r="C82" i="67"/>
  <c r="E82" i="67"/>
  <c r="D82" i="67"/>
  <c r="F82" i="67"/>
  <c r="G82" i="67"/>
  <c r="H82" i="67"/>
  <c r="A116" i="67"/>
  <c r="B116" i="67"/>
  <c r="E116" i="67"/>
  <c r="C116" i="67"/>
  <c r="D116" i="67"/>
  <c r="G116" i="67"/>
  <c r="H116" i="67"/>
  <c r="F116" i="67"/>
  <c r="A105" i="67"/>
  <c r="E105" i="67"/>
  <c r="B105" i="67"/>
  <c r="C105" i="67"/>
  <c r="D105" i="67"/>
  <c r="H105" i="67"/>
  <c r="G105" i="67"/>
  <c r="F105" i="67"/>
  <c r="A70" i="67"/>
  <c r="F70" i="67"/>
  <c r="B70" i="67"/>
  <c r="C70" i="67"/>
  <c r="E70" i="67"/>
  <c r="D70" i="67"/>
  <c r="G70" i="67"/>
  <c r="H70" i="67"/>
  <c r="A78" i="67"/>
  <c r="B78" i="67"/>
  <c r="E78" i="67"/>
  <c r="C78" i="67"/>
  <c r="D78" i="67"/>
  <c r="H78" i="67"/>
  <c r="F78" i="67"/>
  <c r="G78" i="67"/>
  <c r="A118" i="67"/>
  <c r="B118" i="67"/>
  <c r="C118" i="67"/>
  <c r="E118" i="67"/>
  <c r="D118" i="67"/>
  <c r="H118" i="67"/>
  <c r="F118" i="67"/>
  <c r="G118" i="67"/>
  <c r="A97" i="67"/>
  <c r="B97" i="67"/>
  <c r="E97" i="67"/>
  <c r="C97" i="67"/>
  <c r="D97" i="67"/>
  <c r="H97" i="67"/>
  <c r="G97" i="67"/>
  <c r="F97" i="67"/>
  <c r="A73" i="67"/>
  <c r="B73" i="67"/>
  <c r="C73" i="67"/>
  <c r="E73" i="67"/>
  <c r="D73" i="67"/>
  <c r="G73" i="67"/>
  <c r="H73" i="67"/>
  <c r="F73" i="67"/>
  <c r="A89" i="67"/>
  <c r="E89" i="67"/>
  <c r="B89" i="67"/>
  <c r="C89" i="67"/>
  <c r="D89" i="67"/>
  <c r="H89" i="67"/>
  <c r="G89" i="67"/>
  <c r="F89" i="67"/>
  <c r="A98" i="67"/>
  <c r="B98" i="67"/>
  <c r="C98" i="67"/>
  <c r="E98" i="67"/>
  <c r="D98" i="67"/>
  <c r="F98" i="67"/>
  <c r="G98" i="67"/>
  <c r="H98" i="67"/>
  <c r="A114" i="67"/>
  <c r="E114" i="67"/>
  <c r="B114" i="67"/>
  <c r="C114" i="67"/>
  <c r="D114" i="67"/>
  <c r="F114" i="67"/>
  <c r="G114" i="67"/>
  <c r="H114" i="67"/>
  <c r="A85" i="67"/>
  <c r="B85" i="67"/>
  <c r="C85" i="67"/>
  <c r="E85" i="67"/>
  <c r="D85" i="67"/>
  <c r="F85" i="67"/>
  <c r="G85" i="67"/>
  <c r="H85" i="67"/>
  <c r="A103" i="67"/>
  <c r="B103" i="67"/>
  <c r="E103" i="67"/>
  <c r="C103" i="67"/>
  <c r="D103" i="67"/>
  <c r="F103" i="67"/>
  <c r="G103" i="67"/>
  <c r="H103" i="67"/>
  <c r="A66" i="67"/>
  <c r="E66" i="67"/>
  <c r="F66" i="67"/>
  <c r="B66" i="67"/>
  <c r="C66" i="67"/>
  <c r="D66" i="67"/>
  <c r="G66" i="67"/>
  <c r="H66" i="67"/>
  <c r="A117" i="67"/>
  <c r="E117" i="67"/>
  <c r="B117" i="67"/>
  <c r="C117" i="67"/>
  <c r="D117" i="67"/>
  <c r="H117" i="67"/>
  <c r="F117" i="67"/>
  <c r="G117" i="67"/>
  <c r="A108" i="67"/>
  <c r="E108" i="67"/>
  <c r="B108" i="67"/>
  <c r="C108" i="67"/>
  <c r="D108" i="67"/>
  <c r="G108" i="67"/>
  <c r="H108" i="67"/>
  <c r="F108" i="67"/>
  <c r="A68" i="67"/>
  <c r="F68" i="67"/>
  <c r="B68" i="67"/>
  <c r="E68" i="67"/>
  <c r="C68" i="67"/>
  <c r="D68" i="67"/>
  <c r="G68" i="67"/>
  <c r="H68" i="67"/>
  <c r="A84" i="67"/>
  <c r="B84" i="67"/>
  <c r="E84" i="67"/>
  <c r="C84" i="67"/>
  <c r="D84" i="67"/>
  <c r="G84" i="67"/>
  <c r="H84" i="67"/>
  <c r="F84" i="67"/>
  <c r="A99" i="67"/>
  <c r="E99" i="67"/>
  <c r="B99" i="67"/>
  <c r="C99" i="67"/>
  <c r="D99" i="67"/>
  <c r="F99" i="67"/>
  <c r="G99" i="67"/>
  <c r="H99" i="67"/>
  <c r="A74" i="67"/>
  <c r="B74" i="67"/>
  <c r="E74" i="67"/>
  <c r="F74" i="67"/>
  <c r="C74" i="67"/>
  <c r="D74" i="67"/>
  <c r="G74" i="67"/>
  <c r="H74" i="67"/>
  <c r="A63" i="67"/>
  <c r="E63" i="67"/>
  <c r="B63" i="67"/>
  <c r="F63" i="67"/>
  <c r="C63" i="67"/>
  <c r="D63" i="67"/>
  <c r="G63" i="67"/>
  <c r="H63" i="67"/>
  <c r="A96" i="67"/>
  <c r="E96" i="67"/>
  <c r="B96" i="67"/>
  <c r="C96" i="67"/>
  <c r="D96" i="67"/>
  <c r="F96" i="67"/>
  <c r="G96" i="67"/>
  <c r="H96" i="67"/>
  <c r="A72" i="67"/>
  <c r="E72" i="67"/>
  <c r="B72" i="67"/>
  <c r="C72" i="67"/>
  <c r="D72" i="67"/>
  <c r="F72" i="67"/>
  <c r="G72" i="67"/>
  <c r="H72" i="67"/>
  <c r="A88" i="67"/>
  <c r="B88" i="67"/>
  <c r="C88" i="67"/>
  <c r="E88" i="67"/>
  <c r="D88" i="67"/>
  <c r="F88" i="67"/>
  <c r="G88" i="67"/>
  <c r="H88" i="67"/>
  <c r="A67" i="67"/>
  <c r="B67" i="67"/>
  <c r="F67" i="67"/>
  <c r="C67" i="67"/>
  <c r="E67" i="67"/>
  <c r="D67" i="67"/>
  <c r="G67" i="67"/>
  <c r="H67" i="67"/>
  <c r="A83" i="67"/>
  <c r="E83" i="67"/>
  <c r="B83" i="67"/>
  <c r="C83" i="67"/>
  <c r="D83" i="67"/>
  <c r="F83" i="67"/>
  <c r="G83" i="67"/>
  <c r="H83" i="67"/>
  <c r="A109" i="67"/>
  <c r="B109" i="67"/>
  <c r="E109" i="67"/>
  <c r="C109" i="67"/>
  <c r="D109" i="67"/>
  <c r="F109" i="67"/>
  <c r="H109" i="67"/>
  <c r="G109" i="67"/>
  <c r="A71" i="67"/>
  <c r="B71" i="67"/>
  <c r="E71" i="67"/>
  <c r="F71" i="67"/>
  <c r="C71" i="67"/>
  <c r="D71" i="67"/>
  <c r="G71" i="67"/>
  <c r="H71" i="67"/>
  <c r="A87" i="67"/>
  <c r="B87" i="67"/>
  <c r="E87" i="67"/>
  <c r="C87" i="67"/>
  <c r="D87" i="67"/>
  <c r="F87" i="67"/>
  <c r="G87" i="67"/>
  <c r="H87" i="67"/>
  <c r="A95" i="67"/>
  <c r="B95" i="67"/>
  <c r="C95" i="67"/>
  <c r="E95" i="67"/>
  <c r="D95" i="67"/>
  <c r="F95" i="67"/>
  <c r="G95" i="67"/>
  <c r="H95" i="67"/>
  <c r="A100" i="67"/>
  <c r="B100" i="67"/>
  <c r="E100" i="67"/>
  <c r="C100" i="67"/>
  <c r="D100" i="67"/>
  <c r="G100" i="67"/>
  <c r="H100" i="67"/>
  <c r="F100" i="67"/>
  <c r="A77" i="67"/>
  <c r="E77" i="67"/>
  <c r="B77" i="67"/>
  <c r="C77" i="67"/>
  <c r="D77" i="67"/>
  <c r="H77" i="67"/>
  <c r="F77" i="67"/>
  <c r="G77" i="67"/>
  <c r="A93" i="67"/>
  <c r="B93" i="67"/>
  <c r="C93" i="67"/>
  <c r="E93" i="67"/>
  <c r="D93" i="67"/>
  <c r="F93" i="67"/>
  <c r="G93" i="67"/>
  <c r="H93" i="67"/>
  <c r="A102" i="67"/>
  <c r="E102" i="67"/>
  <c r="B102" i="67"/>
  <c r="C102" i="67"/>
  <c r="D102" i="67"/>
  <c r="H102" i="67"/>
  <c r="F102" i="67"/>
  <c r="G102" i="67"/>
  <c r="A110" i="67"/>
  <c r="B110" i="67"/>
  <c r="C110" i="67"/>
  <c r="E110" i="67"/>
  <c r="D110" i="67"/>
  <c r="H110" i="67"/>
  <c r="F110" i="67"/>
  <c r="G110" i="67"/>
  <c r="A104" i="67"/>
  <c r="B104" i="67"/>
  <c r="C104" i="67"/>
  <c r="E104" i="67"/>
  <c r="D104" i="67"/>
  <c r="F104" i="67"/>
  <c r="G104" i="67"/>
  <c r="H104" i="67"/>
  <c r="A115" i="67"/>
  <c r="B115" i="67"/>
  <c r="C115" i="67"/>
  <c r="E115" i="67"/>
  <c r="D115" i="67"/>
  <c r="F115" i="67"/>
  <c r="G115" i="67"/>
  <c r="H115" i="67"/>
  <c r="A69" i="67"/>
  <c r="E69" i="67"/>
  <c r="B69" i="67"/>
  <c r="F69" i="67"/>
  <c r="C69" i="67"/>
  <c r="D69" i="67"/>
  <c r="H69" i="67"/>
  <c r="G69" i="67"/>
  <c r="A107" i="67"/>
  <c r="B107" i="67"/>
  <c r="C107" i="67"/>
  <c r="E107" i="67"/>
  <c r="D107" i="67"/>
  <c r="F107" i="67"/>
  <c r="G107" i="67"/>
  <c r="H107" i="67"/>
  <c r="A94" i="67"/>
  <c r="B94" i="67"/>
  <c r="E94" i="67"/>
  <c r="C94" i="67"/>
  <c r="D94" i="67"/>
  <c r="H94" i="67"/>
  <c r="F94" i="67"/>
  <c r="G94" i="67"/>
  <c r="A65" i="67"/>
  <c r="B65" i="67"/>
  <c r="E65" i="67"/>
  <c r="F65" i="67"/>
  <c r="C65" i="67"/>
  <c r="D65" i="67"/>
  <c r="H65" i="67"/>
  <c r="G65" i="67"/>
  <c r="A81" i="67"/>
  <c r="B81" i="67"/>
  <c r="E81" i="67"/>
  <c r="C81" i="67"/>
  <c r="D81" i="67"/>
  <c r="H81" i="67"/>
  <c r="G81" i="67"/>
  <c r="F81" i="67"/>
  <c r="A111" i="67"/>
  <c r="E111" i="67"/>
  <c r="B111" i="67"/>
  <c r="C111" i="67"/>
  <c r="D111" i="67"/>
  <c r="F111" i="67"/>
  <c r="G111" i="67"/>
  <c r="H111" i="67"/>
  <c r="A106" i="67"/>
  <c r="B106" i="67"/>
  <c r="E106" i="67"/>
  <c r="C106" i="67"/>
  <c r="D106" i="67"/>
  <c r="F106" i="67"/>
  <c r="G106" i="67"/>
  <c r="H106" i="67"/>
  <c r="A49" i="67"/>
  <c r="G49" i="67"/>
  <c r="B49" i="67"/>
  <c r="C49" i="67"/>
  <c r="D49" i="67"/>
  <c r="E49" i="67"/>
  <c r="F49" i="67"/>
  <c r="H49" i="67"/>
  <c r="A22" i="67"/>
  <c r="B22" i="67"/>
  <c r="C22" i="67"/>
  <c r="H22" i="67"/>
  <c r="D22" i="67"/>
  <c r="E22" i="67"/>
  <c r="G22" i="67"/>
  <c r="F22" i="67"/>
  <c r="A56" i="67"/>
  <c r="B56" i="67"/>
  <c r="G56" i="67"/>
  <c r="C56" i="67"/>
  <c r="D56" i="67"/>
  <c r="E56" i="67"/>
  <c r="F56" i="67"/>
  <c r="H56" i="67"/>
  <c r="A28" i="67"/>
  <c r="G28" i="67"/>
  <c r="B28" i="67"/>
  <c r="C28" i="67"/>
  <c r="H28" i="67"/>
  <c r="D28" i="67"/>
  <c r="E28" i="67"/>
  <c r="F28" i="67"/>
  <c r="A37" i="67"/>
  <c r="B37" i="67"/>
  <c r="H37" i="67"/>
  <c r="C37" i="67"/>
  <c r="D37" i="67"/>
  <c r="E37" i="67"/>
  <c r="F37" i="67"/>
  <c r="G37" i="67"/>
  <c r="A25" i="67"/>
  <c r="B25" i="67"/>
  <c r="H25" i="67"/>
  <c r="C25" i="67"/>
  <c r="G25" i="67"/>
  <c r="D25" i="67"/>
  <c r="E25" i="67"/>
  <c r="F25" i="67"/>
  <c r="A31" i="67"/>
  <c r="G31" i="67"/>
  <c r="B31" i="67"/>
  <c r="H31" i="67"/>
  <c r="C31" i="67"/>
  <c r="D31" i="67"/>
  <c r="E31" i="67"/>
  <c r="F31" i="67"/>
  <c r="A51" i="67"/>
  <c r="B51" i="67"/>
  <c r="C51" i="67"/>
  <c r="D51" i="67"/>
  <c r="E51" i="67"/>
  <c r="F51" i="67"/>
  <c r="G51" i="67"/>
  <c r="H51" i="67"/>
  <c r="A50" i="67"/>
  <c r="B50" i="67"/>
  <c r="G50" i="67"/>
  <c r="C50" i="67"/>
  <c r="D50" i="67"/>
  <c r="E50" i="67"/>
  <c r="F50" i="67"/>
  <c r="H50" i="67"/>
  <c r="A21" i="67"/>
  <c r="G21" i="67"/>
  <c r="B21" i="67"/>
  <c r="C21" i="67"/>
  <c r="D21" i="67"/>
  <c r="E21" i="67"/>
  <c r="H21" i="67"/>
  <c r="F21" i="67"/>
  <c r="A7" i="67"/>
  <c r="G7" i="67"/>
  <c r="B7" i="67"/>
  <c r="C7" i="67"/>
  <c r="D7" i="67"/>
  <c r="E7" i="67"/>
  <c r="F7" i="67"/>
  <c r="H7" i="67"/>
  <c r="A26" i="67"/>
  <c r="B26" i="67"/>
  <c r="C26" i="67"/>
  <c r="D26" i="67"/>
  <c r="H26" i="67"/>
  <c r="E26" i="67"/>
  <c r="G26" i="67"/>
  <c r="F26" i="67"/>
  <c r="A18" i="67"/>
  <c r="G18" i="67"/>
  <c r="B18" i="67"/>
  <c r="C18" i="67"/>
  <c r="D18" i="67"/>
  <c r="E18" i="67"/>
  <c r="F18" i="67"/>
  <c r="H18" i="67"/>
  <c r="A14" i="67"/>
  <c r="G14" i="67"/>
  <c r="B14" i="67"/>
  <c r="C14" i="67"/>
  <c r="D14" i="67"/>
  <c r="H14" i="67"/>
  <c r="E14" i="67"/>
  <c r="F14" i="67"/>
  <c r="A55" i="67"/>
  <c r="B55" i="67"/>
  <c r="C55" i="67"/>
  <c r="D55" i="67"/>
  <c r="E55" i="67"/>
  <c r="F55" i="67"/>
  <c r="G55" i="67"/>
  <c r="H55" i="67"/>
  <c r="A45" i="67"/>
  <c r="G45" i="67"/>
  <c r="B45" i="67"/>
  <c r="C45" i="67"/>
  <c r="D45" i="67"/>
  <c r="E45" i="67"/>
  <c r="F45" i="67"/>
  <c r="H45" i="67"/>
  <c r="A13" i="67"/>
  <c r="B13" i="67"/>
  <c r="H13" i="67"/>
  <c r="C13" i="67"/>
  <c r="D13" i="67"/>
  <c r="E13" i="67"/>
  <c r="G13" i="67"/>
  <c r="F13" i="67"/>
  <c r="A54" i="67"/>
  <c r="G54" i="67"/>
  <c r="B54" i="67"/>
  <c r="C54" i="67"/>
  <c r="D54" i="67"/>
  <c r="E54" i="67"/>
  <c r="F54" i="67"/>
  <c r="H54" i="67"/>
  <c r="A43" i="67"/>
  <c r="B43" i="67"/>
  <c r="G43" i="67"/>
  <c r="C43" i="67"/>
  <c r="D43" i="67"/>
  <c r="E43" i="67"/>
  <c r="H43" i="67"/>
  <c r="F43" i="67"/>
  <c r="A10" i="67"/>
  <c r="H10" i="67"/>
  <c r="B10" i="67"/>
  <c r="C10" i="67"/>
  <c r="D10" i="67"/>
  <c r="E10" i="67"/>
  <c r="F10" i="67"/>
  <c r="G10" i="67"/>
  <c r="A53" i="67"/>
  <c r="B53" i="67"/>
  <c r="C53" i="67"/>
  <c r="D53" i="67"/>
  <c r="E53" i="67"/>
  <c r="G53" i="67"/>
  <c r="F53" i="67"/>
  <c r="H53" i="67"/>
  <c r="A4" i="67"/>
  <c r="H4" i="67"/>
  <c r="B4" i="67"/>
  <c r="C4" i="67"/>
  <c r="D4" i="67"/>
  <c r="E4" i="67"/>
  <c r="F4" i="67"/>
  <c r="G4" i="67"/>
  <c r="A27" i="67"/>
  <c r="B27" i="67"/>
  <c r="C27" i="67"/>
  <c r="D27" i="67"/>
  <c r="E27" i="67"/>
  <c r="H27" i="67"/>
  <c r="F27" i="67"/>
  <c r="G27" i="67"/>
  <c r="A59" i="67"/>
  <c r="B59" i="67"/>
  <c r="C59" i="67"/>
  <c r="G59" i="67"/>
  <c r="D59" i="67"/>
  <c r="E59" i="67"/>
  <c r="F59" i="67"/>
  <c r="H59" i="67"/>
  <c r="A3" i="67"/>
  <c r="G3" i="67"/>
  <c r="B3" i="67"/>
  <c r="C3" i="67"/>
  <c r="H3" i="67"/>
  <c r="D3" i="67"/>
  <c r="E3" i="67"/>
  <c r="F3" i="67"/>
  <c r="A16" i="67"/>
  <c r="G16" i="67"/>
  <c r="B16" i="67"/>
  <c r="C16" i="67"/>
  <c r="D16" i="67"/>
  <c r="E16" i="67"/>
  <c r="H16" i="67"/>
  <c r="F16" i="67"/>
  <c r="A47" i="67"/>
  <c r="B47" i="67"/>
  <c r="C47" i="67"/>
  <c r="G47" i="67"/>
  <c r="D47" i="67"/>
  <c r="E47" i="67"/>
  <c r="F47" i="67"/>
  <c r="H47" i="67"/>
  <c r="A38" i="67"/>
  <c r="G38" i="67"/>
  <c r="B38" i="67"/>
  <c r="C38" i="67"/>
  <c r="D38" i="67"/>
  <c r="H38" i="67"/>
  <c r="E38" i="67"/>
  <c r="F38" i="67"/>
  <c r="A40" i="67"/>
  <c r="B40" i="67"/>
  <c r="C40" i="67"/>
  <c r="D40" i="67"/>
  <c r="E40" i="67"/>
  <c r="G40" i="67"/>
  <c r="F40" i="67"/>
  <c r="H40" i="67"/>
  <c r="A17" i="67"/>
  <c r="H17" i="67"/>
  <c r="B17" i="67"/>
  <c r="C17" i="67"/>
  <c r="D17" i="67"/>
  <c r="E17" i="67"/>
  <c r="F17" i="67"/>
  <c r="G17" i="67"/>
  <c r="A33" i="67"/>
  <c r="B33" i="67"/>
  <c r="C33" i="67"/>
  <c r="D33" i="67"/>
  <c r="E33" i="67"/>
  <c r="H33" i="67"/>
  <c r="F33" i="67"/>
  <c r="G33" i="67"/>
  <c r="A41" i="67"/>
  <c r="B41" i="67"/>
  <c r="C41" i="67"/>
  <c r="H41" i="67"/>
  <c r="D41" i="67"/>
  <c r="E41" i="67"/>
  <c r="F41" i="67"/>
  <c r="G41" i="67"/>
  <c r="A5" i="67"/>
  <c r="G5" i="67"/>
  <c r="B5" i="67"/>
  <c r="H5" i="67"/>
  <c r="C5" i="67"/>
  <c r="D5" i="67"/>
  <c r="E5" i="67"/>
  <c r="F5" i="67"/>
  <c r="A20" i="67"/>
  <c r="B20" i="67"/>
  <c r="G20" i="67"/>
  <c r="C20" i="67"/>
  <c r="D20" i="67"/>
  <c r="H20" i="67"/>
  <c r="E20" i="67"/>
  <c r="F20" i="67"/>
  <c r="A36" i="67"/>
  <c r="B36" i="67"/>
  <c r="C36" i="67"/>
  <c r="D36" i="67"/>
  <c r="E36" i="67"/>
  <c r="G36" i="67"/>
  <c r="F36" i="67"/>
  <c r="H36" i="67"/>
  <c r="A15" i="67"/>
  <c r="B15" i="67"/>
  <c r="C15" i="67"/>
  <c r="H15" i="67"/>
  <c r="D15" i="67"/>
  <c r="E15" i="67"/>
  <c r="F15" i="67"/>
  <c r="G15" i="67"/>
  <c r="A58" i="67"/>
  <c r="B58" i="67"/>
  <c r="C58" i="67"/>
  <c r="D58" i="67"/>
  <c r="E58" i="67"/>
  <c r="G58" i="67"/>
  <c r="F58" i="67"/>
  <c r="H58" i="67"/>
  <c r="A6" i="67"/>
  <c r="B6" i="67"/>
  <c r="C6" i="67"/>
  <c r="D6" i="67"/>
  <c r="E6" i="67"/>
  <c r="H6" i="67"/>
  <c r="F6" i="67"/>
  <c r="G6" i="67"/>
  <c r="A48" i="67"/>
  <c r="B48" i="67"/>
  <c r="C48" i="67"/>
  <c r="D48" i="67"/>
  <c r="E48" i="67"/>
  <c r="G48" i="67"/>
  <c r="F48" i="67"/>
  <c r="H48" i="67"/>
  <c r="A24" i="67"/>
  <c r="G24" i="67"/>
  <c r="B24" i="67"/>
  <c r="C24" i="67"/>
  <c r="D24" i="67"/>
  <c r="E24" i="67"/>
  <c r="F24" i="67"/>
  <c r="H24" i="67"/>
  <c r="A42" i="67"/>
  <c r="G42" i="67"/>
  <c r="B42" i="67"/>
  <c r="C42" i="67"/>
  <c r="D42" i="67"/>
  <c r="E42" i="67"/>
  <c r="F42" i="67"/>
  <c r="H42" i="67"/>
  <c r="A35" i="67"/>
  <c r="H35" i="67"/>
  <c r="B35" i="67"/>
  <c r="G35" i="67"/>
  <c r="C35" i="67"/>
  <c r="D35" i="67"/>
  <c r="E35" i="67"/>
  <c r="F35" i="67"/>
  <c r="A61" i="67"/>
  <c r="B61" i="67"/>
  <c r="G61" i="67"/>
  <c r="C61" i="67"/>
  <c r="D61" i="67"/>
  <c r="E61" i="67"/>
  <c r="F61" i="67"/>
  <c r="H61" i="67"/>
  <c r="A39" i="67"/>
  <c r="B39" i="67"/>
  <c r="C39" i="67"/>
  <c r="G39" i="67"/>
  <c r="D39" i="67"/>
  <c r="E39" i="67"/>
  <c r="H39" i="67"/>
  <c r="F39" i="67"/>
  <c r="A9" i="67"/>
  <c r="G9" i="67"/>
  <c r="B9" i="67"/>
  <c r="C9" i="67"/>
  <c r="H9" i="67"/>
  <c r="D9" i="67"/>
  <c r="E9" i="67"/>
  <c r="F9" i="67"/>
  <c r="A57" i="67"/>
  <c r="G57" i="67"/>
  <c r="B57" i="67"/>
  <c r="C57" i="67"/>
  <c r="D57" i="67"/>
  <c r="E57" i="67"/>
  <c r="F57" i="67"/>
  <c r="H57" i="67"/>
  <c r="A46" i="67"/>
  <c r="B46" i="67"/>
  <c r="C46" i="67"/>
  <c r="D46" i="67"/>
  <c r="E46" i="67"/>
  <c r="F46" i="67"/>
  <c r="G46" i="67"/>
  <c r="H46" i="67"/>
  <c r="A32" i="67"/>
  <c r="B32" i="67"/>
  <c r="C32" i="67"/>
  <c r="D32" i="67"/>
  <c r="H32" i="67"/>
  <c r="E32" i="67"/>
  <c r="G32" i="67"/>
  <c r="F32" i="67"/>
  <c r="A34" i="67"/>
  <c r="G34" i="67"/>
  <c r="B34" i="67"/>
  <c r="C34" i="67"/>
  <c r="H34" i="67"/>
  <c r="D34" i="67"/>
  <c r="E34" i="67"/>
  <c r="F34" i="67"/>
  <c r="A30" i="67"/>
  <c r="B30" i="67"/>
  <c r="C30" i="67"/>
  <c r="D30" i="67"/>
  <c r="E30" i="67"/>
  <c r="F30" i="67"/>
  <c r="G30" i="67"/>
  <c r="H30" i="67"/>
  <c r="A23" i="67"/>
  <c r="H23" i="67"/>
  <c r="B23" i="67"/>
  <c r="C23" i="67"/>
  <c r="D23" i="67"/>
  <c r="E23" i="67"/>
  <c r="F23" i="67"/>
  <c r="G23" i="67"/>
  <c r="A12" i="67"/>
  <c r="B12" i="67"/>
  <c r="C12" i="67"/>
  <c r="D12" i="67"/>
  <c r="E12" i="67"/>
  <c r="F12" i="67"/>
  <c r="G12" i="67"/>
  <c r="H12" i="67"/>
  <c r="A29" i="67"/>
  <c r="H29" i="67"/>
  <c r="B29" i="67"/>
  <c r="C29" i="67"/>
  <c r="D29" i="67"/>
  <c r="E29" i="67"/>
  <c r="G29" i="67"/>
  <c r="F29" i="67"/>
  <c r="A19" i="67"/>
  <c r="B19" i="67"/>
  <c r="H19" i="67"/>
  <c r="C19" i="67"/>
  <c r="D19" i="67"/>
  <c r="E19" i="67"/>
  <c r="F19" i="67"/>
  <c r="G19" i="67"/>
  <c r="A52" i="67"/>
  <c r="B52" i="67"/>
  <c r="C52" i="67"/>
  <c r="G52" i="67"/>
  <c r="D52" i="67"/>
  <c r="E52" i="67"/>
  <c r="F52" i="67"/>
  <c r="H52" i="67"/>
  <c r="A44" i="67"/>
  <c r="B44" i="67"/>
  <c r="C44" i="67"/>
  <c r="D44" i="67"/>
  <c r="E44" i="67"/>
  <c r="G44" i="67"/>
  <c r="F44" i="67"/>
  <c r="H44" i="67"/>
  <c r="A11" i="67"/>
  <c r="G11" i="67"/>
  <c r="B11" i="67"/>
  <c r="C11" i="67"/>
  <c r="D11" i="67"/>
  <c r="E11" i="67"/>
  <c r="H11" i="67"/>
  <c r="F11" i="67"/>
  <c r="A8" i="67"/>
  <c r="B8" i="67"/>
  <c r="C8" i="67"/>
  <c r="D8" i="67"/>
  <c r="H8" i="67"/>
  <c r="E8" i="67"/>
  <c r="F8" i="67"/>
  <c r="G8" i="67"/>
  <c r="G4" i="48"/>
  <c r="B2" i="65"/>
  <c r="A2" i="65"/>
  <c r="H2" i="65"/>
  <c r="F2" i="65"/>
  <c r="G2" i="65"/>
  <c r="E2" i="65"/>
  <c r="C2" i="65"/>
  <c r="D2" i="65"/>
  <c r="C38" i="48"/>
  <c r="C20" i="48"/>
  <c r="C2" i="48"/>
  <c r="A45" i="48"/>
  <c r="B45" i="48"/>
  <c r="G45" i="48" s="1"/>
  <c r="C45" i="48"/>
  <c r="D45" i="48"/>
  <c r="E45" i="48"/>
  <c r="H45" i="48"/>
  <c r="F45" i="48"/>
  <c r="A46" i="48"/>
  <c r="B46" i="48"/>
  <c r="C46" i="48" s="1"/>
  <c r="D46" i="48"/>
  <c r="G46" i="48"/>
  <c r="H46" i="48"/>
  <c r="F46" i="48"/>
  <c r="E46" i="48"/>
  <c r="A44" i="48"/>
  <c r="B44" i="48"/>
  <c r="C44" i="48" s="1"/>
  <c r="D44" i="48"/>
  <c r="G44" i="48"/>
  <c r="E44" i="48"/>
  <c r="H44" i="48"/>
  <c r="F44" i="48"/>
  <c r="A43" i="48"/>
  <c r="B43" i="48"/>
  <c r="G43" i="48" s="1"/>
  <c r="D43" i="48"/>
  <c r="C43" i="48"/>
  <c r="F43" i="48"/>
  <c r="E43" i="48"/>
  <c r="H43" i="48"/>
  <c r="A40" i="48"/>
  <c r="B40" i="48"/>
  <c r="G40" i="48" s="1"/>
  <c r="D40" i="48"/>
  <c r="H40" i="48"/>
  <c r="E40" i="48"/>
  <c r="F40" i="48"/>
  <c r="A54" i="48"/>
  <c r="B54" i="48"/>
  <c r="G54" i="48" s="1"/>
  <c r="D54" i="48"/>
  <c r="F54" i="48"/>
  <c r="H54" i="48"/>
  <c r="E54" i="48"/>
  <c r="A53" i="48"/>
  <c r="B53" i="48"/>
  <c r="G53" i="48" s="1"/>
  <c r="F53" i="48"/>
  <c r="E53" i="48"/>
  <c r="H53" i="48"/>
  <c r="A55" i="48"/>
  <c r="B55" i="48"/>
  <c r="G55" i="48" s="1"/>
  <c r="C55" i="48"/>
  <c r="E55" i="48"/>
  <c r="H55" i="48"/>
  <c r="F55" i="48"/>
  <c r="A52" i="48"/>
  <c r="B52" i="48"/>
  <c r="G52" i="48" s="1"/>
  <c r="C52" i="48"/>
  <c r="F52" i="48"/>
  <c r="E52" i="48"/>
  <c r="H52" i="48"/>
  <c r="C56" i="48"/>
  <c r="D56" i="48"/>
  <c r="A56" i="48"/>
  <c r="B56" i="48"/>
  <c r="G56" i="48" s="1"/>
  <c r="H56" i="48"/>
  <c r="F56" i="48"/>
  <c r="E56" i="48"/>
  <c r="A51" i="48"/>
  <c r="B51" i="48"/>
  <c r="G51" i="48" s="1"/>
  <c r="D51" i="48"/>
  <c r="H51" i="48"/>
  <c r="F51" i="48"/>
  <c r="E51" i="48"/>
  <c r="A50" i="48"/>
  <c r="B50" i="48"/>
  <c r="G50" i="48" s="1"/>
  <c r="D50" i="48"/>
  <c r="F50" i="48"/>
  <c r="E50" i="48"/>
  <c r="H50" i="48"/>
  <c r="A13" i="48"/>
  <c r="B13" i="48"/>
  <c r="C13" i="48" s="1"/>
  <c r="D13" i="48"/>
  <c r="E13" i="48"/>
  <c r="F13" i="48"/>
  <c r="H13" i="48"/>
  <c r="A14" i="48"/>
  <c r="B14" i="48"/>
  <c r="C14" i="48" s="1"/>
  <c r="D14" i="48"/>
  <c r="H14" i="48"/>
  <c r="E14" i="48"/>
  <c r="F14" i="48"/>
  <c r="A16" i="48"/>
  <c r="B16" i="48"/>
  <c r="C16" i="48" s="1"/>
  <c r="D16" i="48"/>
  <c r="F16" i="48"/>
  <c r="E16" i="48"/>
  <c r="H16" i="48"/>
  <c r="A18" i="48"/>
  <c r="B18" i="48"/>
  <c r="G18" i="48" s="1"/>
  <c r="D18" i="48"/>
  <c r="E18" i="48"/>
  <c r="H18" i="48"/>
  <c r="F18" i="48"/>
  <c r="A17" i="48"/>
  <c r="B17" i="48"/>
  <c r="C17" i="48" s="1"/>
  <c r="D17" i="48"/>
  <c r="F17" i="48"/>
  <c r="E17" i="48"/>
  <c r="H17" i="48"/>
  <c r="A31" i="48"/>
  <c r="B31" i="48"/>
  <c r="G31" i="48" s="1"/>
  <c r="D31" i="48"/>
  <c r="F31" i="48"/>
  <c r="H31" i="48"/>
  <c r="E31" i="48"/>
  <c r="A32" i="48"/>
  <c r="B32" i="48"/>
  <c r="G32" i="48" s="1"/>
  <c r="C32" i="48"/>
  <c r="D32" i="48"/>
  <c r="F32" i="48"/>
  <c r="E32" i="48"/>
  <c r="H32" i="48"/>
  <c r="A30" i="48"/>
  <c r="B30" i="48"/>
  <c r="G30" i="48" s="1"/>
  <c r="C30" i="48"/>
  <c r="D30" i="48"/>
  <c r="H30" i="48"/>
  <c r="F30" i="48"/>
  <c r="E30" i="48"/>
  <c r="A37" i="48"/>
  <c r="B37" i="48"/>
  <c r="G37" i="48" s="1"/>
  <c r="D37" i="48"/>
  <c r="E37" i="48"/>
  <c r="H37" i="48"/>
  <c r="F37" i="48"/>
  <c r="A36" i="48"/>
  <c r="B36" i="48"/>
  <c r="C36" i="48" s="1"/>
  <c r="D36" i="48"/>
  <c r="G36" i="48"/>
  <c r="H36" i="48"/>
  <c r="F36" i="48"/>
  <c r="E36" i="48"/>
  <c r="A35" i="48"/>
  <c r="B35" i="48"/>
  <c r="G35" i="48" s="1"/>
  <c r="D35" i="48"/>
  <c r="F35" i="48"/>
  <c r="C35" i="48"/>
  <c r="E35" i="48"/>
  <c r="H35" i="48"/>
  <c r="A34" i="48"/>
  <c r="B34" i="48"/>
  <c r="C34" i="48"/>
  <c r="D34" i="48"/>
  <c r="G34" i="48"/>
  <c r="F34" i="48"/>
  <c r="E34" i="48"/>
  <c r="H34" i="48"/>
  <c r="B28" i="48"/>
  <c r="C28" i="48" s="1"/>
  <c r="A28" i="48"/>
  <c r="D28" i="48"/>
  <c r="H28" i="48"/>
  <c r="E28" i="48"/>
  <c r="F28" i="48"/>
  <c r="A27" i="48"/>
  <c r="B27" i="48"/>
  <c r="G27" i="48" s="1"/>
  <c r="C27" i="48"/>
  <c r="D27" i="48"/>
  <c r="H27" i="48"/>
  <c r="F27" i="48"/>
  <c r="E27" i="48"/>
  <c r="A26" i="48"/>
  <c r="B26" i="48"/>
  <c r="C26" i="48" s="1"/>
  <c r="D26" i="48"/>
  <c r="F26" i="48"/>
  <c r="E26" i="48"/>
  <c r="H26" i="48"/>
  <c r="A25" i="48"/>
  <c r="B25" i="48"/>
  <c r="C25" i="48" s="1"/>
  <c r="D25" i="48"/>
  <c r="F25" i="48"/>
  <c r="E25" i="48"/>
  <c r="H25" i="48"/>
  <c r="A23" i="48"/>
  <c r="B23" i="48"/>
  <c r="G23" i="48" s="1"/>
  <c r="D23" i="48"/>
  <c r="H23" i="48"/>
  <c r="F23" i="48"/>
  <c r="E23" i="48"/>
  <c r="A22" i="48"/>
  <c r="D22" i="48"/>
  <c r="B22" i="48"/>
  <c r="G22" i="48" s="1"/>
  <c r="H22" i="48"/>
  <c r="F22" i="48"/>
  <c r="E22" i="48"/>
  <c r="A9" i="48"/>
  <c r="B9" i="48"/>
  <c r="G9" i="48" s="1"/>
  <c r="C9" i="48"/>
  <c r="D9" i="48"/>
  <c r="H9" i="48"/>
  <c r="E9" i="48"/>
  <c r="F9" i="48"/>
  <c r="A7" i="48"/>
  <c r="B7" i="48"/>
  <c r="C7" i="48" s="1"/>
  <c r="D7" i="48"/>
  <c r="H7" i="48"/>
  <c r="E7" i="48"/>
  <c r="F7" i="48"/>
  <c r="A6" i="48"/>
  <c r="B6" i="48"/>
  <c r="G6" i="48" s="1"/>
  <c r="D6" i="48"/>
  <c r="H6" i="48"/>
  <c r="C6" i="48"/>
  <c r="E6" i="48"/>
  <c r="F6" i="48"/>
  <c r="A8" i="48"/>
  <c r="B8" i="48"/>
  <c r="D8" i="48"/>
  <c r="G8" i="48"/>
  <c r="H8" i="48"/>
  <c r="C8" i="48"/>
  <c r="F8" i="48"/>
  <c r="E8" i="48"/>
  <c r="A10" i="48"/>
  <c r="B10" i="48"/>
  <c r="D10" i="48"/>
  <c r="C10" i="48"/>
  <c r="G10" i="48"/>
  <c r="H10" i="48"/>
  <c r="F10" i="48"/>
  <c r="E10" i="48"/>
  <c r="D5" i="48"/>
  <c r="A5" i="48"/>
  <c r="B5" i="48"/>
  <c r="C5" i="48" s="1"/>
  <c r="F5" i="48"/>
  <c r="H5" i="48"/>
  <c r="E5" i="48"/>
  <c r="D48" i="48"/>
  <c r="A48" i="48"/>
  <c r="B48" i="48"/>
  <c r="C48" i="48" s="1"/>
  <c r="F48" i="48"/>
  <c r="E48" i="48"/>
  <c r="H48" i="48"/>
  <c r="A1365" i="47"/>
  <c r="B1365" i="47"/>
  <c r="G1365" i="47" s="1"/>
  <c r="C1365" i="47"/>
  <c r="D1365" i="47"/>
  <c r="H1365" i="47"/>
  <c r="F1365" i="47"/>
  <c r="E1365" i="47"/>
  <c r="B1358" i="47"/>
  <c r="C1358" i="47" s="1"/>
  <c r="A1358" i="47"/>
  <c r="D1358" i="47"/>
  <c r="G1358" i="47"/>
  <c r="H1358" i="47"/>
  <c r="F1358" i="47"/>
  <c r="E1358" i="47"/>
  <c r="D1390" i="47"/>
  <c r="F1390" i="47"/>
  <c r="A1390" i="47"/>
  <c r="B1390" i="47"/>
  <c r="C1390" i="47" s="1"/>
  <c r="G1390" i="47"/>
  <c r="E1390" i="47"/>
  <c r="H1390" i="47"/>
  <c r="D1422" i="47"/>
  <c r="F1422" i="47"/>
  <c r="B1422" i="47"/>
  <c r="C1422" i="47" s="1"/>
  <c r="A1422" i="47"/>
  <c r="H1422" i="47"/>
  <c r="G1422" i="47"/>
  <c r="E1422" i="47"/>
  <c r="A1396" i="47"/>
  <c r="B1396" i="47"/>
  <c r="C1396" i="47" s="1"/>
  <c r="D1396" i="47"/>
  <c r="H1396" i="47"/>
  <c r="F1396" i="47"/>
  <c r="G1396" i="47"/>
  <c r="E1396" i="47"/>
  <c r="D1395" i="47"/>
  <c r="A1395" i="47"/>
  <c r="B1395" i="47"/>
  <c r="G1395" i="47" s="1"/>
  <c r="H1395" i="47"/>
  <c r="F1395" i="47"/>
  <c r="E1395" i="47"/>
  <c r="C1395" i="47"/>
  <c r="A1389" i="47"/>
  <c r="B1389" i="47"/>
  <c r="G1389" i="47" s="1"/>
  <c r="D1389" i="47"/>
  <c r="H1389" i="47"/>
  <c r="F1389" i="47"/>
  <c r="E1389" i="47"/>
  <c r="C1389" i="47"/>
  <c r="A1421" i="47"/>
  <c r="B1421" i="47"/>
  <c r="G1421" i="47" s="1"/>
  <c r="D1421" i="47"/>
  <c r="E1421" i="47"/>
  <c r="H1421" i="47"/>
  <c r="F1421" i="47"/>
  <c r="C1421" i="47"/>
  <c r="A1371" i="47"/>
  <c r="B1371" i="47"/>
  <c r="G1371" i="47" s="1"/>
  <c r="C1371" i="47"/>
  <c r="D1371" i="47"/>
  <c r="F1371" i="47"/>
  <c r="E1371" i="47"/>
  <c r="H1371" i="47"/>
  <c r="A1374" i="47"/>
  <c r="B1374" i="47"/>
  <c r="C1374" i="47" s="1"/>
  <c r="D1374" i="47"/>
  <c r="G1374" i="47"/>
  <c r="F1374" i="47"/>
  <c r="H1374" i="47"/>
  <c r="E1374" i="47"/>
  <c r="A1423" i="47"/>
  <c r="D1423" i="47"/>
  <c r="B1423" i="47"/>
  <c r="G1423" i="47" s="1"/>
  <c r="C1423" i="47"/>
  <c r="E1423" i="47"/>
  <c r="H1423" i="47"/>
  <c r="F1423" i="47"/>
  <c r="A1361" i="47"/>
  <c r="B1361" i="47"/>
  <c r="D1361" i="47"/>
  <c r="H1361" i="47"/>
  <c r="F1361" i="47"/>
  <c r="G1361" i="47"/>
  <c r="E1361" i="47"/>
  <c r="C1361" i="47"/>
  <c r="A1354" i="47"/>
  <c r="B1354" i="47"/>
  <c r="C1354" i="47" s="1"/>
  <c r="D1354" i="47"/>
  <c r="G1354" i="47"/>
  <c r="F1354" i="47"/>
  <c r="E1354" i="47"/>
  <c r="H1354" i="47"/>
  <c r="A1394" i="47"/>
  <c r="D1394" i="47"/>
  <c r="B1394" i="47"/>
  <c r="C1394" i="47" s="1"/>
  <c r="H1394" i="47"/>
  <c r="F1394" i="47"/>
  <c r="E1394" i="47"/>
  <c r="G1394" i="47"/>
  <c r="D1426" i="47"/>
  <c r="A1426" i="47"/>
  <c r="B1426" i="47"/>
  <c r="C1426" i="47" s="1"/>
  <c r="G1426" i="47"/>
  <c r="E1426" i="47"/>
  <c r="H1426" i="47"/>
  <c r="F1426" i="47"/>
  <c r="A1391" i="47"/>
  <c r="B1391" i="47"/>
  <c r="G1391" i="47" s="1"/>
  <c r="D1391" i="47"/>
  <c r="C1391" i="47"/>
  <c r="H1391" i="47"/>
  <c r="E1391" i="47"/>
  <c r="F1391" i="47"/>
  <c r="F1385" i="47"/>
  <c r="B1385" i="47"/>
  <c r="G1385" i="47" s="1"/>
  <c r="A1385" i="47"/>
  <c r="D1385" i="47"/>
  <c r="E1385" i="47"/>
  <c r="C1385" i="47"/>
  <c r="H1385" i="47"/>
  <c r="A1375" i="47"/>
  <c r="B1375" i="47"/>
  <c r="G1375" i="47" s="1"/>
  <c r="C1375" i="47"/>
  <c r="D1375" i="47"/>
  <c r="F1375" i="47"/>
  <c r="H1375" i="47"/>
  <c r="E1375" i="47"/>
  <c r="A1400" i="47"/>
  <c r="B1400" i="47"/>
  <c r="C1400" i="47" s="1"/>
  <c r="D1400" i="47"/>
  <c r="G1400" i="47"/>
  <c r="F1400" i="47"/>
  <c r="H1400" i="47"/>
  <c r="E1400" i="47"/>
  <c r="C1399" i="47"/>
  <c r="A1399" i="47"/>
  <c r="B1399" i="47"/>
  <c r="G1399" i="47" s="1"/>
  <c r="D1399" i="47"/>
  <c r="E1399" i="47"/>
  <c r="H1399" i="47"/>
  <c r="F1399" i="47"/>
  <c r="D1393" i="47"/>
  <c r="A1393" i="47"/>
  <c r="B1393" i="47"/>
  <c r="G1393" i="47" s="1"/>
  <c r="H1393" i="47"/>
  <c r="E1393" i="47"/>
  <c r="C1393" i="47"/>
  <c r="F1393" i="47"/>
  <c r="A1425" i="47"/>
  <c r="D1425" i="47"/>
  <c r="B1425" i="47"/>
  <c r="G1425" i="47" s="1"/>
  <c r="C1425" i="47"/>
  <c r="F1425" i="47"/>
  <c r="H1425" i="47"/>
  <c r="E1425" i="47"/>
  <c r="D1367" i="47"/>
  <c r="A1367" i="47"/>
  <c r="B1367" i="47"/>
  <c r="G1367" i="47" s="1"/>
  <c r="C1367" i="47"/>
  <c r="H1367" i="47"/>
  <c r="F1367" i="47"/>
  <c r="E1367" i="47"/>
  <c r="A1392" i="47"/>
  <c r="B1392" i="47"/>
  <c r="C1392" i="47" s="1"/>
  <c r="D1392" i="47"/>
  <c r="G1392" i="47"/>
  <c r="F1392" i="47"/>
  <c r="H1392" i="47"/>
  <c r="E1392" i="47"/>
  <c r="F1417" i="47"/>
  <c r="B1417" i="47"/>
  <c r="G1417" i="47" s="1"/>
  <c r="A1417" i="47"/>
  <c r="D1417" i="47"/>
  <c r="H1417" i="47"/>
  <c r="C1417" i="47"/>
  <c r="E1417" i="47"/>
  <c r="A1357" i="47"/>
  <c r="B1357" i="47"/>
  <c r="G1357" i="47" s="1"/>
  <c r="D1357" i="47"/>
  <c r="C1357" i="47"/>
  <c r="F1357" i="47"/>
  <c r="E1357" i="47"/>
  <c r="H1357" i="47"/>
  <c r="A1398" i="47"/>
  <c r="B1398" i="47"/>
  <c r="C1398" i="47" s="1"/>
  <c r="D1398" i="47"/>
  <c r="G1398" i="47"/>
  <c r="H1398" i="47"/>
  <c r="E1398" i="47"/>
  <c r="F1398" i="47"/>
  <c r="D1376" i="47"/>
  <c r="A1376" i="47"/>
  <c r="B1376" i="47"/>
  <c r="C1376" i="47" s="1"/>
  <c r="F1376" i="47"/>
  <c r="G1376" i="47"/>
  <c r="E1376" i="47"/>
  <c r="H1376" i="47"/>
  <c r="A1424" i="47"/>
  <c r="B1424" i="47"/>
  <c r="C1424" i="47" s="1"/>
  <c r="D1424" i="47"/>
  <c r="H1424" i="47"/>
  <c r="F1424" i="47"/>
  <c r="G1424" i="47"/>
  <c r="E1424" i="47"/>
  <c r="D1404" i="47"/>
  <c r="A1404" i="47"/>
  <c r="B1404" i="47"/>
  <c r="C1404" i="47" s="1"/>
  <c r="F1404" i="47"/>
  <c r="E1404" i="47"/>
  <c r="H1404" i="47"/>
  <c r="G1404" i="47"/>
  <c r="A1403" i="47"/>
  <c r="B1403" i="47"/>
  <c r="G1403" i="47" s="1"/>
  <c r="C1403" i="47"/>
  <c r="D1403" i="47"/>
  <c r="H1403" i="47"/>
  <c r="E1403" i="47"/>
  <c r="F1403" i="47"/>
  <c r="A1397" i="47"/>
  <c r="B1397" i="47"/>
  <c r="G1397" i="47" s="1"/>
  <c r="C1397" i="47"/>
  <c r="D1397" i="47"/>
  <c r="H1397" i="47"/>
  <c r="E1397" i="47"/>
  <c r="F1397" i="47"/>
  <c r="B1363" i="47"/>
  <c r="G1363" i="47" s="1"/>
  <c r="A1363" i="47"/>
  <c r="D1363" i="47"/>
  <c r="E1363" i="47"/>
  <c r="F1363" i="47"/>
  <c r="H1363" i="47"/>
  <c r="C1363" i="47"/>
  <c r="D1353" i="47"/>
  <c r="A1353" i="47"/>
  <c r="B1353" i="47"/>
  <c r="G1353" i="47" s="1"/>
  <c r="C1353" i="47"/>
  <c r="F1353" i="47"/>
  <c r="E1353" i="47"/>
  <c r="H1353" i="47"/>
  <c r="A1402" i="47"/>
  <c r="B1402" i="47"/>
  <c r="C1402" i="47" s="1"/>
  <c r="H1402" i="47"/>
  <c r="D1402" i="47"/>
  <c r="E1402" i="47"/>
  <c r="F1402" i="47"/>
  <c r="G1402" i="47"/>
  <c r="D1372" i="47"/>
  <c r="A1372" i="47"/>
  <c r="B1372" i="47"/>
  <c r="C1372" i="47" s="1"/>
  <c r="G1372" i="47"/>
  <c r="F1372" i="47"/>
  <c r="E1372" i="47"/>
  <c r="H1372" i="47"/>
  <c r="D1408" i="47"/>
  <c r="A1408" i="47"/>
  <c r="B1408" i="47"/>
  <c r="C1408" i="47" s="1"/>
  <c r="F1408" i="47"/>
  <c r="H1408" i="47"/>
  <c r="E1408" i="47"/>
  <c r="G1408" i="47"/>
  <c r="A1407" i="47"/>
  <c r="B1407" i="47"/>
  <c r="G1407" i="47" s="1"/>
  <c r="C1407" i="47"/>
  <c r="D1407" i="47"/>
  <c r="F1407" i="47"/>
  <c r="H1407" i="47"/>
  <c r="E1407" i="47"/>
  <c r="B1401" i="47"/>
  <c r="G1401" i="47" s="1"/>
  <c r="A1401" i="47"/>
  <c r="D1401" i="47"/>
  <c r="C1401" i="47"/>
  <c r="E1401" i="47"/>
  <c r="F1401" i="47"/>
  <c r="H1401" i="47"/>
  <c r="A1359" i="47"/>
  <c r="B1359" i="47"/>
  <c r="G1359" i="47" s="1"/>
  <c r="C1359" i="47"/>
  <c r="D1359" i="47"/>
  <c r="F1359" i="47"/>
  <c r="E1359" i="47"/>
  <c r="H1359" i="47"/>
  <c r="F1380" i="47"/>
  <c r="A1380" i="47"/>
  <c r="B1380" i="47"/>
  <c r="C1380" i="47" s="1"/>
  <c r="D1380" i="47"/>
  <c r="H1380" i="47"/>
  <c r="G1380" i="47"/>
  <c r="E1380" i="47"/>
  <c r="F1412" i="47"/>
  <c r="A1412" i="47"/>
  <c r="H1412" i="47"/>
  <c r="B1412" i="47"/>
  <c r="C1412" i="47" s="1"/>
  <c r="D1412" i="47"/>
  <c r="G1412" i="47"/>
  <c r="E1412" i="47"/>
  <c r="A1379" i="47"/>
  <c r="B1379" i="47"/>
  <c r="G1379" i="47" s="1"/>
  <c r="C1379" i="47"/>
  <c r="D1379" i="47"/>
  <c r="H1379" i="47"/>
  <c r="F1379" i="47"/>
  <c r="E1379" i="47"/>
  <c r="D1411" i="47"/>
  <c r="A1411" i="47"/>
  <c r="C1411" i="47"/>
  <c r="B1411" i="47"/>
  <c r="G1411" i="47" s="1"/>
  <c r="E1411" i="47"/>
  <c r="F1411" i="47"/>
  <c r="H1411" i="47"/>
  <c r="A1405" i="47"/>
  <c r="B1405" i="47"/>
  <c r="G1405" i="47" s="1"/>
  <c r="D1405" i="47"/>
  <c r="C1405" i="47"/>
  <c r="H1405" i="47"/>
  <c r="F1405" i="47"/>
  <c r="E1405" i="47"/>
  <c r="A1355" i="47"/>
  <c r="B1355" i="47"/>
  <c r="G1355" i="47" s="1"/>
  <c r="D1355" i="47"/>
  <c r="C1355" i="47"/>
  <c r="F1355" i="47"/>
  <c r="E1355" i="47"/>
  <c r="H1355" i="47"/>
  <c r="A1377" i="47"/>
  <c r="B1377" i="47"/>
  <c r="G1377" i="47" s="1"/>
  <c r="D1377" i="47"/>
  <c r="E1377" i="47"/>
  <c r="C1377" i="47"/>
  <c r="F1377" i="47"/>
  <c r="H1377" i="47"/>
  <c r="A1370" i="47"/>
  <c r="B1370" i="47"/>
  <c r="C1370" i="47" s="1"/>
  <c r="H1370" i="47"/>
  <c r="D1370" i="47"/>
  <c r="G1370" i="47"/>
  <c r="E1370" i="47"/>
  <c r="F1370" i="47"/>
  <c r="A1378" i="47"/>
  <c r="B1378" i="47"/>
  <c r="C1378" i="47" s="1"/>
  <c r="D1378" i="47"/>
  <c r="G1378" i="47"/>
  <c r="H1378" i="47"/>
  <c r="E1378" i="47"/>
  <c r="F1378" i="47"/>
  <c r="A1410" i="47"/>
  <c r="B1410" i="47"/>
  <c r="C1410" i="47" s="1"/>
  <c r="D1410" i="47"/>
  <c r="G1410" i="47"/>
  <c r="F1410" i="47"/>
  <c r="E1410" i="47"/>
  <c r="H1410" i="47"/>
  <c r="A1364" i="47"/>
  <c r="B1364" i="47"/>
  <c r="C1364" i="47" s="1"/>
  <c r="D1364" i="47"/>
  <c r="G1364" i="47"/>
  <c r="F1364" i="47"/>
  <c r="H1364" i="47"/>
  <c r="E1364" i="47"/>
  <c r="A1406" i="47"/>
  <c r="B1406" i="47"/>
  <c r="C1406" i="47" s="1"/>
  <c r="D1406" i="47"/>
  <c r="E1406" i="47"/>
  <c r="H1406" i="47"/>
  <c r="G1406" i="47"/>
  <c r="F1406" i="47"/>
  <c r="B1368" i="47"/>
  <c r="C1368" i="47" s="1"/>
  <c r="D1368" i="47"/>
  <c r="A1368" i="47"/>
  <c r="G1368" i="47"/>
  <c r="E1368" i="47"/>
  <c r="F1368" i="47"/>
  <c r="H1368" i="47"/>
  <c r="A1384" i="47"/>
  <c r="B1384" i="47"/>
  <c r="C1384" i="47" s="1"/>
  <c r="D1384" i="47"/>
  <c r="H1384" i="47"/>
  <c r="F1384" i="47"/>
  <c r="E1384" i="47"/>
  <c r="G1384" i="47"/>
  <c r="A1416" i="47"/>
  <c r="B1416" i="47"/>
  <c r="C1416" i="47" s="1"/>
  <c r="D1416" i="47"/>
  <c r="G1416" i="47"/>
  <c r="F1416" i="47"/>
  <c r="H1416" i="47"/>
  <c r="E1416" i="47"/>
  <c r="A1383" i="47"/>
  <c r="B1383" i="47"/>
  <c r="G1383" i="47" s="1"/>
  <c r="D1383" i="47"/>
  <c r="C1383" i="47"/>
  <c r="H1383" i="47"/>
  <c r="F1383" i="47"/>
  <c r="E1383" i="47"/>
  <c r="A1415" i="47"/>
  <c r="B1415" i="47"/>
  <c r="G1415" i="47" s="1"/>
  <c r="D1415" i="47"/>
  <c r="C1415" i="47"/>
  <c r="E1415" i="47"/>
  <c r="H1415" i="47"/>
  <c r="F1415" i="47"/>
  <c r="A1409" i="47"/>
  <c r="B1409" i="47"/>
  <c r="G1409" i="47" s="1"/>
  <c r="D1409" i="47"/>
  <c r="H1409" i="47"/>
  <c r="F1409" i="47"/>
  <c r="C1409" i="47"/>
  <c r="E1409" i="47"/>
  <c r="A1373" i="47"/>
  <c r="B1373" i="47"/>
  <c r="G1373" i="47" s="1"/>
  <c r="C1373" i="47"/>
  <c r="D1373" i="47"/>
  <c r="E1373" i="47"/>
  <c r="F1373" i="47"/>
  <c r="H1373" i="47"/>
  <c r="B1366" i="47"/>
  <c r="C1366" i="47" s="1"/>
  <c r="A1366" i="47"/>
  <c r="D1366" i="47"/>
  <c r="G1366" i="47"/>
  <c r="F1366" i="47"/>
  <c r="H1366" i="47"/>
  <c r="E1366" i="47"/>
  <c r="A1382" i="47"/>
  <c r="B1382" i="47"/>
  <c r="C1382" i="47" s="1"/>
  <c r="D1382" i="47"/>
  <c r="E1382" i="47"/>
  <c r="G1382" i="47"/>
  <c r="H1382" i="47"/>
  <c r="F1382" i="47"/>
  <c r="A1414" i="47"/>
  <c r="B1414" i="47"/>
  <c r="C1414" i="47" s="1"/>
  <c r="D1414" i="47"/>
  <c r="G1414" i="47"/>
  <c r="H1414" i="47"/>
  <c r="F1414" i="47"/>
  <c r="E1414" i="47"/>
  <c r="A1360" i="47"/>
  <c r="B1360" i="47"/>
  <c r="C1360" i="47" s="1"/>
  <c r="D1360" i="47"/>
  <c r="G1360" i="47"/>
  <c r="E1360" i="47"/>
  <c r="F1360" i="47"/>
  <c r="H1360" i="47"/>
  <c r="B1388" i="47"/>
  <c r="C1388" i="47" s="1"/>
  <c r="A1388" i="47"/>
  <c r="D1388" i="47"/>
  <c r="H1388" i="47"/>
  <c r="F1388" i="47"/>
  <c r="G1388" i="47"/>
  <c r="E1388" i="47"/>
  <c r="D1420" i="47"/>
  <c r="A1420" i="47"/>
  <c r="B1420" i="47"/>
  <c r="C1420" i="47" s="1"/>
  <c r="G1420" i="47"/>
  <c r="F1420" i="47"/>
  <c r="E1420" i="47"/>
  <c r="H1420" i="47"/>
  <c r="A1387" i="47"/>
  <c r="B1387" i="47"/>
  <c r="G1387" i="47" s="1"/>
  <c r="C1387" i="47"/>
  <c r="D1387" i="47"/>
  <c r="F1387" i="47"/>
  <c r="H1387" i="47"/>
  <c r="E1387" i="47"/>
  <c r="A1419" i="47"/>
  <c r="B1419" i="47"/>
  <c r="G1419" i="47" s="1"/>
  <c r="C1419" i="47"/>
  <c r="D1419" i="47"/>
  <c r="F1419" i="47"/>
  <c r="H1419" i="47"/>
  <c r="E1419" i="47"/>
  <c r="A1381" i="47"/>
  <c r="B1381" i="47"/>
  <c r="G1381" i="47" s="1"/>
  <c r="D1381" i="47"/>
  <c r="E1381" i="47"/>
  <c r="C1381" i="47"/>
  <c r="H1381" i="47"/>
  <c r="F1381" i="47"/>
  <c r="A1413" i="47"/>
  <c r="D1413" i="47"/>
  <c r="B1413" i="47"/>
  <c r="G1413" i="47" s="1"/>
  <c r="H1413" i="47"/>
  <c r="F1413" i="47"/>
  <c r="C1413" i="47"/>
  <c r="E1413" i="47"/>
  <c r="A1369" i="47"/>
  <c r="B1369" i="47"/>
  <c r="G1369" i="47" s="1"/>
  <c r="C1369" i="47"/>
  <c r="D1369" i="47"/>
  <c r="F1369" i="47"/>
  <c r="H1369" i="47"/>
  <c r="E1369" i="47"/>
  <c r="A1362" i="47"/>
  <c r="B1362" i="47"/>
  <c r="C1362" i="47" s="1"/>
  <c r="D1362" i="47"/>
  <c r="E1362" i="47"/>
  <c r="G1362" i="47"/>
  <c r="H1362" i="47"/>
  <c r="F1362" i="47"/>
  <c r="B1386" i="47"/>
  <c r="C1386" i="47" s="1"/>
  <c r="A1386" i="47"/>
  <c r="D1386" i="47"/>
  <c r="G1386" i="47"/>
  <c r="H1386" i="47"/>
  <c r="E1386" i="47"/>
  <c r="F1386" i="47"/>
  <c r="A1418" i="47"/>
  <c r="B1418" i="47"/>
  <c r="C1418" i="47" s="1"/>
  <c r="D1418" i="47"/>
  <c r="F1418" i="47"/>
  <c r="H1418" i="47"/>
  <c r="G1418" i="47"/>
  <c r="E1418" i="47"/>
  <c r="A1356" i="47"/>
  <c r="B1356" i="47"/>
  <c r="C1356" i="47" s="1"/>
  <c r="D1356" i="47"/>
  <c r="F1356" i="47"/>
  <c r="G1356" i="47"/>
  <c r="H1356" i="47"/>
  <c r="E1356" i="47"/>
  <c r="A1058" i="47"/>
  <c r="B1058" i="47"/>
  <c r="C1058" i="47" s="1"/>
  <c r="D1058" i="47"/>
  <c r="G1058" i="47"/>
  <c r="H1058" i="47"/>
  <c r="F1058" i="47"/>
  <c r="E1058" i="47"/>
  <c r="G1064" i="47"/>
  <c r="A1064" i="47"/>
  <c r="B1064" i="47"/>
  <c r="C1064" i="47"/>
  <c r="D1064" i="47"/>
  <c r="H1064" i="47"/>
  <c r="E1064" i="47"/>
  <c r="F1064" i="47"/>
  <c r="A1248" i="47"/>
  <c r="B1248" i="47"/>
  <c r="G1248" i="47" s="1"/>
  <c r="C1248" i="47"/>
  <c r="D1248" i="47"/>
  <c r="H1248" i="47"/>
  <c r="F1248" i="47"/>
  <c r="E1248" i="47"/>
  <c r="A992" i="47"/>
  <c r="B992" i="47"/>
  <c r="C992" i="47" s="1"/>
  <c r="D992" i="47"/>
  <c r="G992" i="47"/>
  <c r="E992" i="47"/>
  <c r="H992" i="47"/>
  <c r="F992" i="47"/>
  <c r="A1114" i="47"/>
  <c r="B1114" i="47"/>
  <c r="C1114" i="47" s="1"/>
  <c r="D1114" i="47"/>
  <c r="E1114" i="47"/>
  <c r="F1114" i="47"/>
  <c r="G1114" i="47"/>
  <c r="H1114" i="47"/>
  <c r="A1186" i="47"/>
  <c r="B1186" i="47"/>
  <c r="G1186" i="47" s="1"/>
  <c r="D1186" i="47"/>
  <c r="C1186" i="47"/>
  <c r="H1186" i="47"/>
  <c r="E1186" i="47"/>
  <c r="F1186" i="47"/>
  <c r="A1151" i="47"/>
  <c r="B1151" i="47"/>
  <c r="G1151" i="47" s="1"/>
  <c r="D1151" i="47"/>
  <c r="E1151" i="47"/>
  <c r="F1151" i="47"/>
  <c r="C1151" i="47"/>
  <c r="H1151" i="47"/>
  <c r="A1188" i="47"/>
  <c r="B1188" i="47"/>
  <c r="G1188" i="47" s="1"/>
  <c r="D1188" i="47"/>
  <c r="C1188" i="47"/>
  <c r="F1188" i="47"/>
  <c r="E1188" i="47"/>
  <c r="H1188" i="47"/>
  <c r="A1008" i="47"/>
  <c r="B1008" i="47"/>
  <c r="D1008" i="47"/>
  <c r="H1008" i="47"/>
  <c r="E1008" i="47"/>
  <c r="C1008" i="47"/>
  <c r="G1008" i="47"/>
  <c r="F1008" i="47"/>
  <c r="A1028" i="47"/>
  <c r="B1028" i="47"/>
  <c r="G1028" i="47" s="1"/>
  <c r="D1028" i="47"/>
  <c r="E1028" i="47"/>
  <c r="H1028" i="47"/>
  <c r="C1028" i="47"/>
  <c r="F1028" i="47"/>
  <c r="A996" i="47"/>
  <c r="B996" i="47"/>
  <c r="C996" i="47" s="1"/>
  <c r="D996" i="47"/>
  <c r="H996" i="47"/>
  <c r="E996" i="47"/>
  <c r="G996" i="47"/>
  <c r="F996" i="47"/>
  <c r="A1049" i="47"/>
  <c r="B1049" i="47"/>
  <c r="G1049" i="47" s="1"/>
  <c r="D1049" i="47"/>
  <c r="E1049" i="47"/>
  <c r="H1049" i="47"/>
  <c r="C1049" i="47"/>
  <c r="F1049" i="47"/>
  <c r="D1081" i="47"/>
  <c r="A1081" i="47"/>
  <c r="B1081" i="47"/>
  <c r="G1081" i="47" s="1"/>
  <c r="C1081" i="47"/>
  <c r="F1081" i="47"/>
  <c r="E1081" i="47"/>
  <c r="H1081" i="47"/>
  <c r="A1113" i="47"/>
  <c r="B1113" i="47"/>
  <c r="G1113" i="47" s="1"/>
  <c r="D1113" i="47"/>
  <c r="H1113" i="47"/>
  <c r="E1113" i="47"/>
  <c r="F1113" i="47"/>
  <c r="C1113" i="47"/>
  <c r="A1055" i="47"/>
  <c r="B1055" i="47"/>
  <c r="G1055" i="47" s="1"/>
  <c r="C1055" i="47"/>
  <c r="D1055" i="47"/>
  <c r="F1055" i="47"/>
  <c r="E1055" i="47"/>
  <c r="H1055" i="47"/>
  <c r="A1087" i="47"/>
  <c r="B1087" i="47"/>
  <c r="G1087" i="47" s="1"/>
  <c r="D1087" i="47"/>
  <c r="F1087" i="47"/>
  <c r="H1087" i="47"/>
  <c r="C1087" i="47"/>
  <c r="E1087" i="47"/>
  <c r="B1119" i="47"/>
  <c r="G1119" i="47" s="1"/>
  <c r="D1119" i="47"/>
  <c r="A1119" i="47"/>
  <c r="F1119" i="47"/>
  <c r="E1119" i="47"/>
  <c r="C1119" i="47"/>
  <c r="H1119" i="47"/>
  <c r="A1134" i="47"/>
  <c r="B1134" i="47"/>
  <c r="G1134" i="47" s="1"/>
  <c r="D1134" i="47"/>
  <c r="H1134" i="47"/>
  <c r="F1134" i="47"/>
  <c r="E1134" i="47"/>
  <c r="C1134" i="47"/>
  <c r="A1300" i="47"/>
  <c r="B1300" i="47"/>
  <c r="G1300" i="47" s="1"/>
  <c r="D1300" i="47"/>
  <c r="F1300" i="47"/>
  <c r="E1300" i="47"/>
  <c r="H1300" i="47"/>
  <c r="C1300" i="47"/>
  <c r="A1169" i="47"/>
  <c r="B1169" i="47"/>
  <c r="G1169" i="47" s="1"/>
  <c r="D1169" i="47"/>
  <c r="E1169" i="47"/>
  <c r="H1169" i="47"/>
  <c r="F1169" i="47"/>
  <c r="C1169" i="47"/>
  <c r="A1167" i="47"/>
  <c r="B1167" i="47"/>
  <c r="G1167" i="47" s="1"/>
  <c r="D1167" i="47"/>
  <c r="F1167" i="47"/>
  <c r="H1167" i="47"/>
  <c r="E1167" i="47"/>
  <c r="C1167" i="47"/>
  <c r="B1198" i="47"/>
  <c r="G1198" i="47" s="1"/>
  <c r="D1198" i="47"/>
  <c r="F1198" i="47"/>
  <c r="H1198" i="47"/>
  <c r="A1198" i="47"/>
  <c r="E1198" i="47"/>
  <c r="C1198" i="47"/>
  <c r="A1174" i="47"/>
  <c r="D1174" i="47"/>
  <c r="B1174" i="47"/>
  <c r="G1174" i="47" s="1"/>
  <c r="F1174" i="47"/>
  <c r="E1174" i="47"/>
  <c r="H1174" i="47"/>
  <c r="C1174" i="47"/>
  <c r="A1215" i="47"/>
  <c r="B1215" i="47"/>
  <c r="G1215" i="47" s="1"/>
  <c r="D1215" i="47"/>
  <c r="E1215" i="47"/>
  <c r="H1215" i="47"/>
  <c r="C1215" i="47"/>
  <c r="F1215" i="47"/>
  <c r="A1172" i="47"/>
  <c r="B1172" i="47"/>
  <c r="G1172" i="47" s="1"/>
  <c r="D1172" i="47"/>
  <c r="E1172" i="47"/>
  <c r="H1172" i="47"/>
  <c r="C1172" i="47"/>
  <c r="F1172" i="47"/>
  <c r="A1202" i="47"/>
  <c r="D1202" i="47"/>
  <c r="B1202" i="47"/>
  <c r="G1202" i="47" s="1"/>
  <c r="F1202" i="47"/>
  <c r="E1202" i="47"/>
  <c r="H1202" i="47"/>
  <c r="C1202" i="47"/>
  <c r="A1323" i="47"/>
  <c r="B1323" i="47"/>
  <c r="G1323" i="47" s="1"/>
  <c r="D1323" i="47"/>
  <c r="E1323" i="47"/>
  <c r="H1323" i="47"/>
  <c r="C1323" i="47"/>
  <c r="F1323" i="47"/>
  <c r="A1318" i="47"/>
  <c r="B1318" i="47"/>
  <c r="G1318" i="47" s="1"/>
  <c r="C1318" i="47"/>
  <c r="D1318" i="47"/>
  <c r="E1318" i="47"/>
  <c r="F1318" i="47"/>
  <c r="H1318" i="47"/>
  <c r="A1254" i="47"/>
  <c r="B1254" i="47"/>
  <c r="G1254" i="47" s="1"/>
  <c r="C1254" i="47"/>
  <c r="D1254" i="47"/>
  <c r="H1254" i="47"/>
  <c r="E1254" i="47"/>
  <c r="F1254" i="47"/>
  <c r="D1310" i="47"/>
  <c r="A1310" i="47"/>
  <c r="B1310" i="47"/>
  <c r="C1310" i="47" s="1"/>
  <c r="H1310" i="47"/>
  <c r="E1310" i="47"/>
  <c r="G1310" i="47"/>
  <c r="F1310" i="47"/>
  <c r="A1235" i="47"/>
  <c r="B1235" i="47"/>
  <c r="G1235" i="47" s="1"/>
  <c r="D1235" i="47"/>
  <c r="E1235" i="47"/>
  <c r="H1235" i="47"/>
  <c r="C1235" i="47"/>
  <c r="F1235" i="47"/>
  <c r="A1267" i="47"/>
  <c r="B1267" i="47"/>
  <c r="G1267" i="47" s="1"/>
  <c r="C1267" i="47"/>
  <c r="D1267" i="47"/>
  <c r="E1267" i="47"/>
  <c r="H1267" i="47"/>
  <c r="F1267" i="47"/>
  <c r="A1297" i="47"/>
  <c r="B1297" i="47"/>
  <c r="G1297" i="47" s="1"/>
  <c r="D1297" i="47"/>
  <c r="F1297" i="47"/>
  <c r="E1297" i="47"/>
  <c r="H1297" i="47"/>
  <c r="C1297" i="47"/>
  <c r="A1321" i="47"/>
  <c r="B1321" i="47"/>
  <c r="G1321" i="47" s="1"/>
  <c r="D1321" i="47"/>
  <c r="E1321" i="47"/>
  <c r="H1321" i="47"/>
  <c r="C1321" i="47"/>
  <c r="F1321" i="47"/>
  <c r="A1312" i="47"/>
  <c r="B1312" i="47"/>
  <c r="G1312" i="47" s="1"/>
  <c r="D1312" i="47"/>
  <c r="C1312" i="47"/>
  <c r="E1312" i="47"/>
  <c r="F1312" i="47"/>
  <c r="H1312" i="47"/>
  <c r="A1336" i="47"/>
  <c r="B1336" i="47"/>
  <c r="C1336" i="47" s="1"/>
  <c r="D1336" i="47"/>
  <c r="E1336" i="47"/>
  <c r="F1336" i="47"/>
  <c r="H1336" i="47"/>
  <c r="G1336" i="47"/>
  <c r="A981" i="47"/>
  <c r="B981" i="47"/>
  <c r="G981" i="47" s="1"/>
  <c r="D981" i="47"/>
  <c r="H981" i="47"/>
  <c r="E981" i="47"/>
  <c r="C981" i="47"/>
  <c r="F981" i="47"/>
  <c r="A1205" i="47"/>
  <c r="B1205" i="47"/>
  <c r="G1205" i="47" s="1"/>
  <c r="D1205" i="47"/>
  <c r="E1205" i="47"/>
  <c r="F1205" i="47"/>
  <c r="H1205" i="47"/>
  <c r="C1205" i="47"/>
  <c r="A1331" i="47"/>
  <c r="B1331" i="47"/>
  <c r="G1331" i="47" s="1"/>
  <c r="C1331" i="47"/>
  <c r="D1331" i="47"/>
  <c r="E1331" i="47"/>
  <c r="H1331" i="47"/>
  <c r="F1331" i="47"/>
  <c r="B1077" i="47"/>
  <c r="G1077" i="47" s="1"/>
  <c r="C1077" i="47"/>
  <c r="D1077" i="47"/>
  <c r="A1077" i="47"/>
  <c r="H1077" i="47"/>
  <c r="E1077" i="47"/>
  <c r="F1077" i="47"/>
  <c r="A1137" i="47"/>
  <c r="B1137" i="47"/>
  <c r="G1137" i="47" s="1"/>
  <c r="C1137" i="47"/>
  <c r="D1137" i="47"/>
  <c r="E1137" i="47"/>
  <c r="F1137" i="47"/>
  <c r="H1137" i="47"/>
  <c r="H1156" i="47"/>
  <c r="A1156" i="47"/>
  <c r="B1156" i="47"/>
  <c r="G1156" i="47" s="1"/>
  <c r="C1156" i="47"/>
  <c r="D1156" i="47"/>
  <c r="E1156" i="47"/>
  <c r="F1156" i="47"/>
  <c r="A1234" i="47"/>
  <c r="B1234" i="47"/>
  <c r="G1234" i="47" s="1"/>
  <c r="D1234" i="47"/>
  <c r="H1234" i="47"/>
  <c r="F1234" i="47"/>
  <c r="E1234" i="47"/>
  <c r="C1234" i="47"/>
  <c r="A1261" i="47"/>
  <c r="B1261" i="47"/>
  <c r="G1261" i="47" s="1"/>
  <c r="D1261" i="47"/>
  <c r="F1261" i="47"/>
  <c r="E1261" i="47"/>
  <c r="C1261" i="47"/>
  <c r="H1261" i="47"/>
  <c r="C1251" i="47"/>
  <c r="D1251" i="47"/>
  <c r="A1251" i="47"/>
  <c r="B1251" i="47"/>
  <c r="G1251" i="47" s="1"/>
  <c r="E1251" i="47"/>
  <c r="H1251" i="47"/>
  <c r="F1251" i="47"/>
  <c r="D1017" i="47"/>
  <c r="A1017" i="47"/>
  <c r="B1017" i="47"/>
  <c r="G1017" i="47" s="1"/>
  <c r="H1017" i="47"/>
  <c r="E1017" i="47"/>
  <c r="C1017" i="47"/>
  <c r="F1017" i="47"/>
  <c r="A985" i="47"/>
  <c r="B985" i="47"/>
  <c r="G985" i="47" s="1"/>
  <c r="D985" i="47"/>
  <c r="H985" i="47"/>
  <c r="C985" i="47"/>
  <c r="F985" i="47"/>
  <c r="E985" i="47"/>
  <c r="A1010" i="47"/>
  <c r="B1010" i="47"/>
  <c r="G1010" i="47" s="1"/>
  <c r="D1010" i="47"/>
  <c r="E1010" i="47"/>
  <c r="H1010" i="47"/>
  <c r="C1010" i="47"/>
  <c r="F1010" i="47"/>
  <c r="A978" i="47"/>
  <c r="B978" i="47"/>
  <c r="G978" i="47" s="1"/>
  <c r="D978" i="47"/>
  <c r="H978" i="47"/>
  <c r="F978" i="47"/>
  <c r="E978" i="47"/>
  <c r="C978" i="47"/>
  <c r="A1062" i="47"/>
  <c r="B1062" i="47"/>
  <c r="C1062" i="47" s="1"/>
  <c r="D1062" i="47"/>
  <c r="E1062" i="47"/>
  <c r="G1062" i="47"/>
  <c r="H1062" i="47"/>
  <c r="F1062" i="47"/>
  <c r="B1094" i="47"/>
  <c r="G1094" i="47" s="1"/>
  <c r="C1094" i="47"/>
  <c r="D1094" i="47"/>
  <c r="A1094" i="47"/>
  <c r="H1094" i="47"/>
  <c r="F1094" i="47"/>
  <c r="E1094" i="47"/>
  <c r="A1148" i="47"/>
  <c r="B1148" i="47"/>
  <c r="G1148" i="47" s="1"/>
  <c r="D1148" i="47"/>
  <c r="H1148" i="47"/>
  <c r="E1148" i="47"/>
  <c r="C1148" i="47"/>
  <c r="F1148" i="47"/>
  <c r="A1130" i="47"/>
  <c r="B1130" i="47"/>
  <c r="G1130" i="47" s="1"/>
  <c r="C1130" i="47"/>
  <c r="D1130" i="47"/>
  <c r="F1130" i="47"/>
  <c r="E1130" i="47"/>
  <c r="H1130" i="47"/>
  <c r="A1200" i="47"/>
  <c r="B1200" i="47"/>
  <c r="G1200" i="47" s="1"/>
  <c r="D1200" i="47"/>
  <c r="H1200" i="47"/>
  <c r="F1200" i="47"/>
  <c r="C1200" i="47"/>
  <c r="E1200" i="47"/>
  <c r="A1236" i="47"/>
  <c r="B1236" i="47"/>
  <c r="G1236" i="47" s="1"/>
  <c r="D1236" i="47"/>
  <c r="E1236" i="47"/>
  <c r="H1236" i="47"/>
  <c r="C1236" i="47"/>
  <c r="F1236" i="47"/>
  <c r="D1285" i="47"/>
  <c r="A1285" i="47"/>
  <c r="B1285" i="47"/>
  <c r="G1285" i="47" s="1"/>
  <c r="F1285" i="47"/>
  <c r="E1285" i="47"/>
  <c r="H1285" i="47"/>
  <c r="C1285" i="47"/>
  <c r="A1216" i="47"/>
  <c r="B1216" i="47"/>
  <c r="G1216" i="47" s="1"/>
  <c r="D1216" i="47"/>
  <c r="H1216" i="47"/>
  <c r="E1216" i="47"/>
  <c r="F1216" i="47"/>
  <c r="C1216" i="47"/>
  <c r="A1350" i="47"/>
  <c r="B1350" i="47"/>
  <c r="C1350" i="47" s="1"/>
  <c r="D1350" i="47"/>
  <c r="E1350" i="47"/>
  <c r="F1350" i="47"/>
  <c r="H1350" i="47"/>
  <c r="G1350" i="47"/>
  <c r="A1181" i="47"/>
  <c r="B1181" i="47"/>
  <c r="G1181" i="47" s="1"/>
  <c r="D1181" i="47"/>
  <c r="F1181" i="47"/>
  <c r="E1181" i="47"/>
  <c r="H1181" i="47"/>
  <c r="C1181" i="47"/>
  <c r="B1284" i="47"/>
  <c r="G1284" i="47" s="1"/>
  <c r="D1284" i="47"/>
  <c r="A1284" i="47"/>
  <c r="E1284" i="47"/>
  <c r="H1284" i="47"/>
  <c r="C1284" i="47"/>
  <c r="F1284" i="47"/>
  <c r="A1295" i="47"/>
  <c r="B1295" i="47"/>
  <c r="G1295" i="47" s="1"/>
  <c r="D1295" i="47"/>
  <c r="E1295" i="47"/>
  <c r="H1295" i="47"/>
  <c r="C1295" i="47"/>
  <c r="F1295" i="47"/>
  <c r="B1171" i="47"/>
  <c r="G1171" i="47" s="1"/>
  <c r="C1171" i="47"/>
  <c r="D1171" i="47"/>
  <c r="A1171" i="47"/>
  <c r="E1171" i="47"/>
  <c r="H1171" i="47"/>
  <c r="F1171" i="47"/>
  <c r="A1293" i="47"/>
  <c r="B1293" i="47"/>
  <c r="G1293" i="47" s="1"/>
  <c r="D1293" i="47"/>
  <c r="F1293" i="47"/>
  <c r="E1293" i="47"/>
  <c r="C1293" i="47"/>
  <c r="H1293" i="47"/>
  <c r="A1342" i="47"/>
  <c r="B1342" i="47"/>
  <c r="C1342" i="47" s="1"/>
  <c r="D1342" i="47"/>
  <c r="F1342" i="47"/>
  <c r="H1342" i="47"/>
  <c r="E1342" i="47"/>
  <c r="G1342" i="47"/>
  <c r="A1220" i="47"/>
  <c r="B1220" i="47"/>
  <c r="G1220" i="47" s="1"/>
  <c r="D1220" i="47"/>
  <c r="F1220" i="47"/>
  <c r="E1220" i="47"/>
  <c r="H1220" i="47"/>
  <c r="C1220" i="47"/>
  <c r="A1219" i="47"/>
  <c r="B1219" i="47"/>
  <c r="G1219" i="47" s="1"/>
  <c r="D1219" i="47"/>
  <c r="H1219" i="47"/>
  <c r="E1219" i="47"/>
  <c r="F1219" i="47"/>
  <c r="C1219" i="47"/>
  <c r="A1292" i="47"/>
  <c r="B1292" i="47"/>
  <c r="G1292" i="47" s="1"/>
  <c r="D1292" i="47"/>
  <c r="H1292" i="47"/>
  <c r="E1292" i="47"/>
  <c r="F1292" i="47"/>
  <c r="C1292" i="47"/>
  <c r="A1301" i="47"/>
  <c r="B1301" i="47"/>
  <c r="G1301" i="47" s="1"/>
  <c r="D1301" i="47"/>
  <c r="F1301" i="47"/>
  <c r="E1301" i="47"/>
  <c r="H1301" i="47"/>
  <c r="C1301" i="47"/>
  <c r="A1349" i="47"/>
  <c r="B1349" i="47"/>
  <c r="G1349" i="47" s="1"/>
  <c r="D1349" i="47"/>
  <c r="E1349" i="47"/>
  <c r="H1349" i="47"/>
  <c r="C1349" i="47"/>
  <c r="F1349" i="47"/>
  <c r="A983" i="47"/>
  <c r="B983" i="47"/>
  <c r="G983" i="47" s="1"/>
  <c r="D983" i="47"/>
  <c r="H983" i="47"/>
  <c r="F983" i="47"/>
  <c r="E983" i="47"/>
  <c r="C983" i="47"/>
  <c r="A1050" i="47"/>
  <c r="B1050" i="47"/>
  <c r="C1050" i="47"/>
  <c r="D1050" i="47"/>
  <c r="G1050" i="47"/>
  <c r="F1050" i="47"/>
  <c r="E1050" i="47"/>
  <c r="H1050" i="47"/>
  <c r="D1044" i="47"/>
  <c r="A1044" i="47"/>
  <c r="B1044" i="47"/>
  <c r="G1044" i="47" s="1"/>
  <c r="C1044" i="47"/>
  <c r="E1044" i="47"/>
  <c r="F1044" i="47"/>
  <c r="H1044" i="47"/>
  <c r="A1075" i="47"/>
  <c r="B1075" i="47"/>
  <c r="G1075" i="47" s="1"/>
  <c r="D1075" i="47"/>
  <c r="E1075" i="47"/>
  <c r="H1075" i="47"/>
  <c r="C1075" i="47"/>
  <c r="F1075" i="47"/>
  <c r="A1265" i="47"/>
  <c r="B1265" i="47"/>
  <c r="G1265" i="47" s="1"/>
  <c r="C1265" i="47"/>
  <c r="D1265" i="47"/>
  <c r="E1265" i="47"/>
  <c r="H1265" i="47"/>
  <c r="F1265" i="47"/>
  <c r="D1334" i="47"/>
  <c r="A1334" i="47"/>
  <c r="B1334" i="47"/>
  <c r="C1334" i="47" s="1"/>
  <c r="F1334" i="47"/>
  <c r="E1334" i="47"/>
  <c r="H1334" i="47"/>
  <c r="G1334" i="47"/>
  <c r="B1160" i="47"/>
  <c r="G1160" i="47" s="1"/>
  <c r="D1160" i="47"/>
  <c r="A1160" i="47"/>
  <c r="E1160" i="47"/>
  <c r="F1160" i="47"/>
  <c r="C1160" i="47"/>
  <c r="H1160" i="47"/>
  <c r="A1019" i="47"/>
  <c r="B1019" i="47"/>
  <c r="D1019" i="47"/>
  <c r="H1019" i="47"/>
  <c r="E1019" i="47"/>
  <c r="G1019" i="47"/>
  <c r="F1019" i="47"/>
  <c r="C1019" i="47"/>
  <c r="A987" i="47"/>
  <c r="B987" i="47"/>
  <c r="G987" i="47" s="1"/>
  <c r="C987" i="47"/>
  <c r="D987" i="47"/>
  <c r="H987" i="47"/>
  <c r="E987" i="47"/>
  <c r="F987" i="47"/>
  <c r="B1021" i="47"/>
  <c r="G1021" i="47" s="1"/>
  <c r="C1021" i="47"/>
  <c r="D1021" i="47"/>
  <c r="A1021" i="47"/>
  <c r="H1021" i="47"/>
  <c r="E1021" i="47"/>
  <c r="F1021" i="47"/>
  <c r="A989" i="47"/>
  <c r="B989" i="47"/>
  <c r="G989" i="47" s="1"/>
  <c r="D989" i="47"/>
  <c r="H989" i="47"/>
  <c r="E989" i="47"/>
  <c r="F989" i="47"/>
  <c r="C989" i="47"/>
  <c r="A1056" i="47"/>
  <c r="B1056" i="47"/>
  <c r="C1056" i="47"/>
  <c r="D1056" i="47"/>
  <c r="G1056" i="47"/>
  <c r="E1056" i="47"/>
  <c r="H1056" i="47"/>
  <c r="F1056" i="47"/>
  <c r="A1088" i="47"/>
  <c r="D1088" i="47"/>
  <c r="B1088" i="47"/>
  <c r="C1088" i="47" s="1"/>
  <c r="E1088" i="47"/>
  <c r="F1088" i="47"/>
  <c r="G1088" i="47"/>
  <c r="H1088" i="47"/>
  <c r="A1120" i="47"/>
  <c r="B1120" i="47"/>
  <c r="G1120" i="47" s="1"/>
  <c r="D1120" i="47"/>
  <c r="H1120" i="47"/>
  <c r="F1120" i="47"/>
  <c r="E1120" i="47"/>
  <c r="C1120" i="47"/>
  <c r="B1208" i="47"/>
  <c r="D1208" i="47"/>
  <c r="A1208" i="47"/>
  <c r="C1208" i="47"/>
  <c r="E1208" i="47"/>
  <c r="H1208" i="47"/>
  <c r="G1208" i="47"/>
  <c r="F1208" i="47"/>
  <c r="A1125" i="47"/>
  <c r="B1125" i="47"/>
  <c r="G1125" i="47" s="1"/>
  <c r="D1125" i="47"/>
  <c r="E1125" i="47"/>
  <c r="H1125" i="47"/>
  <c r="C1125" i="47"/>
  <c r="F1125" i="47"/>
  <c r="A1131" i="47"/>
  <c r="B1131" i="47"/>
  <c r="G1131" i="47" s="1"/>
  <c r="C1131" i="47"/>
  <c r="D1131" i="47"/>
  <c r="E1131" i="47"/>
  <c r="F1131" i="47"/>
  <c r="H1131" i="47"/>
  <c r="A1168" i="47"/>
  <c r="B1168" i="47"/>
  <c r="G1168" i="47" s="1"/>
  <c r="D1168" i="47"/>
  <c r="E1168" i="47"/>
  <c r="F1168" i="47"/>
  <c r="H1168" i="47"/>
  <c r="C1168" i="47"/>
  <c r="D1222" i="47"/>
  <c r="A1222" i="47"/>
  <c r="B1222" i="47"/>
  <c r="E1222" i="47"/>
  <c r="H1222" i="47"/>
  <c r="G1222" i="47"/>
  <c r="C1222" i="47"/>
  <c r="F1222" i="47"/>
  <c r="A1143" i="47"/>
  <c r="B1143" i="47"/>
  <c r="G1143" i="47" s="1"/>
  <c r="C1143" i="47"/>
  <c r="D1143" i="47"/>
  <c r="E1143" i="47"/>
  <c r="H1143" i="47"/>
  <c r="F1143" i="47"/>
  <c r="A1192" i="47"/>
  <c r="B1192" i="47"/>
  <c r="G1192" i="47" s="1"/>
  <c r="C1192" i="47"/>
  <c r="D1192" i="47"/>
  <c r="E1192" i="47"/>
  <c r="H1192" i="47"/>
  <c r="F1192" i="47"/>
  <c r="B1237" i="47"/>
  <c r="G1237" i="47" s="1"/>
  <c r="D1237" i="47"/>
  <c r="A1237" i="47"/>
  <c r="H1237" i="47"/>
  <c r="E1237" i="47"/>
  <c r="C1237" i="47"/>
  <c r="F1237" i="47"/>
  <c r="A1286" i="47"/>
  <c r="B1286" i="47"/>
  <c r="G1286" i="47" s="1"/>
  <c r="D1286" i="47"/>
  <c r="E1286" i="47"/>
  <c r="F1286" i="47"/>
  <c r="C1286" i="47"/>
  <c r="H1286" i="47"/>
  <c r="A1209" i="47"/>
  <c r="B1209" i="47"/>
  <c r="G1209" i="47" s="1"/>
  <c r="D1209" i="47"/>
  <c r="H1209" i="47"/>
  <c r="F1209" i="47"/>
  <c r="E1209" i="47"/>
  <c r="C1209" i="47"/>
  <c r="A1217" i="47"/>
  <c r="B1217" i="47"/>
  <c r="G1217" i="47" s="1"/>
  <c r="C1217" i="47"/>
  <c r="D1217" i="47"/>
  <c r="H1217" i="47"/>
  <c r="E1217" i="47"/>
  <c r="F1217" i="47"/>
  <c r="A1294" i="47"/>
  <c r="D1294" i="47"/>
  <c r="B1294" i="47"/>
  <c r="G1294" i="47" s="1"/>
  <c r="F1294" i="47"/>
  <c r="E1294" i="47"/>
  <c r="H1294" i="47"/>
  <c r="C1294" i="47"/>
  <c r="A1229" i="47"/>
  <c r="B1229" i="47"/>
  <c r="D1229" i="47"/>
  <c r="E1229" i="47"/>
  <c r="H1229" i="47"/>
  <c r="F1229" i="47"/>
  <c r="G1229" i="47"/>
  <c r="C1229" i="47"/>
  <c r="A1316" i="47"/>
  <c r="B1316" i="47"/>
  <c r="G1316" i="47" s="1"/>
  <c r="D1316" i="47"/>
  <c r="E1316" i="47"/>
  <c r="H1316" i="47"/>
  <c r="C1316" i="47"/>
  <c r="F1316" i="47"/>
  <c r="A1240" i="47"/>
  <c r="B1240" i="47"/>
  <c r="G1240" i="47" s="1"/>
  <c r="D1240" i="47"/>
  <c r="F1240" i="47"/>
  <c r="H1240" i="47"/>
  <c r="E1240" i="47"/>
  <c r="C1240" i="47"/>
  <c r="A1272" i="47"/>
  <c r="B1272" i="47"/>
  <c r="G1272" i="47" s="1"/>
  <c r="C1272" i="47"/>
  <c r="D1272" i="47"/>
  <c r="F1272" i="47"/>
  <c r="E1272" i="47"/>
  <c r="H1272" i="47"/>
  <c r="A1287" i="47"/>
  <c r="B1287" i="47"/>
  <c r="G1287" i="47" s="1"/>
  <c r="D1287" i="47"/>
  <c r="H1287" i="47"/>
  <c r="E1287" i="47"/>
  <c r="F1287" i="47"/>
  <c r="C1287" i="47"/>
  <c r="A1014" i="47"/>
  <c r="B1014" i="47"/>
  <c r="G1014" i="47" s="1"/>
  <c r="D1014" i="47"/>
  <c r="C1014" i="47"/>
  <c r="H1014" i="47"/>
  <c r="E1014" i="47"/>
  <c r="F1014" i="47"/>
  <c r="B982" i="47"/>
  <c r="G982" i="47" s="1"/>
  <c r="A982" i="47"/>
  <c r="D982" i="47"/>
  <c r="H982" i="47"/>
  <c r="E982" i="47"/>
  <c r="F982" i="47"/>
  <c r="C982" i="47"/>
  <c r="A1007" i="47"/>
  <c r="B1007" i="47"/>
  <c r="G1007" i="47" s="1"/>
  <c r="D1007" i="47"/>
  <c r="E1007" i="47"/>
  <c r="F1007" i="47"/>
  <c r="C1007" i="47"/>
  <c r="H1007" i="47"/>
  <c r="A1013" i="47"/>
  <c r="B1013" i="47"/>
  <c r="G1013" i="47" s="1"/>
  <c r="D1013" i="47"/>
  <c r="E1013" i="47"/>
  <c r="H1013" i="47"/>
  <c r="C1013" i="47"/>
  <c r="F1013" i="47"/>
  <c r="A1311" i="47"/>
  <c r="B1311" i="47"/>
  <c r="G1311" i="47" s="1"/>
  <c r="D1311" i="47"/>
  <c r="F1311" i="47"/>
  <c r="E1311" i="47"/>
  <c r="H1311" i="47"/>
  <c r="C1311" i="47"/>
  <c r="A1345" i="47"/>
  <c r="B1345" i="47"/>
  <c r="G1345" i="47" s="1"/>
  <c r="C1345" i="47"/>
  <c r="D1345" i="47"/>
  <c r="H1345" i="47"/>
  <c r="F1345" i="47"/>
  <c r="E1345" i="47"/>
  <c r="A1045" i="47"/>
  <c r="B1045" i="47"/>
  <c r="G1045" i="47" s="1"/>
  <c r="C1045" i="47"/>
  <c r="D1045" i="47"/>
  <c r="E1045" i="47"/>
  <c r="H1045" i="47"/>
  <c r="F1045" i="47"/>
  <c r="A1043" i="47"/>
  <c r="B1043" i="47"/>
  <c r="G1043" i="47" s="1"/>
  <c r="D1043" i="47"/>
  <c r="C1043" i="47"/>
  <c r="H1043" i="47"/>
  <c r="E1043" i="47"/>
  <c r="F1043" i="47"/>
  <c r="A1276" i="47"/>
  <c r="B1276" i="47"/>
  <c r="G1276" i="47" s="1"/>
  <c r="D1276" i="47"/>
  <c r="E1276" i="47"/>
  <c r="H1276" i="47"/>
  <c r="C1276" i="47"/>
  <c r="F1276" i="47"/>
  <c r="A1233" i="47"/>
  <c r="B1233" i="47"/>
  <c r="G1233" i="47" s="1"/>
  <c r="D1233" i="47"/>
  <c r="E1233" i="47"/>
  <c r="C1233" i="47"/>
  <c r="H1233" i="47"/>
  <c r="F1233" i="47"/>
  <c r="A1071" i="47"/>
  <c r="B1071" i="47"/>
  <c r="G1071" i="47" s="1"/>
  <c r="C1071" i="47"/>
  <c r="D1071" i="47"/>
  <c r="E1071" i="47"/>
  <c r="H1071" i="47"/>
  <c r="F1071" i="47"/>
  <c r="A1037" i="47"/>
  <c r="B1037" i="47"/>
  <c r="G1037" i="47" s="1"/>
  <c r="D1037" i="47"/>
  <c r="H1037" i="47"/>
  <c r="E1037" i="47"/>
  <c r="F1037" i="47"/>
  <c r="C1037" i="47"/>
  <c r="B1069" i="47"/>
  <c r="G1069" i="47" s="1"/>
  <c r="D1069" i="47"/>
  <c r="A1069" i="47"/>
  <c r="E1069" i="47"/>
  <c r="H1069" i="47"/>
  <c r="C1069" i="47"/>
  <c r="F1069" i="47"/>
  <c r="A1101" i="47"/>
  <c r="B1101" i="47"/>
  <c r="G1101" i="47" s="1"/>
  <c r="D1101" i="47"/>
  <c r="F1101" i="47"/>
  <c r="E1101" i="47"/>
  <c r="H1101" i="47"/>
  <c r="C1101" i="47"/>
  <c r="A1036" i="47"/>
  <c r="B1036" i="47"/>
  <c r="C1036" i="47" s="1"/>
  <c r="D1036" i="47"/>
  <c r="G1036" i="47"/>
  <c r="H1036" i="47"/>
  <c r="E1036" i="47"/>
  <c r="F1036" i="47"/>
  <c r="A1068" i="47"/>
  <c r="B1068" i="47"/>
  <c r="G1068" i="47" s="1"/>
  <c r="C1068" i="47"/>
  <c r="D1068" i="47"/>
  <c r="F1068" i="47"/>
  <c r="E1068" i="47"/>
  <c r="H1068" i="47"/>
  <c r="A1100" i="47"/>
  <c r="B1100" i="47"/>
  <c r="C1100" i="47" s="1"/>
  <c r="D1100" i="47"/>
  <c r="F1100" i="47"/>
  <c r="G1100" i="47"/>
  <c r="E1100" i="47"/>
  <c r="H1100" i="47"/>
  <c r="B1035" i="47"/>
  <c r="G1035" i="47" s="1"/>
  <c r="D1035" i="47"/>
  <c r="A1035" i="47"/>
  <c r="E1035" i="47"/>
  <c r="F1035" i="47"/>
  <c r="C1035" i="47"/>
  <c r="H1035" i="47"/>
  <c r="A1067" i="47"/>
  <c r="B1067" i="47"/>
  <c r="G1067" i="47" s="1"/>
  <c r="D1067" i="47"/>
  <c r="E1067" i="47"/>
  <c r="H1067" i="47"/>
  <c r="F1067" i="47"/>
  <c r="C1067" i="47"/>
  <c r="A1099" i="47"/>
  <c r="B1099" i="47"/>
  <c r="G1099" i="47" s="1"/>
  <c r="D1099" i="47"/>
  <c r="E1099" i="47"/>
  <c r="H1099" i="47"/>
  <c r="C1099" i="47"/>
  <c r="F1099" i="47"/>
  <c r="A1206" i="47"/>
  <c r="B1206" i="47"/>
  <c r="G1206" i="47" s="1"/>
  <c r="C1206" i="47"/>
  <c r="D1206" i="47"/>
  <c r="F1206" i="47"/>
  <c r="E1206" i="47"/>
  <c r="H1206" i="47"/>
  <c r="B1170" i="47"/>
  <c r="G1170" i="47" s="1"/>
  <c r="C1170" i="47"/>
  <c r="D1170" i="47"/>
  <c r="A1170" i="47"/>
  <c r="F1170" i="47"/>
  <c r="E1170" i="47"/>
  <c r="H1170" i="47"/>
  <c r="D1194" i="47"/>
  <c r="A1194" i="47"/>
  <c r="B1194" i="47"/>
  <c r="G1194" i="47" s="1"/>
  <c r="C1194" i="47"/>
  <c r="E1194" i="47"/>
  <c r="H1194" i="47"/>
  <c r="F1194" i="47"/>
  <c r="A1302" i="47"/>
  <c r="B1302" i="47"/>
  <c r="C1302" i="47" s="1"/>
  <c r="D1302" i="47"/>
  <c r="G1302" i="47"/>
  <c r="E1302" i="47"/>
  <c r="H1302" i="47"/>
  <c r="F1302" i="47"/>
  <c r="A1258" i="47"/>
  <c r="B1258" i="47"/>
  <c r="G1258" i="47" s="1"/>
  <c r="D1258" i="47"/>
  <c r="F1258" i="47"/>
  <c r="E1258" i="47"/>
  <c r="H1258" i="47"/>
  <c r="C1258" i="47"/>
  <c r="A1263" i="47"/>
  <c r="B1263" i="47"/>
  <c r="G1263" i="47" s="1"/>
  <c r="D1263" i="47"/>
  <c r="F1263" i="47"/>
  <c r="E1263" i="47"/>
  <c r="H1263" i="47"/>
  <c r="C1263" i="47"/>
  <c r="A1303" i="47"/>
  <c r="B1303" i="47"/>
  <c r="G1303" i="47" s="1"/>
  <c r="C1303" i="47"/>
  <c r="D1303" i="47"/>
  <c r="E1303" i="47"/>
  <c r="H1303" i="47"/>
  <c r="F1303" i="47"/>
  <c r="A1314" i="47"/>
  <c r="D1314" i="47"/>
  <c r="B1314" i="47"/>
  <c r="G1314" i="47" s="1"/>
  <c r="E1314" i="47"/>
  <c r="C1314" i="47"/>
  <c r="F1314" i="47"/>
  <c r="H1314" i="47"/>
  <c r="A1346" i="47"/>
  <c r="B1346" i="47"/>
  <c r="C1346" i="47" s="1"/>
  <c r="D1346" i="47"/>
  <c r="F1346" i="47"/>
  <c r="E1346" i="47"/>
  <c r="G1346" i="47"/>
  <c r="H1346" i="47"/>
  <c r="D1031" i="47"/>
  <c r="A1031" i="47"/>
  <c r="B1031" i="47"/>
  <c r="G1031" i="47" s="1"/>
  <c r="H1031" i="47"/>
  <c r="E1031" i="47"/>
  <c r="C1031" i="47"/>
  <c r="F1031" i="47"/>
  <c r="D1000" i="47"/>
  <c r="A1000" i="47"/>
  <c r="B1000" i="47"/>
  <c r="G1000" i="47" s="1"/>
  <c r="C1000" i="47"/>
  <c r="H1000" i="47"/>
  <c r="E1000" i="47"/>
  <c r="F1000" i="47"/>
  <c r="A1020" i="47"/>
  <c r="B1020" i="47"/>
  <c r="G1020" i="47" s="1"/>
  <c r="C1020" i="47"/>
  <c r="D1020" i="47"/>
  <c r="E1020" i="47"/>
  <c r="H1020" i="47"/>
  <c r="F1020" i="47"/>
  <c r="D988" i="47"/>
  <c r="G988" i="47"/>
  <c r="A988" i="47"/>
  <c r="B988" i="47"/>
  <c r="C988" i="47" s="1"/>
  <c r="H988" i="47"/>
  <c r="E988" i="47"/>
  <c r="F988" i="47"/>
  <c r="A1057" i="47"/>
  <c r="B1057" i="47"/>
  <c r="G1057" i="47" s="1"/>
  <c r="C1057" i="47"/>
  <c r="D1057" i="47"/>
  <c r="H1057" i="47"/>
  <c r="E1057" i="47"/>
  <c r="F1057" i="47"/>
  <c r="A1089" i="47"/>
  <c r="B1089" i="47"/>
  <c r="G1089" i="47" s="1"/>
  <c r="C1089" i="47"/>
  <c r="D1089" i="47"/>
  <c r="H1089" i="47"/>
  <c r="E1089" i="47"/>
  <c r="F1089" i="47"/>
  <c r="A1121" i="47"/>
  <c r="B1121" i="47"/>
  <c r="G1121" i="47" s="1"/>
  <c r="D1121" i="47"/>
  <c r="E1121" i="47"/>
  <c r="H1121" i="47"/>
  <c r="F1121" i="47"/>
  <c r="C1121" i="47"/>
  <c r="D1063" i="47"/>
  <c r="A1063" i="47"/>
  <c r="B1063" i="47"/>
  <c r="G1063" i="47" s="1"/>
  <c r="C1063" i="47"/>
  <c r="E1063" i="47"/>
  <c r="H1063" i="47"/>
  <c r="F1063" i="47"/>
  <c r="A1095" i="47"/>
  <c r="B1095" i="47"/>
  <c r="G1095" i="47" s="1"/>
  <c r="C1095" i="47"/>
  <c r="D1095" i="47"/>
  <c r="E1095" i="47"/>
  <c r="H1095" i="47"/>
  <c r="F1095" i="47"/>
  <c r="A1299" i="47"/>
  <c r="D1299" i="47"/>
  <c r="B1299" i="47"/>
  <c r="G1299" i="47" s="1"/>
  <c r="H1299" i="47"/>
  <c r="C1299" i="47"/>
  <c r="F1299" i="47"/>
  <c r="E1299" i="47"/>
  <c r="A1129" i="47"/>
  <c r="B1129" i="47"/>
  <c r="G1129" i="47" s="1"/>
  <c r="D1129" i="47"/>
  <c r="E1129" i="47"/>
  <c r="H1129" i="47"/>
  <c r="F1129" i="47"/>
  <c r="C1129" i="47"/>
  <c r="A1177" i="47"/>
  <c r="B1177" i="47"/>
  <c r="G1177" i="47" s="1"/>
  <c r="D1177" i="47"/>
  <c r="H1177" i="47"/>
  <c r="F1177" i="47"/>
  <c r="C1177" i="47"/>
  <c r="E1177" i="47"/>
  <c r="B1207" i="47"/>
  <c r="G1207" i="47" s="1"/>
  <c r="C1207" i="47"/>
  <c r="D1207" i="47"/>
  <c r="A1207" i="47"/>
  <c r="E1207" i="47"/>
  <c r="F1207" i="47"/>
  <c r="H1207" i="47"/>
  <c r="D1175" i="47"/>
  <c r="A1175" i="47"/>
  <c r="B1175" i="47"/>
  <c r="G1175" i="47" s="1"/>
  <c r="C1175" i="47"/>
  <c r="F1175" i="47"/>
  <c r="E1175" i="47"/>
  <c r="H1175" i="47"/>
  <c r="A1150" i="47"/>
  <c r="B1150" i="47"/>
  <c r="G1150" i="47" s="1"/>
  <c r="C1150" i="47"/>
  <c r="D1150" i="47"/>
  <c r="E1150" i="47"/>
  <c r="H1150" i="47"/>
  <c r="F1150" i="47"/>
  <c r="A1182" i="47"/>
  <c r="B1182" i="47"/>
  <c r="G1182" i="47" s="1"/>
  <c r="C1182" i="47"/>
  <c r="D1182" i="47"/>
  <c r="F1182" i="47"/>
  <c r="H1182" i="47"/>
  <c r="E1182" i="47"/>
  <c r="A1322" i="47"/>
  <c r="B1322" i="47"/>
  <c r="G1322" i="47" s="1"/>
  <c r="C1322" i="47"/>
  <c r="D1322" i="47"/>
  <c r="F1322" i="47"/>
  <c r="E1322" i="47"/>
  <c r="H1322" i="47"/>
  <c r="B1180" i="47"/>
  <c r="G1180" i="47" s="1"/>
  <c r="D1180" i="47"/>
  <c r="A1180" i="47"/>
  <c r="H1180" i="47"/>
  <c r="C1180" i="47"/>
  <c r="E1180" i="47"/>
  <c r="F1180" i="47"/>
  <c r="A1214" i="47"/>
  <c r="B1214" i="47"/>
  <c r="G1214" i="47" s="1"/>
  <c r="C1214" i="47"/>
  <c r="D1214" i="47"/>
  <c r="H1214" i="47"/>
  <c r="F1214" i="47"/>
  <c r="E1214" i="47"/>
  <c r="A1326" i="47"/>
  <c r="B1326" i="47"/>
  <c r="C1326" i="47" s="1"/>
  <c r="D1326" i="47"/>
  <c r="G1326" i="47"/>
  <c r="F1326" i="47"/>
  <c r="H1326" i="47"/>
  <c r="E1326" i="47"/>
  <c r="A1245" i="47"/>
  <c r="B1245" i="47"/>
  <c r="G1245" i="47" s="1"/>
  <c r="D1245" i="47"/>
  <c r="F1245" i="47"/>
  <c r="H1245" i="47"/>
  <c r="E1245" i="47"/>
  <c r="C1245" i="47"/>
  <c r="A1307" i="47"/>
  <c r="B1307" i="47"/>
  <c r="G1307" i="47" s="1"/>
  <c r="D1307" i="47"/>
  <c r="E1307" i="47"/>
  <c r="C1307" i="47"/>
  <c r="H1307" i="47"/>
  <c r="F1307" i="47"/>
  <c r="A1243" i="47"/>
  <c r="B1243" i="47"/>
  <c r="G1243" i="47" s="1"/>
  <c r="C1243" i="47"/>
  <c r="D1243" i="47"/>
  <c r="H1243" i="47"/>
  <c r="E1243" i="47"/>
  <c r="F1243" i="47"/>
  <c r="B1275" i="47"/>
  <c r="G1275" i="47" s="1"/>
  <c r="D1275" i="47"/>
  <c r="A1275" i="47"/>
  <c r="H1275" i="47"/>
  <c r="F1275" i="47"/>
  <c r="E1275" i="47"/>
  <c r="C1275" i="47"/>
  <c r="D1320" i="47"/>
  <c r="A1320" i="47"/>
  <c r="B1320" i="47"/>
  <c r="C1320" i="47" s="1"/>
  <c r="H1320" i="47"/>
  <c r="F1320" i="47"/>
  <c r="E1320" i="47"/>
  <c r="G1320" i="47"/>
  <c r="A1011" i="47"/>
  <c r="B1011" i="47"/>
  <c r="G1011" i="47" s="1"/>
  <c r="D1011" i="47"/>
  <c r="E1011" i="47"/>
  <c r="F1011" i="47"/>
  <c r="C1011" i="47"/>
  <c r="H1011" i="47"/>
  <c r="A1009" i="47"/>
  <c r="B1009" i="47"/>
  <c r="G1009" i="47" s="1"/>
  <c r="D1009" i="47"/>
  <c r="F1009" i="47"/>
  <c r="E1009" i="47"/>
  <c r="H1009" i="47"/>
  <c r="C1009" i="47"/>
  <c r="B1002" i="47"/>
  <c r="C1002" i="47" s="1"/>
  <c r="D1002" i="47"/>
  <c r="G1002" i="47"/>
  <c r="A1002" i="47"/>
  <c r="E1002" i="47"/>
  <c r="H1002" i="47"/>
  <c r="F1002" i="47"/>
  <c r="A1038" i="47"/>
  <c r="B1038" i="47"/>
  <c r="C1038" i="47" s="1"/>
  <c r="G1038" i="47"/>
  <c r="D1038" i="47"/>
  <c r="H1038" i="47"/>
  <c r="E1038" i="47"/>
  <c r="F1038" i="47"/>
  <c r="A1070" i="47"/>
  <c r="B1070" i="47"/>
  <c r="G1070" i="47" s="1"/>
  <c r="C1070" i="47"/>
  <c r="D1070" i="47"/>
  <c r="H1070" i="47"/>
  <c r="E1070" i="47"/>
  <c r="F1070" i="47"/>
  <c r="D1102" i="47"/>
  <c r="G1102" i="47"/>
  <c r="A1102" i="47"/>
  <c r="B1102" i="47"/>
  <c r="C1102" i="47"/>
  <c r="H1102" i="47"/>
  <c r="E1102" i="47"/>
  <c r="F1102" i="47"/>
  <c r="B1124" i="47"/>
  <c r="G1124" i="47" s="1"/>
  <c r="C1124" i="47"/>
  <c r="D1124" i="47"/>
  <c r="A1124" i="47"/>
  <c r="H1124" i="47"/>
  <c r="F1124" i="47"/>
  <c r="E1124" i="47"/>
  <c r="A1138" i="47"/>
  <c r="B1138" i="47"/>
  <c r="G1138" i="47" s="1"/>
  <c r="C1138" i="47"/>
  <c r="D1138" i="47"/>
  <c r="H1138" i="47"/>
  <c r="E1138" i="47"/>
  <c r="F1138" i="47"/>
  <c r="D1128" i="47"/>
  <c r="A1128" i="47"/>
  <c r="B1128" i="47"/>
  <c r="G1128" i="47" s="1"/>
  <c r="C1128" i="47"/>
  <c r="E1128" i="47"/>
  <c r="H1128" i="47"/>
  <c r="F1128" i="47"/>
  <c r="A1157" i="47"/>
  <c r="B1157" i="47"/>
  <c r="G1157" i="47" s="1"/>
  <c r="C1157" i="47"/>
  <c r="D1157" i="47"/>
  <c r="E1157" i="47"/>
  <c r="H1157" i="47"/>
  <c r="F1157" i="47"/>
  <c r="A1189" i="47"/>
  <c r="B1189" i="47"/>
  <c r="G1189" i="47" s="1"/>
  <c r="C1189" i="47"/>
  <c r="D1189" i="47"/>
  <c r="E1189" i="47"/>
  <c r="F1189" i="47"/>
  <c r="H1189" i="47"/>
  <c r="A1337" i="47"/>
  <c r="B1337" i="47"/>
  <c r="G1337" i="47" s="1"/>
  <c r="D1337" i="47"/>
  <c r="C1337" i="47"/>
  <c r="E1337" i="47"/>
  <c r="F1337" i="47"/>
  <c r="H1337" i="47"/>
  <c r="A1224" i="47"/>
  <c r="B1224" i="47"/>
  <c r="G1224" i="47" s="1"/>
  <c r="C1224" i="47"/>
  <c r="D1224" i="47"/>
  <c r="H1224" i="47"/>
  <c r="E1224" i="47"/>
  <c r="F1224" i="47"/>
  <c r="A1179" i="47"/>
  <c r="B1179" i="47"/>
  <c r="G1179" i="47" s="1"/>
  <c r="D1179" i="47"/>
  <c r="H1179" i="47"/>
  <c r="C1179" i="47"/>
  <c r="E1179" i="47"/>
  <c r="F1179" i="47"/>
  <c r="A1223" i="47"/>
  <c r="B1223" i="47"/>
  <c r="G1223" i="47" s="1"/>
  <c r="C1223" i="47"/>
  <c r="D1223" i="47"/>
  <c r="E1223" i="47"/>
  <c r="F1223" i="47"/>
  <c r="H1223" i="47"/>
  <c r="A1273" i="47"/>
  <c r="B1273" i="47"/>
  <c r="G1273" i="47" s="1"/>
  <c r="D1273" i="47"/>
  <c r="F1273" i="47"/>
  <c r="E1273" i="47"/>
  <c r="C1273" i="47"/>
  <c r="H1273" i="47"/>
  <c r="A1228" i="47"/>
  <c r="B1228" i="47"/>
  <c r="G1228" i="47" s="1"/>
  <c r="C1228" i="47"/>
  <c r="D1228" i="47"/>
  <c r="E1228" i="47"/>
  <c r="H1228" i="47"/>
  <c r="F1228" i="47"/>
  <c r="B1227" i="47"/>
  <c r="G1227" i="47" s="1"/>
  <c r="D1227" i="47"/>
  <c r="A1227" i="47"/>
  <c r="F1227" i="47"/>
  <c r="E1227" i="47"/>
  <c r="C1227" i="47"/>
  <c r="H1227" i="47"/>
  <c r="A1308" i="47"/>
  <c r="B1308" i="47"/>
  <c r="D1308" i="47"/>
  <c r="H1308" i="47"/>
  <c r="F1308" i="47"/>
  <c r="E1308" i="47"/>
  <c r="C1308" i="47"/>
  <c r="G1308" i="47"/>
  <c r="A1329" i="47"/>
  <c r="B1329" i="47"/>
  <c r="D1329" i="47"/>
  <c r="F1329" i="47"/>
  <c r="E1329" i="47"/>
  <c r="H1329" i="47"/>
  <c r="G1329" i="47"/>
  <c r="C1329" i="47"/>
  <c r="B1338" i="47"/>
  <c r="C1338" i="47" s="1"/>
  <c r="D1338" i="47"/>
  <c r="A1338" i="47"/>
  <c r="F1338" i="47"/>
  <c r="H1338" i="47"/>
  <c r="E1338" i="47"/>
  <c r="G1338" i="47"/>
  <c r="B1309" i="47"/>
  <c r="G1309" i="47" s="1"/>
  <c r="D1309" i="47"/>
  <c r="A1309" i="47"/>
  <c r="E1309" i="47"/>
  <c r="C1309" i="47"/>
  <c r="H1309" i="47"/>
  <c r="F1309" i="47"/>
  <c r="B1325" i="47"/>
  <c r="G1325" i="47" s="1"/>
  <c r="C1325" i="47"/>
  <c r="D1325" i="47"/>
  <c r="A1325" i="47"/>
  <c r="E1325" i="47"/>
  <c r="H1325" i="47"/>
  <c r="F1325" i="47"/>
  <c r="B1133" i="47"/>
  <c r="G1133" i="47" s="1"/>
  <c r="C1133" i="47"/>
  <c r="D1133" i="47"/>
  <c r="A1133" i="47"/>
  <c r="H1133" i="47"/>
  <c r="E1133" i="47"/>
  <c r="F1133" i="47"/>
  <c r="A1239" i="47"/>
  <c r="B1239" i="47"/>
  <c r="G1239" i="47" s="1"/>
  <c r="D1239" i="47"/>
  <c r="F1239" i="47"/>
  <c r="E1239" i="47"/>
  <c r="H1239" i="47"/>
  <c r="C1239" i="47"/>
  <c r="A1278" i="47"/>
  <c r="B1278" i="47"/>
  <c r="G1278" i="47" s="1"/>
  <c r="D1278" i="47"/>
  <c r="F1278" i="47"/>
  <c r="E1278" i="47"/>
  <c r="C1278" i="47"/>
  <c r="H1278" i="47"/>
  <c r="D1280" i="47"/>
  <c r="A1280" i="47"/>
  <c r="B1280" i="47"/>
  <c r="G1280" i="47" s="1"/>
  <c r="H1280" i="47"/>
  <c r="E1280" i="47"/>
  <c r="C1280" i="47"/>
  <c r="F1280" i="47"/>
  <c r="A1006" i="47"/>
  <c r="B1006" i="47"/>
  <c r="C1006" i="47" s="1"/>
  <c r="D1006" i="47"/>
  <c r="F1006" i="47"/>
  <c r="E1006" i="47"/>
  <c r="H1006" i="47"/>
  <c r="G1006" i="47"/>
  <c r="A1109" i="47"/>
  <c r="B1109" i="47"/>
  <c r="G1109" i="47" s="1"/>
  <c r="D1109" i="47"/>
  <c r="C1109" i="47"/>
  <c r="F1109" i="47"/>
  <c r="E1109" i="47"/>
  <c r="H1109" i="47"/>
  <c r="A1024" i="47"/>
  <c r="B1024" i="47"/>
  <c r="C1024" i="47" s="1"/>
  <c r="D1024" i="47"/>
  <c r="E1024" i="47"/>
  <c r="G1024" i="47"/>
  <c r="F1024" i="47"/>
  <c r="H1024" i="47"/>
  <c r="A1033" i="47"/>
  <c r="B1033" i="47"/>
  <c r="G1033" i="47" s="1"/>
  <c r="C1033" i="47"/>
  <c r="D1033" i="47"/>
  <c r="H1033" i="47"/>
  <c r="F1033" i="47"/>
  <c r="E1033" i="47"/>
  <c r="A1039" i="47"/>
  <c r="B1039" i="47"/>
  <c r="G1039" i="47" s="1"/>
  <c r="D1039" i="47"/>
  <c r="H1039" i="47"/>
  <c r="E1039" i="47"/>
  <c r="F1039" i="47"/>
  <c r="C1039" i="47"/>
  <c r="A1153" i="47"/>
  <c r="B1153" i="47"/>
  <c r="G1153" i="47" s="1"/>
  <c r="D1153" i="47"/>
  <c r="H1153" i="47"/>
  <c r="E1153" i="47"/>
  <c r="F1153" i="47"/>
  <c r="C1153" i="47"/>
  <c r="A1158" i="47"/>
  <c r="B1158" i="47"/>
  <c r="G1158" i="47" s="1"/>
  <c r="D1158" i="47"/>
  <c r="E1158" i="47"/>
  <c r="F1158" i="47"/>
  <c r="H1158" i="47"/>
  <c r="C1158" i="47"/>
  <c r="A1283" i="47"/>
  <c r="B1283" i="47"/>
  <c r="G1283" i="47" s="1"/>
  <c r="C1283" i="47"/>
  <c r="D1283" i="47"/>
  <c r="E1283" i="47"/>
  <c r="H1283" i="47"/>
  <c r="F1283" i="47"/>
  <c r="A1296" i="47"/>
  <c r="B1296" i="47"/>
  <c r="G1296" i="47" s="1"/>
  <c r="D1296" i="47"/>
  <c r="E1296" i="47"/>
  <c r="H1296" i="47"/>
  <c r="F1296" i="47"/>
  <c r="C1296" i="47"/>
  <c r="A1001" i="47"/>
  <c r="B1001" i="47"/>
  <c r="G1001" i="47" s="1"/>
  <c r="D1001" i="47"/>
  <c r="C1001" i="47"/>
  <c r="H1001" i="47"/>
  <c r="E1001" i="47"/>
  <c r="F1001" i="47"/>
  <c r="A1026" i="47"/>
  <c r="B1026" i="47"/>
  <c r="C1026" i="47" s="1"/>
  <c r="D1026" i="47"/>
  <c r="G1026" i="47"/>
  <c r="E1026" i="47"/>
  <c r="F1026" i="47"/>
  <c r="H1026" i="47"/>
  <c r="A994" i="47"/>
  <c r="B994" i="47"/>
  <c r="C994" i="47"/>
  <c r="D994" i="47"/>
  <c r="G994" i="47"/>
  <c r="F994" i="47"/>
  <c r="E994" i="47"/>
  <c r="H994" i="47"/>
  <c r="A1066" i="47"/>
  <c r="B1066" i="47"/>
  <c r="D1066" i="47"/>
  <c r="G1066" i="47"/>
  <c r="E1066" i="47"/>
  <c r="H1066" i="47"/>
  <c r="C1066" i="47"/>
  <c r="F1066" i="47"/>
  <c r="D1106" i="47"/>
  <c r="G1106" i="47"/>
  <c r="A1106" i="47"/>
  <c r="B1106" i="47"/>
  <c r="C1106" i="47"/>
  <c r="F1106" i="47"/>
  <c r="E1106" i="47"/>
  <c r="H1106" i="47"/>
  <c r="A1046" i="47"/>
  <c r="B1046" i="47"/>
  <c r="C1046" i="47" s="1"/>
  <c r="D1046" i="47"/>
  <c r="G1046" i="47"/>
  <c r="H1046" i="47"/>
  <c r="F1046" i="47"/>
  <c r="E1046" i="47"/>
  <c r="A1078" i="47"/>
  <c r="B1078" i="47"/>
  <c r="C1078" i="47" s="1"/>
  <c r="D1078" i="47"/>
  <c r="E1078" i="47"/>
  <c r="G1078" i="47"/>
  <c r="F1078" i="47"/>
  <c r="H1078" i="47"/>
  <c r="D1110" i="47"/>
  <c r="G1110" i="47"/>
  <c r="A1110" i="47"/>
  <c r="B1110" i="47"/>
  <c r="C1110" i="47"/>
  <c r="E1110" i="47"/>
  <c r="H1110" i="47"/>
  <c r="F1110" i="47"/>
  <c r="A1132" i="47"/>
  <c r="B1132" i="47"/>
  <c r="G1132" i="47" s="1"/>
  <c r="D1132" i="47"/>
  <c r="H1132" i="47"/>
  <c r="E1132" i="47"/>
  <c r="C1132" i="47"/>
  <c r="F1132" i="47"/>
  <c r="B1146" i="47"/>
  <c r="G1146" i="47" s="1"/>
  <c r="D1146" i="47"/>
  <c r="A1146" i="47"/>
  <c r="H1146" i="47"/>
  <c r="E1146" i="47"/>
  <c r="C1146" i="47"/>
  <c r="F1146" i="47"/>
  <c r="A1136" i="47"/>
  <c r="B1136" i="47"/>
  <c r="D1136" i="47"/>
  <c r="E1136" i="47"/>
  <c r="H1136" i="47"/>
  <c r="G1136" i="47"/>
  <c r="F1136" i="47"/>
  <c r="C1136" i="47"/>
  <c r="A1162" i="47"/>
  <c r="B1162" i="47"/>
  <c r="G1162" i="47" s="1"/>
  <c r="D1162" i="47"/>
  <c r="E1162" i="47"/>
  <c r="C1162" i="47"/>
  <c r="H1162" i="47"/>
  <c r="F1162" i="47"/>
  <c r="A1165" i="47"/>
  <c r="B1165" i="47"/>
  <c r="G1165" i="47" s="1"/>
  <c r="D1165" i="47"/>
  <c r="E1165" i="47"/>
  <c r="F1165" i="47"/>
  <c r="C1165" i="47"/>
  <c r="H1165" i="47"/>
  <c r="A1197" i="47"/>
  <c r="B1197" i="47"/>
  <c r="G1197" i="47" s="1"/>
  <c r="D1197" i="47"/>
  <c r="E1197" i="47"/>
  <c r="H1197" i="47"/>
  <c r="F1197" i="47"/>
  <c r="C1197" i="47"/>
  <c r="A1155" i="47"/>
  <c r="B1155" i="47"/>
  <c r="G1155" i="47" s="1"/>
  <c r="D1155" i="47"/>
  <c r="C1155" i="47"/>
  <c r="H1155" i="47"/>
  <c r="F1155" i="47"/>
  <c r="E1155" i="47"/>
  <c r="A1187" i="47"/>
  <c r="B1187" i="47"/>
  <c r="G1187" i="47" s="1"/>
  <c r="D1187" i="47"/>
  <c r="E1187" i="47"/>
  <c r="H1187" i="47"/>
  <c r="F1187" i="47"/>
  <c r="C1187" i="47"/>
  <c r="A1255" i="47"/>
  <c r="B1255" i="47"/>
  <c r="G1255" i="47" s="1"/>
  <c r="C1255" i="47"/>
  <c r="D1255" i="47"/>
  <c r="E1255" i="47"/>
  <c r="H1255" i="47"/>
  <c r="F1255" i="47"/>
  <c r="A1340" i="47"/>
  <c r="B1340" i="47"/>
  <c r="C1340" i="47" s="1"/>
  <c r="D1340" i="47"/>
  <c r="E1340" i="47"/>
  <c r="H1340" i="47"/>
  <c r="F1340" i="47"/>
  <c r="G1340" i="47"/>
  <c r="A1244" i="47"/>
  <c r="B1244" i="47"/>
  <c r="G1244" i="47" s="1"/>
  <c r="D1244" i="47"/>
  <c r="F1244" i="47"/>
  <c r="E1244" i="47"/>
  <c r="H1244" i="47"/>
  <c r="C1244" i="47"/>
  <c r="A1204" i="47"/>
  <c r="B1204" i="47"/>
  <c r="G1204" i="47" s="1"/>
  <c r="D1204" i="47"/>
  <c r="E1204" i="47"/>
  <c r="H1204" i="47"/>
  <c r="C1204" i="47"/>
  <c r="F1204" i="47"/>
  <c r="C1270" i="47"/>
  <c r="D1270" i="47"/>
  <c r="A1270" i="47"/>
  <c r="B1270" i="47"/>
  <c r="G1270" i="47" s="1"/>
  <c r="E1270" i="47"/>
  <c r="F1270" i="47"/>
  <c r="H1270" i="47"/>
  <c r="D1203" i="47"/>
  <c r="A1203" i="47"/>
  <c r="B1203" i="47"/>
  <c r="G1203" i="47" s="1"/>
  <c r="C1203" i="47"/>
  <c r="H1203" i="47"/>
  <c r="F1203" i="47"/>
  <c r="E1203" i="47"/>
  <c r="A1218" i="47"/>
  <c r="B1218" i="47"/>
  <c r="G1218" i="47" s="1"/>
  <c r="D1218" i="47"/>
  <c r="E1218" i="47"/>
  <c r="H1218" i="47"/>
  <c r="F1218" i="47"/>
  <c r="C1218" i="47"/>
  <c r="A1335" i="47"/>
  <c r="B1335" i="47"/>
  <c r="G1335" i="47" s="1"/>
  <c r="C1335" i="47"/>
  <c r="D1335" i="47"/>
  <c r="E1335" i="47"/>
  <c r="H1335" i="47"/>
  <c r="F1335" i="47"/>
  <c r="A1317" i="47"/>
  <c r="B1317" i="47"/>
  <c r="G1317" i="47" s="1"/>
  <c r="D1317" i="47"/>
  <c r="H1317" i="47"/>
  <c r="F1317" i="47"/>
  <c r="E1317" i="47"/>
  <c r="C1317" i="47"/>
  <c r="B1333" i="47"/>
  <c r="G1333" i="47" s="1"/>
  <c r="D1333" i="47"/>
  <c r="A1333" i="47"/>
  <c r="H1333" i="47"/>
  <c r="C1333" i="47"/>
  <c r="E1333" i="47"/>
  <c r="F1333" i="47"/>
  <c r="A1032" i="47"/>
  <c r="B1032" i="47"/>
  <c r="C1032" i="47"/>
  <c r="D1032" i="47"/>
  <c r="G1032" i="47"/>
  <c r="H1032" i="47"/>
  <c r="F1032" i="47"/>
  <c r="E1032" i="47"/>
  <c r="A1139" i="47"/>
  <c r="B1139" i="47"/>
  <c r="G1139" i="47" s="1"/>
  <c r="D1139" i="47"/>
  <c r="H1139" i="47"/>
  <c r="E1139" i="47"/>
  <c r="C1139" i="47"/>
  <c r="F1139" i="47"/>
  <c r="A1225" i="47"/>
  <c r="B1225" i="47"/>
  <c r="G1225" i="47" s="1"/>
  <c r="D1225" i="47"/>
  <c r="E1225" i="47"/>
  <c r="H1225" i="47"/>
  <c r="F1225" i="47"/>
  <c r="C1225" i="47"/>
  <c r="A1108" i="47"/>
  <c r="B1108" i="47"/>
  <c r="C1108" i="47" s="1"/>
  <c r="D1108" i="47"/>
  <c r="G1108" i="47"/>
  <c r="E1108" i="47"/>
  <c r="H1108" i="47"/>
  <c r="F1108" i="47"/>
  <c r="A1330" i="47"/>
  <c r="B1330" i="47"/>
  <c r="C1330" i="47" s="1"/>
  <c r="D1330" i="47"/>
  <c r="E1330" i="47"/>
  <c r="H1330" i="47"/>
  <c r="F1330" i="47"/>
  <c r="G1330" i="47"/>
  <c r="A1003" i="47"/>
  <c r="B1003" i="47"/>
  <c r="G1003" i="47" s="1"/>
  <c r="D1003" i="47"/>
  <c r="E1003" i="47"/>
  <c r="F1003" i="47"/>
  <c r="H1003" i="47"/>
  <c r="C1003" i="47"/>
  <c r="C1098" i="47"/>
  <c r="D1098" i="47"/>
  <c r="A1098" i="47"/>
  <c r="B1098" i="47"/>
  <c r="G1098" i="47" s="1"/>
  <c r="F1098" i="47"/>
  <c r="E1098" i="47"/>
  <c r="H1098" i="47"/>
  <c r="A1005" i="47"/>
  <c r="D1005" i="47"/>
  <c r="B1005" i="47"/>
  <c r="G1005" i="47" s="1"/>
  <c r="H1005" i="47"/>
  <c r="E1005" i="47"/>
  <c r="C1005" i="47"/>
  <c r="F1005" i="47"/>
  <c r="A1040" i="47"/>
  <c r="B1040" i="47"/>
  <c r="D1040" i="47"/>
  <c r="H1040" i="47"/>
  <c r="F1040" i="47"/>
  <c r="E1040" i="47"/>
  <c r="C1040" i="47"/>
  <c r="G1040" i="47"/>
  <c r="B1072" i="47"/>
  <c r="G1072" i="47" s="1"/>
  <c r="A1072" i="47"/>
  <c r="C1072" i="47"/>
  <c r="D1072" i="47"/>
  <c r="E1072" i="47"/>
  <c r="H1072" i="47"/>
  <c r="F1072" i="47"/>
  <c r="A1104" i="47"/>
  <c r="B1104" i="47"/>
  <c r="C1104" i="47"/>
  <c r="D1104" i="47"/>
  <c r="G1104" i="47"/>
  <c r="E1104" i="47"/>
  <c r="H1104" i="47"/>
  <c r="F1104" i="47"/>
  <c r="A1141" i="47"/>
  <c r="D1141" i="47"/>
  <c r="B1141" i="47"/>
  <c r="G1141" i="47" s="1"/>
  <c r="H1141" i="47"/>
  <c r="E1141" i="47"/>
  <c r="C1141" i="47"/>
  <c r="F1141" i="47"/>
  <c r="D1147" i="47"/>
  <c r="A1147" i="47"/>
  <c r="B1147" i="47"/>
  <c r="G1147" i="47" s="1"/>
  <c r="F1147" i="47"/>
  <c r="E1147" i="47"/>
  <c r="H1147" i="47"/>
  <c r="C1147" i="47"/>
  <c r="A1127" i="47"/>
  <c r="D1127" i="47"/>
  <c r="B1127" i="47"/>
  <c r="G1127" i="47" s="1"/>
  <c r="H1127" i="47"/>
  <c r="F1127" i="47"/>
  <c r="E1127" i="47"/>
  <c r="C1127" i="47"/>
  <c r="A1241" i="47"/>
  <c r="B1241" i="47"/>
  <c r="G1241" i="47" s="1"/>
  <c r="D1241" i="47"/>
  <c r="F1241" i="47"/>
  <c r="E1241" i="47"/>
  <c r="H1241" i="47"/>
  <c r="C1241" i="47"/>
  <c r="A1250" i="47"/>
  <c r="C1250" i="47"/>
  <c r="D1250" i="47"/>
  <c r="B1250" i="47"/>
  <c r="G1250" i="47" s="1"/>
  <c r="H1250" i="47"/>
  <c r="E1250" i="47"/>
  <c r="F1250" i="47"/>
  <c r="B1213" i="47"/>
  <c r="G1213" i="47" s="1"/>
  <c r="D1213" i="47"/>
  <c r="A1213" i="47"/>
  <c r="C1213" i="47"/>
  <c r="F1213" i="47"/>
  <c r="E1213" i="47"/>
  <c r="H1213" i="47"/>
  <c r="A1290" i="47"/>
  <c r="B1290" i="47"/>
  <c r="G1290" i="47" s="1"/>
  <c r="D1290" i="47"/>
  <c r="C1290" i="47"/>
  <c r="E1290" i="47"/>
  <c r="H1290" i="47"/>
  <c r="F1290" i="47"/>
  <c r="A1238" i="47"/>
  <c r="B1238" i="47"/>
  <c r="G1238" i="47" s="1"/>
  <c r="C1238" i="47"/>
  <c r="D1238" i="47"/>
  <c r="H1238" i="47"/>
  <c r="E1238" i="47"/>
  <c r="F1238" i="47"/>
  <c r="A1256" i="47"/>
  <c r="B1256" i="47"/>
  <c r="G1256" i="47" s="1"/>
  <c r="C1256" i="47"/>
  <c r="D1256" i="47"/>
  <c r="F1256" i="47"/>
  <c r="E1256" i="47"/>
  <c r="H1256" i="47"/>
  <c r="A1288" i="47"/>
  <c r="B1288" i="47"/>
  <c r="G1288" i="47" s="1"/>
  <c r="D1288" i="47"/>
  <c r="E1288" i="47"/>
  <c r="C1288" i="47"/>
  <c r="H1288" i="47"/>
  <c r="F1288" i="47"/>
  <c r="A1271" i="47"/>
  <c r="B1271" i="47"/>
  <c r="G1271" i="47" s="1"/>
  <c r="D1271" i="47"/>
  <c r="E1271" i="47"/>
  <c r="H1271" i="47"/>
  <c r="F1271" i="47"/>
  <c r="C1271" i="47"/>
  <c r="B1305" i="47"/>
  <c r="G1305" i="47" s="1"/>
  <c r="D1305" i="47"/>
  <c r="A1305" i="47"/>
  <c r="E1305" i="47"/>
  <c r="F1305" i="47"/>
  <c r="H1305" i="47"/>
  <c r="C1305" i="47"/>
  <c r="C1339" i="47"/>
  <c r="D1339" i="47"/>
  <c r="A1339" i="47"/>
  <c r="B1339" i="47"/>
  <c r="G1339" i="47" s="1"/>
  <c r="H1339" i="47"/>
  <c r="E1339" i="47"/>
  <c r="F1339" i="47"/>
  <c r="A1030" i="47"/>
  <c r="C1030" i="47"/>
  <c r="D1030" i="47"/>
  <c r="B1030" i="47"/>
  <c r="G1030" i="47" s="1"/>
  <c r="E1030" i="47"/>
  <c r="H1030" i="47"/>
  <c r="F1030" i="47"/>
  <c r="A998" i="47"/>
  <c r="B998" i="47"/>
  <c r="C998" i="47" s="1"/>
  <c r="D998" i="47"/>
  <c r="E998" i="47"/>
  <c r="F998" i="47"/>
  <c r="G998" i="47"/>
  <c r="H998" i="47"/>
  <c r="A1042" i="47"/>
  <c r="B1042" i="47"/>
  <c r="C1042" i="47" s="1"/>
  <c r="D1042" i="47"/>
  <c r="E1042" i="47"/>
  <c r="H1042" i="47"/>
  <c r="F1042" i="47"/>
  <c r="G1042" i="47"/>
  <c r="A979" i="47"/>
  <c r="B979" i="47"/>
  <c r="G979" i="47" s="1"/>
  <c r="C979" i="47"/>
  <c r="D979" i="47"/>
  <c r="H979" i="47"/>
  <c r="F979" i="47"/>
  <c r="E979" i="47"/>
  <c r="B1324" i="47"/>
  <c r="C1324" i="47" s="1"/>
  <c r="D1324" i="47"/>
  <c r="F1324" i="47"/>
  <c r="A1324" i="47"/>
  <c r="G1324" i="47"/>
  <c r="H1324" i="47"/>
  <c r="E1324" i="47"/>
  <c r="A1076" i="47"/>
  <c r="B1076" i="47"/>
  <c r="D1076" i="47"/>
  <c r="G1076" i="47"/>
  <c r="H1076" i="47"/>
  <c r="C1076" i="47"/>
  <c r="E1076" i="47"/>
  <c r="F1076" i="47"/>
  <c r="A1107" i="47"/>
  <c r="B1107" i="47"/>
  <c r="G1107" i="47" s="1"/>
  <c r="D1107" i="47"/>
  <c r="F1107" i="47"/>
  <c r="E1107" i="47"/>
  <c r="C1107" i="47"/>
  <c r="H1107" i="47"/>
  <c r="A1184" i="47"/>
  <c r="B1184" i="47"/>
  <c r="G1184" i="47" s="1"/>
  <c r="D1184" i="47"/>
  <c r="E1184" i="47"/>
  <c r="H1184" i="47"/>
  <c r="F1184" i="47"/>
  <c r="C1184" i="47"/>
  <c r="A1253" i="47"/>
  <c r="B1253" i="47"/>
  <c r="D1253" i="47"/>
  <c r="C1253" i="47"/>
  <c r="E1253" i="47"/>
  <c r="H1253" i="47"/>
  <c r="G1253" i="47"/>
  <c r="F1253" i="47"/>
  <c r="A1065" i="47"/>
  <c r="B1065" i="47"/>
  <c r="G1065" i="47" s="1"/>
  <c r="C1065" i="47"/>
  <c r="D1065" i="47"/>
  <c r="E1065" i="47"/>
  <c r="F1065" i="47"/>
  <c r="H1065" i="47"/>
  <c r="A1190" i="47"/>
  <c r="B1190" i="47"/>
  <c r="G1190" i="47" s="1"/>
  <c r="D1190" i="47"/>
  <c r="E1190" i="47"/>
  <c r="H1190" i="47"/>
  <c r="C1190" i="47"/>
  <c r="F1190" i="47"/>
  <c r="A1090" i="47"/>
  <c r="B1090" i="47"/>
  <c r="C1090" i="47"/>
  <c r="D1090" i="47"/>
  <c r="G1090" i="47"/>
  <c r="H1090" i="47"/>
  <c r="F1090" i="47"/>
  <c r="E1090" i="47"/>
  <c r="B1053" i="47"/>
  <c r="G1053" i="47" s="1"/>
  <c r="D1053" i="47"/>
  <c r="A1053" i="47"/>
  <c r="H1053" i="47"/>
  <c r="F1053" i="47"/>
  <c r="E1053" i="47"/>
  <c r="C1053" i="47"/>
  <c r="C1085" i="47"/>
  <c r="D1085" i="47"/>
  <c r="A1085" i="47"/>
  <c r="B1085" i="47"/>
  <c r="G1085" i="47" s="1"/>
  <c r="F1085" i="47"/>
  <c r="H1085" i="47"/>
  <c r="E1085" i="47"/>
  <c r="A1117" i="47"/>
  <c r="B1117" i="47"/>
  <c r="G1117" i="47" s="1"/>
  <c r="C1117" i="47"/>
  <c r="D1117" i="47"/>
  <c r="E1117" i="47"/>
  <c r="F1117" i="47"/>
  <c r="H1117" i="47"/>
  <c r="A1052" i="47"/>
  <c r="B1052" i="47"/>
  <c r="G1052" i="47" s="1"/>
  <c r="C1052" i="47"/>
  <c r="D1052" i="47"/>
  <c r="H1052" i="47"/>
  <c r="F1052" i="47"/>
  <c r="E1052" i="47"/>
  <c r="A1084" i="47"/>
  <c r="D1084" i="47"/>
  <c r="G1084" i="47"/>
  <c r="B1084" i="47"/>
  <c r="C1084" i="47" s="1"/>
  <c r="H1084" i="47"/>
  <c r="F1084" i="47"/>
  <c r="E1084" i="47"/>
  <c r="A1116" i="47"/>
  <c r="B1116" i="47"/>
  <c r="C1116" i="47"/>
  <c r="D1116" i="47"/>
  <c r="G1116" i="47"/>
  <c r="E1116" i="47"/>
  <c r="H1116" i="47"/>
  <c r="F1116" i="47"/>
  <c r="A1051" i="47"/>
  <c r="B1051" i="47"/>
  <c r="D1051" i="47"/>
  <c r="E1051" i="47"/>
  <c r="G1051" i="47"/>
  <c r="C1051" i="47"/>
  <c r="H1051" i="47"/>
  <c r="F1051" i="47"/>
  <c r="A1083" i="47"/>
  <c r="B1083" i="47"/>
  <c r="G1083" i="47" s="1"/>
  <c r="C1083" i="47"/>
  <c r="D1083" i="47"/>
  <c r="E1083" i="47"/>
  <c r="H1083" i="47"/>
  <c r="F1083" i="47"/>
  <c r="B1115" i="47"/>
  <c r="G1115" i="47" s="1"/>
  <c r="C1115" i="47"/>
  <c r="D1115" i="47"/>
  <c r="A1115" i="47"/>
  <c r="H1115" i="47"/>
  <c r="F1115" i="47"/>
  <c r="E1115" i="47"/>
  <c r="A1268" i="47"/>
  <c r="B1268" i="47"/>
  <c r="G1268" i="47" s="1"/>
  <c r="D1268" i="47"/>
  <c r="E1268" i="47"/>
  <c r="H1268" i="47"/>
  <c r="C1268" i="47"/>
  <c r="F1268" i="47"/>
  <c r="A1246" i="47"/>
  <c r="B1246" i="47"/>
  <c r="G1246" i="47" s="1"/>
  <c r="D1246" i="47"/>
  <c r="F1246" i="47"/>
  <c r="E1246" i="47"/>
  <c r="H1246" i="47"/>
  <c r="C1246" i="47"/>
  <c r="B1242" i="47"/>
  <c r="G1242" i="47" s="1"/>
  <c r="D1242" i="47"/>
  <c r="A1242" i="47"/>
  <c r="H1242" i="47"/>
  <c r="E1242" i="47"/>
  <c r="C1242" i="47"/>
  <c r="F1242" i="47"/>
  <c r="A1016" i="47"/>
  <c r="B1016" i="47"/>
  <c r="G1016" i="47" s="1"/>
  <c r="D1016" i="47"/>
  <c r="E1016" i="47"/>
  <c r="H1016" i="47"/>
  <c r="F1016" i="47"/>
  <c r="C1016" i="47"/>
  <c r="A984" i="47"/>
  <c r="B984" i="47"/>
  <c r="G984" i="47" s="1"/>
  <c r="D984" i="47"/>
  <c r="F984" i="47"/>
  <c r="E984" i="47"/>
  <c r="H984" i="47"/>
  <c r="C984" i="47"/>
  <c r="A1082" i="47"/>
  <c r="B1082" i="47"/>
  <c r="C1082" i="47"/>
  <c r="D1082" i="47"/>
  <c r="G1082" i="47"/>
  <c r="E1082" i="47"/>
  <c r="H1082" i="47"/>
  <c r="F1082" i="47"/>
  <c r="A1004" i="47"/>
  <c r="B1004" i="47"/>
  <c r="C1004" i="47" s="1"/>
  <c r="D1004" i="47"/>
  <c r="G1004" i="47"/>
  <c r="E1004" i="47"/>
  <c r="F1004" i="47"/>
  <c r="H1004" i="47"/>
  <c r="A1034" i="47"/>
  <c r="C1034" i="47"/>
  <c r="D1034" i="47"/>
  <c r="G1034" i="47"/>
  <c r="B1034" i="47"/>
  <c r="H1034" i="47"/>
  <c r="F1034" i="47"/>
  <c r="E1034" i="47"/>
  <c r="A1041" i="47"/>
  <c r="B1041" i="47"/>
  <c r="G1041" i="47" s="1"/>
  <c r="D1041" i="47"/>
  <c r="C1041" i="47"/>
  <c r="H1041" i="47"/>
  <c r="E1041" i="47"/>
  <c r="F1041" i="47"/>
  <c r="D1073" i="47"/>
  <c r="A1073" i="47"/>
  <c r="B1073" i="47"/>
  <c r="G1073" i="47" s="1"/>
  <c r="F1073" i="47"/>
  <c r="E1073" i="47"/>
  <c r="C1073" i="47"/>
  <c r="H1073" i="47"/>
  <c r="A1105" i="47"/>
  <c r="D1105" i="47"/>
  <c r="B1105" i="47"/>
  <c r="G1105" i="47" s="1"/>
  <c r="H1105" i="47"/>
  <c r="F1105" i="47"/>
  <c r="C1105" i="47"/>
  <c r="E1105" i="47"/>
  <c r="A1047" i="47"/>
  <c r="B1047" i="47"/>
  <c r="G1047" i="47" s="1"/>
  <c r="D1047" i="47"/>
  <c r="F1047" i="47"/>
  <c r="E1047" i="47"/>
  <c r="H1047" i="47"/>
  <c r="C1047" i="47"/>
  <c r="A1079" i="47"/>
  <c r="B1079" i="47"/>
  <c r="G1079" i="47" s="1"/>
  <c r="D1079" i="47"/>
  <c r="F1079" i="47"/>
  <c r="E1079" i="47"/>
  <c r="H1079" i="47"/>
  <c r="C1079" i="47"/>
  <c r="A1111" i="47"/>
  <c r="B1111" i="47"/>
  <c r="G1111" i="47" s="1"/>
  <c r="D1111" i="47"/>
  <c r="E1111" i="47"/>
  <c r="H1111" i="47"/>
  <c r="C1111" i="47"/>
  <c r="F1111" i="47"/>
  <c r="A1145" i="47"/>
  <c r="B1145" i="47"/>
  <c r="G1145" i="47" s="1"/>
  <c r="D1145" i="47"/>
  <c r="H1145" i="47"/>
  <c r="E1145" i="47"/>
  <c r="C1145" i="47"/>
  <c r="F1145" i="47"/>
  <c r="D1161" i="47"/>
  <c r="A1161" i="47"/>
  <c r="B1161" i="47"/>
  <c r="G1161" i="47" s="1"/>
  <c r="H1161" i="47"/>
  <c r="C1161" i="47"/>
  <c r="E1161" i="47"/>
  <c r="F1161" i="47"/>
  <c r="A1193" i="47"/>
  <c r="D1193" i="47"/>
  <c r="B1193" i="47"/>
  <c r="G1193" i="47" s="1"/>
  <c r="C1193" i="47"/>
  <c r="H1193" i="47"/>
  <c r="E1193" i="47"/>
  <c r="F1193" i="47"/>
  <c r="A1231" i="47"/>
  <c r="B1231" i="47"/>
  <c r="G1231" i="47" s="1"/>
  <c r="D1231" i="47"/>
  <c r="H1231" i="47"/>
  <c r="E1231" i="47"/>
  <c r="F1231" i="47"/>
  <c r="C1231" i="47"/>
  <c r="A1269" i="47"/>
  <c r="C1269" i="47"/>
  <c r="D1269" i="47"/>
  <c r="B1269" i="47"/>
  <c r="G1269" i="47" s="1"/>
  <c r="H1269" i="47"/>
  <c r="E1269" i="47"/>
  <c r="F1269" i="47"/>
  <c r="A1159" i="47"/>
  <c r="B1159" i="47"/>
  <c r="G1159" i="47" s="1"/>
  <c r="D1159" i="47"/>
  <c r="E1159" i="47"/>
  <c r="C1159" i="47"/>
  <c r="H1159" i="47"/>
  <c r="F1159" i="47"/>
  <c r="A1191" i="47"/>
  <c r="B1191" i="47"/>
  <c r="G1191" i="47" s="1"/>
  <c r="D1191" i="47"/>
  <c r="F1191" i="47"/>
  <c r="E1191" i="47"/>
  <c r="H1191" i="47"/>
  <c r="C1191" i="47"/>
  <c r="A1257" i="47"/>
  <c r="B1257" i="47"/>
  <c r="G1257" i="47" s="1"/>
  <c r="D1257" i="47"/>
  <c r="H1257" i="47"/>
  <c r="F1257" i="47"/>
  <c r="E1257" i="47"/>
  <c r="C1257" i="47"/>
  <c r="B1166" i="47"/>
  <c r="G1166" i="47" s="1"/>
  <c r="D1166" i="47"/>
  <c r="A1166" i="47"/>
  <c r="H1166" i="47"/>
  <c r="E1166" i="47"/>
  <c r="C1166" i="47"/>
  <c r="F1166" i="47"/>
  <c r="A1164" i="47"/>
  <c r="B1164" i="47"/>
  <c r="G1164" i="47" s="1"/>
  <c r="C1164" i="47"/>
  <c r="D1164" i="47"/>
  <c r="E1164" i="47"/>
  <c r="H1164" i="47"/>
  <c r="F1164" i="47"/>
  <c r="A1196" i="47"/>
  <c r="B1196" i="47"/>
  <c r="G1196" i="47" s="1"/>
  <c r="C1196" i="47"/>
  <c r="D1196" i="47"/>
  <c r="F1196" i="47"/>
  <c r="E1196" i="47"/>
  <c r="H1196" i="47"/>
  <c r="A1266" i="47"/>
  <c r="B1266" i="47"/>
  <c r="G1266" i="47" s="1"/>
  <c r="D1266" i="47"/>
  <c r="E1266" i="47"/>
  <c r="H1266" i="47"/>
  <c r="C1266" i="47"/>
  <c r="F1266" i="47"/>
  <c r="A1332" i="47"/>
  <c r="B1332" i="47"/>
  <c r="C1332" i="47" s="1"/>
  <c r="D1332" i="47"/>
  <c r="H1332" i="47"/>
  <c r="F1332" i="47"/>
  <c r="E1332" i="47"/>
  <c r="G1332" i="47"/>
  <c r="A1259" i="47"/>
  <c r="D1259" i="47"/>
  <c r="B1259" i="47"/>
  <c r="G1259" i="47" s="1"/>
  <c r="E1259" i="47"/>
  <c r="H1259" i="47"/>
  <c r="F1259" i="47"/>
  <c r="C1259" i="47"/>
  <c r="A1291" i="47"/>
  <c r="B1291" i="47"/>
  <c r="G1291" i="47" s="1"/>
  <c r="C1291" i="47"/>
  <c r="D1291" i="47"/>
  <c r="E1291" i="47"/>
  <c r="F1291" i="47"/>
  <c r="H1291" i="47"/>
  <c r="B1304" i="47"/>
  <c r="C1304" i="47" s="1"/>
  <c r="D1304" i="47"/>
  <c r="G1304" i="47"/>
  <c r="A1304" i="47"/>
  <c r="H1304" i="47"/>
  <c r="F1304" i="47"/>
  <c r="E1304" i="47"/>
  <c r="A1023" i="47"/>
  <c r="B1023" i="47"/>
  <c r="G1023" i="47" s="1"/>
  <c r="C1023" i="47"/>
  <c r="D1023" i="47"/>
  <c r="H1023" i="47"/>
  <c r="E1023" i="47"/>
  <c r="F1023" i="47"/>
  <c r="A1096" i="47"/>
  <c r="B1096" i="47"/>
  <c r="G1096" i="47" s="1"/>
  <c r="C1096" i="47"/>
  <c r="D1096" i="47"/>
  <c r="F1096" i="47"/>
  <c r="E1096" i="47"/>
  <c r="H1096" i="47"/>
  <c r="A1274" i="47"/>
  <c r="B1274" i="47"/>
  <c r="G1274" i="47" s="1"/>
  <c r="D1274" i="47"/>
  <c r="F1274" i="47"/>
  <c r="E1274" i="47"/>
  <c r="H1274" i="47"/>
  <c r="C1274" i="47"/>
  <c r="B1012" i="47"/>
  <c r="G1012" i="47" s="1"/>
  <c r="D1012" i="47"/>
  <c r="A1012" i="47"/>
  <c r="H1012" i="47"/>
  <c r="E1012" i="47"/>
  <c r="C1012" i="47"/>
  <c r="F1012" i="47"/>
  <c r="A1097" i="47"/>
  <c r="B1097" i="47"/>
  <c r="G1097" i="47" s="1"/>
  <c r="D1097" i="47"/>
  <c r="E1097" i="47"/>
  <c r="H1097" i="47"/>
  <c r="F1097" i="47"/>
  <c r="C1097" i="47"/>
  <c r="B1185" i="47"/>
  <c r="G1185" i="47" s="1"/>
  <c r="C1185" i="47"/>
  <c r="D1185" i="47"/>
  <c r="A1185" i="47"/>
  <c r="F1185" i="47"/>
  <c r="E1185" i="47"/>
  <c r="H1185" i="47"/>
  <c r="A1183" i="47"/>
  <c r="B1183" i="47"/>
  <c r="G1183" i="47" s="1"/>
  <c r="D1183" i="47"/>
  <c r="E1183" i="47"/>
  <c r="H1183" i="47"/>
  <c r="C1183" i="47"/>
  <c r="F1183" i="47"/>
  <c r="A1025" i="47"/>
  <c r="B1025" i="47"/>
  <c r="D1025" i="47"/>
  <c r="H1025" i="47"/>
  <c r="E1025" i="47"/>
  <c r="F1025" i="47"/>
  <c r="C1025" i="47"/>
  <c r="G1025" i="47"/>
  <c r="A993" i="47"/>
  <c r="B993" i="47"/>
  <c r="D993" i="47"/>
  <c r="H993" i="47"/>
  <c r="E993" i="47"/>
  <c r="F993" i="47"/>
  <c r="C993" i="47"/>
  <c r="G993" i="47"/>
  <c r="A1018" i="47"/>
  <c r="B1018" i="47"/>
  <c r="C1018" i="47" s="1"/>
  <c r="D1018" i="47"/>
  <c r="F1018" i="47"/>
  <c r="E1018" i="47"/>
  <c r="H1018" i="47"/>
  <c r="G1018" i="47"/>
  <c r="A986" i="47"/>
  <c r="B986" i="47"/>
  <c r="C986" i="47" s="1"/>
  <c r="D986" i="47"/>
  <c r="G986" i="47"/>
  <c r="H986" i="47"/>
  <c r="E986" i="47"/>
  <c r="F986" i="47"/>
  <c r="A1074" i="47"/>
  <c r="B1074" i="47"/>
  <c r="C1074" i="47"/>
  <c r="D1074" i="47"/>
  <c r="G1074" i="47"/>
  <c r="E1074" i="47"/>
  <c r="H1074" i="47"/>
  <c r="F1074" i="47"/>
  <c r="A1054" i="47"/>
  <c r="B1054" i="47"/>
  <c r="C1054" i="47"/>
  <c r="D1054" i="47"/>
  <c r="G1054" i="47"/>
  <c r="E1054" i="47"/>
  <c r="H1054" i="47"/>
  <c r="F1054" i="47"/>
  <c r="A1086" i="47"/>
  <c r="B1086" i="47"/>
  <c r="C1086" i="47" s="1"/>
  <c r="D1086" i="47"/>
  <c r="G1086" i="47"/>
  <c r="F1086" i="47"/>
  <c r="E1086" i="47"/>
  <c r="H1086" i="47"/>
  <c r="A1118" i="47"/>
  <c r="B1118" i="47"/>
  <c r="D1118" i="47"/>
  <c r="E1118" i="47"/>
  <c r="H1118" i="47"/>
  <c r="C1118" i="47"/>
  <c r="G1118" i="47"/>
  <c r="F1118" i="47"/>
  <c r="A1140" i="47"/>
  <c r="B1140" i="47"/>
  <c r="G1140" i="47" s="1"/>
  <c r="D1140" i="47"/>
  <c r="H1140" i="47"/>
  <c r="F1140" i="47"/>
  <c r="E1140" i="47"/>
  <c r="C1140" i="47"/>
  <c r="D1348" i="47"/>
  <c r="F1348" i="47"/>
  <c r="H1348" i="47"/>
  <c r="A1348" i="47"/>
  <c r="B1348" i="47"/>
  <c r="C1348" i="47" s="1"/>
  <c r="E1348" i="47"/>
  <c r="G1348" i="47"/>
  <c r="B1152" i="47"/>
  <c r="G1152" i="47" s="1"/>
  <c r="C1152" i="47"/>
  <c r="D1152" i="47"/>
  <c r="A1152" i="47"/>
  <c r="H1152" i="47"/>
  <c r="E1152" i="47"/>
  <c r="F1152" i="47"/>
  <c r="A1144" i="47"/>
  <c r="B1144" i="47"/>
  <c r="G1144" i="47" s="1"/>
  <c r="D1144" i="47"/>
  <c r="F1144" i="47"/>
  <c r="E1144" i="47"/>
  <c r="C1144" i="47"/>
  <c r="H1144" i="47"/>
  <c r="A1176" i="47"/>
  <c r="B1176" i="47"/>
  <c r="G1176" i="47" s="1"/>
  <c r="D1176" i="47"/>
  <c r="H1176" i="47"/>
  <c r="E1176" i="47"/>
  <c r="C1176" i="47"/>
  <c r="F1176" i="47"/>
  <c r="A1173" i="47"/>
  <c r="B1173" i="47"/>
  <c r="G1173" i="47" s="1"/>
  <c r="C1173" i="47"/>
  <c r="D1173" i="47"/>
  <c r="H1173" i="47"/>
  <c r="E1173" i="47"/>
  <c r="F1173" i="47"/>
  <c r="A1163" i="47"/>
  <c r="B1163" i="47"/>
  <c r="G1163" i="47" s="1"/>
  <c r="C1163" i="47"/>
  <c r="D1163" i="47"/>
  <c r="H1163" i="47"/>
  <c r="E1163" i="47"/>
  <c r="F1163" i="47"/>
  <c r="A1195" i="47"/>
  <c r="B1195" i="47"/>
  <c r="G1195" i="47" s="1"/>
  <c r="D1195" i="47"/>
  <c r="C1195" i="47"/>
  <c r="F1195" i="47"/>
  <c r="E1195" i="47"/>
  <c r="H1195" i="47"/>
  <c r="A1281" i="47"/>
  <c r="B1281" i="47"/>
  <c r="G1281" i="47" s="1"/>
  <c r="D1281" i="47"/>
  <c r="E1281" i="47"/>
  <c r="H1281" i="47"/>
  <c r="C1281" i="47"/>
  <c r="F1281" i="47"/>
  <c r="A1212" i="47"/>
  <c r="B1212" i="47"/>
  <c r="G1212" i="47" s="1"/>
  <c r="D1212" i="47"/>
  <c r="H1212" i="47"/>
  <c r="E1212" i="47"/>
  <c r="F1212" i="47"/>
  <c r="C1212" i="47"/>
  <c r="A1282" i="47"/>
  <c r="B1282" i="47"/>
  <c r="D1282" i="47"/>
  <c r="F1282" i="47"/>
  <c r="G1282" i="47"/>
  <c r="C1282" i="47"/>
  <c r="E1282" i="47"/>
  <c r="H1282" i="47"/>
  <c r="A1211" i="47"/>
  <c r="B1211" i="47"/>
  <c r="G1211" i="47" s="1"/>
  <c r="D1211" i="47"/>
  <c r="E1211" i="47"/>
  <c r="H1211" i="47"/>
  <c r="F1211" i="47"/>
  <c r="C1211" i="47"/>
  <c r="B1247" i="47"/>
  <c r="G1247" i="47" s="1"/>
  <c r="D1247" i="47"/>
  <c r="A1247" i="47"/>
  <c r="H1247" i="47"/>
  <c r="E1247" i="47"/>
  <c r="C1247" i="47"/>
  <c r="F1247" i="47"/>
  <c r="A1226" i="47"/>
  <c r="B1226" i="47"/>
  <c r="G1226" i="47" s="1"/>
  <c r="D1226" i="47"/>
  <c r="H1226" i="47"/>
  <c r="E1226" i="47"/>
  <c r="F1226" i="47"/>
  <c r="C1226" i="47"/>
  <c r="A1328" i="47"/>
  <c r="D1328" i="47"/>
  <c r="B1328" i="47"/>
  <c r="E1328" i="47"/>
  <c r="C1328" i="47"/>
  <c r="H1328" i="47"/>
  <c r="G1328" i="47"/>
  <c r="F1328" i="47"/>
  <c r="A1351" i="47"/>
  <c r="B1351" i="47"/>
  <c r="G1351" i="47" s="1"/>
  <c r="F1351" i="47"/>
  <c r="D1351" i="47"/>
  <c r="H1351" i="47"/>
  <c r="C1351" i="47"/>
  <c r="E1351" i="47"/>
  <c r="A1344" i="47"/>
  <c r="B1344" i="47"/>
  <c r="C1344" i="47" s="1"/>
  <c r="D1344" i="47"/>
  <c r="E1344" i="47"/>
  <c r="H1344" i="47"/>
  <c r="G1344" i="47"/>
  <c r="F1344" i="47"/>
  <c r="A1341" i="47"/>
  <c r="B1341" i="47"/>
  <c r="G1341" i="47" s="1"/>
  <c r="C1341" i="47"/>
  <c r="D1341" i="47"/>
  <c r="F1341" i="47"/>
  <c r="E1341" i="47"/>
  <c r="H1341" i="47"/>
  <c r="A999" i="47"/>
  <c r="B999" i="47"/>
  <c r="G999" i="47" s="1"/>
  <c r="D999" i="47"/>
  <c r="C999" i="47"/>
  <c r="H999" i="47"/>
  <c r="E999" i="47"/>
  <c r="F999" i="47"/>
  <c r="A1252" i="47"/>
  <c r="B1252" i="47"/>
  <c r="G1252" i="47" s="1"/>
  <c r="D1252" i="47"/>
  <c r="E1252" i="47"/>
  <c r="H1252" i="47"/>
  <c r="C1252" i="47"/>
  <c r="F1252" i="47"/>
  <c r="A1327" i="47"/>
  <c r="B1327" i="47"/>
  <c r="G1327" i="47" s="1"/>
  <c r="D1327" i="47"/>
  <c r="C1327" i="47"/>
  <c r="H1327" i="47"/>
  <c r="E1327" i="47"/>
  <c r="F1327" i="47"/>
  <c r="A980" i="47"/>
  <c r="B980" i="47"/>
  <c r="G980" i="47" s="1"/>
  <c r="D980" i="47"/>
  <c r="H980" i="47"/>
  <c r="E980" i="47"/>
  <c r="F980" i="47"/>
  <c r="C980" i="47"/>
  <c r="A1027" i="47"/>
  <c r="B1027" i="47"/>
  <c r="G1027" i="47" s="1"/>
  <c r="D1027" i="47"/>
  <c r="H1027" i="47"/>
  <c r="C1027" i="47"/>
  <c r="F1027" i="47"/>
  <c r="E1027" i="47"/>
  <c r="A995" i="47"/>
  <c r="B995" i="47"/>
  <c r="G995" i="47" s="1"/>
  <c r="D995" i="47"/>
  <c r="F995" i="47"/>
  <c r="E995" i="47"/>
  <c r="H995" i="47"/>
  <c r="C995" i="47"/>
  <c r="A1029" i="47"/>
  <c r="B1029" i="47"/>
  <c r="G1029" i="47" s="1"/>
  <c r="C1029" i="47"/>
  <c r="D1029" i="47"/>
  <c r="H1029" i="47"/>
  <c r="E1029" i="47"/>
  <c r="F1029" i="47"/>
  <c r="C997" i="47"/>
  <c r="D997" i="47"/>
  <c r="A997" i="47"/>
  <c r="B997" i="47"/>
  <c r="G997" i="47" s="1"/>
  <c r="H997" i="47"/>
  <c r="F997" i="47"/>
  <c r="E997" i="47"/>
  <c r="A1048" i="47"/>
  <c r="B1048" i="47"/>
  <c r="C1048" i="47" s="1"/>
  <c r="D1048" i="47"/>
  <c r="G1048" i="47"/>
  <c r="F1048" i="47"/>
  <c r="E1048" i="47"/>
  <c r="H1048" i="47"/>
  <c r="D1080" i="47"/>
  <c r="A1080" i="47"/>
  <c r="B1080" i="47"/>
  <c r="C1080" i="47" s="1"/>
  <c r="G1080" i="47"/>
  <c r="E1080" i="47"/>
  <c r="H1080" i="47"/>
  <c r="F1080" i="47"/>
  <c r="A1112" i="47"/>
  <c r="B1112" i="47"/>
  <c r="C1112" i="47" s="1"/>
  <c r="D1112" i="47"/>
  <c r="G1112" i="47"/>
  <c r="F1112" i="47"/>
  <c r="E1112" i="47"/>
  <c r="H1112" i="47"/>
  <c r="A1122" i="47"/>
  <c r="B1122" i="47"/>
  <c r="G1122" i="47" s="1"/>
  <c r="C1122" i="47"/>
  <c r="D1122" i="47"/>
  <c r="F1122" i="47"/>
  <c r="E1122" i="47"/>
  <c r="H1122" i="47"/>
  <c r="A1149" i="47"/>
  <c r="B1149" i="47"/>
  <c r="G1149" i="47" s="1"/>
  <c r="C1149" i="47"/>
  <c r="D1149" i="47"/>
  <c r="E1149" i="47"/>
  <c r="H1149" i="47"/>
  <c r="F1149" i="47"/>
  <c r="A1123" i="47"/>
  <c r="B1123" i="47"/>
  <c r="G1123" i="47" s="1"/>
  <c r="D1123" i="47"/>
  <c r="C1123" i="47"/>
  <c r="H1123" i="47"/>
  <c r="E1123" i="47"/>
  <c r="F1123" i="47"/>
  <c r="A1154" i="47"/>
  <c r="B1154" i="47"/>
  <c r="G1154" i="47" s="1"/>
  <c r="D1154" i="47"/>
  <c r="E1154" i="47"/>
  <c r="H1154" i="47"/>
  <c r="F1154" i="47"/>
  <c r="C1154" i="47"/>
  <c r="A1135" i="47"/>
  <c r="B1135" i="47"/>
  <c r="G1135" i="47" s="1"/>
  <c r="D1135" i="47"/>
  <c r="E1135" i="47"/>
  <c r="C1135" i="47"/>
  <c r="F1135" i="47"/>
  <c r="H1135" i="47"/>
  <c r="A1178" i="47"/>
  <c r="B1178" i="47"/>
  <c r="G1178" i="47" s="1"/>
  <c r="C1178" i="47"/>
  <c r="D1178" i="47"/>
  <c r="E1178" i="47"/>
  <c r="H1178" i="47"/>
  <c r="F1178" i="47"/>
  <c r="A1230" i="47"/>
  <c r="B1230" i="47"/>
  <c r="G1230" i="47" s="1"/>
  <c r="D1230" i="47"/>
  <c r="C1230" i="47"/>
  <c r="E1230" i="47"/>
  <c r="F1230" i="47"/>
  <c r="H1230" i="47"/>
  <c r="A1289" i="47"/>
  <c r="D1289" i="47"/>
  <c r="B1289" i="47"/>
  <c r="G1289" i="47" s="1"/>
  <c r="F1289" i="47"/>
  <c r="E1289" i="47"/>
  <c r="H1289" i="47"/>
  <c r="C1289" i="47"/>
  <c r="A1201" i="47"/>
  <c r="B1201" i="47"/>
  <c r="G1201" i="47" s="1"/>
  <c r="C1201" i="47"/>
  <c r="D1201" i="47"/>
  <c r="E1201" i="47"/>
  <c r="H1201" i="47"/>
  <c r="F1201" i="47"/>
  <c r="A1262" i="47"/>
  <c r="B1262" i="47"/>
  <c r="G1262" i="47" s="1"/>
  <c r="D1262" i="47"/>
  <c r="F1262" i="47"/>
  <c r="H1262" i="47"/>
  <c r="E1262" i="47"/>
  <c r="C1262" i="47"/>
  <c r="A1210" i="47"/>
  <c r="B1210" i="47"/>
  <c r="G1210" i="47" s="1"/>
  <c r="C1210" i="47"/>
  <c r="D1210" i="47"/>
  <c r="E1210" i="47"/>
  <c r="H1210" i="47"/>
  <c r="F1210" i="47"/>
  <c r="A1277" i="47"/>
  <c r="B1277" i="47"/>
  <c r="G1277" i="47" s="1"/>
  <c r="D1277" i="47"/>
  <c r="F1277" i="47"/>
  <c r="E1277" i="47"/>
  <c r="H1277" i="47"/>
  <c r="C1277" i="47"/>
  <c r="A1221" i="47"/>
  <c r="C1221" i="47"/>
  <c r="D1221" i="47"/>
  <c r="B1221" i="47"/>
  <c r="G1221" i="47" s="1"/>
  <c r="E1221" i="47"/>
  <c r="H1221" i="47"/>
  <c r="F1221" i="47"/>
  <c r="A1343" i="47"/>
  <c r="B1343" i="47"/>
  <c r="G1343" i="47" s="1"/>
  <c r="C1343" i="47"/>
  <c r="D1343" i="47"/>
  <c r="F1343" i="47"/>
  <c r="H1343" i="47"/>
  <c r="E1343" i="47"/>
  <c r="A1232" i="47"/>
  <c r="B1232" i="47"/>
  <c r="G1232" i="47" s="1"/>
  <c r="D1232" i="47"/>
  <c r="E1232" i="47"/>
  <c r="H1232" i="47"/>
  <c r="F1232" i="47"/>
  <c r="C1232" i="47"/>
  <c r="A1264" i="47"/>
  <c r="B1264" i="47"/>
  <c r="G1264" i="47" s="1"/>
  <c r="D1264" i="47"/>
  <c r="E1264" i="47"/>
  <c r="H1264" i="47"/>
  <c r="F1264" i="47"/>
  <c r="C1264" i="47"/>
  <c r="B1279" i="47"/>
  <c r="G1279" i="47" s="1"/>
  <c r="D1279" i="47"/>
  <c r="A1279" i="47"/>
  <c r="F1279" i="47"/>
  <c r="E1279" i="47"/>
  <c r="H1279" i="47"/>
  <c r="C1279" i="47"/>
  <c r="B1347" i="47"/>
  <c r="G1347" i="47" s="1"/>
  <c r="D1347" i="47"/>
  <c r="A1347" i="47"/>
  <c r="E1347" i="47"/>
  <c r="F1347" i="47"/>
  <c r="H1347" i="47"/>
  <c r="C1347" i="47"/>
  <c r="B1022" i="47"/>
  <c r="C1022" i="47" s="1"/>
  <c r="D1022" i="47"/>
  <c r="A1022" i="47"/>
  <c r="E1022" i="47"/>
  <c r="H1022" i="47"/>
  <c r="G1022" i="47"/>
  <c r="F1022" i="47"/>
  <c r="A990" i="47"/>
  <c r="B990" i="47"/>
  <c r="C990" i="47" s="1"/>
  <c r="D990" i="47"/>
  <c r="F990" i="47"/>
  <c r="E990" i="47"/>
  <c r="H990" i="47"/>
  <c r="G990" i="47"/>
  <c r="A991" i="47"/>
  <c r="B991" i="47"/>
  <c r="G991" i="47" s="1"/>
  <c r="C991" i="47"/>
  <c r="D991" i="47"/>
  <c r="E991" i="47"/>
  <c r="F991" i="47"/>
  <c r="H991" i="47"/>
  <c r="A1313" i="47"/>
  <c r="B1313" i="47"/>
  <c r="G1313" i="47" s="1"/>
  <c r="D1313" i="47"/>
  <c r="E1313" i="47"/>
  <c r="H1313" i="47"/>
  <c r="F1313" i="47"/>
  <c r="C1313" i="47"/>
  <c r="A1103" i="47"/>
  <c r="B1103" i="47"/>
  <c r="G1103" i="47" s="1"/>
  <c r="D1103" i="47"/>
  <c r="C1103" i="47"/>
  <c r="E1103" i="47"/>
  <c r="H1103" i="47"/>
  <c r="F1103" i="47"/>
  <c r="D1142" i="47"/>
  <c r="A1142" i="47"/>
  <c r="B1142" i="47"/>
  <c r="G1142" i="47" s="1"/>
  <c r="C1142" i="47"/>
  <c r="E1142" i="47"/>
  <c r="H1142" i="47"/>
  <c r="F1142" i="47"/>
  <c r="A1061" i="47"/>
  <c r="B1061" i="47"/>
  <c r="G1061" i="47" s="1"/>
  <c r="D1061" i="47"/>
  <c r="F1061" i="47"/>
  <c r="H1061" i="47"/>
  <c r="E1061" i="47"/>
  <c r="C1061" i="47"/>
  <c r="A1093" i="47"/>
  <c r="B1093" i="47"/>
  <c r="G1093" i="47" s="1"/>
  <c r="D1093" i="47"/>
  <c r="E1093" i="47"/>
  <c r="H1093" i="47"/>
  <c r="C1093" i="47"/>
  <c r="F1093" i="47"/>
  <c r="A1126" i="47"/>
  <c r="B1126" i="47"/>
  <c r="C1126" i="47" s="1"/>
  <c r="D1126" i="47"/>
  <c r="G1126" i="47"/>
  <c r="E1126" i="47"/>
  <c r="F1126" i="47"/>
  <c r="H1126" i="47"/>
  <c r="A1060" i="47"/>
  <c r="B1060" i="47"/>
  <c r="C1060" i="47" s="1"/>
  <c r="D1060" i="47"/>
  <c r="G1060" i="47"/>
  <c r="E1060" i="47"/>
  <c r="H1060" i="47"/>
  <c r="F1060" i="47"/>
  <c r="D1092" i="47"/>
  <c r="A1092" i="47"/>
  <c r="B1092" i="47"/>
  <c r="H1092" i="47"/>
  <c r="E1092" i="47"/>
  <c r="F1092" i="47"/>
  <c r="C1092" i="47"/>
  <c r="G1092" i="47"/>
  <c r="A1059" i="47"/>
  <c r="B1059" i="47"/>
  <c r="G1059" i="47" s="1"/>
  <c r="C1059" i="47"/>
  <c r="D1059" i="47"/>
  <c r="H1059" i="47"/>
  <c r="F1059" i="47"/>
  <c r="E1059" i="47"/>
  <c r="A1091" i="47"/>
  <c r="B1091" i="47"/>
  <c r="G1091" i="47" s="1"/>
  <c r="C1091" i="47"/>
  <c r="D1091" i="47"/>
  <c r="E1091" i="47"/>
  <c r="F1091" i="47"/>
  <c r="H1091" i="47"/>
  <c r="A1199" i="47"/>
  <c r="B1199" i="47"/>
  <c r="G1199" i="47" s="1"/>
  <c r="D1199" i="47"/>
  <c r="F1199" i="47"/>
  <c r="E1199" i="47"/>
  <c r="H1199" i="47"/>
  <c r="C1199" i="47"/>
  <c r="A1319" i="47"/>
  <c r="C1319" i="47"/>
  <c r="D1319" i="47"/>
  <c r="B1319" i="47"/>
  <c r="G1319" i="47" s="1"/>
  <c r="E1319" i="47"/>
  <c r="H1319" i="47"/>
  <c r="F1319" i="47"/>
  <c r="A1260" i="47"/>
  <c r="B1260" i="47"/>
  <c r="G1260" i="47" s="1"/>
  <c r="D1260" i="47"/>
  <c r="E1260" i="47"/>
  <c r="H1260" i="47"/>
  <c r="C1260" i="47"/>
  <c r="F1260" i="47"/>
  <c r="A1315" i="47"/>
  <c r="B1315" i="47"/>
  <c r="G1315" i="47" s="1"/>
  <c r="D1315" i="47"/>
  <c r="F1315" i="47"/>
  <c r="E1315" i="47"/>
  <c r="C1315" i="47"/>
  <c r="H1315" i="47"/>
  <c r="A1249" i="47"/>
  <c r="B1249" i="47"/>
  <c r="G1249" i="47" s="1"/>
  <c r="C1249" i="47"/>
  <c r="D1249" i="47"/>
  <c r="F1249" i="47"/>
  <c r="H1249" i="47"/>
  <c r="E1249" i="47"/>
  <c r="A1306" i="47"/>
  <c r="B1306" i="47"/>
  <c r="G1306" i="47" s="1"/>
  <c r="D1306" i="47"/>
  <c r="E1306" i="47"/>
  <c r="H1306" i="47"/>
  <c r="C1306" i="47"/>
  <c r="F1306" i="47"/>
  <c r="A1298" i="47"/>
  <c r="B1298" i="47"/>
  <c r="C1298" i="47" s="1"/>
  <c r="D1298" i="47"/>
  <c r="G1298" i="47"/>
  <c r="E1298" i="47"/>
  <c r="H1298" i="47"/>
  <c r="F1298" i="47"/>
  <c r="A1015" i="47"/>
  <c r="B1015" i="47"/>
  <c r="G1015" i="47" s="1"/>
  <c r="D1015" i="47"/>
  <c r="F1015" i="47"/>
  <c r="E1015" i="47"/>
  <c r="H1015" i="47"/>
  <c r="C1015" i="47"/>
  <c r="A818" i="47"/>
  <c r="B818" i="47"/>
  <c r="D818" i="47"/>
  <c r="F818" i="47"/>
  <c r="E818" i="47"/>
  <c r="C818" i="47"/>
  <c r="H818" i="47"/>
  <c r="G818" i="47"/>
  <c r="C648" i="47"/>
  <c r="D648" i="47"/>
  <c r="A648" i="47"/>
  <c r="B648" i="47"/>
  <c r="G648" i="47" s="1"/>
  <c r="H648" i="47"/>
  <c r="E648" i="47"/>
  <c r="F648" i="47"/>
  <c r="B945" i="47"/>
  <c r="G945" i="47" s="1"/>
  <c r="C945" i="47"/>
  <c r="D945" i="47"/>
  <c r="A945" i="47"/>
  <c r="E945" i="47"/>
  <c r="H945" i="47"/>
  <c r="F945" i="47"/>
  <c r="A699" i="47"/>
  <c r="B699" i="47"/>
  <c r="G699" i="47" s="1"/>
  <c r="D699" i="47"/>
  <c r="E699" i="47"/>
  <c r="H699" i="47"/>
  <c r="F699" i="47"/>
  <c r="C699" i="47"/>
  <c r="A832" i="47"/>
  <c r="B832" i="47"/>
  <c r="C832" i="47" s="1"/>
  <c r="D832" i="47"/>
  <c r="H832" i="47"/>
  <c r="E832" i="47"/>
  <c r="G832" i="47"/>
  <c r="F832" i="47"/>
  <c r="B710" i="47"/>
  <c r="C710" i="47" s="1"/>
  <c r="D710" i="47"/>
  <c r="G710" i="47"/>
  <c r="A710" i="47"/>
  <c r="F710" i="47"/>
  <c r="E710" i="47"/>
  <c r="H710" i="47"/>
  <c r="B878" i="47"/>
  <c r="G878" i="47" s="1"/>
  <c r="C878" i="47"/>
  <c r="D878" i="47"/>
  <c r="A878" i="47"/>
  <c r="E878" i="47"/>
  <c r="F878" i="47"/>
  <c r="H878" i="47"/>
  <c r="A739" i="47"/>
  <c r="B739" i="47"/>
  <c r="G739" i="47" s="1"/>
  <c r="D739" i="47"/>
  <c r="E739" i="47"/>
  <c r="H739" i="47"/>
  <c r="C739" i="47"/>
  <c r="F739" i="47"/>
  <c r="A803" i="47"/>
  <c r="B803" i="47"/>
  <c r="G803" i="47" s="1"/>
  <c r="D803" i="47"/>
  <c r="F803" i="47"/>
  <c r="E803" i="47"/>
  <c r="H803" i="47"/>
  <c r="C803" i="47"/>
  <c r="A891" i="47"/>
  <c r="B891" i="47"/>
  <c r="G891" i="47" s="1"/>
  <c r="C891" i="47"/>
  <c r="D891" i="47"/>
  <c r="F891" i="47"/>
  <c r="E891" i="47"/>
  <c r="H891" i="47"/>
  <c r="B831" i="47"/>
  <c r="G831" i="47" s="1"/>
  <c r="D831" i="47"/>
  <c r="A831" i="47"/>
  <c r="C831" i="47"/>
  <c r="H831" i="47"/>
  <c r="E831" i="47"/>
  <c r="F831" i="47"/>
  <c r="A741" i="47"/>
  <c r="B741" i="47"/>
  <c r="G741" i="47" s="1"/>
  <c r="D741" i="47"/>
  <c r="H741" i="47"/>
  <c r="F741" i="47"/>
  <c r="E741" i="47"/>
  <c r="C741" i="47"/>
  <c r="B869" i="47"/>
  <c r="G869" i="47" s="1"/>
  <c r="D869" i="47"/>
  <c r="A869" i="47"/>
  <c r="F869" i="47"/>
  <c r="H869" i="47"/>
  <c r="C869" i="47"/>
  <c r="E869" i="47"/>
  <c r="A725" i="47"/>
  <c r="B725" i="47"/>
  <c r="G725" i="47" s="1"/>
  <c r="D725" i="47"/>
  <c r="C725" i="47"/>
  <c r="E725" i="47"/>
  <c r="H725" i="47"/>
  <c r="F725" i="47"/>
  <c r="A679" i="47"/>
  <c r="B679" i="47"/>
  <c r="C679" i="47" s="1"/>
  <c r="D679" i="47"/>
  <c r="E679" i="47"/>
  <c r="F679" i="47"/>
  <c r="H679" i="47"/>
  <c r="G679" i="47"/>
  <c r="B650" i="47"/>
  <c r="D650" i="47"/>
  <c r="A650" i="47"/>
  <c r="F650" i="47"/>
  <c r="H650" i="47"/>
  <c r="E650" i="47"/>
  <c r="G650" i="47"/>
  <c r="C650" i="47"/>
  <c r="A698" i="47"/>
  <c r="B698" i="47"/>
  <c r="G698" i="47" s="1"/>
  <c r="C698" i="47"/>
  <c r="D698" i="47"/>
  <c r="H698" i="47"/>
  <c r="E698" i="47"/>
  <c r="F698" i="47"/>
  <c r="A719" i="47"/>
  <c r="B719" i="47"/>
  <c r="G719" i="47" s="1"/>
  <c r="D719" i="47"/>
  <c r="E719" i="47"/>
  <c r="H719" i="47"/>
  <c r="F719" i="47"/>
  <c r="C719" i="47"/>
  <c r="A943" i="47"/>
  <c r="B943" i="47"/>
  <c r="G943" i="47" s="1"/>
  <c r="D943" i="47"/>
  <c r="C943" i="47"/>
  <c r="H943" i="47"/>
  <c r="E943" i="47"/>
  <c r="F943" i="47"/>
  <c r="A863" i="47"/>
  <c r="B863" i="47"/>
  <c r="D863" i="47"/>
  <c r="H863" i="47"/>
  <c r="G863" i="47"/>
  <c r="F863" i="47"/>
  <c r="C863" i="47"/>
  <c r="E863" i="47"/>
  <c r="A846" i="47"/>
  <c r="B846" i="47"/>
  <c r="D846" i="47"/>
  <c r="E846" i="47"/>
  <c r="H846" i="47"/>
  <c r="F846" i="47"/>
  <c r="C846" i="47"/>
  <c r="G846" i="47"/>
  <c r="B904" i="47"/>
  <c r="G904" i="47" s="1"/>
  <c r="D904" i="47"/>
  <c r="A904" i="47"/>
  <c r="E904" i="47"/>
  <c r="H904" i="47"/>
  <c r="C904" i="47"/>
  <c r="F904" i="47"/>
  <c r="A774" i="47"/>
  <c r="B774" i="47"/>
  <c r="C774" i="47" s="1"/>
  <c r="D774" i="47"/>
  <c r="H774" i="47"/>
  <c r="F774" i="47"/>
  <c r="G774" i="47"/>
  <c r="E774" i="47"/>
  <c r="A804" i="47"/>
  <c r="B804" i="47"/>
  <c r="D804" i="47"/>
  <c r="F804" i="47"/>
  <c r="E804" i="47"/>
  <c r="H804" i="47"/>
  <c r="C804" i="47"/>
  <c r="G804" i="47"/>
  <c r="A749" i="47"/>
  <c r="B749" i="47"/>
  <c r="G749" i="47" s="1"/>
  <c r="D749" i="47"/>
  <c r="E749" i="47"/>
  <c r="H749" i="47"/>
  <c r="C749" i="47"/>
  <c r="F749" i="47"/>
  <c r="A847" i="47"/>
  <c r="D847" i="47"/>
  <c r="B847" i="47"/>
  <c r="H847" i="47"/>
  <c r="F847" i="47"/>
  <c r="E847" i="47"/>
  <c r="C847" i="47"/>
  <c r="G847" i="47"/>
  <c r="A877" i="47"/>
  <c r="B877" i="47"/>
  <c r="G877" i="47" s="1"/>
  <c r="C877" i="47"/>
  <c r="D877" i="47"/>
  <c r="H877" i="47"/>
  <c r="F877" i="47"/>
  <c r="E877" i="47"/>
  <c r="A841" i="47"/>
  <c r="B841" i="47"/>
  <c r="G841" i="47" s="1"/>
  <c r="D841" i="47"/>
  <c r="F841" i="47"/>
  <c r="E841" i="47"/>
  <c r="H841" i="47"/>
  <c r="C841" i="47"/>
  <c r="B910" i="47"/>
  <c r="C910" i="47" s="1"/>
  <c r="D910" i="47"/>
  <c r="G910" i="47"/>
  <c r="A910" i="47"/>
  <c r="F910" i="47"/>
  <c r="H910" i="47"/>
  <c r="E910" i="47"/>
  <c r="A952" i="47"/>
  <c r="B952" i="47"/>
  <c r="C952" i="47"/>
  <c r="D952" i="47"/>
  <c r="G952" i="47"/>
  <c r="E952" i="47"/>
  <c r="F952" i="47"/>
  <c r="H952" i="47"/>
  <c r="A651" i="47"/>
  <c r="B651" i="47"/>
  <c r="C651" i="47" s="1"/>
  <c r="D651" i="47"/>
  <c r="G651" i="47"/>
  <c r="F651" i="47"/>
  <c r="H651" i="47"/>
  <c r="E651" i="47"/>
  <c r="B631" i="47"/>
  <c r="C631" i="47" s="1"/>
  <c r="D631" i="47"/>
  <c r="G631" i="47"/>
  <c r="A631" i="47"/>
  <c r="F631" i="47"/>
  <c r="H631" i="47"/>
  <c r="E631" i="47"/>
  <c r="B668" i="47"/>
  <c r="G668" i="47" s="1"/>
  <c r="D668" i="47"/>
  <c r="A668" i="47"/>
  <c r="H668" i="47"/>
  <c r="F668" i="47"/>
  <c r="E668" i="47"/>
  <c r="C668" i="47"/>
  <c r="A638" i="47"/>
  <c r="B638" i="47"/>
  <c r="G638" i="47" s="1"/>
  <c r="D638" i="47"/>
  <c r="F638" i="47"/>
  <c r="E638" i="47"/>
  <c r="C638" i="47"/>
  <c r="H638" i="47"/>
  <c r="A690" i="47"/>
  <c r="B690" i="47"/>
  <c r="G690" i="47" s="1"/>
  <c r="D690" i="47"/>
  <c r="E690" i="47"/>
  <c r="H690" i="47"/>
  <c r="C690" i="47"/>
  <c r="F690" i="47"/>
  <c r="A680" i="47"/>
  <c r="B680" i="47"/>
  <c r="G680" i="47" s="1"/>
  <c r="D680" i="47"/>
  <c r="E680" i="47"/>
  <c r="H680" i="47"/>
  <c r="C680" i="47"/>
  <c r="F680" i="47"/>
  <c r="A674" i="47"/>
  <c r="B674" i="47"/>
  <c r="G674" i="47" s="1"/>
  <c r="D674" i="47"/>
  <c r="F674" i="47"/>
  <c r="E674" i="47"/>
  <c r="H674" i="47"/>
  <c r="C674" i="47"/>
  <c r="A937" i="47"/>
  <c r="B937" i="47"/>
  <c r="G937" i="47" s="1"/>
  <c r="D937" i="47"/>
  <c r="H937" i="47"/>
  <c r="C937" i="47"/>
  <c r="E937" i="47"/>
  <c r="F937" i="47"/>
  <c r="G661" i="47"/>
  <c r="A661" i="47"/>
  <c r="B661" i="47"/>
  <c r="C661" i="47" s="1"/>
  <c r="D661" i="47"/>
  <c r="H661" i="47"/>
  <c r="E661" i="47"/>
  <c r="F661" i="47"/>
  <c r="A859" i="47"/>
  <c r="B859" i="47"/>
  <c r="D859" i="47"/>
  <c r="F859" i="47"/>
  <c r="E859" i="47"/>
  <c r="H859" i="47"/>
  <c r="C859" i="47"/>
  <c r="G859" i="47"/>
  <c r="A633" i="47"/>
  <c r="B633" i="47"/>
  <c r="C633" i="47" s="1"/>
  <c r="D633" i="47"/>
  <c r="G633" i="47"/>
  <c r="E633" i="47"/>
  <c r="H633" i="47"/>
  <c r="F633" i="47"/>
  <c r="B758" i="47"/>
  <c r="C758" i="47" s="1"/>
  <c r="D758" i="47"/>
  <c r="A758" i="47"/>
  <c r="E758" i="47"/>
  <c r="H758" i="47"/>
  <c r="F758" i="47"/>
  <c r="G758" i="47"/>
  <c r="A806" i="47"/>
  <c r="B806" i="47"/>
  <c r="C806" i="47" s="1"/>
  <c r="D806" i="47"/>
  <c r="H806" i="47"/>
  <c r="F806" i="47"/>
  <c r="E806" i="47"/>
  <c r="G806" i="47"/>
  <c r="A740" i="47"/>
  <c r="D740" i="47"/>
  <c r="G740" i="47"/>
  <c r="B740" i="47"/>
  <c r="C740" i="47" s="1"/>
  <c r="E740" i="47"/>
  <c r="H740" i="47"/>
  <c r="F740" i="47"/>
  <c r="B797" i="47"/>
  <c r="G797" i="47" s="1"/>
  <c r="D797" i="47"/>
  <c r="A797" i="47"/>
  <c r="H797" i="47"/>
  <c r="E797" i="47"/>
  <c r="C797" i="47"/>
  <c r="F797" i="47"/>
  <c r="C729" i="47"/>
  <c r="D729" i="47"/>
  <c r="A729" i="47"/>
  <c r="B729" i="47"/>
  <c r="G729" i="47" s="1"/>
  <c r="E729" i="47"/>
  <c r="H729" i="47"/>
  <c r="F729" i="47"/>
  <c r="B906" i="47"/>
  <c r="C906" i="47" s="1"/>
  <c r="D906" i="47"/>
  <c r="G906" i="47"/>
  <c r="A906" i="47"/>
  <c r="E906" i="47"/>
  <c r="F906" i="47"/>
  <c r="H906" i="47"/>
  <c r="A762" i="47"/>
  <c r="B762" i="47"/>
  <c r="C762" i="47" s="1"/>
  <c r="D762" i="47"/>
  <c r="F762" i="47"/>
  <c r="E762" i="47"/>
  <c r="G762" i="47"/>
  <c r="H762" i="47"/>
  <c r="A968" i="47"/>
  <c r="B968" i="47"/>
  <c r="D968" i="47"/>
  <c r="F968" i="47"/>
  <c r="E968" i="47"/>
  <c r="H968" i="47"/>
  <c r="C968" i="47"/>
  <c r="G968" i="47"/>
  <c r="A844" i="47"/>
  <c r="B844" i="47"/>
  <c r="C844" i="47" s="1"/>
  <c r="D844" i="47"/>
  <c r="H844" i="47"/>
  <c r="E844" i="47"/>
  <c r="F844" i="47"/>
  <c r="G844" i="47"/>
  <c r="A807" i="47"/>
  <c r="B807" i="47"/>
  <c r="G807" i="47" s="1"/>
  <c r="D807" i="47"/>
  <c r="E807" i="47"/>
  <c r="H807" i="47"/>
  <c r="C807" i="47"/>
  <c r="F807" i="47"/>
  <c r="A837" i="47"/>
  <c r="D837" i="47"/>
  <c r="B837" i="47"/>
  <c r="E837" i="47"/>
  <c r="H837" i="47"/>
  <c r="G837" i="47"/>
  <c r="F837" i="47"/>
  <c r="C837" i="47"/>
  <c r="A900" i="47"/>
  <c r="B900" i="47"/>
  <c r="G900" i="47" s="1"/>
  <c r="D900" i="47"/>
  <c r="H900" i="47"/>
  <c r="E900" i="47"/>
  <c r="C900" i="47"/>
  <c r="F900" i="47"/>
  <c r="A932" i="47"/>
  <c r="B932" i="47"/>
  <c r="C932" i="47" s="1"/>
  <c r="D932" i="47"/>
  <c r="G932" i="47"/>
  <c r="E932" i="47"/>
  <c r="H932" i="47"/>
  <c r="F932" i="47"/>
  <c r="A744" i="47"/>
  <c r="B744" i="47"/>
  <c r="C744" i="47" s="1"/>
  <c r="D744" i="47"/>
  <c r="H744" i="47"/>
  <c r="E744" i="47"/>
  <c r="F744" i="47"/>
  <c r="G744" i="47"/>
  <c r="A872" i="47"/>
  <c r="B872" i="47"/>
  <c r="D872" i="47"/>
  <c r="C872" i="47"/>
  <c r="G872" i="47"/>
  <c r="H872" i="47"/>
  <c r="F872" i="47"/>
  <c r="E872" i="47"/>
  <c r="B811" i="47"/>
  <c r="G811" i="47" s="1"/>
  <c r="D811" i="47"/>
  <c r="A811" i="47"/>
  <c r="E811" i="47"/>
  <c r="H811" i="47"/>
  <c r="C811" i="47"/>
  <c r="F811" i="47"/>
  <c r="A951" i="47"/>
  <c r="D951" i="47"/>
  <c r="B951" i="47"/>
  <c r="G951" i="47" s="1"/>
  <c r="E951" i="47"/>
  <c r="H951" i="47"/>
  <c r="F951" i="47"/>
  <c r="C951" i="47"/>
  <c r="D681" i="47"/>
  <c r="G681" i="47"/>
  <c r="A681" i="47"/>
  <c r="B681" i="47"/>
  <c r="C681" i="47" s="1"/>
  <c r="E681" i="47"/>
  <c r="F681" i="47"/>
  <c r="H681" i="47"/>
  <c r="A605" i="47"/>
  <c r="B605" i="47"/>
  <c r="C605" i="47" s="1"/>
  <c r="D605" i="47"/>
  <c r="G605" i="47"/>
  <c r="F605" i="47"/>
  <c r="E605" i="47"/>
  <c r="H605" i="47"/>
  <c r="A632" i="47"/>
  <c r="B632" i="47"/>
  <c r="G632" i="47" s="1"/>
  <c r="D632" i="47"/>
  <c r="E632" i="47"/>
  <c r="H632" i="47"/>
  <c r="F632" i="47"/>
  <c r="C632" i="47"/>
  <c r="A843" i="47"/>
  <c r="B843" i="47"/>
  <c r="G843" i="47" s="1"/>
  <c r="D843" i="47"/>
  <c r="E843" i="47"/>
  <c r="F843" i="47"/>
  <c r="H843" i="47"/>
  <c r="C843" i="47"/>
  <c r="A677" i="47"/>
  <c r="B677" i="47"/>
  <c r="C677" i="47" s="1"/>
  <c r="D677" i="47"/>
  <c r="E677" i="47"/>
  <c r="H677" i="47"/>
  <c r="G677" i="47"/>
  <c r="F677" i="47"/>
  <c r="A717" i="47"/>
  <c r="B717" i="47"/>
  <c r="G717" i="47" s="1"/>
  <c r="D717" i="47"/>
  <c r="H717" i="47"/>
  <c r="E717" i="47"/>
  <c r="F717" i="47"/>
  <c r="C717" i="47"/>
  <c r="A889" i="47"/>
  <c r="B889" i="47"/>
  <c r="G889" i="47" s="1"/>
  <c r="C889" i="47"/>
  <c r="D889" i="47"/>
  <c r="E889" i="47"/>
  <c r="H889" i="47"/>
  <c r="F889" i="47"/>
  <c r="A973" i="47"/>
  <c r="D973" i="47"/>
  <c r="B973" i="47"/>
  <c r="G973" i="47" s="1"/>
  <c r="H973" i="47"/>
  <c r="C973" i="47"/>
  <c r="E973" i="47"/>
  <c r="F973" i="47"/>
  <c r="A802" i="47"/>
  <c r="D802" i="47"/>
  <c r="B802" i="47"/>
  <c r="E802" i="47"/>
  <c r="H802" i="47"/>
  <c r="C802" i="47"/>
  <c r="G802" i="47"/>
  <c r="F802" i="47"/>
  <c r="B676" i="47"/>
  <c r="D676" i="47"/>
  <c r="A676" i="47"/>
  <c r="E676" i="47"/>
  <c r="H676" i="47"/>
  <c r="F676" i="47"/>
  <c r="G676" i="47"/>
  <c r="C676" i="47"/>
  <c r="D671" i="47"/>
  <c r="A671" i="47"/>
  <c r="B671" i="47"/>
  <c r="F671" i="47"/>
  <c r="H671" i="47"/>
  <c r="E671" i="47"/>
  <c r="G671" i="47"/>
  <c r="C671" i="47"/>
  <c r="A848" i="47"/>
  <c r="B848" i="47"/>
  <c r="C848" i="47" s="1"/>
  <c r="D848" i="47"/>
  <c r="F848" i="47"/>
  <c r="H848" i="47"/>
  <c r="G848" i="47"/>
  <c r="E848" i="47"/>
  <c r="A734" i="47"/>
  <c r="B734" i="47"/>
  <c r="C734" i="47" s="1"/>
  <c r="D734" i="47"/>
  <c r="G734" i="47"/>
  <c r="H734" i="47"/>
  <c r="E734" i="47"/>
  <c r="F734" i="47"/>
  <c r="B976" i="47"/>
  <c r="D976" i="47"/>
  <c r="A976" i="47"/>
  <c r="E976" i="47"/>
  <c r="H976" i="47"/>
  <c r="F976" i="47"/>
  <c r="C976" i="47"/>
  <c r="G976" i="47"/>
  <c r="A655" i="47"/>
  <c r="B655" i="47"/>
  <c r="G655" i="47" s="1"/>
  <c r="D655" i="47"/>
  <c r="H655" i="47"/>
  <c r="E655" i="47"/>
  <c r="F655" i="47"/>
  <c r="A675" i="47"/>
  <c r="B675" i="47"/>
  <c r="C675" i="47" s="1"/>
  <c r="D675" i="47"/>
  <c r="G675" i="47"/>
  <c r="H675" i="47"/>
  <c r="E675" i="47"/>
  <c r="F675" i="47"/>
  <c r="A791" i="47"/>
  <c r="B791" i="47"/>
  <c r="G791" i="47" s="1"/>
  <c r="D791" i="47"/>
  <c r="E791" i="47"/>
  <c r="H791" i="47"/>
  <c r="F791" i="47"/>
  <c r="C791" i="47"/>
  <c r="A942" i="47"/>
  <c r="D942" i="47"/>
  <c r="G942" i="47"/>
  <c r="B942" i="47"/>
  <c r="C942" i="47" s="1"/>
  <c r="H942" i="47"/>
  <c r="E942" i="47"/>
  <c r="F942" i="47"/>
  <c r="D763" i="47"/>
  <c r="A763" i="47"/>
  <c r="B763" i="47"/>
  <c r="G763" i="47" s="1"/>
  <c r="E763" i="47"/>
  <c r="H763" i="47"/>
  <c r="F763" i="47"/>
  <c r="C763" i="47"/>
  <c r="B923" i="47"/>
  <c r="G923" i="47" s="1"/>
  <c r="D923" i="47"/>
  <c r="A923" i="47"/>
  <c r="H923" i="47"/>
  <c r="C923" i="47"/>
  <c r="E923" i="47"/>
  <c r="F923" i="47"/>
  <c r="A861" i="47"/>
  <c r="B861" i="47"/>
  <c r="G861" i="47" s="1"/>
  <c r="D861" i="47"/>
  <c r="C861" i="47"/>
  <c r="H861" i="47"/>
  <c r="E861" i="47"/>
  <c r="F861" i="47"/>
  <c r="A673" i="47"/>
  <c r="B673" i="47"/>
  <c r="G673" i="47" s="1"/>
  <c r="D673" i="47"/>
  <c r="E673" i="47"/>
  <c r="H673" i="47"/>
  <c r="F673" i="47"/>
  <c r="C673" i="47"/>
  <c r="A691" i="47"/>
  <c r="B691" i="47"/>
  <c r="C691" i="47" s="1"/>
  <c r="D691" i="47"/>
  <c r="G691" i="47"/>
  <c r="F691" i="47"/>
  <c r="E691" i="47"/>
  <c r="H691" i="47"/>
  <c r="A664" i="47"/>
  <c r="B664" i="47"/>
  <c r="G664" i="47" s="1"/>
  <c r="D664" i="47"/>
  <c r="E664" i="47"/>
  <c r="H664" i="47"/>
  <c r="F664" i="47"/>
  <c r="C664" i="47"/>
  <c r="A630" i="47"/>
  <c r="B630" i="47"/>
  <c r="G630" i="47" s="1"/>
  <c r="C630" i="47"/>
  <c r="D630" i="47"/>
  <c r="E630" i="47"/>
  <c r="H630" i="47"/>
  <c r="F630" i="47"/>
  <c r="A898" i="47"/>
  <c r="B898" i="47"/>
  <c r="C898" i="47"/>
  <c r="D898" i="47"/>
  <c r="G898" i="47"/>
  <c r="E898" i="47"/>
  <c r="H898" i="47"/>
  <c r="F898" i="47"/>
  <c r="A715" i="47"/>
  <c r="B715" i="47"/>
  <c r="G715" i="47" s="1"/>
  <c r="D715" i="47"/>
  <c r="E715" i="47"/>
  <c r="H715" i="47"/>
  <c r="F715" i="47"/>
  <c r="C715" i="47"/>
  <c r="A903" i="47"/>
  <c r="B903" i="47"/>
  <c r="G903" i="47" s="1"/>
  <c r="D903" i="47"/>
  <c r="H903" i="47"/>
  <c r="C903" i="47"/>
  <c r="E903" i="47"/>
  <c r="F903" i="47"/>
  <c r="B842" i="47"/>
  <c r="D842" i="47"/>
  <c r="A842" i="47"/>
  <c r="F842" i="47"/>
  <c r="E842" i="47"/>
  <c r="H842" i="47"/>
  <c r="C842" i="47"/>
  <c r="G842" i="47"/>
  <c r="A817" i="47"/>
  <c r="B817" i="47"/>
  <c r="G817" i="47" s="1"/>
  <c r="D817" i="47"/>
  <c r="F817" i="47"/>
  <c r="E817" i="47"/>
  <c r="H817" i="47"/>
  <c r="C817" i="47"/>
  <c r="A751" i="47"/>
  <c r="B751" i="47"/>
  <c r="G751" i="47" s="1"/>
  <c r="D751" i="47"/>
  <c r="H751" i="47"/>
  <c r="E751" i="47"/>
  <c r="F751" i="47"/>
  <c r="C751" i="47"/>
  <c r="B781" i="47"/>
  <c r="G781" i="47" s="1"/>
  <c r="D781" i="47"/>
  <c r="A781" i="47"/>
  <c r="H781" i="47"/>
  <c r="E781" i="47"/>
  <c r="F781" i="47"/>
  <c r="C781" i="47"/>
  <c r="A879" i="47"/>
  <c r="B879" i="47"/>
  <c r="G879" i="47" s="1"/>
  <c r="D879" i="47"/>
  <c r="H879" i="47"/>
  <c r="F879" i="47"/>
  <c r="E879" i="47"/>
  <c r="C879" i="47"/>
  <c r="A913" i="47"/>
  <c r="B913" i="47"/>
  <c r="D913" i="47"/>
  <c r="E913" i="47"/>
  <c r="H913" i="47"/>
  <c r="G913" i="47"/>
  <c r="F913" i="47"/>
  <c r="C913" i="47"/>
  <c r="A953" i="47"/>
  <c r="B953" i="47"/>
  <c r="G953" i="47" s="1"/>
  <c r="C953" i="47"/>
  <c r="D953" i="47"/>
  <c r="E953" i="47"/>
  <c r="H953" i="47"/>
  <c r="F953" i="47"/>
  <c r="A954" i="47"/>
  <c r="B954" i="47"/>
  <c r="C954" i="47" s="1"/>
  <c r="D954" i="47"/>
  <c r="G954" i="47"/>
  <c r="H954" i="47"/>
  <c r="E954" i="47"/>
  <c r="F954" i="47"/>
  <c r="A706" i="47"/>
  <c r="B706" i="47"/>
  <c r="D706" i="47"/>
  <c r="G706" i="47"/>
  <c r="E706" i="47"/>
  <c r="H706" i="47"/>
  <c r="F706" i="47"/>
  <c r="C706" i="47"/>
  <c r="B692" i="47"/>
  <c r="G692" i="47" s="1"/>
  <c r="A692" i="47"/>
  <c r="C692" i="47"/>
  <c r="D692" i="47"/>
  <c r="E692" i="47"/>
  <c r="H692" i="47"/>
  <c r="F692" i="47"/>
  <c r="A662" i="47"/>
  <c r="B662" i="47"/>
  <c r="G662" i="47" s="1"/>
  <c r="D662" i="47"/>
  <c r="E662" i="47"/>
  <c r="H662" i="47"/>
  <c r="C662" i="47"/>
  <c r="F662" i="47"/>
  <c r="A628" i="47"/>
  <c r="B628" i="47"/>
  <c r="G628" i="47" s="1"/>
  <c r="C628" i="47"/>
  <c r="D628" i="47"/>
  <c r="E628" i="47"/>
  <c r="H628" i="47"/>
  <c r="F628" i="47"/>
  <c r="A776" i="47"/>
  <c r="B776" i="47"/>
  <c r="C776" i="47" s="1"/>
  <c r="D776" i="47"/>
  <c r="F776" i="47"/>
  <c r="E776" i="47"/>
  <c r="G776" i="47"/>
  <c r="H776" i="47"/>
  <c r="A697" i="47"/>
  <c r="B697" i="47"/>
  <c r="D697" i="47"/>
  <c r="F697" i="47"/>
  <c r="E697" i="47"/>
  <c r="H697" i="47"/>
  <c r="C697" i="47"/>
  <c r="G697" i="47"/>
  <c r="A665" i="47"/>
  <c r="B665" i="47"/>
  <c r="D665" i="47"/>
  <c r="H665" i="47"/>
  <c r="F665" i="47"/>
  <c r="E665" i="47"/>
  <c r="C665" i="47"/>
  <c r="G665" i="47"/>
  <c r="A652" i="47"/>
  <c r="B652" i="47"/>
  <c r="G652" i="47" s="1"/>
  <c r="C652" i="47"/>
  <c r="D652" i="47"/>
  <c r="F652" i="47"/>
  <c r="H652" i="47"/>
  <c r="E652" i="47"/>
  <c r="A623" i="47"/>
  <c r="B623" i="47"/>
  <c r="G623" i="47" s="1"/>
  <c r="D623" i="47"/>
  <c r="H623" i="47"/>
  <c r="C623" i="47"/>
  <c r="E623" i="47"/>
  <c r="F623" i="47"/>
  <c r="A783" i="47"/>
  <c r="B783" i="47"/>
  <c r="G783" i="47" s="1"/>
  <c r="D783" i="47"/>
  <c r="F783" i="47"/>
  <c r="E783" i="47"/>
  <c r="H783" i="47"/>
  <c r="C783" i="47"/>
  <c r="A870" i="47"/>
  <c r="B870" i="47"/>
  <c r="C870" i="47" s="1"/>
  <c r="D870" i="47"/>
  <c r="E870" i="47"/>
  <c r="F870" i="47"/>
  <c r="H870" i="47"/>
  <c r="G870" i="47"/>
  <c r="B964" i="47"/>
  <c r="C964" i="47" s="1"/>
  <c r="D964" i="47"/>
  <c r="A964" i="47"/>
  <c r="E964" i="47"/>
  <c r="H964" i="47"/>
  <c r="G964" i="47"/>
  <c r="F964" i="47"/>
  <c r="A663" i="47"/>
  <c r="D663" i="47"/>
  <c r="B663" i="47"/>
  <c r="C663" i="47" s="1"/>
  <c r="E663" i="47"/>
  <c r="H663" i="47"/>
  <c r="F663" i="47"/>
  <c r="G663" i="47"/>
  <c r="A934" i="47"/>
  <c r="B934" i="47"/>
  <c r="C934" i="47" s="1"/>
  <c r="D934" i="47"/>
  <c r="H934" i="47"/>
  <c r="E934" i="47"/>
  <c r="F934" i="47"/>
  <c r="G934" i="47"/>
  <c r="A646" i="47"/>
  <c r="B646" i="47"/>
  <c r="G646" i="47" s="1"/>
  <c r="C646" i="47"/>
  <c r="D646" i="47"/>
  <c r="E646" i="47"/>
  <c r="H646" i="47"/>
  <c r="F646" i="47"/>
  <c r="A635" i="47"/>
  <c r="B635" i="47"/>
  <c r="G635" i="47" s="1"/>
  <c r="D635" i="47"/>
  <c r="F635" i="47"/>
  <c r="E635" i="47"/>
  <c r="H635" i="47"/>
  <c r="C635" i="47"/>
  <c r="D882" i="47"/>
  <c r="G882" i="47"/>
  <c r="A882" i="47"/>
  <c r="B882" i="47"/>
  <c r="C882" i="47" s="1"/>
  <c r="F882" i="47"/>
  <c r="H882" i="47"/>
  <c r="E882" i="47"/>
  <c r="A925" i="47"/>
  <c r="B925" i="47"/>
  <c r="G925" i="47" s="1"/>
  <c r="C925" i="47"/>
  <c r="D925" i="47"/>
  <c r="F925" i="47"/>
  <c r="E925" i="47"/>
  <c r="H925" i="47"/>
  <c r="A965" i="47"/>
  <c r="B965" i="47"/>
  <c r="G965" i="47" s="1"/>
  <c r="C965" i="47"/>
  <c r="D965" i="47"/>
  <c r="F965" i="47"/>
  <c r="H965" i="47"/>
  <c r="E965" i="47"/>
  <c r="D800" i="47"/>
  <c r="A800" i="47"/>
  <c r="B800" i="47"/>
  <c r="H800" i="47"/>
  <c r="E800" i="47"/>
  <c r="C800" i="47"/>
  <c r="G800" i="47"/>
  <c r="F800" i="47"/>
  <c r="A658" i="47"/>
  <c r="B658" i="47"/>
  <c r="G658" i="47" s="1"/>
  <c r="D658" i="47"/>
  <c r="F658" i="47"/>
  <c r="E658" i="47"/>
  <c r="C658" i="47"/>
  <c r="H658" i="47"/>
  <c r="A761" i="47"/>
  <c r="B761" i="47"/>
  <c r="G761" i="47" s="1"/>
  <c r="D761" i="47"/>
  <c r="H761" i="47"/>
  <c r="F761" i="47"/>
  <c r="E761" i="47"/>
  <c r="C761" i="47"/>
  <c r="A627" i="47"/>
  <c r="B627" i="47"/>
  <c r="D627" i="47"/>
  <c r="G627" i="47"/>
  <c r="C627" i="47"/>
  <c r="H627" i="47"/>
  <c r="E627" i="47"/>
  <c r="F627" i="47"/>
  <c r="B833" i="47"/>
  <c r="G833" i="47" s="1"/>
  <c r="D833" i="47"/>
  <c r="A833" i="47"/>
  <c r="E833" i="47"/>
  <c r="H833" i="47"/>
  <c r="C833" i="47"/>
  <c r="F833" i="47"/>
  <c r="A694" i="47"/>
  <c r="B694" i="47"/>
  <c r="D694" i="47"/>
  <c r="E694" i="47"/>
  <c r="H694" i="47"/>
  <c r="G694" i="47"/>
  <c r="C694" i="47"/>
  <c r="F694" i="47"/>
  <c r="A765" i="47"/>
  <c r="D765" i="47"/>
  <c r="B765" i="47"/>
  <c r="G765" i="47" s="1"/>
  <c r="E765" i="47"/>
  <c r="H765" i="47"/>
  <c r="F765" i="47"/>
  <c r="C765" i="47"/>
  <c r="A873" i="47"/>
  <c r="B873" i="47"/>
  <c r="G873" i="47" s="1"/>
  <c r="C873" i="47"/>
  <c r="D873" i="47"/>
  <c r="E873" i="47"/>
  <c r="H873" i="47"/>
  <c r="F873" i="47"/>
  <c r="A732" i="47"/>
  <c r="B732" i="47"/>
  <c r="C732" i="47" s="1"/>
  <c r="D732" i="47"/>
  <c r="G732" i="47"/>
  <c r="E732" i="47"/>
  <c r="H732" i="47"/>
  <c r="F732" i="47"/>
  <c r="A854" i="47"/>
  <c r="B854" i="47"/>
  <c r="C854" i="47" s="1"/>
  <c r="D854" i="47"/>
  <c r="H854" i="47"/>
  <c r="E854" i="47"/>
  <c r="F854" i="47"/>
  <c r="G854" i="47"/>
  <c r="A726" i="47"/>
  <c r="D726" i="47"/>
  <c r="G726" i="47"/>
  <c r="B726" i="47"/>
  <c r="C726" i="47" s="1"/>
  <c r="E726" i="47"/>
  <c r="H726" i="47"/>
  <c r="F726" i="47"/>
  <c r="A829" i="47"/>
  <c r="B829" i="47"/>
  <c r="G829" i="47" s="1"/>
  <c r="D829" i="47"/>
  <c r="F829" i="47"/>
  <c r="E829" i="47"/>
  <c r="H829" i="47"/>
  <c r="C829" i="47"/>
  <c r="A778" i="47"/>
  <c r="B778" i="47"/>
  <c r="C778" i="47" s="1"/>
  <c r="D778" i="47"/>
  <c r="F778" i="47"/>
  <c r="E778" i="47"/>
  <c r="G778" i="47"/>
  <c r="H778" i="47"/>
  <c r="A777" i="47"/>
  <c r="B777" i="47"/>
  <c r="G777" i="47" s="1"/>
  <c r="D777" i="47"/>
  <c r="E777" i="47"/>
  <c r="H777" i="47"/>
  <c r="C777" i="47"/>
  <c r="F777" i="47"/>
  <c r="A787" i="47"/>
  <c r="B787" i="47"/>
  <c r="D787" i="47"/>
  <c r="G787" i="47"/>
  <c r="C787" i="47"/>
  <c r="F787" i="47"/>
  <c r="E787" i="47"/>
  <c r="H787" i="47"/>
  <c r="B705" i="47"/>
  <c r="G705" i="47" s="1"/>
  <c r="D705" i="47"/>
  <c r="A705" i="47"/>
  <c r="E705" i="47"/>
  <c r="F705" i="47"/>
  <c r="C705" i="47"/>
  <c r="H705" i="47"/>
  <c r="A619" i="47"/>
  <c r="B619" i="47"/>
  <c r="C619" i="47" s="1"/>
  <c r="D619" i="47"/>
  <c r="F619" i="47"/>
  <c r="H619" i="47"/>
  <c r="E619" i="47"/>
  <c r="G619" i="47"/>
  <c r="B826" i="47"/>
  <c r="C826" i="47" s="1"/>
  <c r="D826" i="47"/>
  <c r="G826" i="47"/>
  <c r="A826" i="47"/>
  <c r="H826" i="47"/>
  <c r="F826" i="47"/>
  <c r="E826" i="47"/>
  <c r="A884" i="47"/>
  <c r="B884" i="47"/>
  <c r="C884" i="47" s="1"/>
  <c r="D884" i="47"/>
  <c r="G884" i="47"/>
  <c r="H884" i="47"/>
  <c r="E884" i="47"/>
  <c r="F884" i="47"/>
  <c r="A609" i="47"/>
  <c r="B609" i="47"/>
  <c r="C609" i="47" s="1"/>
  <c r="D609" i="47"/>
  <c r="H609" i="47"/>
  <c r="E609" i="47"/>
  <c r="F609" i="47"/>
  <c r="G609" i="47"/>
  <c r="B938" i="47"/>
  <c r="C938" i="47" s="1"/>
  <c r="D938" i="47"/>
  <c r="A938" i="47"/>
  <c r="E938" i="47"/>
  <c r="H938" i="47"/>
  <c r="F938" i="47"/>
  <c r="G938" i="47"/>
  <c r="A645" i="47"/>
  <c r="B645" i="47"/>
  <c r="C645" i="47" s="1"/>
  <c r="G645" i="47"/>
  <c r="D645" i="47"/>
  <c r="H645" i="47"/>
  <c r="E645" i="47"/>
  <c r="F645" i="47"/>
  <c r="A920" i="47"/>
  <c r="B920" i="47"/>
  <c r="C920" i="47" s="1"/>
  <c r="D920" i="47"/>
  <c r="H920" i="47"/>
  <c r="E920" i="47"/>
  <c r="F920" i="47"/>
  <c r="G920" i="47"/>
  <c r="B931" i="47"/>
  <c r="G931" i="47" s="1"/>
  <c r="D931" i="47"/>
  <c r="A931" i="47"/>
  <c r="H931" i="47"/>
  <c r="F931" i="47"/>
  <c r="E931" i="47"/>
  <c r="C931" i="47"/>
  <c r="A714" i="47"/>
  <c r="B714" i="47"/>
  <c r="C714" i="47" s="1"/>
  <c r="D714" i="47"/>
  <c r="F714" i="47"/>
  <c r="E714" i="47"/>
  <c r="H714" i="47"/>
  <c r="G714" i="47"/>
  <c r="B821" i="47"/>
  <c r="D821" i="47"/>
  <c r="A821" i="47"/>
  <c r="F821" i="47"/>
  <c r="E821" i="47"/>
  <c r="H821" i="47"/>
  <c r="G821" i="47"/>
  <c r="C821" i="47"/>
  <c r="B731" i="47"/>
  <c r="G731" i="47" s="1"/>
  <c r="C731" i="47"/>
  <c r="D731" i="47"/>
  <c r="A731" i="47"/>
  <c r="H731" i="47"/>
  <c r="F731" i="47"/>
  <c r="E731" i="47"/>
  <c r="A902" i="47"/>
  <c r="B902" i="47"/>
  <c r="G902" i="47" s="1"/>
  <c r="C902" i="47"/>
  <c r="D902" i="47"/>
  <c r="H902" i="47"/>
  <c r="F902" i="47"/>
  <c r="E902" i="47"/>
  <c r="D666" i="47"/>
  <c r="A666" i="47"/>
  <c r="B666" i="47"/>
  <c r="G666" i="47" s="1"/>
  <c r="C666" i="47"/>
  <c r="E666" i="47"/>
  <c r="H666" i="47"/>
  <c r="F666" i="47"/>
  <c r="A642" i="47"/>
  <c r="B642" i="47"/>
  <c r="G642" i="47" s="1"/>
  <c r="D642" i="47"/>
  <c r="F642" i="47"/>
  <c r="C642" i="47"/>
  <c r="E642" i="47"/>
  <c r="H642" i="47"/>
  <c r="A746" i="47"/>
  <c r="B746" i="47"/>
  <c r="C746" i="47" s="1"/>
  <c r="D746" i="47"/>
  <c r="G746" i="47"/>
  <c r="E746" i="47"/>
  <c r="H746" i="47"/>
  <c r="F746" i="47"/>
  <c r="B969" i="47"/>
  <c r="G969" i="47" s="1"/>
  <c r="C969" i="47"/>
  <c r="D969" i="47"/>
  <c r="A969" i="47"/>
  <c r="E969" i="47"/>
  <c r="H969" i="47"/>
  <c r="F969" i="47"/>
  <c r="A712" i="47"/>
  <c r="B712" i="47"/>
  <c r="C712" i="47" s="1"/>
  <c r="D712" i="47"/>
  <c r="G712" i="47"/>
  <c r="E712" i="47"/>
  <c r="H712" i="47"/>
  <c r="F712" i="47"/>
  <c r="A672" i="47"/>
  <c r="B672" i="47"/>
  <c r="G672" i="47" s="1"/>
  <c r="C672" i="47"/>
  <c r="D672" i="47"/>
  <c r="E672" i="47"/>
  <c r="H672" i="47"/>
  <c r="F672" i="47"/>
  <c r="A839" i="47"/>
  <c r="B839" i="47"/>
  <c r="G839" i="47" s="1"/>
  <c r="C839" i="47"/>
  <c r="D839" i="47"/>
  <c r="H839" i="47"/>
  <c r="F839" i="47"/>
  <c r="E839" i="47"/>
  <c r="A946" i="47"/>
  <c r="B946" i="47"/>
  <c r="C946" i="47" s="1"/>
  <c r="D946" i="47"/>
  <c r="F946" i="47"/>
  <c r="H946" i="47"/>
  <c r="E946" i="47"/>
  <c r="G946" i="47"/>
  <c r="A816" i="47"/>
  <c r="B816" i="47"/>
  <c r="C816" i="47" s="1"/>
  <c r="D816" i="47"/>
  <c r="E816" i="47"/>
  <c r="H816" i="47"/>
  <c r="F816" i="47"/>
  <c r="G816" i="47"/>
  <c r="A730" i="47"/>
  <c r="B730" i="47"/>
  <c r="C730" i="47" s="1"/>
  <c r="D730" i="47"/>
  <c r="H730" i="47"/>
  <c r="G730" i="47"/>
  <c r="E730" i="47"/>
  <c r="F730" i="47"/>
  <c r="A865" i="47"/>
  <c r="B865" i="47"/>
  <c r="G865" i="47" s="1"/>
  <c r="D865" i="47"/>
  <c r="F865" i="47"/>
  <c r="E865" i="47"/>
  <c r="H865" i="47"/>
  <c r="C865" i="47"/>
  <c r="A727" i="47"/>
  <c r="B727" i="47"/>
  <c r="G727" i="47" s="1"/>
  <c r="D727" i="47"/>
  <c r="H727" i="47"/>
  <c r="F727" i="47"/>
  <c r="E727" i="47"/>
  <c r="C727" i="47"/>
  <c r="A814" i="47"/>
  <c r="B814" i="47"/>
  <c r="D814" i="47"/>
  <c r="H814" i="47"/>
  <c r="F814" i="47"/>
  <c r="E814" i="47"/>
  <c r="C814" i="47"/>
  <c r="G814" i="47"/>
  <c r="D748" i="47"/>
  <c r="G748" i="47"/>
  <c r="A748" i="47"/>
  <c r="B748" i="47"/>
  <c r="C748" i="47" s="1"/>
  <c r="F748" i="47"/>
  <c r="H748" i="47"/>
  <c r="E748" i="47"/>
  <c r="A933" i="47"/>
  <c r="B933" i="47"/>
  <c r="G933" i="47" s="1"/>
  <c r="D933" i="47"/>
  <c r="F933" i="47"/>
  <c r="E933" i="47"/>
  <c r="H933" i="47"/>
  <c r="C933" i="47"/>
  <c r="A805" i="47"/>
  <c r="B805" i="47"/>
  <c r="D805" i="47"/>
  <c r="H805" i="47"/>
  <c r="G805" i="47"/>
  <c r="F805" i="47"/>
  <c r="C805" i="47"/>
  <c r="E805" i="47"/>
  <c r="A924" i="47"/>
  <c r="B924" i="47"/>
  <c r="D924" i="47"/>
  <c r="E924" i="47"/>
  <c r="H924" i="47"/>
  <c r="C924" i="47"/>
  <c r="F924" i="47"/>
  <c r="G924" i="47"/>
  <c r="A772" i="47"/>
  <c r="B772" i="47"/>
  <c r="C772" i="47" s="1"/>
  <c r="D772" i="47"/>
  <c r="F772" i="47"/>
  <c r="E772" i="47"/>
  <c r="H772" i="47"/>
  <c r="G772" i="47"/>
  <c r="B852" i="47"/>
  <c r="C852" i="47" s="1"/>
  <c r="D852" i="47"/>
  <c r="A852" i="47"/>
  <c r="F852" i="47"/>
  <c r="G852" i="47"/>
  <c r="E852" i="47"/>
  <c r="H852" i="47"/>
  <c r="A747" i="47"/>
  <c r="B747" i="47"/>
  <c r="G747" i="47" s="1"/>
  <c r="D747" i="47"/>
  <c r="H747" i="47"/>
  <c r="E747" i="47"/>
  <c r="C747" i="47"/>
  <c r="F747" i="47"/>
  <c r="A875" i="47"/>
  <c r="B875" i="47"/>
  <c r="G875" i="47" s="1"/>
  <c r="D875" i="47"/>
  <c r="C875" i="47"/>
  <c r="E875" i="47"/>
  <c r="H875" i="47"/>
  <c r="F875" i="47"/>
  <c r="A782" i="47"/>
  <c r="B782" i="47"/>
  <c r="D782" i="47"/>
  <c r="F782" i="47"/>
  <c r="H782" i="47"/>
  <c r="E782" i="47"/>
  <c r="C782" i="47"/>
  <c r="G782" i="47"/>
  <c r="A812" i="47"/>
  <c r="B812" i="47"/>
  <c r="C812" i="47" s="1"/>
  <c r="D812" i="47"/>
  <c r="G812" i="47"/>
  <c r="H812" i="47"/>
  <c r="E812" i="47"/>
  <c r="F812" i="47"/>
  <c r="A911" i="47"/>
  <c r="B911" i="47"/>
  <c r="G911" i="47" s="1"/>
  <c r="C911" i="47"/>
  <c r="D911" i="47"/>
  <c r="E911" i="47"/>
  <c r="H911" i="47"/>
  <c r="F911" i="47"/>
  <c r="A757" i="47"/>
  <c r="B757" i="47"/>
  <c r="G757" i="47" s="1"/>
  <c r="D757" i="47"/>
  <c r="E757" i="47"/>
  <c r="H757" i="47"/>
  <c r="F757" i="47"/>
  <c r="C757" i="47"/>
  <c r="B855" i="47"/>
  <c r="C855" i="47" s="1"/>
  <c r="D855" i="47"/>
  <c r="G855" i="47"/>
  <c r="A855" i="47"/>
  <c r="H855" i="47"/>
  <c r="E855" i="47"/>
  <c r="F855" i="47"/>
  <c r="A885" i="47"/>
  <c r="B885" i="47"/>
  <c r="G885" i="47" s="1"/>
  <c r="D885" i="47"/>
  <c r="H885" i="47"/>
  <c r="E885" i="47"/>
  <c r="C885" i="47"/>
  <c r="F885" i="47"/>
  <c r="A849" i="47"/>
  <c r="B849" i="47"/>
  <c r="G849" i="47" s="1"/>
  <c r="C849" i="47"/>
  <c r="D849" i="47"/>
  <c r="F849" i="47"/>
  <c r="E849" i="47"/>
  <c r="H849" i="47"/>
  <c r="A916" i="47"/>
  <c r="B916" i="47"/>
  <c r="C916" i="47" s="1"/>
  <c r="D916" i="47"/>
  <c r="E916" i="47"/>
  <c r="H916" i="47"/>
  <c r="F916" i="47"/>
  <c r="G916" i="47"/>
  <c r="A961" i="47"/>
  <c r="B961" i="47"/>
  <c r="D961" i="47"/>
  <c r="E961" i="47"/>
  <c r="H961" i="47"/>
  <c r="G961" i="47"/>
  <c r="F961" i="47"/>
  <c r="C961" i="47"/>
  <c r="D957" i="47"/>
  <c r="A957" i="47"/>
  <c r="B957" i="47"/>
  <c r="G957" i="47" s="1"/>
  <c r="C957" i="47"/>
  <c r="H957" i="47"/>
  <c r="F957" i="47"/>
  <c r="E957" i="47"/>
  <c r="A868" i="47"/>
  <c r="B868" i="47"/>
  <c r="C868" i="47" s="1"/>
  <c r="D868" i="47"/>
  <c r="F868" i="47"/>
  <c r="G868" i="47"/>
  <c r="E868" i="47"/>
  <c r="H868" i="47"/>
  <c r="A625" i="47"/>
  <c r="B625" i="47"/>
  <c r="G625" i="47" s="1"/>
  <c r="C625" i="47"/>
  <c r="D625" i="47"/>
  <c r="E625" i="47"/>
  <c r="H625" i="47"/>
  <c r="F625" i="47"/>
  <c r="B695" i="47"/>
  <c r="C695" i="47" s="1"/>
  <c r="D695" i="47"/>
  <c r="A695" i="47"/>
  <c r="F695" i="47"/>
  <c r="E695" i="47"/>
  <c r="H695" i="47"/>
  <c r="G695" i="47"/>
  <c r="D912" i="47"/>
  <c r="G912" i="47"/>
  <c r="A912" i="47"/>
  <c r="B912" i="47"/>
  <c r="C912" i="47"/>
  <c r="H912" i="47"/>
  <c r="F912" i="47"/>
  <c r="E912" i="47"/>
  <c r="A682" i="47"/>
  <c r="B682" i="47"/>
  <c r="D682" i="47"/>
  <c r="F682" i="47"/>
  <c r="H682" i="47"/>
  <c r="G682" i="47"/>
  <c r="E682" i="47"/>
  <c r="C682" i="47"/>
  <c r="A620" i="47"/>
  <c r="B620" i="47"/>
  <c r="G620" i="47" s="1"/>
  <c r="D620" i="47"/>
  <c r="H620" i="47"/>
  <c r="F620" i="47"/>
  <c r="E620" i="47"/>
  <c r="C620" i="47"/>
  <c r="A975" i="47"/>
  <c r="B975" i="47"/>
  <c r="G975" i="47" s="1"/>
  <c r="C975" i="47"/>
  <c r="D975" i="47"/>
  <c r="H975" i="47"/>
  <c r="E975" i="47"/>
  <c r="F975" i="47"/>
  <c r="A653" i="47"/>
  <c r="B653" i="47"/>
  <c r="C653" i="47" s="1"/>
  <c r="D653" i="47"/>
  <c r="E653" i="47"/>
  <c r="H653" i="47"/>
  <c r="F653" i="47"/>
  <c r="A624" i="47"/>
  <c r="B624" i="47"/>
  <c r="D624" i="47"/>
  <c r="H624" i="47"/>
  <c r="F624" i="47"/>
  <c r="G624" i="47"/>
  <c r="C624" i="47"/>
  <c r="E624" i="47"/>
  <c r="A909" i="47"/>
  <c r="B909" i="47"/>
  <c r="G909" i="47" s="1"/>
  <c r="C909" i="47"/>
  <c r="D909" i="47"/>
  <c r="E909" i="47"/>
  <c r="H909" i="47"/>
  <c r="F909" i="47"/>
  <c r="A716" i="47"/>
  <c r="B716" i="47"/>
  <c r="C716" i="47" s="1"/>
  <c r="D716" i="47"/>
  <c r="H716" i="47"/>
  <c r="E716" i="47"/>
  <c r="G716" i="47"/>
  <c r="F716" i="47"/>
  <c r="A915" i="47"/>
  <c r="B915" i="47"/>
  <c r="G915" i="47" s="1"/>
  <c r="C915" i="47"/>
  <c r="D915" i="47"/>
  <c r="H915" i="47"/>
  <c r="E915" i="47"/>
  <c r="F915" i="47"/>
  <c r="A815" i="47"/>
  <c r="B815" i="47"/>
  <c r="G815" i="47" s="1"/>
  <c r="C815" i="47"/>
  <c r="D815" i="47"/>
  <c r="H815" i="47"/>
  <c r="E815" i="47"/>
  <c r="F815" i="47"/>
  <c r="D845" i="47"/>
  <c r="A845" i="47"/>
  <c r="B845" i="47"/>
  <c r="G845" i="47" s="1"/>
  <c r="F845" i="47"/>
  <c r="E845" i="47"/>
  <c r="H845" i="47"/>
  <c r="C845" i="47"/>
  <c r="A752" i="47"/>
  <c r="B752" i="47"/>
  <c r="C752" i="47" s="1"/>
  <c r="D752" i="47"/>
  <c r="G752" i="47"/>
  <c r="F752" i="47"/>
  <c r="E752" i="47"/>
  <c r="H752" i="47"/>
  <c r="A880" i="47"/>
  <c r="B880" i="47"/>
  <c r="G880" i="47" s="1"/>
  <c r="C880" i="47"/>
  <c r="D880" i="47"/>
  <c r="E880" i="47"/>
  <c r="H880" i="47"/>
  <c r="F880" i="47"/>
  <c r="B914" i="47"/>
  <c r="C914" i="47" s="1"/>
  <c r="D914" i="47"/>
  <c r="G914" i="47"/>
  <c r="A914" i="47"/>
  <c r="F914" i="47"/>
  <c r="E914" i="47"/>
  <c r="H914" i="47"/>
  <c r="A955" i="47"/>
  <c r="C955" i="47"/>
  <c r="D955" i="47"/>
  <c r="B955" i="47"/>
  <c r="G955" i="47" s="1"/>
  <c r="H955" i="47"/>
  <c r="E955" i="47"/>
  <c r="F955" i="47"/>
  <c r="A819" i="47"/>
  <c r="B819" i="47"/>
  <c r="G819" i="47" s="1"/>
  <c r="D819" i="47"/>
  <c r="H819" i="47"/>
  <c r="E819" i="47"/>
  <c r="C819" i="47"/>
  <c r="F819" i="47"/>
  <c r="D616" i="47"/>
  <c r="A616" i="47"/>
  <c r="B616" i="47"/>
  <c r="G616" i="47" s="1"/>
  <c r="C616" i="47"/>
  <c r="F616" i="47"/>
  <c r="E616" i="47"/>
  <c r="H616" i="47"/>
  <c r="A622" i="47"/>
  <c r="B622" i="47"/>
  <c r="G622" i="47" s="1"/>
  <c r="C622" i="47"/>
  <c r="D622" i="47"/>
  <c r="E622" i="47"/>
  <c r="H622" i="47"/>
  <c r="F622" i="47"/>
  <c r="A709" i="47"/>
  <c r="B709" i="47"/>
  <c r="G709" i="47" s="1"/>
  <c r="C709" i="47"/>
  <c r="D709" i="47"/>
  <c r="E709" i="47"/>
  <c r="H709" i="47"/>
  <c r="F709" i="47"/>
  <c r="A794" i="47"/>
  <c r="B794" i="47"/>
  <c r="D794" i="47"/>
  <c r="H794" i="47"/>
  <c r="E794" i="47"/>
  <c r="C794" i="47"/>
  <c r="G794" i="47"/>
  <c r="F794" i="47"/>
  <c r="B760" i="47"/>
  <c r="C760" i="47" s="1"/>
  <c r="D760" i="47"/>
  <c r="A760" i="47"/>
  <c r="E760" i="47"/>
  <c r="H760" i="47"/>
  <c r="F760" i="47"/>
  <c r="G760" i="47"/>
  <c r="B888" i="47"/>
  <c r="C888" i="47" s="1"/>
  <c r="D888" i="47"/>
  <c r="G888" i="47"/>
  <c r="A888" i="47"/>
  <c r="E888" i="47"/>
  <c r="H888" i="47"/>
  <c r="F888" i="47"/>
  <c r="A808" i="47"/>
  <c r="B808" i="47"/>
  <c r="D808" i="47"/>
  <c r="F808" i="47"/>
  <c r="E808" i="47"/>
  <c r="C808" i="47"/>
  <c r="H808" i="47"/>
  <c r="G808" i="47"/>
  <c r="A615" i="47"/>
  <c r="B615" i="47"/>
  <c r="C615" i="47"/>
  <c r="D615" i="47"/>
  <c r="G615" i="47"/>
  <c r="H615" i="47"/>
  <c r="E615" i="47"/>
  <c r="F615" i="47"/>
  <c r="A830" i="47"/>
  <c r="B830" i="47"/>
  <c r="D830" i="47"/>
  <c r="E830" i="47"/>
  <c r="H830" i="47"/>
  <c r="F830" i="47"/>
  <c r="C830" i="47"/>
  <c r="G830" i="47"/>
  <c r="A728" i="47"/>
  <c r="B728" i="47"/>
  <c r="C728" i="47" s="1"/>
  <c r="D728" i="47"/>
  <c r="F728" i="47"/>
  <c r="G728" i="47"/>
  <c r="E728" i="47"/>
  <c r="H728" i="47"/>
  <c r="B659" i="47"/>
  <c r="G659" i="47" s="1"/>
  <c r="C659" i="47"/>
  <c r="D659" i="47"/>
  <c r="A659" i="47"/>
  <c r="F659" i="47"/>
  <c r="H659" i="47"/>
  <c r="E659" i="47"/>
  <c r="B892" i="47"/>
  <c r="C892" i="47" s="1"/>
  <c r="D892" i="47"/>
  <c r="A892" i="47"/>
  <c r="F892" i="47"/>
  <c r="H892" i="47"/>
  <c r="E892" i="47"/>
  <c r="G892" i="47"/>
  <c r="A683" i="47"/>
  <c r="B683" i="47"/>
  <c r="C683" i="47" s="1"/>
  <c r="D683" i="47"/>
  <c r="G683" i="47"/>
  <c r="E683" i="47"/>
  <c r="F683" i="47"/>
  <c r="H683" i="47"/>
  <c r="A656" i="47"/>
  <c r="B656" i="47"/>
  <c r="D656" i="47"/>
  <c r="E656" i="47"/>
  <c r="H656" i="47"/>
  <c r="F656" i="47"/>
  <c r="C656" i="47"/>
  <c r="G656" i="47"/>
  <c r="A775" i="47"/>
  <c r="B775" i="47"/>
  <c r="G775" i="47" s="1"/>
  <c r="D775" i="47"/>
  <c r="H775" i="47"/>
  <c r="E775" i="47"/>
  <c r="C775" i="47"/>
  <c r="F775" i="47"/>
  <c r="A881" i="47"/>
  <c r="B881" i="47"/>
  <c r="G881" i="47" s="1"/>
  <c r="C881" i="47"/>
  <c r="D881" i="47"/>
  <c r="E881" i="47"/>
  <c r="F881" i="47"/>
  <c r="H881" i="47"/>
  <c r="A780" i="47"/>
  <c r="B780" i="47"/>
  <c r="D780" i="47"/>
  <c r="H780" i="47"/>
  <c r="E780" i="47"/>
  <c r="F780" i="47"/>
  <c r="C780" i="47"/>
  <c r="G780" i="47"/>
  <c r="A723" i="47"/>
  <c r="B723" i="47"/>
  <c r="G723" i="47" s="1"/>
  <c r="D723" i="47"/>
  <c r="E723" i="47"/>
  <c r="H723" i="47"/>
  <c r="C723" i="47"/>
  <c r="F723" i="47"/>
  <c r="A786" i="47"/>
  <c r="D786" i="47"/>
  <c r="B786" i="47"/>
  <c r="E786" i="47"/>
  <c r="F786" i="47"/>
  <c r="C786" i="47"/>
  <c r="H786" i="47"/>
  <c r="G786" i="47"/>
  <c r="A930" i="47"/>
  <c r="B930" i="47"/>
  <c r="G930" i="47" s="1"/>
  <c r="D930" i="47"/>
  <c r="E930" i="47"/>
  <c r="F930" i="47"/>
  <c r="C930" i="47"/>
  <c r="H930" i="47"/>
  <c r="D850" i="47"/>
  <c r="A850" i="47"/>
  <c r="B850" i="47"/>
  <c r="C850" i="47" s="1"/>
  <c r="H850" i="47"/>
  <c r="E850" i="47"/>
  <c r="F850" i="47"/>
  <c r="G850" i="47"/>
  <c r="A947" i="47"/>
  <c r="B947" i="47"/>
  <c r="G947" i="47" s="1"/>
  <c r="D947" i="47"/>
  <c r="E947" i="47"/>
  <c r="F947" i="47"/>
  <c r="H947" i="47"/>
  <c r="C947" i="47"/>
  <c r="A825" i="47"/>
  <c r="B825" i="47"/>
  <c r="G825" i="47" s="1"/>
  <c r="D825" i="47"/>
  <c r="F825" i="47"/>
  <c r="E825" i="47"/>
  <c r="H825" i="47"/>
  <c r="C825" i="47"/>
  <c r="A759" i="47"/>
  <c r="B759" i="47"/>
  <c r="G759" i="47" s="1"/>
  <c r="D759" i="47"/>
  <c r="H759" i="47"/>
  <c r="E759" i="47"/>
  <c r="C759" i="47"/>
  <c r="F759" i="47"/>
  <c r="A789" i="47"/>
  <c r="B789" i="47"/>
  <c r="G789" i="47" s="1"/>
  <c r="D789" i="47"/>
  <c r="E789" i="47"/>
  <c r="H789" i="47"/>
  <c r="C789" i="47"/>
  <c r="F789" i="47"/>
  <c r="A887" i="47"/>
  <c r="B887" i="47"/>
  <c r="D887" i="47"/>
  <c r="H887" i="47"/>
  <c r="C887" i="47"/>
  <c r="E887" i="47"/>
  <c r="F887" i="47"/>
  <c r="G887" i="47"/>
  <c r="B967" i="47"/>
  <c r="G967" i="47" s="1"/>
  <c r="D967" i="47"/>
  <c r="A967" i="47"/>
  <c r="E967" i="47"/>
  <c r="H967" i="47"/>
  <c r="F967" i="47"/>
  <c r="C967" i="47"/>
  <c r="A960" i="47"/>
  <c r="B960" i="47"/>
  <c r="C960" i="47" s="1"/>
  <c r="D960" i="47"/>
  <c r="H960" i="47"/>
  <c r="E960" i="47"/>
  <c r="F960" i="47"/>
  <c r="G960" i="47"/>
  <c r="A702" i="47"/>
  <c r="B702" i="47"/>
  <c r="G702" i="47" s="1"/>
  <c r="D702" i="47"/>
  <c r="F702" i="47"/>
  <c r="H702" i="47"/>
  <c r="E702" i="47"/>
  <c r="C702" i="47"/>
  <c r="A640" i="47"/>
  <c r="B640" i="47"/>
  <c r="G640" i="47" s="1"/>
  <c r="D640" i="47"/>
  <c r="E640" i="47"/>
  <c r="H640" i="47"/>
  <c r="F640" i="47"/>
  <c r="C640" i="47"/>
  <c r="A684" i="47"/>
  <c r="B684" i="47"/>
  <c r="G684" i="47" s="1"/>
  <c r="D684" i="47"/>
  <c r="E684" i="47"/>
  <c r="H684" i="47"/>
  <c r="C684" i="47"/>
  <c r="F684" i="47"/>
  <c r="A654" i="47"/>
  <c r="D654" i="47"/>
  <c r="B654" i="47"/>
  <c r="G654" i="47" s="1"/>
  <c r="H654" i="47"/>
  <c r="E654" i="47"/>
  <c r="C654" i="47"/>
  <c r="F654" i="47"/>
  <c r="A745" i="47"/>
  <c r="D745" i="47"/>
  <c r="B745" i="47"/>
  <c r="G745" i="47" s="1"/>
  <c r="E745" i="47"/>
  <c r="H745" i="47"/>
  <c r="F745" i="47"/>
  <c r="C745" i="47"/>
  <c r="B657" i="47"/>
  <c r="D657" i="47"/>
  <c r="A657" i="47"/>
  <c r="H657" i="47"/>
  <c r="E657" i="47"/>
  <c r="G657" i="47"/>
  <c r="F657" i="47"/>
  <c r="C657" i="47"/>
  <c r="A644" i="47"/>
  <c r="B644" i="47"/>
  <c r="G644" i="47" s="1"/>
  <c r="D644" i="47"/>
  <c r="E644" i="47"/>
  <c r="H644" i="47"/>
  <c r="C644" i="47"/>
  <c r="F644" i="47"/>
  <c r="A617" i="47"/>
  <c r="B617" i="47"/>
  <c r="C617" i="47" s="1"/>
  <c r="D617" i="47"/>
  <c r="G617" i="47"/>
  <c r="E617" i="47"/>
  <c r="F617" i="47"/>
  <c r="H617" i="47"/>
  <c r="A612" i="47"/>
  <c r="B612" i="47"/>
  <c r="G612" i="47" s="1"/>
  <c r="C612" i="47"/>
  <c r="D612" i="47"/>
  <c r="H612" i="47"/>
  <c r="F612" i="47"/>
  <c r="E612" i="47"/>
  <c r="A639" i="47"/>
  <c r="B639" i="47"/>
  <c r="D639" i="47"/>
  <c r="H639" i="47"/>
  <c r="F639" i="47"/>
  <c r="G639" i="47"/>
  <c r="C639" i="47"/>
  <c r="E639" i="47"/>
  <c r="A921" i="47"/>
  <c r="B921" i="47"/>
  <c r="G921" i="47" s="1"/>
  <c r="D921" i="47"/>
  <c r="E921" i="47"/>
  <c r="H921" i="47"/>
  <c r="C921" i="47"/>
  <c r="F921" i="47"/>
  <c r="A713" i="47"/>
  <c r="B713" i="47"/>
  <c r="G713" i="47" s="1"/>
  <c r="D713" i="47"/>
  <c r="F713" i="47"/>
  <c r="E713" i="47"/>
  <c r="C713" i="47"/>
  <c r="H713" i="47"/>
  <c r="A827" i="47"/>
  <c r="B827" i="47"/>
  <c r="G827" i="47" s="1"/>
  <c r="D827" i="47"/>
  <c r="F827" i="47"/>
  <c r="E827" i="47"/>
  <c r="H827" i="47"/>
  <c r="C827" i="47"/>
  <c r="A866" i="47"/>
  <c r="B866" i="47"/>
  <c r="C866" i="47" s="1"/>
  <c r="D866" i="47"/>
  <c r="H866" i="47"/>
  <c r="E866" i="47"/>
  <c r="F866" i="47"/>
  <c r="G866" i="47"/>
  <c r="A649" i="47"/>
  <c r="B649" i="47"/>
  <c r="C649" i="47" s="1"/>
  <c r="D649" i="47"/>
  <c r="F649" i="47"/>
  <c r="E649" i="47"/>
  <c r="H649" i="47"/>
  <c r="G649" i="47"/>
  <c r="A720" i="47"/>
  <c r="B720" i="47"/>
  <c r="C720" i="47" s="1"/>
  <c r="D720" i="47"/>
  <c r="G720" i="47"/>
  <c r="E720" i="47"/>
  <c r="H720" i="47"/>
  <c r="F720" i="47"/>
  <c r="D621" i="47"/>
  <c r="A621" i="47"/>
  <c r="B621" i="47"/>
  <c r="H621" i="47"/>
  <c r="F621" i="47"/>
  <c r="G621" i="47"/>
  <c r="E621" i="47"/>
  <c r="C621" i="47"/>
  <c r="B686" i="47"/>
  <c r="G686" i="47" s="1"/>
  <c r="C686" i="47"/>
  <c r="D686" i="47"/>
  <c r="A686" i="47"/>
  <c r="E686" i="47"/>
  <c r="H686" i="47"/>
  <c r="F686" i="47"/>
  <c r="B936" i="47"/>
  <c r="C936" i="47" s="1"/>
  <c r="D936" i="47"/>
  <c r="A936" i="47"/>
  <c r="F936" i="47"/>
  <c r="E936" i="47"/>
  <c r="H936" i="47"/>
  <c r="G936" i="47"/>
  <c r="A822" i="47"/>
  <c r="B822" i="47"/>
  <c r="C822" i="47" s="1"/>
  <c r="D822" i="47"/>
  <c r="G822" i="47"/>
  <c r="H822" i="47"/>
  <c r="F822" i="47"/>
  <c r="E822" i="47"/>
  <c r="A756" i="47"/>
  <c r="B756" i="47"/>
  <c r="C756" i="47" s="1"/>
  <c r="D756" i="47"/>
  <c r="H756" i="47"/>
  <c r="F756" i="47"/>
  <c r="E756" i="47"/>
  <c r="G756" i="47"/>
  <c r="A737" i="47"/>
  <c r="B737" i="47"/>
  <c r="G737" i="47" s="1"/>
  <c r="D737" i="47"/>
  <c r="E737" i="47"/>
  <c r="H737" i="47"/>
  <c r="F737" i="47"/>
  <c r="C737" i="47"/>
  <c r="A813" i="47"/>
  <c r="B813" i="47"/>
  <c r="G813" i="47" s="1"/>
  <c r="D813" i="47"/>
  <c r="F813" i="47"/>
  <c r="E813" i="47"/>
  <c r="H813" i="47"/>
  <c r="C813" i="47"/>
  <c r="A922" i="47"/>
  <c r="B922" i="47"/>
  <c r="C922" i="47"/>
  <c r="D922" i="47"/>
  <c r="G922" i="47"/>
  <c r="E922" i="47"/>
  <c r="H922" i="47"/>
  <c r="F922" i="47"/>
  <c r="A785" i="47"/>
  <c r="B785" i="47"/>
  <c r="G785" i="47" s="1"/>
  <c r="D785" i="47"/>
  <c r="F785" i="47"/>
  <c r="E785" i="47"/>
  <c r="H785" i="47"/>
  <c r="C785" i="47"/>
  <c r="A917" i="47"/>
  <c r="B917" i="47"/>
  <c r="G917" i="47" s="1"/>
  <c r="D917" i="47"/>
  <c r="F917" i="47"/>
  <c r="H917" i="47"/>
  <c r="E917" i="47"/>
  <c r="C917" i="47"/>
  <c r="B795" i="47"/>
  <c r="G795" i="47" s="1"/>
  <c r="D795" i="47"/>
  <c r="A795" i="47"/>
  <c r="H795" i="47"/>
  <c r="E795" i="47"/>
  <c r="C795" i="47"/>
  <c r="F795" i="47"/>
  <c r="A970" i="47"/>
  <c r="B970" i="47"/>
  <c r="C970" i="47" s="1"/>
  <c r="D970" i="47"/>
  <c r="F970" i="47"/>
  <c r="E970" i="47"/>
  <c r="H970" i="47"/>
  <c r="G970" i="47"/>
  <c r="A670" i="47"/>
  <c r="B670" i="47"/>
  <c r="G670" i="47" s="1"/>
  <c r="D670" i="47"/>
  <c r="E670" i="47"/>
  <c r="H670" i="47"/>
  <c r="F670" i="47"/>
  <c r="C670" i="47"/>
  <c r="A637" i="47"/>
  <c r="B637" i="47"/>
  <c r="G637" i="47" s="1"/>
  <c r="C637" i="47"/>
  <c r="D637" i="47"/>
  <c r="F637" i="47"/>
  <c r="E637" i="47"/>
  <c r="H637" i="47"/>
  <c r="A613" i="47"/>
  <c r="B613" i="47"/>
  <c r="G613" i="47" s="1"/>
  <c r="C613" i="47"/>
  <c r="D613" i="47"/>
  <c r="H613" i="47"/>
  <c r="E613" i="47"/>
  <c r="F613" i="47"/>
  <c r="A851" i="47"/>
  <c r="B851" i="47"/>
  <c r="G851" i="47" s="1"/>
  <c r="C851" i="47"/>
  <c r="D851" i="47"/>
  <c r="E851" i="47"/>
  <c r="H851" i="47"/>
  <c r="F851" i="47"/>
  <c r="A704" i="47"/>
  <c r="B704" i="47"/>
  <c r="G704" i="47" s="1"/>
  <c r="D704" i="47"/>
  <c r="E704" i="47"/>
  <c r="H704" i="47"/>
  <c r="F704" i="47"/>
  <c r="C704" i="47"/>
  <c r="A614" i="47"/>
  <c r="C614" i="47"/>
  <c r="D614" i="47"/>
  <c r="B614" i="47"/>
  <c r="G614" i="47" s="1"/>
  <c r="H614" i="47"/>
  <c r="E614" i="47"/>
  <c r="F614" i="47"/>
  <c r="A733" i="47"/>
  <c r="B733" i="47"/>
  <c r="G733" i="47" s="1"/>
  <c r="D733" i="47"/>
  <c r="E733" i="47"/>
  <c r="H733" i="47"/>
  <c r="F733" i="47"/>
  <c r="C733" i="47"/>
  <c r="G724" i="47"/>
  <c r="A724" i="47"/>
  <c r="B724" i="47"/>
  <c r="C724" i="47" s="1"/>
  <c r="D724" i="47"/>
  <c r="F724" i="47"/>
  <c r="H724" i="47"/>
  <c r="E724" i="47"/>
  <c r="A853" i="47"/>
  <c r="B853" i="47"/>
  <c r="C853" i="47" s="1"/>
  <c r="D853" i="47"/>
  <c r="G853" i="47"/>
  <c r="H853" i="47"/>
  <c r="E853" i="47"/>
  <c r="F853" i="47"/>
  <c r="A974" i="47"/>
  <c r="B974" i="47"/>
  <c r="C974" i="47" s="1"/>
  <c r="D974" i="47"/>
  <c r="G974" i="47"/>
  <c r="E974" i="47"/>
  <c r="H974" i="47"/>
  <c r="F974" i="47"/>
  <c r="A824" i="47"/>
  <c r="B824" i="47"/>
  <c r="C824" i="47" s="1"/>
  <c r="D824" i="47"/>
  <c r="E824" i="47"/>
  <c r="H824" i="47"/>
  <c r="G824" i="47"/>
  <c r="F824" i="47"/>
  <c r="B618" i="47"/>
  <c r="D618" i="47"/>
  <c r="A618" i="47"/>
  <c r="F618" i="47"/>
  <c r="H618" i="47"/>
  <c r="E618" i="47"/>
  <c r="G618" i="47"/>
  <c r="C618" i="47"/>
  <c r="B874" i="47"/>
  <c r="G874" i="47" s="1"/>
  <c r="C874" i="47"/>
  <c r="D874" i="47"/>
  <c r="A874" i="47"/>
  <c r="H874" i="47"/>
  <c r="F874" i="47"/>
  <c r="E874" i="47"/>
  <c r="A918" i="47"/>
  <c r="B918" i="47"/>
  <c r="C918" i="47" s="1"/>
  <c r="G918" i="47"/>
  <c r="D918" i="47"/>
  <c r="E918" i="47"/>
  <c r="H918" i="47"/>
  <c r="F918" i="47"/>
  <c r="A788" i="47"/>
  <c r="B788" i="47"/>
  <c r="D788" i="47"/>
  <c r="F788" i="47"/>
  <c r="E788" i="47"/>
  <c r="H788" i="47"/>
  <c r="C788" i="47"/>
  <c r="G788" i="47"/>
  <c r="A755" i="47"/>
  <c r="B755" i="47"/>
  <c r="D755" i="47"/>
  <c r="E755" i="47"/>
  <c r="F755" i="47"/>
  <c r="H755" i="47"/>
  <c r="G755" i="47"/>
  <c r="C755" i="47"/>
  <c r="A883" i="47"/>
  <c r="B883" i="47"/>
  <c r="G883" i="47" s="1"/>
  <c r="C883" i="47"/>
  <c r="D883" i="47"/>
  <c r="F883" i="47"/>
  <c r="E883" i="47"/>
  <c r="H883" i="47"/>
  <c r="A948" i="47"/>
  <c r="B948" i="47"/>
  <c r="C948" i="47"/>
  <c r="D948" i="47"/>
  <c r="G948" i="47"/>
  <c r="E948" i="47"/>
  <c r="H948" i="47"/>
  <c r="F948" i="47"/>
  <c r="A790" i="47"/>
  <c r="B790" i="47"/>
  <c r="D790" i="47"/>
  <c r="H790" i="47"/>
  <c r="E790" i="47"/>
  <c r="F790" i="47"/>
  <c r="C790" i="47"/>
  <c r="G790" i="47"/>
  <c r="A820" i="47"/>
  <c r="B820" i="47"/>
  <c r="C820" i="47" s="1"/>
  <c r="D820" i="47"/>
  <c r="F820" i="47"/>
  <c r="H820" i="47"/>
  <c r="E820" i="47"/>
  <c r="G820" i="47"/>
  <c r="A956" i="47"/>
  <c r="B956" i="47"/>
  <c r="C956" i="47"/>
  <c r="D956" i="47"/>
  <c r="G956" i="47"/>
  <c r="E956" i="47"/>
  <c r="H956" i="47"/>
  <c r="F956" i="47"/>
  <c r="A798" i="47"/>
  <c r="B798" i="47"/>
  <c r="D798" i="47"/>
  <c r="E798" i="47"/>
  <c r="H798" i="47"/>
  <c r="C798" i="47"/>
  <c r="G798" i="47"/>
  <c r="F798" i="47"/>
  <c r="A828" i="47"/>
  <c r="B828" i="47"/>
  <c r="C828" i="47" s="1"/>
  <c r="D828" i="47"/>
  <c r="E828" i="47"/>
  <c r="G828" i="47"/>
  <c r="H828" i="47"/>
  <c r="F828" i="47"/>
  <c r="D962" i="47"/>
  <c r="A962" i="47"/>
  <c r="B962" i="47"/>
  <c r="C962" i="47" s="1"/>
  <c r="F962" i="47"/>
  <c r="E962" i="47"/>
  <c r="G962" i="47"/>
  <c r="H962" i="47"/>
  <c r="A857" i="47"/>
  <c r="B857" i="47"/>
  <c r="C857" i="47" s="1"/>
  <c r="D857" i="47"/>
  <c r="G857" i="47"/>
  <c r="H857" i="47"/>
  <c r="F857" i="47"/>
  <c r="E857" i="47"/>
  <c r="A963" i="47"/>
  <c r="B963" i="47"/>
  <c r="G963" i="47" s="1"/>
  <c r="C963" i="47"/>
  <c r="D963" i="47"/>
  <c r="E963" i="47"/>
  <c r="H963" i="47"/>
  <c r="F963" i="47"/>
  <c r="A667" i="47"/>
  <c r="B667" i="47"/>
  <c r="G667" i="47" s="1"/>
  <c r="C667" i="47"/>
  <c r="D667" i="47"/>
  <c r="H667" i="47"/>
  <c r="F667" i="47"/>
  <c r="E667" i="47"/>
  <c r="B610" i="47"/>
  <c r="G610" i="47" s="1"/>
  <c r="C610" i="47"/>
  <c r="D610" i="47"/>
  <c r="A610" i="47"/>
  <c r="E610" i="47"/>
  <c r="H610" i="47"/>
  <c r="F610" i="47"/>
  <c r="A687" i="47"/>
  <c r="D687" i="47"/>
  <c r="B687" i="47"/>
  <c r="G687" i="47" s="1"/>
  <c r="H687" i="47"/>
  <c r="E687" i="47"/>
  <c r="C687" i="47"/>
  <c r="F687" i="47"/>
  <c r="A867" i="47"/>
  <c r="B867" i="47"/>
  <c r="D867" i="47"/>
  <c r="E867" i="47"/>
  <c r="H867" i="47"/>
  <c r="G867" i="47"/>
  <c r="C867" i="47"/>
  <c r="F867" i="47"/>
  <c r="A641" i="47"/>
  <c r="B641" i="47"/>
  <c r="D641" i="47"/>
  <c r="E641" i="47"/>
  <c r="F641" i="47"/>
  <c r="H641" i="47"/>
  <c r="G641" i="47"/>
  <c r="C641" i="47"/>
  <c r="A606" i="47"/>
  <c r="B606" i="47"/>
  <c r="G606" i="47" s="1"/>
  <c r="D606" i="47"/>
  <c r="F606" i="47"/>
  <c r="E606" i="47"/>
  <c r="H606" i="47"/>
  <c r="C606" i="47"/>
  <c r="A701" i="47"/>
  <c r="B701" i="47"/>
  <c r="D701" i="47"/>
  <c r="E701" i="47"/>
  <c r="H701" i="47"/>
  <c r="F701" i="47"/>
  <c r="C701" i="47"/>
  <c r="G701" i="47"/>
  <c r="A669" i="47"/>
  <c r="B669" i="47"/>
  <c r="D669" i="47"/>
  <c r="H669" i="47"/>
  <c r="E669" i="47"/>
  <c r="F669" i="47"/>
  <c r="C669" i="47"/>
  <c r="G669" i="47"/>
  <c r="G629" i="47"/>
  <c r="A629" i="47"/>
  <c r="B629" i="47"/>
  <c r="C629" i="47"/>
  <c r="D629" i="47"/>
  <c r="F629" i="47"/>
  <c r="E629" i="47"/>
  <c r="H629" i="47"/>
  <c r="B840" i="47"/>
  <c r="C840" i="47" s="1"/>
  <c r="D840" i="47"/>
  <c r="A840" i="47"/>
  <c r="E840" i="47"/>
  <c r="H840" i="47"/>
  <c r="G840" i="47"/>
  <c r="F840" i="47"/>
  <c r="D768" i="47"/>
  <c r="A768" i="47"/>
  <c r="B768" i="47"/>
  <c r="C768" i="47" s="1"/>
  <c r="F768" i="47"/>
  <c r="E768" i="47"/>
  <c r="H768" i="47"/>
  <c r="G768" i="47"/>
  <c r="A941" i="47"/>
  <c r="B941" i="47"/>
  <c r="G941" i="47" s="1"/>
  <c r="C941" i="47"/>
  <c r="D941" i="47"/>
  <c r="E941" i="47"/>
  <c r="H941" i="47"/>
  <c r="F941" i="47"/>
  <c r="A876" i="47"/>
  <c r="B876" i="47"/>
  <c r="G876" i="47" s="1"/>
  <c r="C876" i="47"/>
  <c r="D876" i="47"/>
  <c r="F876" i="47"/>
  <c r="E876" i="47"/>
  <c r="H876" i="47"/>
  <c r="A678" i="47"/>
  <c r="B678" i="47"/>
  <c r="G678" i="47" s="1"/>
  <c r="D678" i="47"/>
  <c r="E678" i="47"/>
  <c r="H678" i="47"/>
  <c r="C678" i="47"/>
  <c r="F678" i="47"/>
  <c r="A793" i="47"/>
  <c r="B793" i="47"/>
  <c r="D793" i="47"/>
  <c r="E793" i="47"/>
  <c r="H793" i="47"/>
  <c r="F793" i="47"/>
  <c r="G793" i="47"/>
  <c r="C793" i="47"/>
  <c r="A767" i="47"/>
  <c r="B767" i="47"/>
  <c r="G767" i="47" s="1"/>
  <c r="C767" i="47"/>
  <c r="D767" i="47"/>
  <c r="E767" i="47"/>
  <c r="H767" i="47"/>
  <c r="F767" i="47"/>
  <c r="A643" i="47"/>
  <c r="B643" i="47"/>
  <c r="C643" i="47" s="1"/>
  <c r="D643" i="47"/>
  <c r="G643" i="47"/>
  <c r="E643" i="47"/>
  <c r="H643" i="47"/>
  <c r="F643" i="47"/>
  <c r="A711" i="47"/>
  <c r="B711" i="47"/>
  <c r="G711" i="47" s="1"/>
  <c r="D711" i="47"/>
  <c r="E711" i="47"/>
  <c r="H711" i="47"/>
  <c r="C711" i="47"/>
  <c r="F711" i="47"/>
  <c r="A905" i="47"/>
  <c r="B905" i="47"/>
  <c r="G905" i="47" s="1"/>
  <c r="D905" i="47"/>
  <c r="H905" i="47"/>
  <c r="C905" i="47"/>
  <c r="F905" i="47"/>
  <c r="E905" i="47"/>
  <c r="D784" i="47"/>
  <c r="A784" i="47"/>
  <c r="B784" i="47"/>
  <c r="H784" i="47"/>
  <c r="E784" i="47"/>
  <c r="C784" i="47"/>
  <c r="G784" i="47"/>
  <c r="F784" i="47"/>
  <c r="A703" i="47"/>
  <c r="B703" i="47"/>
  <c r="D703" i="47"/>
  <c r="F703" i="47"/>
  <c r="E703" i="47"/>
  <c r="H703" i="47"/>
  <c r="G703" i="47"/>
  <c r="C703" i="47"/>
  <c r="A636" i="47"/>
  <c r="B636" i="47"/>
  <c r="G636" i="47" s="1"/>
  <c r="D636" i="47"/>
  <c r="F636" i="47"/>
  <c r="H636" i="47"/>
  <c r="E636" i="47"/>
  <c r="C636" i="47"/>
  <c r="A607" i="47"/>
  <c r="B607" i="47"/>
  <c r="C607" i="47" s="1"/>
  <c r="D607" i="47"/>
  <c r="E607" i="47"/>
  <c r="H607" i="47"/>
  <c r="F607" i="47"/>
  <c r="G607" i="47"/>
  <c r="A742" i="47"/>
  <c r="B742" i="47"/>
  <c r="C742" i="47" s="1"/>
  <c r="D742" i="47"/>
  <c r="G742" i="47"/>
  <c r="F742" i="47"/>
  <c r="E742" i="47"/>
  <c r="H742" i="47"/>
  <c r="A735" i="47"/>
  <c r="D735" i="47"/>
  <c r="B735" i="47"/>
  <c r="G735" i="47" s="1"/>
  <c r="E735" i="47"/>
  <c r="H735" i="47"/>
  <c r="C735" i="47"/>
  <c r="F735" i="47"/>
  <c r="A856" i="47"/>
  <c r="B856" i="47"/>
  <c r="C856" i="47" s="1"/>
  <c r="D856" i="47"/>
  <c r="H856" i="47"/>
  <c r="E856" i="47"/>
  <c r="F856" i="47"/>
  <c r="G856" i="47"/>
  <c r="A721" i="47"/>
  <c r="D721" i="47"/>
  <c r="B721" i="47"/>
  <c r="G721" i="47" s="1"/>
  <c r="F721" i="47"/>
  <c r="E721" i="47"/>
  <c r="H721" i="47"/>
  <c r="C721" i="47"/>
  <c r="A838" i="47"/>
  <c r="B838" i="47"/>
  <c r="C838" i="47" s="1"/>
  <c r="D838" i="47"/>
  <c r="G838" i="47"/>
  <c r="H838" i="47"/>
  <c r="F838" i="47"/>
  <c r="E838" i="47"/>
  <c r="A895" i="47"/>
  <c r="B895" i="47"/>
  <c r="G895" i="47" s="1"/>
  <c r="C895" i="47"/>
  <c r="D895" i="47"/>
  <c r="H895" i="47"/>
  <c r="E895" i="47"/>
  <c r="F895" i="47"/>
  <c r="A835" i="47"/>
  <c r="B835" i="47"/>
  <c r="G835" i="47" s="1"/>
  <c r="C835" i="47"/>
  <c r="D835" i="47"/>
  <c r="H835" i="47"/>
  <c r="F835" i="47"/>
  <c r="E835" i="47"/>
  <c r="D886" i="47"/>
  <c r="G886" i="47"/>
  <c r="A886" i="47"/>
  <c r="B886" i="47"/>
  <c r="C886" i="47"/>
  <c r="H886" i="47"/>
  <c r="E886" i="47"/>
  <c r="F886" i="47"/>
  <c r="A766" i="47"/>
  <c r="B766" i="47"/>
  <c r="C766" i="47" s="1"/>
  <c r="D766" i="47"/>
  <c r="H766" i="47"/>
  <c r="E766" i="47"/>
  <c r="F766" i="47"/>
  <c r="G766" i="47"/>
  <c r="A796" i="47"/>
  <c r="B796" i="47"/>
  <c r="D796" i="47"/>
  <c r="H796" i="47"/>
  <c r="G796" i="47"/>
  <c r="E796" i="47"/>
  <c r="F796" i="47"/>
  <c r="C796" i="47"/>
  <c r="A894" i="47"/>
  <c r="B894" i="47"/>
  <c r="C894" i="47" s="1"/>
  <c r="D894" i="47"/>
  <c r="G894" i="47"/>
  <c r="H894" i="47"/>
  <c r="F894" i="47"/>
  <c r="E894" i="47"/>
  <c r="B926" i="47"/>
  <c r="G926" i="47" s="1"/>
  <c r="D926" i="47"/>
  <c r="A926" i="47"/>
  <c r="C926" i="47"/>
  <c r="H926" i="47"/>
  <c r="E926" i="47"/>
  <c r="F926" i="47"/>
  <c r="A940" i="47"/>
  <c r="B940" i="47"/>
  <c r="G940" i="47" s="1"/>
  <c r="C940" i="47"/>
  <c r="D940" i="47"/>
  <c r="E940" i="47"/>
  <c r="F940" i="47"/>
  <c r="H940" i="47"/>
  <c r="A972" i="47"/>
  <c r="B972" i="47"/>
  <c r="C972" i="47" s="1"/>
  <c r="D972" i="47"/>
  <c r="G972" i="47"/>
  <c r="F972" i="47"/>
  <c r="E972" i="47"/>
  <c r="H972" i="47"/>
  <c r="G738" i="47"/>
  <c r="A738" i="47"/>
  <c r="B738" i="47"/>
  <c r="C738" i="47" s="1"/>
  <c r="D738" i="47"/>
  <c r="H738" i="47"/>
  <c r="E738" i="47"/>
  <c r="F738" i="47"/>
  <c r="A689" i="47"/>
  <c r="B689" i="47"/>
  <c r="C689" i="47" s="1"/>
  <c r="D689" i="47"/>
  <c r="G689" i="47"/>
  <c r="H689" i="47"/>
  <c r="E689" i="47"/>
  <c r="F689" i="47"/>
  <c r="B928" i="47"/>
  <c r="G928" i="47" s="1"/>
  <c r="C928" i="47"/>
  <c r="D928" i="47"/>
  <c r="A928" i="47"/>
  <c r="H928" i="47"/>
  <c r="E928" i="47"/>
  <c r="F928" i="47"/>
  <c r="A722" i="47"/>
  <c r="B722" i="47"/>
  <c r="D722" i="47"/>
  <c r="E722" i="47"/>
  <c r="F722" i="47"/>
  <c r="C722" i="47"/>
  <c r="G722" i="47"/>
  <c r="H722" i="47"/>
  <c r="A611" i="47"/>
  <c r="B611" i="47"/>
  <c r="C611" i="47" s="1"/>
  <c r="D611" i="47"/>
  <c r="F611" i="47"/>
  <c r="H611" i="47"/>
  <c r="G611" i="47"/>
  <c r="E611" i="47"/>
  <c r="A810" i="47"/>
  <c r="B810" i="47"/>
  <c r="C810" i="47" s="1"/>
  <c r="D810" i="47"/>
  <c r="H810" i="47"/>
  <c r="F810" i="47"/>
  <c r="E810" i="47"/>
  <c r="G810" i="47"/>
  <c r="B753" i="47"/>
  <c r="G753" i="47" s="1"/>
  <c r="D753" i="47"/>
  <c r="A753" i="47"/>
  <c r="E753" i="47"/>
  <c r="H753" i="47"/>
  <c r="F753" i="47"/>
  <c r="C753" i="47"/>
  <c r="A647" i="47"/>
  <c r="B647" i="47"/>
  <c r="C647" i="47" s="1"/>
  <c r="D647" i="47"/>
  <c r="E647" i="47"/>
  <c r="H647" i="47"/>
  <c r="G647" i="47"/>
  <c r="F647" i="47"/>
  <c r="B626" i="47"/>
  <c r="G626" i="47" s="1"/>
  <c r="C626" i="47"/>
  <c r="D626" i="47"/>
  <c r="A626" i="47"/>
  <c r="H626" i="47"/>
  <c r="E626" i="47"/>
  <c r="F626" i="47"/>
  <c r="A693" i="47"/>
  <c r="B693" i="47"/>
  <c r="C693" i="47" s="1"/>
  <c r="D693" i="47"/>
  <c r="G693" i="47"/>
  <c r="E693" i="47"/>
  <c r="H693" i="47"/>
  <c r="F693" i="47"/>
  <c r="A823" i="47"/>
  <c r="B823" i="47"/>
  <c r="G823" i="47" s="1"/>
  <c r="D823" i="47"/>
  <c r="H823" i="47"/>
  <c r="E823" i="47"/>
  <c r="C823" i="47"/>
  <c r="F823" i="47"/>
  <c r="A966" i="47"/>
  <c r="B966" i="47"/>
  <c r="C966" i="47" s="1"/>
  <c r="D966" i="47"/>
  <c r="F966" i="47"/>
  <c r="E966" i="47"/>
  <c r="H966" i="47"/>
  <c r="G966" i="47"/>
  <c r="D603" i="47"/>
  <c r="G603" i="47"/>
  <c r="A603" i="47"/>
  <c r="B603" i="47"/>
  <c r="C603" i="47" s="1"/>
  <c r="H603" i="47"/>
  <c r="F603" i="47"/>
  <c r="E603" i="47"/>
  <c r="A858" i="47"/>
  <c r="B858" i="47"/>
  <c r="C858" i="47" s="1"/>
  <c r="D858" i="47"/>
  <c r="F858" i="47"/>
  <c r="H858" i="47"/>
  <c r="E858" i="47"/>
  <c r="G858" i="47"/>
  <c r="A860" i="47"/>
  <c r="B860" i="47"/>
  <c r="C860" i="47" s="1"/>
  <c r="D860" i="47"/>
  <c r="H860" i="47"/>
  <c r="E860" i="47"/>
  <c r="G860" i="47"/>
  <c r="F860" i="47"/>
  <c r="A862" i="47"/>
  <c r="B862" i="47"/>
  <c r="C862" i="47"/>
  <c r="D862" i="47"/>
  <c r="G862" i="47"/>
  <c r="E862" i="47"/>
  <c r="H862" i="47"/>
  <c r="F862" i="47"/>
  <c r="A770" i="47"/>
  <c r="D770" i="47"/>
  <c r="B770" i="47"/>
  <c r="C770" i="47" s="1"/>
  <c r="E770" i="47"/>
  <c r="F770" i="47"/>
  <c r="G770" i="47"/>
  <c r="H770" i="47"/>
  <c r="G890" i="47"/>
  <c r="A890" i="47"/>
  <c r="B890" i="47"/>
  <c r="C890" i="47" s="1"/>
  <c r="D890" i="47"/>
  <c r="H890" i="47"/>
  <c r="E890" i="47"/>
  <c r="F890" i="47"/>
  <c r="A935" i="47"/>
  <c r="B935" i="47"/>
  <c r="G935" i="47" s="1"/>
  <c r="D935" i="47"/>
  <c r="E935" i="47"/>
  <c r="H935" i="47"/>
  <c r="F935" i="47"/>
  <c r="C935" i="47"/>
  <c r="A896" i="47"/>
  <c r="D896" i="47"/>
  <c r="B896" i="47"/>
  <c r="C896" i="47" s="1"/>
  <c r="F896" i="47"/>
  <c r="E896" i="47"/>
  <c r="H896" i="47"/>
  <c r="G896" i="47"/>
  <c r="A754" i="47"/>
  <c r="B754" i="47"/>
  <c r="C754" i="47" s="1"/>
  <c r="D754" i="47"/>
  <c r="G754" i="47"/>
  <c r="F754" i="47"/>
  <c r="H754" i="47"/>
  <c r="E754" i="47"/>
  <c r="A950" i="47"/>
  <c r="B950" i="47"/>
  <c r="D950" i="47"/>
  <c r="G950" i="47"/>
  <c r="C950" i="47"/>
  <c r="H950" i="47"/>
  <c r="E950" i="47"/>
  <c r="F950" i="47"/>
  <c r="A836" i="47"/>
  <c r="B836" i="47"/>
  <c r="C836" i="47" s="1"/>
  <c r="D836" i="47"/>
  <c r="G836" i="47"/>
  <c r="E836" i="47"/>
  <c r="H836" i="47"/>
  <c r="F836" i="47"/>
  <c r="A736" i="47"/>
  <c r="B736" i="47"/>
  <c r="D736" i="47"/>
  <c r="F736" i="47"/>
  <c r="H736" i="47"/>
  <c r="E736" i="47"/>
  <c r="C736" i="47"/>
  <c r="G736" i="47"/>
  <c r="B864" i="47"/>
  <c r="C864" i="47" s="1"/>
  <c r="D864" i="47"/>
  <c r="G864" i="47"/>
  <c r="A864" i="47"/>
  <c r="H864" i="47"/>
  <c r="E864" i="47"/>
  <c r="F864" i="47"/>
  <c r="A801" i="47"/>
  <c r="B801" i="47"/>
  <c r="G801" i="47" s="1"/>
  <c r="D801" i="47"/>
  <c r="H801" i="47"/>
  <c r="C801" i="47"/>
  <c r="F801" i="47"/>
  <c r="E801" i="47"/>
  <c r="A809" i="47"/>
  <c r="B809" i="47"/>
  <c r="G809" i="47" s="1"/>
  <c r="D809" i="47"/>
  <c r="H809" i="47"/>
  <c r="F809" i="47"/>
  <c r="E809" i="47"/>
  <c r="C809" i="47"/>
  <c r="G908" i="47"/>
  <c r="A908" i="47"/>
  <c r="B908" i="47"/>
  <c r="C908" i="47" s="1"/>
  <c r="D908" i="47"/>
  <c r="E908" i="47"/>
  <c r="H908" i="47"/>
  <c r="F908" i="47"/>
  <c r="A939" i="47"/>
  <c r="B939" i="47"/>
  <c r="G939" i="47" s="1"/>
  <c r="C939" i="47"/>
  <c r="D939" i="47"/>
  <c r="F939" i="47"/>
  <c r="E939" i="47"/>
  <c r="H939" i="47"/>
  <c r="D743" i="47"/>
  <c r="A743" i="47"/>
  <c r="B743" i="47"/>
  <c r="G743" i="47" s="1"/>
  <c r="E743" i="47"/>
  <c r="H743" i="47"/>
  <c r="F743" i="47"/>
  <c r="C743" i="47"/>
  <c r="A773" i="47"/>
  <c r="B773" i="47"/>
  <c r="D773" i="47"/>
  <c r="H773" i="47"/>
  <c r="E773" i="47"/>
  <c r="G773" i="47"/>
  <c r="C773" i="47"/>
  <c r="F773" i="47"/>
  <c r="B871" i="47"/>
  <c r="G871" i="47" s="1"/>
  <c r="D871" i="47"/>
  <c r="A871" i="47"/>
  <c r="F871" i="47"/>
  <c r="E871" i="47"/>
  <c r="H871" i="47"/>
  <c r="C871" i="47"/>
  <c r="D949" i="47"/>
  <c r="A949" i="47"/>
  <c r="B949" i="47"/>
  <c r="G949" i="47" s="1"/>
  <c r="F949" i="47"/>
  <c r="E949" i="47"/>
  <c r="C949" i="47"/>
  <c r="H949" i="47"/>
  <c r="A634" i="47"/>
  <c r="B634" i="47"/>
  <c r="D634" i="47"/>
  <c r="H634" i="47"/>
  <c r="F634" i="47"/>
  <c r="G634" i="47"/>
  <c r="E634" i="47"/>
  <c r="C634" i="47"/>
  <c r="A792" i="47"/>
  <c r="B792" i="47"/>
  <c r="D792" i="47"/>
  <c r="E792" i="47"/>
  <c r="H792" i="47"/>
  <c r="G792" i="47"/>
  <c r="F792" i="47"/>
  <c r="C792" i="47"/>
  <c r="A769" i="47"/>
  <c r="B769" i="47"/>
  <c r="G769" i="47" s="1"/>
  <c r="D769" i="47"/>
  <c r="H769" i="47"/>
  <c r="E769" i="47"/>
  <c r="C769" i="47"/>
  <c r="F769" i="47"/>
  <c r="A660" i="47"/>
  <c r="B660" i="47"/>
  <c r="G660" i="47" s="1"/>
  <c r="C660" i="47"/>
  <c r="D660" i="47"/>
  <c r="E660" i="47"/>
  <c r="H660" i="47"/>
  <c r="F660" i="47"/>
  <c r="A708" i="47"/>
  <c r="B708" i="47"/>
  <c r="D708" i="47"/>
  <c r="E708" i="47"/>
  <c r="H708" i="47"/>
  <c r="C708" i="47"/>
  <c r="G708" i="47"/>
  <c r="F708" i="47"/>
  <c r="B899" i="47"/>
  <c r="D899" i="47"/>
  <c r="A899" i="47"/>
  <c r="F899" i="47"/>
  <c r="C899" i="47"/>
  <c r="E899" i="47"/>
  <c r="H899" i="47"/>
  <c r="G899" i="47"/>
  <c r="A971" i="47"/>
  <c r="B971" i="47"/>
  <c r="G971" i="47" s="1"/>
  <c r="C971" i="47"/>
  <c r="D971" i="47"/>
  <c r="E971" i="47"/>
  <c r="H971" i="47"/>
  <c r="F971" i="47"/>
  <c r="B707" i="47"/>
  <c r="G707" i="47" s="1"/>
  <c r="D707" i="47"/>
  <c r="A707" i="47"/>
  <c r="E707" i="47"/>
  <c r="H707" i="47"/>
  <c r="C707" i="47"/>
  <c r="F707" i="47"/>
  <c r="A944" i="47"/>
  <c r="B944" i="47"/>
  <c r="G944" i="47" s="1"/>
  <c r="C944" i="47"/>
  <c r="D944" i="47"/>
  <c r="H944" i="47"/>
  <c r="F944" i="47"/>
  <c r="E944" i="47"/>
  <c r="A927" i="47"/>
  <c r="B927" i="47"/>
  <c r="G927" i="47" s="1"/>
  <c r="D927" i="47"/>
  <c r="F927" i="47"/>
  <c r="E927" i="47"/>
  <c r="H927" i="47"/>
  <c r="C927" i="47"/>
  <c r="A700" i="47"/>
  <c r="B700" i="47"/>
  <c r="G700" i="47" s="1"/>
  <c r="D700" i="47"/>
  <c r="E700" i="47"/>
  <c r="H700" i="47"/>
  <c r="C700" i="47"/>
  <c r="F700" i="47"/>
  <c r="A604" i="47"/>
  <c r="B604" i="47"/>
  <c r="G604" i="47" s="1"/>
  <c r="D604" i="47"/>
  <c r="E604" i="47"/>
  <c r="H604" i="47"/>
  <c r="F604" i="47"/>
  <c r="C604" i="47"/>
  <c r="B750" i="47"/>
  <c r="D750" i="47"/>
  <c r="A750" i="47"/>
  <c r="C750" i="47"/>
  <c r="F750" i="47"/>
  <c r="G750" i="47"/>
  <c r="H750" i="47"/>
  <c r="E750" i="47"/>
  <c r="A799" i="47"/>
  <c r="B799" i="47"/>
  <c r="G799" i="47" s="1"/>
  <c r="D799" i="47"/>
  <c r="F799" i="47"/>
  <c r="E799" i="47"/>
  <c r="H799" i="47"/>
  <c r="C799" i="47"/>
  <c r="A696" i="47"/>
  <c r="B696" i="47"/>
  <c r="G696" i="47" s="1"/>
  <c r="C696" i="47"/>
  <c r="D696" i="47"/>
  <c r="E696" i="47"/>
  <c r="H696" i="47"/>
  <c r="F696" i="47"/>
  <c r="A764" i="47"/>
  <c r="B764" i="47"/>
  <c r="C764" i="47" s="1"/>
  <c r="D764" i="47"/>
  <c r="E764" i="47"/>
  <c r="H764" i="47"/>
  <c r="F764" i="47"/>
  <c r="G764" i="47"/>
  <c r="A718" i="47"/>
  <c r="B718" i="47"/>
  <c r="C718" i="47" s="1"/>
  <c r="D718" i="47"/>
  <c r="G718" i="47"/>
  <c r="H718" i="47"/>
  <c r="E718" i="47"/>
  <c r="F718" i="47"/>
  <c r="A958" i="47"/>
  <c r="B958" i="47"/>
  <c r="C958" i="47" s="1"/>
  <c r="D958" i="47"/>
  <c r="G958" i="47"/>
  <c r="F958" i="47"/>
  <c r="E958" i="47"/>
  <c r="H958" i="47"/>
  <c r="A893" i="47"/>
  <c r="B893" i="47"/>
  <c r="G893" i="47" s="1"/>
  <c r="C893" i="47"/>
  <c r="D893" i="47"/>
  <c r="F893" i="47"/>
  <c r="H893" i="47"/>
  <c r="E893" i="47"/>
  <c r="A834" i="47"/>
  <c r="B834" i="47"/>
  <c r="C834" i="47" s="1"/>
  <c r="D834" i="47"/>
  <c r="G834" i="47"/>
  <c r="F834" i="47"/>
  <c r="E834" i="47"/>
  <c r="H834" i="47"/>
  <c r="A897" i="47"/>
  <c r="B897" i="47"/>
  <c r="G897" i="47" s="1"/>
  <c r="D897" i="47"/>
  <c r="E897" i="47"/>
  <c r="H897" i="47"/>
  <c r="C897" i="47"/>
  <c r="F897" i="47"/>
  <c r="A929" i="47"/>
  <c r="B929" i="47"/>
  <c r="G929" i="47" s="1"/>
  <c r="D929" i="47"/>
  <c r="H929" i="47"/>
  <c r="E929" i="47"/>
  <c r="C929" i="47"/>
  <c r="F929" i="47"/>
  <c r="A771" i="47"/>
  <c r="B771" i="47"/>
  <c r="G771" i="47" s="1"/>
  <c r="D771" i="47"/>
  <c r="E771" i="47"/>
  <c r="H771" i="47"/>
  <c r="C771" i="47"/>
  <c r="F771" i="47"/>
  <c r="B779" i="47"/>
  <c r="G779" i="47" s="1"/>
  <c r="D779" i="47"/>
  <c r="A779" i="47"/>
  <c r="E779" i="47"/>
  <c r="H779" i="47"/>
  <c r="F779" i="47"/>
  <c r="C779" i="47"/>
  <c r="A907" i="47"/>
  <c r="B907" i="47"/>
  <c r="G907" i="47" s="1"/>
  <c r="C907" i="47"/>
  <c r="D907" i="47"/>
  <c r="H907" i="47"/>
  <c r="E907" i="47"/>
  <c r="F907" i="47"/>
  <c r="B901" i="47"/>
  <c r="G901" i="47" s="1"/>
  <c r="D901" i="47"/>
  <c r="A901" i="47"/>
  <c r="E901" i="47"/>
  <c r="H901" i="47"/>
  <c r="F901" i="47"/>
  <c r="C901" i="47"/>
  <c r="A919" i="47"/>
  <c r="B919" i="47"/>
  <c r="G919" i="47" s="1"/>
  <c r="D919" i="47"/>
  <c r="E919" i="47"/>
  <c r="F919" i="47"/>
  <c r="H919" i="47"/>
  <c r="C919" i="47"/>
  <c r="B608" i="47"/>
  <c r="D608" i="47"/>
  <c r="A608" i="47"/>
  <c r="F608" i="47"/>
  <c r="H608" i="47"/>
  <c r="E608" i="47"/>
  <c r="G608" i="47"/>
  <c r="C608" i="47"/>
  <c r="A688" i="47"/>
  <c r="B688" i="47"/>
  <c r="D688" i="47"/>
  <c r="E688" i="47"/>
  <c r="H688" i="47"/>
  <c r="G688" i="47"/>
  <c r="C688" i="47"/>
  <c r="F688" i="47"/>
  <c r="B959" i="47"/>
  <c r="G959" i="47" s="1"/>
  <c r="D959" i="47"/>
  <c r="A959" i="47"/>
  <c r="F959" i="47"/>
  <c r="E959" i="47"/>
  <c r="H959" i="47"/>
  <c r="C959" i="47"/>
  <c r="A685" i="47"/>
  <c r="B685" i="47"/>
  <c r="G685" i="47" s="1"/>
  <c r="D685" i="47"/>
  <c r="E685" i="47"/>
  <c r="H685" i="47"/>
  <c r="F685" i="47"/>
  <c r="C685" i="47"/>
  <c r="B525" i="47"/>
  <c r="G525" i="47" s="1"/>
  <c r="A525" i="47"/>
  <c r="D525" i="47"/>
  <c r="E525" i="47"/>
  <c r="H525" i="47"/>
  <c r="F525" i="47"/>
  <c r="A214" i="47"/>
  <c r="B214" i="47"/>
  <c r="D214" i="47"/>
  <c r="E214" i="47"/>
  <c r="H214" i="47"/>
  <c r="C214" i="47"/>
  <c r="G214" i="47"/>
  <c r="F214" i="47"/>
  <c r="A424" i="47"/>
  <c r="B424" i="47"/>
  <c r="D424" i="47"/>
  <c r="E424" i="47"/>
  <c r="F424" i="47"/>
  <c r="G424" i="47"/>
  <c r="H424" i="47"/>
  <c r="C424" i="47"/>
  <c r="A557" i="47"/>
  <c r="B557" i="47"/>
  <c r="C557" i="47" s="1"/>
  <c r="D557" i="47"/>
  <c r="H557" i="47"/>
  <c r="E557" i="47"/>
  <c r="G557" i="47"/>
  <c r="F557" i="47"/>
  <c r="A182" i="47"/>
  <c r="C182" i="47"/>
  <c r="D182" i="47"/>
  <c r="B182" i="47"/>
  <c r="G182" i="47" s="1"/>
  <c r="F182" i="47"/>
  <c r="E182" i="47"/>
  <c r="H182" i="47"/>
  <c r="A39" i="47"/>
  <c r="B39" i="47"/>
  <c r="G39" i="47" s="1"/>
  <c r="D39" i="47"/>
  <c r="C39" i="47"/>
  <c r="E39" i="47"/>
  <c r="F39" i="47"/>
  <c r="H39" i="47"/>
  <c r="A498" i="47"/>
  <c r="B498" i="47"/>
  <c r="G498" i="47" s="1"/>
  <c r="D498" i="47"/>
  <c r="H498" i="47"/>
  <c r="E498" i="47"/>
  <c r="F498" i="47"/>
  <c r="A185" i="47"/>
  <c r="B185" i="47"/>
  <c r="G185" i="47" s="1"/>
  <c r="C185" i="47"/>
  <c r="D185" i="47"/>
  <c r="E185" i="47"/>
  <c r="H185" i="47"/>
  <c r="F185" i="47"/>
  <c r="A369" i="47"/>
  <c r="B369" i="47"/>
  <c r="G369" i="47" s="1"/>
  <c r="D369" i="47"/>
  <c r="E369" i="47"/>
  <c r="F369" i="47"/>
  <c r="H369" i="47"/>
  <c r="A305" i="47"/>
  <c r="D305" i="47"/>
  <c r="B305" i="47"/>
  <c r="C305" i="47" s="1"/>
  <c r="H305" i="47"/>
  <c r="E305" i="47"/>
  <c r="F305" i="47"/>
  <c r="G305" i="47"/>
  <c r="A241" i="47"/>
  <c r="B241" i="47"/>
  <c r="G241" i="47" s="1"/>
  <c r="D241" i="47"/>
  <c r="H241" i="47"/>
  <c r="E241" i="47"/>
  <c r="F241" i="47"/>
  <c r="C241" i="47"/>
  <c r="A452" i="47"/>
  <c r="B452" i="47"/>
  <c r="D452" i="47"/>
  <c r="E452" i="47"/>
  <c r="H452" i="47"/>
  <c r="G452" i="47"/>
  <c r="F452" i="47"/>
  <c r="C452" i="47"/>
  <c r="A376" i="47"/>
  <c r="B376" i="47"/>
  <c r="G376" i="47" s="1"/>
  <c r="D376" i="47"/>
  <c r="E376" i="47"/>
  <c r="F376" i="47"/>
  <c r="H376" i="47"/>
  <c r="C376" i="47"/>
  <c r="A573" i="47"/>
  <c r="B573" i="47"/>
  <c r="C573" i="47" s="1"/>
  <c r="D573" i="47"/>
  <c r="G573" i="47"/>
  <c r="E573" i="47"/>
  <c r="F573" i="47"/>
  <c r="H573" i="47"/>
  <c r="A556" i="47"/>
  <c r="B556" i="47"/>
  <c r="G556" i="47" s="1"/>
  <c r="D556" i="47"/>
  <c r="F556" i="47"/>
  <c r="E556" i="47"/>
  <c r="H556" i="47"/>
  <c r="A538" i="47"/>
  <c r="B538" i="47"/>
  <c r="D538" i="47"/>
  <c r="F538" i="47"/>
  <c r="H538" i="47"/>
  <c r="G538" i="47"/>
  <c r="E538" i="47"/>
  <c r="C538" i="47"/>
  <c r="D339" i="47"/>
  <c r="A339" i="47"/>
  <c r="B339" i="47"/>
  <c r="C339" i="47" s="1"/>
  <c r="H339" i="47"/>
  <c r="E339" i="47"/>
  <c r="F339" i="47"/>
  <c r="G339" i="47"/>
  <c r="A275" i="47"/>
  <c r="D275" i="47"/>
  <c r="B275" i="47"/>
  <c r="E275" i="47"/>
  <c r="H275" i="47"/>
  <c r="C275" i="47"/>
  <c r="G275" i="47"/>
  <c r="F275" i="47"/>
  <c r="A549" i="47"/>
  <c r="B549" i="47"/>
  <c r="C549" i="47" s="1"/>
  <c r="D549" i="47"/>
  <c r="E549" i="47"/>
  <c r="F549" i="47"/>
  <c r="H549" i="47"/>
  <c r="G549" i="47"/>
  <c r="A219" i="47"/>
  <c r="B219" i="47"/>
  <c r="D219" i="47"/>
  <c r="E219" i="47"/>
  <c r="C219" i="47"/>
  <c r="H219" i="47"/>
  <c r="F219" i="47"/>
  <c r="G219" i="47"/>
  <c r="A81" i="47"/>
  <c r="B81" i="47"/>
  <c r="G81" i="47" s="1"/>
  <c r="C81" i="47"/>
  <c r="D81" i="47"/>
  <c r="E81" i="47"/>
  <c r="H81" i="47"/>
  <c r="F81" i="47"/>
  <c r="D49" i="47"/>
  <c r="A49" i="47"/>
  <c r="B49" i="47"/>
  <c r="E49" i="47"/>
  <c r="C49" i="47"/>
  <c r="H49" i="47"/>
  <c r="F49" i="47"/>
  <c r="G49" i="47"/>
  <c r="A17" i="47"/>
  <c r="B17" i="47"/>
  <c r="G17" i="47" s="1"/>
  <c r="D17" i="47"/>
  <c r="C17" i="47"/>
  <c r="H17" i="47"/>
  <c r="E17" i="47"/>
  <c r="F17" i="47"/>
  <c r="A37" i="47"/>
  <c r="B37" i="47"/>
  <c r="G37" i="47" s="1"/>
  <c r="D37" i="47"/>
  <c r="E37" i="47"/>
  <c r="H37" i="47"/>
  <c r="C37" i="47"/>
  <c r="F37" i="47"/>
  <c r="B215" i="47"/>
  <c r="A215" i="47"/>
  <c r="D215" i="47"/>
  <c r="E215" i="47"/>
  <c r="G215" i="47"/>
  <c r="C215" i="47"/>
  <c r="H215" i="47"/>
  <c r="F215" i="47"/>
  <c r="B85" i="47"/>
  <c r="G85" i="47" s="1"/>
  <c r="D85" i="47"/>
  <c r="A85" i="47"/>
  <c r="E85" i="47"/>
  <c r="H85" i="47"/>
  <c r="F85" i="47"/>
  <c r="C85" i="47"/>
  <c r="D383" i="47"/>
  <c r="A383" i="47"/>
  <c r="B383" i="47"/>
  <c r="G383" i="47" s="1"/>
  <c r="H383" i="47"/>
  <c r="E383" i="47"/>
  <c r="F383" i="47"/>
  <c r="A475" i="47"/>
  <c r="B475" i="47"/>
  <c r="G475" i="47" s="1"/>
  <c r="D475" i="47"/>
  <c r="E475" i="47"/>
  <c r="F475" i="47"/>
  <c r="H475" i="47"/>
  <c r="B300" i="47"/>
  <c r="C300" i="47" s="1"/>
  <c r="D300" i="47"/>
  <c r="A300" i="47"/>
  <c r="H300" i="47"/>
  <c r="E300" i="47"/>
  <c r="F300" i="47"/>
  <c r="A531" i="47"/>
  <c r="B531" i="47"/>
  <c r="G531" i="47" s="1"/>
  <c r="D531" i="47"/>
  <c r="H531" i="47"/>
  <c r="E531" i="47"/>
  <c r="C531" i="47"/>
  <c r="F531" i="47"/>
  <c r="A411" i="47"/>
  <c r="B411" i="47"/>
  <c r="G411" i="47" s="1"/>
  <c r="D411" i="47"/>
  <c r="H411" i="47"/>
  <c r="E411" i="47"/>
  <c r="F411" i="47"/>
  <c r="D366" i="47"/>
  <c r="A366" i="47"/>
  <c r="B366" i="47"/>
  <c r="E366" i="47"/>
  <c r="H366" i="47"/>
  <c r="F366" i="47"/>
  <c r="G366" i="47"/>
  <c r="C366" i="47"/>
  <c r="A334" i="47"/>
  <c r="B334" i="47"/>
  <c r="C334" i="47" s="1"/>
  <c r="D334" i="47"/>
  <c r="E334" i="47"/>
  <c r="H334" i="47"/>
  <c r="F334" i="47"/>
  <c r="A302" i="47"/>
  <c r="B302" i="47"/>
  <c r="D302" i="47"/>
  <c r="E302" i="47"/>
  <c r="F302" i="47"/>
  <c r="H302" i="47"/>
  <c r="G302" i="47"/>
  <c r="C302" i="47"/>
  <c r="A270" i="47"/>
  <c r="B270" i="47"/>
  <c r="C270" i="47" s="1"/>
  <c r="D270" i="47"/>
  <c r="E270" i="47"/>
  <c r="H270" i="47"/>
  <c r="F270" i="47"/>
  <c r="A238" i="47"/>
  <c r="B238" i="47"/>
  <c r="G238" i="47" s="1"/>
  <c r="D238" i="47"/>
  <c r="E238" i="47"/>
  <c r="C238" i="47"/>
  <c r="H238" i="47"/>
  <c r="F238" i="47"/>
  <c r="A566" i="47"/>
  <c r="B566" i="47"/>
  <c r="G566" i="47" s="1"/>
  <c r="D566" i="47"/>
  <c r="H566" i="47"/>
  <c r="F566" i="47"/>
  <c r="E566" i="47"/>
  <c r="A374" i="47"/>
  <c r="D374" i="47"/>
  <c r="B374" i="47"/>
  <c r="G374" i="47" s="1"/>
  <c r="E374" i="47"/>
  <c r="H374" i="47"/>
  <c r="C374" i="47"/>
  <c r="F374" i="47"/>
  <c r="A406" i="47"/>
  <c r="B406" i="47"/>
  <c r="G406" i="47" s="1"/>
  <c r="D406" i="47"/>
  <c r="E406" i="47"/>
  <c r="F406" i="47"/>
  <c r="H406" i="47"/>
  <c r="C406" i="47"/>
  <c r="A438" i="47"/>
  <c r="B438" i="47"/>
  <c r="D438" i="47"/>
  <c r="H438" i="47"/>
  <c r="E438" i="47"/>
  <c r="F438" i="47"/>
  <c r="C438" i="47"/>
  <c r="G438" i="47"/>
  <c r="A470" i="47"/>
  <c r="B470" i="47"/>
  <c r="G470" i="47" s="1"/>
  <c r="D470" i="47"/>
  <c r="E470" i="47"/>
  <c r="F470" i="47"/>
  <c r="C470" i="47"/>
  <c r="H470" i="47"/>
  <c r="A502" i="47"/>
  <c r="B502" i="47"/>
  <c r="G502" i="47" s="1"/>
  <c r="D502" i="47"/>
  <c r="E502" i="47"/>
  <c r="H502" i="47"/>
  <c r="F502" i="47"/>
  <c r="C502" i="47"/>
  <c r="D532" i="47"/>
  <c r="A532" i="47"/>
  <c r="B532" i="47"/>
  <c r="C532" i="47" s="1"/>
  <c r="H532" i="47"/>
  <c r="E532" i="47"/>
  <c r="F532" i="47"/>
  <c r="D373" i="47"/>
  <c r="A373" i="47"/>
  <c r="B373" i="47"/>
  <c r="C373" i="47" s="1"/>
  <c r="H373" i="47"/>
  <c r="E373" i="47"/>
  <c r="F373" i="47"/>
  <c r="G373" i="47"/>
  <c r="A405" i="47"/>
  <c r="B405" i="47"/>
  <c r="G405" i="47" s="1"/>
  <c r="D405" i="47"/>
  <c r="H405" i="47"/>
  <c r="E405" i="47"/>
  <c r="F405" i="47"/>
  <c r="A437" i="47"/>
  <c r="B437" i="47"/>
  <c r="G437" i="47" s="1"/>
  <c r="D437" i="47"/>
  <c r="H437" i="47"/>
  <c r="E437" i="47"/>
  <c r="F437" i="47"/>
  <c r="A469" i="47"/>
  <c r="B469" i="47"/>
  <c r="G469" i="47" s="1"/>
  <c r="D469" i="47"/>
  <c r="E469" i="47"/>
  <c r="F469" i="47"/>
  <c r="C469" i="47"/>
  <c r="H469" i="47"/>
  <c r="A501" i="47"/>
  <c r="B501" i="47"/>
  <c r="G501" i="47" s="1"/>
  <c r="D501" i="47"/>
  <c r="E501" i="47"/>
  <c r="F501" i="47"/>
  <c r="H501" i="47"/>
  <c r="B516" i="47"/>
  <c r="C516" i="47" s="1"/>
  <c r="A516" i="47"/>
  <c r="D516" i="47"/>
  <c r="E516" i="47"/>
  <c r="H516" i="47"/>
  <c r="F516" i="47"/>
  <c r="G516" i="47"/>
  <c r="A404" i="47"/>
  <c r="B404" i="47"/>
  <c r="C404" i="47" s="1"/>
  <c r="D404" i="47"/>
  <c r="E404" i="47"/>
  <c r="H404" i="47"/>
  <c r="F404" i="47"/>
  <c r="G404" i="47"/>
  <c r="B114" i="47"/>
  <c r="G114" i="47" s="1"/>
  <c r="D114" i="47"/>
  <c r="A114" i="47"/>
  <c r="C114" i="47"/>
  <c r="E114" i="47"/>
  <c r="H114" i="47"/>
  <c r="F114" i="47"/>
  <c r="B78" i="47"/>
  <c r="G78" i="47" s="1"/>
  <c r="A78" i="47"/>
  <c r="D78" i="47"/>
  <c r="E78" i="47"/>
  <c r="H78" i="47"/>
  <c r="F78" i="47"/>
  <c r="C78" i="47"/>
  <c r="A46" i="47"/>
  <c r="B46" i="47"/>
  <c r="G46" i="47" s="1"/>
  <c r="D46" i="47"/>
  <c r="E46" i="47"/>
  <c r="F46" i="47"/>
  <c r="H46" i="47"/>
  <c r="C46" i="47"/>
  <c r="A14" i="47"/>
  <c r="B14" i="47"/>
  <c r="G14" i="47" s="1"/>
  <c r="C14" i="47"/>
  <c r="D14" i="47"/>
  <c r="E14" i="47"/>
  <c r="H14" i="47"/>
  <c r="F14" i="47"/>
  <c r="B154" i="47"/>
  <c r="D154" i="47"/>
  <c r="A154" i="47"/>
  <c r="E154" i="47"/>
  <c r="H154" i="47"/>
  <c r="F154" i="47"/>
  <c r="G154" i="47"/>
  <c r="C154" i="47"/>
  <c r="A186" i="47"/>
  <c r="D186" i="47"/>
  <c r="B186" i="47"/>
  <c r="C186" i="47" s="1"/>
  <c r="G186" i="47"/>
  <c r="H186" i="47"/>
  <c r="E186" i="47"/>
  <c r="F186" i="47"/>
  <c r="B119" i="47"/>
  <c r="G119" i="47" s="1"/>
  <c r="A119" i="47"/>
  <c r="D119" i="47"/>
  <c r="E119" i="47"/>
  <c r="H119" i="47"/>
  <c r="F119" i="47"/>
  <c r="C119" i="47"/>
  <c r="B151" i="47"/>
  <c r="D151" i="47"/>
  <c r="A151" i="47"/>
  <c r="E151" i="47"/>
  <c r="H151" i="47"/>
  <c r="C151" i="47"/>
  <c r="F151" i="47"/>
  <c r="G151" i="47"/>
  <c r="D183" i="47"/>
  <c r="A183" i="47"/>
  <c r="B183" i="47"/>
  <c r="G183" i="47" s="1"/>
  <c r="C183" i="47"/>
  <c r="H183" i="47"/>
  <c r="E183" i="47"/>
  <c r="F183" i="47"/>
  <c r="A171" i="47"/>
  <c r="B171" i="47"/>
  <c r="G171" i="47" s="1"/>
  <c r="C171" i="47"/>
  <c r="D171" i="47"/>
  <c r="E171" i="47"/>
  <c r="H171" i="47"/>
  <c r="F171" i="47"/>
  <c r="B98" i="47"/>
  <c r="G98" i="47" s="1"/>
  <c r="C98" i="47"/>
  <c r="D98" i="47"/>
  <c r="A98" i="47"/>
  <c r="H98" i="47"/>
  <c r="E98" i="47"/>
  <c r="F98" i="47"/>
  <c r="B66" i="47"/>
  <c r="G66" i="47" s="1"/>
  <c r="C66" i="47"/>
  <c r="D66" i="47"/>
  <c r="A66" i="47"/>
  <c r="E66" i="47"/>
  <c r="H66" i="47"/>
  <c r="F66" i="47"/>
  <c r="A34" i="47"/>
  <c r="B34" i="47"/>
  <c r="G34" i="47" s="1"/>
  <c r="C34" i="47"/>
  <c r="D34" i="47"/>
  <c r="E34" i="47"/>
  <c r="H34" i="47"/>
  <c r="F34" i="47"/>
  <c r="B101" i="47"/>
  <c r="G101" i="47" s="1"/>
  <c r="D101" i="47"/>
  <c r="A101" i="47"/>
  <c r="E101" i="47"/>
  <c r="H101" i="47"/>
  <c r="F101" i="47"/>
  <c r="C101" i="47"/>
  <c r="A211" i="47"/>
  <c r="B211" i="47"/>
  <c r="D211" i="47"/>
  <c r="E211" i="47"/>
  <c r="H211" i="47"/>
  <c r="F211" i="47"/>
  <c r="G211" i="47"/>
  <c r="C211" i="47"/>
  <c r="A147" i="47"/>
  <c r="B147" i="47"/>
  <c r="G147" i="47" s="1"/>
  <c r="C147" i="47"/>
  <c r="D147" i="47"/>
  <c r="H147" i="47"/>
  <c r="E147" i="47"/>
  <c r="F147" i="47"/>
  <c r="B84" i="47"/>
  <c r="D84" i="47"/>
  <c r="A84" i="47"/>
  <c r="E84" i="47"/>
  <c r="H84" i="47"/>
  <c r="F84" i="47"/>
  <c r="G84" i="47"/>
  <c r="C84" i="47"/>
  <c r="A52" i="47"/>
  <c r="B52" i="47"/>
  <c r="C52" i="47" s="1"/>
  <c r="D52" i="47"/>
  <c r="H52" i="47"/>
  <c r="E52" i="47"/>
  <c r="F52" i="47"/>
  <c r="G52" i="47"/>
  <c r="B20" i="47"/>
  <c r="G20" i="47" s="1"/>
  <c r="C20" i="47"/>
  <c r="D20" i="47"/>
  <c r="A20" i="47"/>
  <c r="E20" i="47"/>
  <c r="H20" i="47"/>
  <c r="F20" i="47"/>
  <c r="A320" i="47"/>
  <c r="B320" i="47"/>
  <c r="C320" i="47" s="1"/>
  <c r="D320" i="47"/>
  <c r="H320" i="47"/>
  <c r="E320" i="47"/>
  <c r="F320" i="47"/>
  <c r="A547" i="47"/>
  <c r="B547" i="47"/>
  <c r="G547" i="47" s="1"/>
  <c r="C547" i="47"/>
  <c r="D547" i="47"/>
  <c r="H547" i="47"/>
  <c r="E547" i="47"/>
  <c r="F547" i="47"/>
  <c r="A483" i="47"/>
  <c r="B483" i="47"/>
  <c r="D483" i="47"/>
  <c r="E483" i="47"/>
  <c r="H483" i="47"/>
  <c r="F483" i="47"/>
  <c r="C483" i="47"/>
  <c r="G483" i="47"/>
  <c r="A459" i="47"/>
  <c r="B459" i="47"/>
  <c r="G459" i="47" s="1"/>
  <c r="D459" i="47"/>
  <c r="E459" i="47"/>
  <c r="H459" i="47"/>
  <c r="F459" i="47"/>
  <c r="A288" i="47"/>
  <c r="D288" i="47"/>
  <c r="G288" i="47"/>
  <c r="B288" i="47"/>
  <c r="C288" i="47" s="1"/>
  <c r="H288" i="47"/>
  <c r="F288" i="47"/>
  <c r="E288" i="47"/>
  <c r="A280" i="47"/>
  <c r="D280" i="47"/>
  <c r="B280" i="47"/>
  <c r="G280" i="47" s="1"/>
  <c r="E280" i="47"/>
  <c r="H280" i="47"/>
  <c r="C280" i="47"/>
  <c r="F280" i="47"/>
  <c r="A379" i="47"/>
  <c r="D379" i="47"/>
  <c r="B379" i="47"/>
  <c r="C379" i="47" s="1"/>
  <c r="E379" i="47"/>
  <c r="H379" i="47"/>
  <c r="F379" i="47"/>
  <c r="A462" i="47"/>
  <c r="B462" i="47"/>
  <c r="C462" i="47" s="1"/>
  <c r="D462" i="47"/>
  <c r="E462" i="47"/>
  <c r="H462" i="47"/>
  <c r="F462" i="47"/>
  <c r="G462" i="47"/>
  <c r="A429" i="47"/>
  <c r="B429" i="47"/>
  <c r="G429" i="47" s="1"/>
  <c r="D429" i="47"/>
  <c r="H429" i="47"/>
  <c r="E429" i="47"/>
  <c r="F429" i="47"/>
  <c r="A372" i="47"/>
  <c r="B372" i="47"/>
  <c r="G372" i="47" s="1"/>
  <c r="D372" i="47"/>
  <c r="E372" i="47"/>
  <c r="H372" i="47"/>
  <c r="F372" i="47"/>
  <c r="A146" i="47"/>
  <c r="D146" i="47"/>
  <c r="B146" i="47"/>
  <c r="E146" i="47"/>
  <c r="H146" i="47"/>
  <c r="G146" i="47"/>
  <c r="C146" i="47"/>
  <c r="F146" i="47"/>
  <c r="A143" i="47"/>
  <c r="B143" i="47"/>
  <c r="G143" i="47" s="1"/>
  <c r="D143" i="47"/>
  <c r="H143" i="47"/>
  <c r="E143" i="47"/>
  <c r="F143" i="47"/>
  <c r="C143" i="47"/>
  <c r="A60" i="47"/>
  <c r="B60" i="47"/>
  <c r="D60" i="47"/>
  <c r="H60" i="47"/>
  <c r="E60" i="47"/>
  <c r="C60" i="47"/>
  <c r="F60" i="47"/>
  <c r="G60" i="47"/>
  <c r="B415" i="47"/>
  <c r="G415" i="47" s="1"/>
  <c r="A415" i="47"/>
  <c r="D415" i="47"/>
  <c r="H415" i="47"/>
  <c r="E415" i="47"/>
  <c r="C415" i="47"/>
  <c r="F415" i="47"/>
  <c r="D558" i="47"/>
  <c r="A558" i="47"/>
  <c r="B558" i="47"/>
  <c r="G558" i="47" s="1"/>
  <c r="E558" i="47"/>
  <c r="F558" i="47"/>
  <c r="H558" i="47"/>
  <c r="C558" i="47"/>
  <c r="D527" i="47"/>
  <c r="A527" i="47"/>
  <c r="B527" i="47"/>
  <c r="G527" i="47" s="1"/>
  <c r="C527" i="47"/>
  <c r="H527" i="47"/>
  <c r="E527" i="47"/>
  <c r="F527" i="47"/>
  <c r="A497" i="47"/>
  <c r="B497" i="47"/>
  <c r="G497" i="47" s="1"/>
  <c r="D497" i="47"/>
  <c r="E497" i="47"/>
  <c r="H497" i="47"/>
  <c r="C497" i="47"/>
  <c r="F497" i="47"/>
  <c r="B168" i="47"/>
  <c r="G168" i="47" s="1"/>
  <c r="A168" i="47"/>
  <c r="D168" i="47"/>
  <c r="E168" i="47"/>
  <c r="H168" i="47"/>
  <c r="F168" i="47"/>
  <c r="C168" i="47"/>
  <c r="D337" i="47"/>
  <c r="G337" i="47"/>
  <c r="A337" i="47"/>
  <c r="B337" i="47"/>
  <c r="C337" i="47" s="1"/>
  <c r="E337" i="47"/>
  <c r="H337" i="47"/>
  <c r="F337" i="47"/>
  <c r="B273" i="47"/>
  <c r="C273" i="47" s="1"/>
  <c r="A273" i="47"/>
  <c r="D273" i="47"/>
  <c r="F273" i="47"/>
  <c r="E273" i="47"/>
  <c r="H273" i="47"/>
  <c r="G273" i="47"/>
  <c r="A484" i="47"/>
  <c r="B484" i="47"/>
  <c r="G484" i="47" s="1"/>
  <c r="D484" i="47"/>
  <c r="E484" i="47"/>
  <c r="H484" i="47"/>
  <c r="F484" i="47"/>
  <c r="A307" i="47"/>
  <c r="D307" i="47"/>
  <c r="B307" i="47"/>
  <c r="G307" i="47" s="1"/>
  <c r="E307" i="47"/>
  <c r="F307" i="47"/>
  <c r="H307" i="47"/>
  <c r="A243" i="47"/>
  <c r="B243" i="47"/>
  <c r="C243" i="47" s="1"/>
  <c r="D243" i="47"/>
  <c r="E243" i="47"/>
  <c r="H243" i="47"/>
  <c r="F243" i="47"/>
  <c r="D226" i="47"/>
  <c r="A226" i="47"/>
  <c r="B226" i="47"/>
  <c r="C226" i="47" s="1"/>
  <c r="E226" i="47"/>
  <c r="H226" i="47"/>
  <c r="F226" i="47"/>
  <c r="G226" i="47"/>
  <c r="B365" i="47"/>
  <c r="C365" i="47" s="1"/>
  <c r="G365" i="47"/>
  <c r="A365" i="47"/>
  <c r="D365" i="47"/>
  <c r="E365" i="47"/>
  <c r="H365" i="47"/>
  <c r="F365" i="47"/>
  <c r="B333" i="47"/>
  <c r="C333" i="47" s="1"/>
  <c r="D333" i="47"/>
  <c r="G333" i="47"/>
  <c r="A333" i="47"/>
  <c r="H333" i="47"/>
  <c r="E333" i="47"/>
  <c r="F333" i="47"/>
  <c r="A301" i="47"/>
  <c r="B301" i="47"/>
  <c r="G301" i="47" s="1"/>
  <c r="D301" i="47"/>
  <c r="E301" i="47"/>
  <c r="H301" i="47"/>
  <c r="F301" i="47"/>
  <c r="C301" i="47"/>
  <c r="A269" i="47"/>
  <c r="B269" i="47"/>
  <c r="D269" i="47"/>
  <c r="E269" i="47"/>
  <c r="H269" i="47"/>
  <c r="F269" i="47"/>
  <c r="C269" i="47"/>
  <c r="G269" i="47"/>
  <c r="B237" i="47"/>
  <c r="D237" i="47"/>
  <c r="A237" i="47"/>
  <c r="E237" i="47"/>
  <c r="F237" i="47"/>
  <c r="H237" i="47"/>
  <c r="C237" i="47"/>
  <c r="G237" i="47"/>
  <c r="A480" i="47"/>
  <c r="B480" i="47"/>
  <c r="G480" i="47" s="1"/>
  <c r="D480" i="47"/>
  <c r="H480" i="47"/>
  <c r="E480" i="47"/>
  <c r="F480" i="47"/>
  <c r="A448" i="47"/>
  <c r="B448" i="47"/>
  <c r="G448" i="47" s="1"/>
  <c r="D448" i="47"/>
  <c r="E448" i="47"/>
  <c r="H448" i="47"/>
  <c r="F448" i="47"/>
  <c r="C448" i="47"/>
  <c r="G583" i="47"/>
  <c r="A583" i="47"/>
  <c r="B583" i="47"/>
  <c r="C583" i="47" s="1"/>
  <c r="D583" i="47"/>
  <c r="E583" i="47"/>
  <c r="H583" i="47"/>
  <c r="F583" i="47"/>
  <c r="B546" i="47"/>
  <c r="G546" i="47" s="1"/>
  <c r="D546" i="47"/>
  <c r="A546" i="47"/>
  <c r="H546" i="47"/>
  <c r="E546" i="47"/>
  <c r="F546" i="47"/>
  <c r="C546" i="47"/>
  <c r="A367" i="47"/>
  <c r="C367" i="47"/>
  <c r="D367" i="47"/>
  <c r="B367" i="47"/>
  <c r="G367" i="47" s="1"/>
  <c r="E367" i="47"/>
  <c r="H367" i="47"/>
  <c r="F367" i="47"/>
  <c r="D335" i="47"/>
  <c r="A335" i="47"/>
  <c r="B335" i="47"/>
  <c r="C335" i="47" s="1"/>
  <c r="H335" i="47"/>
  <c r="E335" i="47"/>
  <c r="F335" i="47"/>
  <c r="A303" i="47"/>
  <c r="D303" i="47"/>
  <c r="B303" i="47"/>
  <c r="C303" i="47" s="1"/>
  <c r="E303" i="47"/>
  <c r="F303" i="47"/>
  <c r="H303" i="47"/>
  <c r="A271" i="47"/>
  <c r="B271" i="47"/>
  <c r="C271" i="47" s="1"/>
  <c r="D271" i="47"/>
  <c r="E271" i="47"/>
  <c r="G271" i="47"/>
  <c r="F271" i="47"/>
  <c r="H271" i="47"/>
  <c r="A239" i="47"/>
  <c r="B239" i="47"/>
  <c r="C239" i="47" s="1"/>
  <c r="D239" i="47"/>
  <c r="H239" i="47"/>
  <c r="F239" i="47"/>
  <c r="E239" i="47"/>
  <c r="A400" i="47"/>
  <c r="B400" i="47"/>
  <c r="C400" i="47" s="1"/>
  <c r="D400" i="47"/>
  <c r="H400" i="47"/>
  <c r="G400" i="47"/>
  <c r="E400" i="47"/>
  <c r="F400" i="47"/>
  <c r="A126" i="47"/>
  <c r="D126" i="47"/>
  <c r="B126" i="47"/>
  <c r="G126" i="47" s="1"/>
  <c r="E126" i="47"/>
  <c r="H126" i="47"/>
  <c r="F126" i="47"/>
  <c r="C126" i="47"/>
  <c r="A158" i="47"/>
  <c r="B158" i="47"/>
  <c r="G158" i="47" s="1"/>
  <c r="D158" i="47"/>
  <c r="C158" i="47"/>
  <c r="E158" i="47"/>
  <c r="H158" i="47"/>
  <c r="F158" i="47"/>
  <c r="A190" i="47"/>
  <c r="B190" i="47"/>
  <c r="G190" i="47" s="1"/>
  <c r="C190" i="47"/>
  <c r="D190" i="47"/>
  <c r="H190" i="47"/>
  <c r="E190" i="47"/>
  <c r="F190" i="47"/>
  <c r="A133" i="47"/>
  <c r="B133" i="47"/>
  <c r="G133" i="47" s="1"/>
  <c r="C133" i="47"/>
  <c r="D133" i="47"/>
  <c r="H133" i="47"/>
  <c r="E133" i="47"/>
  <c r="F133" i="47"/>
  <c r="A165" i="47"/>
  <c r="B165" i="47"/>
  <c r="G165" i="47" s="1"/>
  <c r="D165" i="47"/>
  <c r="F165" i="47"/>
  <c r="E165" i="47"/>
  <c r="H165" i="47"/>
  <c r="C165" i="47"/>
  <c r="A197" i="47"/>
  <c r="B197" i="47"/>
  <c r="G197" i="47" s="1"/>
  <c r="D197" i="47"/>
  <c r="E197" i="47"/>
  <c r="H197" i="47"/>
  <c r="F197" i="47"/>
  <c r="C197" i="47"/>
  <c r="A95" i="47"/>
  <c r="B95" i="47"/>
  <c r="G95" i="47" s="1"/>
  <c r="C95" i="47"/>
  <c r="D95" i="47"/>
  <c r="E95" i="47"/>
  <c r="H95" i="47"/>
  <c r="F95" i="47"/>
  <c r="B63" i="47"/>
  <c r="G63" i="47" s="1"/>
  <c r="D63" i="47"/>
  <c r="A63" i="47"/>
  <c r="E63" i="47"/>
  <c r="H63" i="47"/>
  <c r="F63" i="47"/>
  <c r="C63" i="47"/>
  <c r="A31" i="47"/>
  <c r="B31" i="47"/>
  <c r="C31" i="47"/>
  <c r="D31" i="47"/>
  <c r="G31" i="47"/>
  <c r="H31" i="47"/>
  <c r="E31" i="47"/>
  <c r="F31" i="47"/>
  <c r="G29" i="47"/>
  <c r="B29" i="47"/>
  <c r="C29" i="47"/>
  <c r="D29" i="47"/>
  <c r="A29" i="47"/>
  <c r="H29" i="47"/>
  <c r="E29" i="47"/>
  <c r="F29" i="47"/>
  <c r="B96" i="47"/>
  <c r="G96" i="47" s="1"/>
  <c r="D96" i="47"/>
  <c r="A96" i="47"/>
  <c r="C96" i="47"/>
  <c r="E96" i="47"/>
  <c r="H96" i="47"/>
  <c r="F96" i="47"/>
  <c r="A64" i="47"/>
  <c r="B64" i="47"/>
  <c r="D64" i="47"/>
  <c r="E64" i="47"/>
  <c r="H64" i="47"/>
  <c r="F64" i="47"/>
  <c r="C64" i="47"/>
  <c r="G64" i="47"/>
  <c r="B32" i="47"/>
  <c r="G32" i="47" s="1"/>
  <c r="D32" i="47"/>
  <c r="A32" i="47"/>
  <c r="C32" i="47"/>
  <c r="H32" i="47"/>
  <c r="E32" i="47"/>
  <c r="F32" i="47"/>
  <c r="D115" i="47"/>
  <c r="A115" i="47"/>
  <c r="B115" i="47"/>
  <c r="G115" i="47" s="1"/>
  <c r="E115" i="47"/>
  <c r="F115" i="47"/>
  <c r="H115" i="47"/>
  <c r="C115" i="47"/>
  <c r="A21" i="47"/>
  <c r="B21" i="47"/>
  <c r="G21" i="47" s="1"/>
  <c r="D21" i="47"/>
  <c r="H21" i="47"/>
  <c r="E21" i="47"/>
  <c r="C21" i="47"/>
  <c r="F21" i="47"/>
  <c r="B83" i="47"/>
  <c r="G83" i="47" s="1"/>
  <c r="D83" i="47"/>
  <c r="A83" i="47"/>
  <c r="H83" i="47"/>
  <c r="E83" i="47"/>
  <c r="F83" i="47"/>
  <c r="C83" i="47"/>
  <c r="A51" i="47"/>
  <c r="B51" i="47"/>
  <c r="G51" i="47" s="1"/>
  <c r="C51" i="47"/>
  <c r="D51" i="47"/>
  <c r="F51" i="47"/>
  <c r="H51" i="47"/>
  <c r="E51" i="47"/>
  <c r="A19" i="47"/>
  <c r="B19" i="47"/>
  <c r="G19" i="47" s="1"/>
  <c r="D19" i="47"/>
  <c r="C19" i="47"/>
  <c r="H19" i="47"/>
  <c r="E19" i="47"/>
  <c r="F19" i="47"/>
  <c r="C93" i="47"/>
  <c r="D93" i="47"/>
  <c r="A93" i="47"/>
  <c r="B93" i="47"/>
  <c r="G93" i="47" s="1"/>
  <c r="E93" i="47"/>
  <c r="H93" i="47"/>
  <c r="F93" i="47"/>
  <c r="B600" i="47"/>
  <c r="G600" i="47" s="1"/>
  <c r="D600" i="47"/>
  <c r="A600" i="47"/>
  <c r="E600" i="47"/>
  <c r="H600" i="47"/>
  <c r="F600" i="47"/>
  <c r="A368" i="47"/>
  <c r="B368" i="47"/>
  <c r="G368" i="47" s="1"/>
  <c r="D368" i="47"/>
  <c r="E368" i="47"/>
  <c r="H368" i="47"/>
  <c r="F368" i="47"/>
  <c r="A491" i="47"/>
  <c r="B491" i="47"/>
  <c r="G491" i="47" s="1"/>
  <c r="D491" i="47"/>
  <c r="H491" i="47"/>
  <c r="E491" i="47"/>
  <c r="F491" i="47"/>
  <c r="D328" i="47"/>
  <c r="A328" i="47"/>
  <c r="B328" i="47"/>
  <c r="G328" i="47" s="1"/>
  <c r="E328" i="47"/>
  <c r="H328" i="47"/>
  <c r="F328" i="47"/>
  <c r="A310" i="47"/>
  <c r="B310" i="47"/>
  <c r="G310" i="47" s="1"/>
  <c r="D310" i="47"/>
  <c r="E310" i="47"/>
  <c r="H310" i="47"/>
  <c r="F310" i="47"/>
  <c r="C310" i="47"/>
  <c r="D550" i="47"/>
  <c r="A550" i="47"/>
  <c r="B550" i="47"/>
  <c r="G550" i="47" s="1"/>
  <c r="E550" i="47"/>
  <c r="H550" i="47"/>
  <c r="F550" i="47"/>
  <c r="B178" i="47"/>
  <c r="G178" i="47" s="1"/>
  <c r="D178" i="47"/>
  <c r="A178" i="47"/>
  <c r="E178" i="47"/>
  <c r="C178" i="47"/>
  <c r="H178" i="47"/>
  <c r="F178" i="47"/>
  <c r="C111" i="47"/>
  <c r="D111" i="47"/>
  <c r="A111" i="47"/>
  <c r="B111" i="47"/>
  <c r="G111" i="47" s="1"/>
  <c r="H111" i="47"/>
  <c r="E111" i="47"/>
  <c r="F111" i="47"/>
  <c r="A245" i="47"/>
  <c r="B245" i="47"/>
  <c r="C245" i="47" s="1"/>
  <c r="D245" i="47"/>
  <c r="H245" i="47"/>
  <c r="E245" i="47"/>
  <c r="F245" i="47"/>
  <c r="G245" i="47"/>
  <c r="A407" i="47"/>
  <c r="B407" i="47"/>
  <c r="G407" i="47" s="1"/>
  <c r="D407" i="47"/>
  <c r="H407" i="47"/>
  <c r="E407" i="47"/>
  <c r="F407" i="47"/>
  <c r="D279" i="47"/>
  <c r="A279" i="47"/>
  <c r="B279" i="47"/>
  <c r="C279" i="47" s="1"/>
  <c r="E279" i="47"/>
  <c r="F279" i="47"/>
  <c r="H279" i="47"/>
  <c r="B103" i="47"/>
  <c r="G103" i="47" s="1"/>
  <c r="D103" i="47"/>
  <c r="A103" i="47"/>
  <c r="E103" i="47"/>
  <c r="H103" i="47"/>
  <c r="C103" i="47"/>
  <c r="F103" i="47"/>
  <c r="G40" i="47"/>
  <c r="B40" i="47"/>
  <c r="C40" i="47"/>
  <c r="D40" i="47"/>
  <c r="A40" i="47"/>
  <c r="E40" i="47"/>
  <c r="H40" i="47"/>
  <c r="F40" i="47"/>
  <c r="B338" i="47"/>
  <c r="C338" i="47" s="1"/>
  <c r="D338" i="47"/>
  <c r="G338" i="47"/>
  <c r="A338" i="47"/>
  <c r="H338" i="47"/>
  <c r="E338" i="47"/>
  <c r="F338" i="47"/>
  <c r="A465" i="47"/>
  <c r="B465" i="47"/>
  <c r="G465" i="47" s="1"/>
  <c r="D465" i="47"/>
  <c r="E465" i="47"/>
  <c r="H465" i="47"/>
  <c r="F465" i="47"/>
  <c r="A503" i="47"/>
  <c r="B503" i="47"/>
  <c r="G503" i="47" s="1"/>
  <c r="D503" i="47"/>
  <c r="E503" i="47"/>
  <c r="F503" i="47"/>
  <c r="H503" i="47"/>
  <c r="B539" i="47"/>
  <c r="G539" i="47" s="1"/>
  <c r="A539" i="47"/>
  <c r="D539" i="47"/>
  <c r="H539" i="47"/>
  <c r="E539" i="47"/>
  <c r="F539" i="47"/>
  <c r="B298" i="47"/>
  <c r="C298" i="47" s="1"/>
  <c r="D298" i="47"/>
  <c r="A298" i="47"/>
  <c r="E298" i="47"/>
  <c r="H298" i="47"/>
  <c r="F298" i="47"/>
  <c r="G298" i="47"/>
  <c r="A234" i="47"/>
  <c r="B234" i="47"/>
  <c r="C234" i="47" s="1"/>
  <c r="G234" i="47"/>
  <c r="D234" i="47"/>
  <c r="E234" i="47"/>
  <c r="H234" i="47"/>
  <c r="F234" i="47"/>
  <c r="A577" i="47"/>
  <c r="D577" i="47"/>
  <c r="B577" i="47"/>
  <c r="C577" i="47" s="1"/>
  <c r="H577" i="47"/>
  <c r="E577" i="47"/>
  <c r="G577" i="47"/>
  <c r="F577" i="47"/>
  <c r="A442" i="47"/>
  <c r="B442" i="47"/>
  <c r="D442" i="47"/>
  <c r="H442" i="47"/>
  <c r="E442" i="47"/>
  <c r="G442" i="47"/>
  <c r="C442" i="47"/>
  <c r="F442" i="47"/>
  <c r="A559" i="47"/>
  <c r="B559" i="47"/>
  <c r="C559" i="47" s="1"/>
  <c r="D559" i="47"/>
  <c r="H559" i="47"/>
  <c r="E559" i="47"/>
  <c r="G559" i="47"/>
  <c r="F559" i="47"/>
  <c r="A441" i="47"/>
  <c r="B441" i="47"/>
  <c r="G441" i="47" s="1"/>
  <c r="D441" i="47"/>
  <c r="H441" i="47"/>
  <c r="E441" i="47"/>
  <c r="F441" i="47"/>
  <c r="C441" i="47"/>
  <c r="A240" i="47"/>
  <c r="C240" i="47"/>
  <c r="D240" i="47"/>
  <c r="G240" i="47"/>
  <c r="B240" i="47"/>
  <c r="H240" i="47"/>
  <c r="E240" i="47"/>
  <c r="F240" i="47"/>
  <c r="A361" i="47"/>
  <c r="B361" i="47"/>
  <c r="C361" i="47" s="1"/>
  <c r="D361" i="47"/>
  <c r="H361" i="47"/>
  <c r="E361" i="47"/>
  <c r="F361" i="47"/>
  <c r="A329" i="47"/>
  <c r="D329" i="47"/>
  <c r="B329" i="47"/>
  <c r="C329" i="47" s="1"/>
  <c r="E329" i="47"/>
  <c r="F329" i="47"/>
  <c r="H329" i="47"/>
  <c r="A297" i="47"/>
  <c r="D297" i="47"/>
  <c r="B297" i="47"/>
  <c r="E297" i="47"/>
  <c r="H297" i="47"/>
  <c r="F297" i="47"/>
  <c r="C297" i="47"/>
  <c r="G297" i="47"/>
  <c r="B265" i="47"/>
  <c r="C265" i="47" s="1"/>
  <c r="D265" i="47"/>
  <c r="A265" i="47"/>
  <c r="E265" i="47"/>
  <c r="F265" i="47"/>
  <c r="H265" i="47"/>
  <c r="A233" i="47"/>
  <c r="B233" i="47"/>
  <c r="G233" i="47" s="1"/>
  <c r="D233" i="47"/>
  <c r="H233" i="47"/>
  <c r="E233" i="47"/>
  <c r="F233" i="47"/>
  <c r="A476" i="47"/>
  <c r="B476" i="47"/>
  <c r="G476" i="47" s="1"/>
  <c r="D476" i="47"/>
  <c r="E476" i="47"/>
  <c r="H476" i="47"/>
  <c r="F476" i="47"/>
  <c r="A444" i="47"/>
  <c r="B444" i="47"/>
  <c r="D444" i="47"/>
  <c r="E444" i="47"/>
  <c r="H444" i="47"/>
  <c r="G444" i="47"/>
  <c r="C444" i="47"/>
  <c r="F444" i="47"/>
  <c r="A408" i="47"/>
  <c r="B408" i="47"/>
  <c r="C408" i="47" s="1"/>
  <c r="D408" i="47"/>
  <c r="H408" i="47"/>
  <c r="E408" i="47"/>
  <c r="G408" i="47"/>
  <c r="F408" i="47"/>
  <c r="A535" i="47"/>
  <c r="B535" i="47"/>
  <c r="G535" i="47" s="1"/>
  <c r="C535" i="47"/>
  <c r="D535" i="47"/>
  <c r="E535" i="47"/>
  <c r="F535" i="47"/>
  <c r="H535" i="47"/>
  <c r="A588" i="47"/>
  <c r="B588" i="47"/>
  <c r="G588" i="47" s="1"/>
  <c r="D588" i="47"/>
  <c r="E588" i="47"/>
  <c r="H588" i="47"/>
  <c r="F588" i="47"/>
  <c r="C588" i="47"/>
  <c r="B554" i="47"/>
  <c r="G554" i="47" s="1"/>
  <c r="D554" i="47"/>
  <c r="A554" i="47"/>
  <c r="E554" i="47"/>
  <c r="H554" i="47"/>
  <c r="F554" i="47"/>
  <c r="C554" i="47"/>
  <c r="A391" i="47"/>
  <c r="B391" i="47"/>
  <c r="G391" i="47" s="1"/>
  <c r="D391" i="47"/>
  <c r="E391" i="47"/>
  <c r="H391" i="47"/>
  <c r="F391" i="47"/>
  <c r="A363" i="47"/>
  <c r="B363" i="47"/>
  <c r="C363" i="47" s="1"/>
  <c r="D363" i="47"/>
  <c r="H363" i="47"/>
  <c r="E363" i="47"/>
  <c r="F363" i="47"/>
  <c r="B331" i="47"/>
  <c r="C331" i="47" s="1"/>
  <c r="D331" i="47"/>
  <c r="A331" i="47"/>
  <c r="G331" i="47"/>
  <c r="H331" i="47"/>
  <c r="E331" i="47"/>
  <c r="F331" i="47"/>
  <c r="B299" i="47"/>
  <c r="C299" i="47" s="1"/>
  <c r="D299" i="47"/>
  <c r="A299" i="47"/>
  <c r="E299" i="47"/>
  <c r="H299" i="47"/>
  <c r="F299" i="47"/>
  <c r="A267" i="47"/>
  <c r="B267" i="47"/>
  <c r="G267" i="47" s="1"/>
  <c r="D267" i="47"/>
  <c r="C267" i="47"/>
  <c r="H267" i="47"/>
  <c r="F267" i="47"/>
  <c r="E267" i="47"/>
  <c r="B235" i="47"/>
  <c r="G235" i="47" s="1"/>
  <c r="D235" i="47"/>
  <c r="A235" i="47"/>
  <c r="F235" i="47"/>
  <c r="E235" i="47"/>
  <c r="H235" i="47"/>
  <c r="A223" i="47"/>
  <c r="B223" i="47"/>
  <c r="D223" i="47"/>
  <c r="E223" i="47"/>
  <c r="H223" i="47"/>
  <c r="F223" i="47"/>
  <c r="C223" i="47"/>
  <c r="G223" i="47"/>
  <c r="A5" i="47"/>
  <c r="B5" i="47"/>
  <c r="G5" i="47" s="1"/>
  <c r="C5" i="47"/>
  <c r="D5" i="47"/>
  <c r="E5" i="47"/>
  <c r="F5" i="47"/>
  <c r="H5" i="47"/>
  <c r="A73" i="47"/>
  <c r="B73" i="47"/>
  <c r="G73" i="47" s="1"/>
  <c r="C73" i="47"/>
  <c r="D73" i="47"/>
  <c r="H73" i="47"/>
  <c r="E73" i="47"/>
  <c r="F73" i="47"/>
  <c r="A41" i="47"/>
  <c r="C41" i="47"/>
  <c r="D41" i="47"/>
  <c r="B41" i="47"/>
  <c r="G41" i="47" s="1"/>
  <c r="H41" i="47"/>
  <c r="E41" i="47"/>
  <c r="F41" i="47"/>
  <c r="A9" i="47"/>
  <c r="B9" i="47"/>
  <c r="G9" i="47" s="1"/>
  <c r="D9" i="47"/>
  <c r="C9" i="47"/>
  <c r="E9" i="47"/>
  <c r="F9" i="47"/>
  <c r="H9" i="47"/>
  <c r="A467" i="47"/>
  <c r="B467" i="47"/>
  <c r="G467" i="47" s="1"/>
  <c r="D467" i="47"/>
  <c r="H467" i="47"/>
  <c r="E467" i="47"/>
  <c r="F467" i="47"/>
  <c r="A228" i="47"/>
  <c r="B228" i="47"/>
  <c r="C228" i="47" s="1"/>
  <c r="D228" i="47"/>
  <c r="H228" i="47"/>
  <c r="E228" i="47"/>
  <c r="F228" i="47"/>
  <c r="A396" i="47"/>
  <c r="B396" i="47"/>
  <c r="C396" i="47" s="1"/>
  <c r="D396" i="47"/>
  <c r="E396" i="47"/>
  <c r="F396" i="47"/>
  <c r="H396" i="47"/>
  <c r="G396" i="47"/>
  <c r="A340" i="47"/>
  <c r="D340" i="47"/>
  <c r="B340" i="47"/>
  <c r="G340" i="47" s="1"/>
  <c r="E340" i="47"/>
  <c r="F340" i="47"/>
  <c r="H340" i="47"/>
  <c r="C340" i="47"/>
  <c r="A332" i="47"/>
  <c r="D332" i="47"/>
  <c r="B332" i="47"/>
  <c r="C332" i="47" s="1"/>
  <c r="G332" i="47"/>
  <c r="E332" i="47"/>
  <c r="H332" i="47"/>
  <c r="F332" i="47"/>
  <c r="A544" i="47"/>
  <c r="B544" i="47"/>
  <c r="G544" i="47" s="1"/>
  <c r="D544" i="47"/>
  <c r="H544" i="47"/>
  <c r="E544" i="47"/>
  <c r="F544" i="47"/>
  <c r="C544" i="47"/>
  <c r="A248" i="47"/>
  <c r="B248" i="47"/>
  <c r="G248" i="47" s="1"/>
  <c r="D248" i="47"/>
  <c r="E248" i="47"/>
  <c r="H248" i="47"/>
  <c r="C248" i="47"/>
  <c r="F248" i="47"/>
  <c r="B342" i="47"/>
  <c r="G342" i="47" s="1"/>
  <c r="D342" i="47"/>
  <c r="A342" i="47"/>
  <c r="E342" i="47"/>
  <c r="H342" i="47"/>
  <c r="F342" i="47"/>
  <c r="A398" i="47"/>
  <c r="B398" i="47"/>
  <c r="G398" i="47" s="1"/>
  <c r="D398" i="47"/>
  <c r="E398" i="47"/>
  <c r="H398" i="47"/>
  <c r="F398" i="47"/>
  <c r="C398" i="47"/>
  <c r="B575" i="47"/>
  <c r="G575" i="47" s="1"/>
  <c r="C575" i="47"/>
  <c r="D575" i="47"/>
  <c r="A575" i="47"/>
  <c r="E575" i="47"/>
  <c r="H575" i="47"/>
  <c r="F575" i="47"/>
  <c r="A397" i="47"/>
  <c r="B397" i="47"/>
  <c r="G397" i="47" s="1"/>
  <c r="D397" i="47"/>
  <c r="E397" i="47"/>
  <c r="H397" i="47"/>
  <c r="F397" i="47"/>
  <c r="C397" i="47"/>
  <c r="A74" i="47"/>
  <c r="D74" i="47"/>
  <c r="G74" i="47"/>
  <c r="B74" i="47"/>
  <c r="C74" i="47" s="1"/>
  <c r="H74" i="47"/>
  <c r="E74" i="47"/>
  <c r="F74" i="47"/>
  <c r="A13" i="47"/>
  <c r="B13" i="47"/>
  <c r="G13" i="47" s="1"/>
  <c r="D13" i="47"/>
  <c r="C13" i="47"/>
  <c r="H13" i="47"/>
  <c r="E13" i="47"/>
  <c r="F13" i="47"/>
  <c r="A28" i="47"/>
  <c r="B28" i="47"/>
  <c r="G28" i="47" s="1"/>
  <c r="D28" i="47"/>
  <c r="C28" i="47"/>
  <c r="H28" i="47"/>
  <c r="E28" i="47"/>
  <c r="F28" i="47"/>
  <c r="A272" i="47"/>
  <c r="B272" i="47"/>
  <c r="G272" i="47" s="1"/>
  <c r="D272" i="47"/>
  <c r="E272" i="47"/>
  <c r="F272" i="47"/>
  <c r="H272" i="47"/>
  <c r="A277" i="47"/>
  <c r="B277" i="47"/>
  <c r="G277" i="47" s="1"/>
  <c r="D277" i="47"/>
  <c r="E277" i="47"/>
  <c r="H277" i="47"/>
  <c r="F277" i="47"/>
  <c r="A551" i="47"/>
  <c r="B551" i="47"/>
  <c r="G551" i="47" s="1"/>
  <c r="C551" i="47"/>
  <c r="D551" i="47"/>
  <c r="E551" i="47"/>
  <c r="H551" i="47"/>
  <c r="F551" i="47"/>
  <c r="A530" i="47"/>
  <c r="B530" i="47"/>
  <c r="G530" i="47" s="1"/>
  <c r="D530" i="47"/>
  <c r="E530" i="47"/>
  <c r="H530" i="47"/>
  <c r="C530" i="47"/>
  <c r="F530" i="47"/>
  <c r="B343" i="47"/>
  <c r="C343" i="47" s="1"/>
  <c r="D343" i="47"/>
  <c r="A343" i="47"/>
  <c r="H343" i="47"/>
  <c r="E343" i="47"/>
  <c r="F343" i="47"/>
  <c r="G343" i="47"/>
  <c r="A118" i="47"/>
  <c r="B118" i="47"/>
  <c r="D118" i="47"/>
  <c r="H118" i="47"/>
  <c r="E118" i="47"/>
  <c r="G118" i="47"/>
  <c r="F118" i="47"/>
  <c r="C118" i="47"/>
  <c r="A189" i="47"/>
  <c r="B189" i="47"/>
  <c r="G189" i="47" s="1"/>
  <c r="D189" i="47"/>
  <c r="E189" i="47"/>
  <c r="F189" i="47"/>
  <c r="H189" i="47"/>
  <c r="C189" i="47"/>
  <c r="A91" i="47"/>
  <c r="B91" i="47"/>
  <c r="G91" i="47" s="1"/>
  <c r="D91" i="47"/>
  <c r="H91" i="47"/>
  <c r="E91" i="47"/>
  <c r="F91" i="47"/>
  <c r="C91" i="47"/>
  <c r="A380" i="47"/>
  <c r="B380" i="47"/>
  <c r="G380" i="47" s="1"/>
  <c r="D380" i="47"/>
  <c r="E380" i="47"/>
  <c r="H380" i="47"/>
  <c r="F380" i="47"/>
  <c r="A336" i="47"/>
  <c r="B336" i="47"/>
  <c r="C336" i="47" s="1"/>
  <c r="D336" i="47"/>
  <c r="E336" i="47"/>
  <c r="F336" i="47"/>
  <c r="H336" i="47"/>
  <c r="B370" i="47"/>
  <c r="C370" i="47" s="1"/>
  <c r="A370" i="47"/>
  <c r="D370" i="47"/>
  <c r="E370" i="47"/>
  <c r="G370" i="47"/>
  <c r="H370" i="47"/>
  <c r="F370" i="47"/>
  <c r="A242" i="47"/>
  <c r="B242" i="47"/>
  <c r="C242" i="47" s="1"/>
  <c r="D242" i="47"/>
  <c r="E242" i="47"/>
  <c r="H242" i="47"/>
  <c r="F242" i="47"/>
  <c r="A601" i="47"/>
  <c r="B601" i="47"/>
  <c r="C601" i="47" s="1"/>
  <c r="D601" i="47"/>
  <c r="E601" i="47"/>
  <c r="H601" i="47"/>
  <c r="F601" i="47"/>
  <c r="A580" i="47"/>
  <c r="B580" i="47"/>
  <c r="G580" i="47" s="1"/>
  <c r="C580" i="47"/>
  <c r="D580" i="47"/>
  <c r="E580" i="47"/>
  <c r="H580" i="47"/>
  <c r="F580" i="47"/>
  <c r="A200" i="47"/>
  <c r="B200" i="47"/>
  <c r="C200" i="47" s="1"/>
  <c r="G200" i="47"/>
  <c r="D200" i="47"/>
  <c r="E200" i="47"/>
  <c r="F200" i="47"/>
  <c r="H200" i="47"/>
  <c r="A352" i="47"/>
  <c r="B352" i="47"/>
  <c r="C352" i="47" s="1"/>
  <c r="D352" i="47"/>
  <c r="H352" i="47"/>
  <c r="E352" i="47"/>
  <c r="F352" i="47"/>
  <c r="D520" i="47"/>
  <c r="A520" i="47"/>
  <c r="B520" i="47"/>
  <c r="C520" i="47" s="1"/>
  <c r="G520" i="47"/>
  <c r="H520" i="47"/>
  <c r="E520" i="47"/>
  <c r="F520" i="47"/>
  <c r="A362" i="47"/>
  <c r="B362" i="47"/>
  <c r="C362" i="47" s="1"/>
  <c r="D362" i="47"/>
  <c r="H362" i="47"/>
  <c r="E362" i="47"/>
  <c r="F362" i="47"/>
  <c r="G362" i="47"/>
  <c r="A330" i="47"/>
  <c r="B330" i="47"/>
  <c r="G330" i="47" s="1"/>
  <c r="D330" i="47"/>
  <c r="E330" i="47"/>
  <c r="F330" i="47"/>
  <c r="H330" i="47"/>
  <c r="B266" i="47"/>
  <c r="G266" i="47" s="1"/>
  <c r="C266" i="47"/>
  <c r="D266" i="47"/>
  <c r="A266" i="47"/>
  <c r="E266" i="47"/>
  <c r="F266" i="47"/>
  <c r="H266" i="47"/>
  <c r="A574" i="47"/>
  <c r="B574" i="47"/>
  <c r="G574" i="47" s="1"/>
  <c r="D574" i="47"/>
  <c r="H574" i="47"/>
  <c r="E574" i="47"/>
  <c r="F574" i="47"/>
  <c r="A545" i="47"/>
  <c r="B545" i="47"/>
  <c r="C545" i="47" s="1"/>
  <c r="D545" i="47"/>
  <c r="E545" i="47"/>
  <c r="H545" i="47"/>
  <c r="F545" i="47"/>
  <c r="D378" i="47"/>
  <c r="A378" i="47"/>
  <c r="B378" i="47"/>
  <c r="C378" i="47" s="1"/>
  <c r="E378" i="47"/>
  <c r="H378" i="47"/>
  <c r="F378" i="47"/>
  <c r="G378" i="47"/>
  <c r="A410" i="47"/>
  <c r="B410" i="47"/>
  <c r="G410" i="47" s="1"/>
  <c r="D410" i="47"/>
  <c r="H410" i="47"/>
  <c r="E410" i="47"/>
  <c r="F410" i="47"/>
  <c r="A474" i="47"/>
  <c r="B474" i="47"/>
  <c r="G474" i="47" s="1"/>
  <c r="D474" i="47"/>
  <c r="E474" i="47"/>
  <c r="H474" i="47"/>
  <c r="F474" i="47"/>
  <c r="C474" i="47"/>
  <c r="A506" i="47"/>
  <c r="B506" i="47"/>
  <c r="G506" i="47" s="1"/>
  <c r="D506" i="47"/>
  <c r="H506" i="47"/>
  <c r="E506" i="47"/>
  <c r="F506" i="47"/>
  <c r="A377" i="47"/>
  <c r="B377" i="47"/>
  <c r="G377" i="47" s="1"/>
  <c r="D377" i="47"/>
  <c r="E377" i="47"/>
  <c r="H377" i="47"/>
  <c r="F377" i="47"/>
  <c r="C377" i="47"/>
  <c r="A409" i="47"/>
  <c r="B409" i="47"/>
  <c r="G409" i="47" s="1"/>
  <c r="D409" i="47"/>
  <c r="E409" i="47"/>
  <c r="H409" i="47"/>
  <c r="F409" i="47"/>
  <c r="D473" i="47"/>
  <c r="A473" i="47"/>
  <c r="B473" i="47"/>
  <c r="G473" i="47" s="1"/>
  <c r="C473" i="47"/>
  <c r="H473" i="47"/>
  <c r="E473" i="47"/>
  <c r="F473" i="47"/>
  <c r="A505" i="47"/>
  <c r="B505" i="47"/>
  <c r="G505" i="47" s="1"/>
  <c r="D505" i="47"/>
  <c r="E505" i="47"/>
  <c r="H505" i="47"/>
  <c r="F505" i="47"/>
  <c r="B523" i="47"/>
  <c r="D523" i="47"/>
  <c r="A523" i="47"/>
  <c r="E523" i="47"/>
  <c r="H523" i="47"/>
  <c r="F523" i="47"/>
  <c r="G523" i="47"/>
  <c r="C523" i="47"/>
  <c r="B129" i="47"/>
  <c r="G129" i="47" s="1"/>
  <c r="A129" i="47"/>
  <c r="D129" i="47"/>
  <c r="E129" i="47"/>
  <c r="H129" i="47"/>
  <c r="C129" i="47"/>
  <c r="F129" i="47"/>
  <c r="B161" i="47"/>
  <c r="G161" i="47" s="1"/>
  <c r="D161" i="47"/>
  <c r="A161" i="47"/>
  <c r="E161" i="47"/>
  <c r="H161" i="47"/>
  <c r="F161" i="47"/>
  <c r="C161" i="47"/>
  <c r="A193" i="47"/>
  <c r="B193" i="47"/>
  <c r="G193" i="47" s="1"/>
  <c r="D193" i="47"/>
  <c r="C193" i="47"/>
  <c r="E193" i="47"/>
  <c r="H193" i="47"/>
  <c r="F193" i="47"/>
  <c r="B112" i="47"/>
  <c r="G112" i="47" s="1"/>
  <c r="C112" i="47"/>
  <c r="D112" i="47"/>
  <c r="A112" i="47"/>
  <c r="E112" i="47"/>
  <c r="H112" i="47"/>
  <c r="F112" i="47"/>
  <c r="B144" i="47"/>
  <c r="G144" i="47" s="1"/>
  <c r="D144" i="47"/>
  <c r="C144" i="47"/>
  <c r="A144" i="47"/>
  <c r="E144" i="47"/>
  <c r="H144" i="47"/>
  <c r="F144" i="47"/>
  <c r="A176" i="47"/>
  <c r="B176" i="47"/>
  <c r="G176" i="47" s="1"/>
  <c r="D176" i="47"/>
  <c r="H176" i="47"/>
  <c r="E176" i="47"/>
  <c r="F176" i="47"/>
  <c r="C176" i="47"/>
  <c r="A208" i="47"/>
  <c r="B208" i="47"/>
  <c r="C208" i="47" s="1"/>
  <c r="D208" i="47"/>
  <c r="H208" i="47"/>
  <c r="E208" i="47"/>
  <c r="G208" i="47"/>
  <c r="F208" i="47"/>
  <c r="A217" i="47"/>
  <c r="B217" i="47"/>
  <c r="D217" i="47"/>
  <c r="E217" i="47"/>
  <c r="H217" i="47"/>
  <c r="F217" i="47"/>
  <c r="C217" i="47"/>
  <c r="G217" i="47"/>
  <c r="B164" i="47"/>
  <c r="G164" i="47" s="1"/>
  <c r="C164" i="47"/>
  <c r="D164" i="47"/>
  <c r="A164" i="47"/>
  <c r="H164" i="47"/>
  <c r="E164" i="47"/>
  <c r="F164" i="47"/>
  <c r="A116" i="47"/>
  <c r="D116" i="47"/>
  <c r="B116" i="47"/>
  <c r="H116" i="47"/>
  <c r="E116" i="47"/>
  <c r="C116" i="47"/>
  <c r="G116" i="47"/>
  <c r="F116" i="47"/>
  <c r="A204" i="47"/>
  <c r="B204" i="47"/>
  <c r="D204" i="47"/>
  <c r="H204" i="47"/>
  <c r="C204" i="47"/>
  <c r="E204" i="47"/>
  <c r="G204" i="47"/>
  <c r="F204" i="47"/>
  <c r="D140" i="47"/>
  <c r="A140" i="47"/>
  <c r="B140" i="47"/>
  <c r="G140" i="47" s="1"/>
  <c r="C140" i="47"/>
  <c r="E140" i="47"/>
  <c r="F140" i="47"/>
  <c r="H140" i="47"/>
  <c r="A77" i="47"/>
  <c r="B77" i="47"/>
  <c r="G77" i="47" s="1"/>
  <c r="C77" i="47"/>
  <c r="D77" i="47"/>
  <c r="E77" i="47"/>
  <c r="H77" i="47"/>
  <c r="F77" i="47"/>
  <c r="B428" i="47"/>
  <c r="G428" i="47" s="1"/>
  <c r="D428" i="47"/>
  <c r="A428" i="47"/>
  <c r="E428" i="47"/>
  <c r="H428" i="47"/>
  <c r="F428" i="47"/>
  <c r="A399" i="47"/>
  <c r="B399" i="47"/>
  <c r="G399" i="47" s="1"/>
  <c r="D399" i="47"/>
  <c r="E399" i="47"/>
  <c r="H399" i="47"/>
  <c r="F399" i="47"/>
  <c r="A528" i="47"/>
  <c r="B528" i="47"/>
  <c r="C528" i="47" s="1"/>
  <c r="D528" i="47"/>
  <c r="E528" i="47"/>
  <c r="H528" i="47"/>
  <c r="F528" i="47"/>
  <c r="A358" i="47"/>
  <c r="B358" i="47"/>
  <c r="G358" i="47" s="1"/>
  <c r="D358" i="47"/>
  <c r="E358" i="47"/>
  <c r="H358" i="47"/>
  <c r="F358" i="47"/>
  <c r="B326" i="47"/>
  <c r="D326" i="47"/>
  <c r="A326" i="47"/>
  <c r="E326" i="47"/>
  <c r="H326" i="47"/>
  <c r="G326" i="47"/>
  <c r="C326" i="47"/>
  <c r="F326" i="47"/>
  <c r="D294" i="47"/>
  <c r="A294" i="47"/>
  <c r="B294" i="47"/>
  <c r="C294" i="47" s="1"/>
  <c r="E294" i="47"/>
  <c r="H294" i="47"/>
  <c r="F294" i="47"/>
  <c r="A262" i="47"/>
  <c r="B262" i="47"/>
  <c r="G262" i="47" s="1"/>
  <c r="D262" i="47"/>
  <c r="H262" i="47"/>
  <c r="E262" i="47"/>
  <c r="F262" i="47"/>
  <c r="A230" i="47"/>
  <c r="D230" i="47"/>
  <c r="G230" i="47"/>
  <c r="B230" i="47"/>
  <c r="C230" i="47" s="1"/>
  <c r="E230" i="47"/>
  <c r="F230" i="47"/>
  <c r="H230" i="47"/>
  <c r="A582" i="47"/>
  <c r="B582" i="47"/>
  <c r="G582" i="47" s="1"/>
  <c r="D582" i="47"/>
  <c r="E582" i="47"/>
  <c r="H582" i="47"/>
  <c r="F582" i="47"/>
  <c r="A382" i="47"/>
  <c r="B382" i="47"/>
  <c r="C382" i="47" s="1"/>
  <c r="D382" i="47"/>
  <c r="E382" i="47"/>
  <c r="G382" i="47"/>
  <c r="H382" i="47"/>
  <c r="F382" i="47"/>
  <c r="A414" i="47"/>
  <c r="B414" i="47"/>
  <c r="C414" i="47" s="1"/>
  <c r="D414" i="47"/>
  <c r="H414" i="47"/>
  <c r="E414" i="47"/>
  <c r="F414" i="47"/>
  <c r="G414" i="47"/>
  <c r="A446" i="47"/>
  <c r="B446" i="47"/>
  <c r="C446" i="47" s="1"/>
  <c r="D446" i="47"/>
  <c r="H446" i="47"/>
  <c r="E446" i="47"/>
  <c r="F446" i="47"/>
  <c r="G446" i="47"/>
  <c r="A478" i="47"/>
  <c r="B478" i="47"/>
  <c r="G478" i="47" s="1"/>
  <c r="D478" i="47"/>
  <c r="E478" i="47"/>
  <c r="H478" i="47"/>
  <c r="F478" i="47"/>
  <c r="A510" i="47"/>
  <c r="B510" i="47"/>
  <c r="G510" i="47" s="1"/>
  <c r="C510" i="47"/>
  <c r="D510" i="47"/>
  <c r="E510" i="47"/>
  <c r="H510" i="47"/>
  <c r="F510" i="47"/>
  <c r="A564" i="47"/>
  <c r="B564" i="47"/>
  <c r="G564" i="47" s="1"/>
  <c r="D564" i="47"/>
  <c r="H564" i="47"/>
  <c r="E564" i="47"/>
  <c r="F564" i="47"/>
  <c r="A381" i="47"/>
  <c r="B381" i="47"/>
  <c r="C381" i="47" s="1"/>
  <c r="D381" i="47"/>
  <c r="E381" i="47"/>
  <c r="H381" i="47"/>
  <c r="G381" i="47"/>
  <c r="F381" i="47"/>
  <c r="A413" i="47"/>
  <c r="B413" i="47"/>
  <c r="G413" i="47" s="1"/>
  <c r="D413" i="47"/>
  <c r="E413" i="47"/>
  <c r="H413" i="47"/>
  <c r="F413" i="47"/>
  <c r="A445" i="47"/>
  <c r="B445" i="47"/>
  <c r="G445" i="47" s="1"/>
  <c r="D445" i="47"/>
  <c r="H445" i="47"/>
  <c r="E445" i="47"/>
  <c r="C445" i="47"/>
  <c r="F445" i="47"/>
  <c r="A477" i="47"/>
  <c r="B477" i="47"/>
  <c r="G477" i="47" s="1"/>
  <c r="D477" i="47"/>
  <c r="E477" i="47"/>
  <c r="H477" i="47"/>
  <c r="F477" i="47"/>
  <c r="B509" i="47"/>
  <c r="G509" i="47" s="1"/>
  <c r="D509" i="47"/>
  <c r="A509" i="47"/>
  <c r="E509" i="47"/>
  <c r="H509" i="47"/>
  <c r="F509" i="47"/>
  <c r="C509" i="47"/>
  <c r="A387" i="47"/>
  <c r="B387" i="47"/>
  <c r="G387" i="47" s="1"/>
  <c r="D387" i="47"/>
  <c r="H387" i="47"/>
  <c r="E387" i="47"/>
  <c r="F387" i="47"/>
  <c r="B102" i="47"/>
  <c r="D102" i="47"/>
  <c r="A102" i="47"/>
  <c r="E102" i="47"/>
  <c r="H102" i="47"/>
  <c r="F102" i="47"/>
  <c r="G102" i="47"/>
  <c r="C102" i="47"/>
  <c r="A70" i="47"/>
  <c r="C70" i="47"/>
  <c r="D70" i="47"/>
  <c r="G70" i="47"/>
  <c r="B70" i="47"/>
  <c r="H70" i="47"/>
  <c r="F70" i="47"/>
  <c r="E70" i="47"/>
  <c r="A38" i="47"/>
  <c r="B38" i="47"/>
  <c r="C38" i="47"/>
  <c r="D38" i="47"/>
  <c r="G38" i="47"/>
  <c r="H38" i="47"/>
  <c r="E38" i="47"/>
  <c r="F38" i="47"/>
  <c r="A6" i="47"/>
  <c r="B6" i="47"/>
  <c r="G6" i="47" s="1"/>
  <c r="C6" i="47"/>
  <c r="D6" i="47"/>
  <c r="H6" i="47"/>
  <c r="E6" i="47"/>
  <c r="F6" i="47"/>
  <c r="A162" i="47"/>
  <c r="B162" i="47"/>
  <c r="D162" i="47"/>
  <c r="E162" i="47"/>
  <c r="F162" i="47"/>
  <c r="H162" i="47"/>
  <c r="G162" i="47"/>
  <c r="C162" i="47"/>
  <c r="A194" i="47"/>
  <c r="B194" i="47"/>
  <c r="D194" i="47"/>
  <c r="H194" i="47"/>
  <c r="E194" i="47"/>
  <c r="F194" i="47"/>
  <c r="C194" i="47"/>
  <c r="G194" i="47"/>
  <c r="A127" i="47"/>
  <c r="B127" i="47"/>
  <c r="G127" i="47" s="1"/>
  <c r="D127" i="47"/>
  <c r="E127" i="47"/>
  <c r="H127" i="47"/>
  <c r="F127" i="47"/>
  <c r="C127" i="47"/>
  <c r="B159" i="47"/>
  <c r="G159" i="47" s="1"/>
  <c r="D159" i="47"/>
  <c r="A159" i="47"/>
  <c r="E159" i="47"/>
  <c r="F159" i="47"/>
  <c r="H159" i="47"/>
  <c r="C159" i="47"/>
  <c r="B191" i="47"/>
  <c r="G191" i="47" s="1"/>
  <c r="A191" i="47"/>
  <c r="D191" i="47"/>
  <c r="E191" i="47"/>
  <c r="F191" i="47"/>
  <c r="H191" i="47"/>
  <c r="C191" i="47"/>
  <c r="B155" i="47"/>
  <c r="G155" i="47" s="1"/>
  <c r="D155" i="47"/>
  <c r="A155" i="47"/>
  <c r="E155" i="47"/>
  <c r="H155" i="47"/>
  <c r="F155" i="47"/>
  <c r="C155" i="47"/>
  <c r="A90" i="47"/>
  <c r="B90" i="47"/>
  <c r="G90" i="47" s="1"/>
  <c r="C90" i="47"/>
  <c r="D90" i="47"/>
  <c r="E90" i="47"/>
  <c r="H90" i="47"/>
  <c r="F90" i="47"/>
  <c r="B58" i="47"/>
  <c r="C58" i="47" s="1"/>
  <c r="D58" i="47"/>
  <c r="A58" i="47"/>
  <c r="G58" i="47"/>
  <c r="E58" i="47"/>
  <c r="H58" i="47"/>
  <c r="F58" i="47"/>
  <c r="A26" i="47"/>
  <c r="C26" i="47"/>
  <c r="D26" i="47"/>
  <c r="B26" i="47"/>
  <c r="G26" i="47" s="1"/>
  <c r="H26" i="47"/>
  <c r="E26" i="47"/>
  <c r="F26" i="47"/>
  <c r="A221" i="47"/>
  <c r="B221" i="47"/>
  <c r="D221" i="47"/>
  <c r="H221" i="47"/>
  <c r="E221" i="47"/>
  <c r="F221" i="47"/>
  <c r="C221" i="47"/>
  <c r="G221" i="47"/>
  <c r="A195" i="47"/>
  <c r="B195" i="47"/>
  <c r="G195" i="47" s="1"/>
  <c r="D195" i="47"/>
  <c r="H195" i="47"/>
  <c r="E195" i="47"/>
  <c r="F195" i="47"/>
  <c r="C195" i="47"/>
  <c r="B76" i="47"/>
  <c r="G76" i="47" s="1"/>
  <c r="C76" i="47"/>
  <c r="D76" i="47"/>
  <c r="A76" i="47"/>
  <c r="H76" i="47"/>
  <c r="E76" i="47"/>
  <c r="F76" i="47"/>
  <c r="G44" i="47"/>
  <c r="B44" i="47"/>
  <c r="C44" i="47"/>
  <c r="D44" i="47"/>
  <c r="A44" i="47"/>
  <c r="E44" i="47"/>
  <c r="H44" i="47"/>
  <c r="F44" i="47"/>
  <c r="B12" i="47"/>
  <c r="G12" i="47" s="1"/>
  <c r="C12" i="47"/>
  <c r="D12" i="47"/>
  <c r="A12" i="47"/>
  <c r="H12" i="47"/>
  <c r="E12" i="47"/>
  <c r="F12" i="47"/>
  <c r="A519" i="47"/>
  <c r="B519" i="47"/>
  <c r="G519" i="47" s="1"/>
  <c r="D519" i="47"/>
  <c r="E519" i="47"/>
  <c r="F519" i="47"/>
  <c r="H519" i="47"/>
  <c r="A447" i="47"/>
  <c r="B447" i="47"/>
  <c r="G447" i="47" s="1"/>
  <c r="D447" i="47"/>
  <c r="H447" i="47"/>
  <c r="E447" i="47"/>
  <c r="F447" i="47"/>
  <c r="B232" i="47"/>
  <c r="C232" i="47" s="1"/>
  <c r="D232" i="47"/>
  <c r="A232" i="47"/>
  <c r="F232" i="47"/>
  <c r="E232" i="47"/>
  <c r="H232" i="47"/>
  <c r="G232" i="47"/>
  <c r="D316" i="47"/>
  <c r="A316" i="47"/>
  <c r="B316" i="47"/>
  <c r="G316" i="47" s="1"/>
  <c r="E316" i="47"/>
  <c r="H316" i="47"/>
  <c r="F316" i="47"/>
  <c r="A479" i="47"/>
  <c r="B479" i="47"/>
  <c r="G479" i="47" s="1"/>
  <c r="D479" i="47"/>
  <c r="E479" i="47"/>
  <c r="H479" i="47"/>
  <c r="F479" i="47"/>
  <c r="C479" i="47"/>
  <c r="A430" i="47"/>
  <c r="D430" i="47"/>
  <c r="B430" i="47"/>
  <c r="G430" i="47" s="1"/>
  <c r="H430" i="47"/>
  <c r="E430" i="47"/>
  <c r="C430" i="47"/>
  <c r="F430" i="47"/>
  <c r="A461" i="47"/>
  <c r="B461" i="47"/>
  <c r="G461" i="47" s="1"/>
  <c r="D461" i="47"/>
  <c r="H461" i="47"/>
  <c r="E461" i="47"/>
  <c r="C461" i="47"/>
  <c r="F461" i="47"/>
  <c r="A22" i="47"/>
  <c r="B22" i="47"/>
  <c r="G22" i="47" s="1"/>
  <c r="C22" i="47"/>
  <c r="D22" i="47"/>
  <c r="H22" i="47"/>
  <c r="E22" i="47"/>
  <c r="F22" i="47"/>
  <c r="A163" i="47"/>
  <c r="B163" i="47"/>
  <c r="G163" i="47" s="1"/>
  <c r="D163" i="47"/>
  <c r="C163" i="47"/>
  <c r="E163" i="47"/>
  <c r="F163" i="47"/>
  <c r="H163" i="47"/>
  <c r="A309" i="47"/>
  <c r="B309" i="47"/>
  <c r="C309" i="47" s="1"/>
  <c r="D309" i="47"/>
  <c r="E309" i="47"/>
  <c r="H309" i="47"/>
  <c r="F309" i="47"/>
  <c r="A576" i="47"/>
  <c r="B576" i="47"/>
  <c r="G576" i="47" s="1"/>
  <c r="D576" i="47"/>
  <c r="E576" i="47"/>
  <c r="H576" i="47"/>
  <c r="F576" i="47"/>
  <c r="A247" i="47"/>
  <c r="B247" i="47"/>
  <c r="D247" i="47"/>
  <c r="E247" i="47"/>
  <c r="H247" i="47"/>
  <c r="F247" i="47"/>
  <c r="C247" i="47"/>
  <c r="G247" i="47"/>
  <c r="A213" i="47"/>
  <c r="B213" i="47"/>
  <c r="D213" i="47"/>
  <c r="E213" i="47"/>
  <c r="H213" i="47"/>
  <c r="F213" i="47"/>
  <c r="C213" i="47"/>
  <c r="G213" i="47"/>
  <c r="A69" i="47"/>
  <c r="B69" i="47"/>
  <c r="G69" i="47" s="1"/>
  <c r="C69" i="47"/>
  <c r="D69" i="47"/>
  <c r="H69" i="47"/>
  <c r="E69" i="47"/>
  <c r="F69" i="47"/>
  <c r="A435" i="47"/>
  <c r="B435" i="47"/>
  <c r="G435" i="47" s="1"/>
  <c r="D435" i="47"/>
  <c r="E435" i="47"/>
  <c r="H435" i="47"/>
  <c r="F435" i="47"/>
  <c r="A431" i="47"/>
  <c r="B431" i="47"/>
  <c r="G431" i="47" s="1"/>
  <c r="D431" i="47"/>
  <c r="E431" i="47"/>
  <c r="H431" i="47"/>
  <c r="F431" i="47"/>
  <c r="A306" i="47"/>
  <c r="B306" i="47"/>
  <c r="G306" i="47" s="1"/>
  <c r="C306" i="47"/>
  <c r="D306" i="47"/>
  <c r="H306" i="47"/>
  <c r="E306" i="47"/>
  <c r="F306" i="47"/>
  <c r="A537" i="47"/>
  <c r="B537" i="47"/>
  <c r="G537" i="47" s="1"/>
  <c r="D537" i="47"/>
  <c r="H537" i="47"/>
  <c r="E537" i="47"/>
  <c r="F537" i="47"/>
  <c r="C537" i="47"/>
  <c r="A433" i="47"/>
  <c r="B433" i="47"/>
  <c r="G433" i="47" s="1"/>
  <c r="D433" i="47"/>
  <c r="E433" i="47"/>
  <c r="H433" i="47"/>
  <c r="F433" i="47"/>
  <c r="A218" i="47"/>
  <c r="B218" i="47"/>
  <c r="C218" i="47" s="1"/>
  <c r="D218" i="47"/>
  <c r="G218" i="47"/>
  <c r="E218" i="47"/>
  <c r="H218" i="47"/>
  <c r="F218" i="47"/>
  <c r="A121" i="47"/>
  <c r="B121" i="47"/>
  <c r="G121" i="47" s="1"/>
  <c r="D121" i="47"/>
  <c r="H121" i="47"/>
  <c r="E121" i="47"/>
  <c r="F121" i="47"/>
  <c r="C121" i="47"/>
  <c r="A136" i="47"/>
  <c r="B136" i="47"/>
  <c r="G136" i="47" s="1"/>
  <c r="D136" i="47"/>
  <c r="E136" i="47"/>
  <c r="H136" i="47"/>
  <c r="F136" i="47"/>
  <c r="C136" i="47"/>
  <c r="A216" i="47"/>
  <c r="B216" i="47"/>
  <c r="D216" i="47"/>
  <c r="E216" i="47"/>
  <c r="H216" i="47"/>
  <c r="F216" i="47"/>
  <c r="C216" i="47"/>
  <c r="G216" i="47"/>
  <c r="B180" i="47"/>
  <c r="C180" i="47" s="1"/>
  <c r="D180" i="47"/>
  <c r="G180" i="47"/>
  <c r="A180" i="47"/>
  <c r="E180" i="47"/>
  <c r="F180" i="47"/>
  <c r="H180" i="47"/>
  <c r="A325" i="47"/>
  <c r="B325" i="47"/>
  <c r="C325" i="47" s="1"/>
  <c r="D325" i="47"/>
  <c r="E325" i="47"/>
  <c r="G325" i="47"/>
  <c r="H325" i="47"/>
  <c r="F325" i="47"/>
  <c r="A293" i="47"/>
  <c r="D293" i="47"/>
  <c r="B293" i="47"/>
  <c r="C293" i="47" s="1"/>
  <c r="E293" i="47"/>
  <c r="F293" i="47"/>
  <c r="H293" i="47"/>
  <c r="B504" i="47"/>
  <c r="G504" i="47" s="1"/>
  <c r="D504" i="47"/>
  <c r="A504" i="47"/>
  <c r="E504" i="47"/>
  <c r="H504" i="47"/>
  <c r="F504" i="47"/>
  <c r="C504" i="47"/>
  <c r="A540" i="47"/>
  <c r="B540" i="47"/>
  <c r="G540" i="47" s="1"/>
  <c r="C540" i="47"/>
  <c r="D540" i="47"/>
  <c r="E540" i="47"/>
  <c r="F540" i="47"/>
  <c r="H540" i="47"/>
  <c r="A579" i="47"/>
  <c r="B579" i="47"/>
  <c r="C579" i="47" s="1"/>
  <c r="D579" i="47"/>
  <c r="E579" i="47"/>
  <c r="H579" i="47"/>
  <c r="F579" i="47"/>
  <c r="G579" i="47"/>
  <c r="B295" i="47"/>
  <c r="G295" i="47" s="1"/>
  <c r="D295" i="47"/>
  <c r="A295" i="47"/>
  <c r="H295" i="47"/>
  <c r="E295" i="47"/>
  <c r="F295" i="47"/>
  <c r="B231" i="47"/>
  <c r="D231" i="47"/>
  <c r="A231" i="47"/>
  <c r="H231" i="47"/>
  <c r="E231" i="47"/>
  <c r="F231" i="47"/>
  <c r="C231" i="47"/>
  <c r="G231" i="47"/>
  <c r="A166" i="47"/>
  <c r="B166" i="47"/>
  <c r="G166" i="47" s="1"/>
  <c r="D166" i="47"/>
  <c r="E166" i="47"/>
  <c r="F166" i="47"/>
  <c r="H166" i="47"/>
  <c r="C166" i="47"/>
  <c r="A109" i="47"/>
  <c r="B109" i="47"/>
  <c r="G109" i="47" s="1"/>
  <c r="C109" i="47"/>
  <c r="D109" i="47"/>
  <c r="E109" i="47"/>
  <c r="H109" i="47"/>
  <c r="F109" i="47"/>
  <c r="B205" i="47"/>
  <c r="A205" i="47"/>
  <c r="D205" i="47"/>
  <c r="H205" i="47"/>
  <c r="F205" i="47"/>
  <c r="E205" i="47"/>
  <c r="C205" i="47"/>
  <c r="G205" i="47"/>
  <c r="A87" i="47"/>
  <c r="B87" i="47"/>
  <c r="G87" i="47" s="1"/>
  <c r="D87" i="47"/>
  <c r="C87" i="47"/>
  <c r="E87" i="47"/>
  <c r="F87" i="47"/>
  <c r="H87" i="47"/>
  <c r="B88" i="47"/>
  <c r="G88" i="47" s="1"/>
  <c r="C88" i="47"/>
  <c r="D88" i="47"/>
  <c r="A88" i="47"/>
  <c r="E88" i="47"/>
  <c r="H88" i="47"/>
  <c r="F88" i="47"/>
  <c r="B75" i="47"/>
  <c r="G75" i="47" s="1"/>
  <c r="D75" i="47"/>
  <c r="A75" i="47"/>
  <c r="H75" i="47"/>
  <c r="E75" i="47"/>
  <c r="F75" i="47"/>
  <c r="C75" i="47"/>
  <c r="A11" i="47"/>
  <c r="B11" i="47"/>
  <c r="G11" i="47" s="1"/>
  <c r="D11" i="47"/>
  <c r="C11" i="47"/>
  <c r="E11" i="47"/>
  <c r="H11" i="47"/>
  <c r="F11" i="47"/>
  <c r="B443" i="47"/>
  <c r="G443" i="47" s="1"/>
  <c r="D443" i="47"/>
  <c r="A443" i="47"/>
  <c r="E443" i="47"/>
  <c r="H443" i="47"/>
  <c r="F443" i="47"/>
  <c r="B268" i="47"/>
  <c r="C268" i="47" s="1"/>
  <c r="A268" i="47"/>
  <c r="D268" i="47"/>
  <c r="H268" i="47"/>
  <c r="E268" i="47"/>
  <c r="F268" i="47"/>
  <c r="G268" i="47"/>
  <c r="A499" i="47"/>
  <c r="B499" i="47"/>
  <c r="G499" i="47" s="1"/>
  <c r="D499" i="47"/>
  <c r="E499" i="47"/>
  <c r="H499" i="47"/>
  <c r="F499" i="47"/>
  <c r="A276" i="47"/>
  <c r="B276" i="47"/>
  <c r="D276" i="47"/>
  <c r="E276" i="47"/>
  <c r="H276" i="47"/>
  <c r="F276" i="47"/>
  <c r="C276" i="47"/>
  <c r="G276" i="47"/>
  <c r="A595" i="47"/>
  <c r="B595" i="47"/>
  <c r="G595" i="47" s="1"/>
  <c r="D595" i="47"/>
  <c r="E595" i="47"/>
  <c r="H595" i="47"/>
  <c r="F595" i="47"/>
  <c r="B395" i="47"/>
  <c r="G395" i="47" s="1"/>
  <c r="A395" i="47"/>
  <c r="D395" i="47"/>
  <c r="H395" i="47"/>
  <c r="E395" i="47"/>
  <c r="F395" i="47"/>
  <c r="A354" i="47"/>
  <c r="B354" i="47"/>
  <c r="C354" i="47" s="1"/>
  <c r="D354" i="47"/>
  <c r="H354" i="47"/>
  <c r="E354" i="47"/>
  <c r="F354" i="47"/>
  <c r="G354" i="47"/>
  <c r="A322" i="47"/>
  <c r="D322" i="47"/>
  <c r="B322" i="47"/>
  <c r="C322" i="47" s="1"/>
  <c r="H322" i="47"/>
  <c r="E322" i="47"/>
  <c r="F322" i="47"/>
  <c r="B290" i="47"/>
  <c r="G290" i="47" s="1"/>
  <c r="D290" i="47"/>
  <c r="A290" i="47"/>
  <c r="E290" i="47"/>
  <c r="H290" i="47"/>
  <c r="F290" i="47"/>
  <c r="C290" i="47"/>
  <c r="A258" i="47"/>
  <c r="B258" i="47"/>
  <c r="C258" i="47" s="1"/>
  <c r="D258" i="47"/>
  <c r="E258" i="47"/>
  <c r="F258" i="47"/>
  <c r="H258" i="47"/>
  <c r="A526" i="47"/>
  <c r="B526" i="47"/>
  <c r="C526" i="47" s="1"/>
  <c r="D526" i="47"/>
  <c r="E526" i="47"/>
  <c r="H526" i="47"/>
  <c r="F526" i="47"/>
  <c r="G526" i="47"/>
  <c r="A590" i="47"/>
  <c r="B590" i="47"/>
  <c r="G590" i="47" s="1"/>
  <c r="D590" i="47"/>
  <c r="E590" i="47"/>
  <c r="C590" i="47"/>
  <c r="H590" i="47"/>
  <c r="F590" i="47"/>
  <c r="A553" i="47"/>
  <c r="B553" i="47"/>
  <c r="C553" i="47"/>
  <c r="D553" i="47"/>
  <c r="G553" i="47"/>
  <c r="E553" i="47"/>
  <c r="H553" i="47"/>
  <c r="F553" i="47"/>
  <c r="A585" i="47"/>
  <c r="B585" i="47"/>
  <c r="G585" i="47" s="1"/>
  <c r="D585" i="47"/>
  <c r="C585" i="47"/>
  <c r="H585" i="47"/>
  <c r="E585" i="47"/>
  <c r="F585" i="47"/>
  <c r="A386" i="47"/>
  <c r="B386" i="47"/>
  <c r="D386" i="47"/>
  <c r="E386" i="47"/>
  <c r="H386" i="47"/>
  <c r="F386" i="47"/>
  <c r="C386" i="47"/>
  <c r="G386" i="47"/>
  <c r="B418" i="47"/>
  <c r="C418" i="47" s="1"/>
  <c r="D418" i="47"/>
  <c r="A418" i="47"/>
  <c r="E418" i="47"/>
  <c r="H418" i="47"/>
  <c r="G418" i="47"/>
  <c r="F418" i="47"/>
  <c r="B450" i="47"/>
  <c r="A450" i="47"/>
  <c r="D450" i="47"/>
  <c r="E450" i="47"/>
  <c r="H450" i="47"/>
  <c r="G450" i="47"/>
  <c r="C450" i="47"/>
  <c r="F450" i="47"/>
  <c r="A482" i="47"/>
  <c r="B482" i="47"/>
  <c r="G482" i="47" s="1"/>
  <c r="D482" i="47"/>
  <c r="E482" i="47"/>
  <c r="F482" i="47"/>
  <c r="H482" i="47"/>
  <c r="A514" i="47"/>
  <c r="B514" i="47"/>
  <c r="G514" i="47" s="1"/>
  <c r="D514" i="47"/>
  <c r="E514" i="47"/>
  <c r="F514" i="47"/>
  <c r="H514" i="47"/>
  <c r="C514" i="47"/>
  <c r="A591" i="47"/>
  <c r="B591" i="47"/>
  <c r="D591" i="47"/>
  <c r="E591" i="47"/>
  <c r="F591" i="47"/>
  <c r="G591" i="47"/>
  <c r="H591" i="47"/>
  <c r="C591" i="47"/>
  <c r="A385" i="47"/>
  <c r="B385" i="47"/>
  <c r="G385" i="47" s="1"/>
  <c r="D385" i="47"/>
  <c r="E385" i="47"/>
  <c r="H385" i="47"/>
  <c r="F385" i="47"/>
  <c r="A417" i="47"/>
  <c r="B417" i="47"/>
  <c r="G417" i="47" s="1"/>
  <c r="D417" i="47"/>
  <c r="E417" i="47"/>
  <c r="H417" i="47"/>
  <c r="F417" i="47"/>
  <c r="A449" i="47"/>
  <c r="B449" i="47"/>
  <c r="G449" i="47" s="1"/>
  <c r="D449" i="47"/>
  <c r="E449" i="47"/>
  <c r="H449" i="47"/>
  <c r="F449" i="47"/>
  <c r="B481" i="47"/>
  <c r="G481" i="47" s="1"/>
  <c r="A481" i="47"/>
  <c r="D481" i="47"/>
  <c r="E481" i="47"/>
  <c r="F481" i="47"/>
  <c r="C481" i="47"/>
  <c r="H481" i="47"/>
  <c r="D513" i="47"/>
  <c r="A513" i="47"/>
  <c r="B513" i="47"/>
  <c r="G513" i="47" s="1"/>
  <c r="E513" i="47"/>
  <c r="H513" i="47"/>
  <c r="F513" i="47"/>
  <c r="D388" i="47"/>
  <c r="A388" i="47"/>
  <c r="B388" i="47"/>
  <c r="H388" i="47"/>
  <c r="E388" i="47"/>
  <c r="F388" i="47"/>
  <c r="G388" i="47"/>
  <c r="C388" i="47"/>
  <c r="A137" i="47"/>
  <c r="B137" i="47"/>
  <c r="D137" i="47"/>
  <c r="E137" i="47"/>
  <c r="H137" i="47"/>
  <c r="C137" i="47"/>
  <c r="G137" i="47"/>
  <c r="F137" i="47"/>
  <c r="A169" i="47"/>
  <c r="B169" i="47"/>
  <c r="G169" i="47" s="1"/>
  <c r="D169" i="47"/>
  <c r="E169" i="47"/>
  <c r="H169" i="47"/>
  <c r="F169" i="47"/>
  <c r="C169" i="47"/>
  <c r="B201" i="47"/>
  <c r="G201" i="47" s="1"/>
  <c r="D201" i="47"/>
  <c r="A201" i="47"/>
  <c r="E201" i="47"/>
  <c r="H201" i="47"/>
  <c r="F201" i="47"/>
  <c r="C201" i="47"/>
  <c r="A120" i="47"/>
  <c r="B120" i="47"/>
  <c r="G120" i="47" s="1"/>
  <c r="D120" i="47"/>
  <c r="E120" i="47"/>
  <c r="H120" i="47"/>
  <c r="F120" i="47"/>
  <c r="C120" i="47"/>
  <c r="A152" i="47"/>
  <c r="B152" i="47"/>
  <c r="G152" i="47" s="1"/>
  <c r="D152" i="47"/>
  <c r="F152" i="47"/>
  <c r="E152" i="47"/>
  <c r="H152" i="47"/>
  <c r="C152" i="47"/>
  <c r="A184" i="47"/>
  <c r="D184" i="47"/>
  <c r="G184" i="47"/>
  <c r="B184" i="47"/>
  <c r="C184" i="47" s="1"/>
  <c r="E184" i="47"/>
  <c r="F184" i="47"/>
  <c r="H184" i="47"/>
  <c r="A225" i="47"/>
  <c r="D225" i="47"/>
  <c r="B225" i="47"/>
  <c r="H225" i="47"/>
  <c r="E225" i="47"/>
  <c r="F225" i="47"/>
  <c r="C225" i="47"/>
  <c r="G225" i="47"/>
  <c r="A212" i="47"/>
  <c r="B212" i="47"/>
  <c r="C212" i="47" s="1"/>
  <c r="G212" i="47"/>
  <c r="D212" i="47"/>
  <c r="E212" i="47"/>
  <c r="H212" i="47"/>
  <c r="F212" i="47"/>
  <c r="A148" i="47"/>
  <c r="B148" i="47"/>
  <c r="G148" i="47" s="1"/>
  <c r="D148" i="47"/>
  <c r="C148" i="47"/>
  <c r="E148" i="47"/>
  <c r="F148" i="47"/>
  <c r="H148" i="47"/>
  <c r="A188" i="47"/>
  <c r="B188" i="47"/>
  <c r="D188" i="47"/>
  <c r="F188" i="47"/>
  <c r="E188" i="47"/>
  <c r="H188" i="47"/>
  <c r="G188" i="47"/>
  <c r="C188" i="47"/>
  <c r="D463" i="47"/>
  <c r="A463" i="47"/>
  <c r="B463" i="47"/>
  <c r="G463" i="47" s="1"/>
  <c r="H463" i="47"/>
  <c r="E463" i="47"/>
  <c r="F463" i="47"/>
  <c r="C463" i="47"/>
  <c r="A533" i="47"/>
  <c r="B533" i="47"/>
  <c r="G533" i="47" s="1"/>
  <c r="D533" i="47"/>
  <c r="E533" i="47"/>
  <c r="H533" i="47"/>
  <c r="F533" i="47"/>
  <c r="A536" i="47"/>
  <c r="B536" i="47"/>
  <c r="C536" i="47" s="1"/>
  <c r="D536" i="47"/>
  <c r="E536" i="47"/>
  <c r="H536" i="47"/>
  <c r="G536" i="47"/>
  <c r="F536" i="47"/>
  <c r="B348" i="47"/>
  <c r="C348" i="47" s="1"/>
  <c r="D348" i="47"/>
  <c r="A348" i="47"/>
  <c r="H348" i="47"/>
  <c r="E348" i="47"/>
  <c r="F348" i="47"/>
  <c r="G348" i="47"/>
  <c r="B54" i="47"/>
  <c r="C54" i="47" s="1"/>
  <c r="D54" i="47"/>
  <c r="A54" i="47"/>
  <c r="E54" i="47"/>
  <c r="H54" i="47"/>
  <c r="F54" i="47"/>
  <c r="G54" i="47"/>
  <c r="A187" i="47"/>
  <c r="B187" i="47"/>
  <c r="G187" i="47" s="1"/>
  <c r="D187" i="47"/>
  <c r="E187" i="47"/>
  <c r="C187" i="47"/>
  <c r="H187" i="47"/>
  <c r="F187" i="47"/>
  <c r="D488" i="47"/>
  <c r="A488" i="47"/>
  <c r="B488" i="47"/>
  <c r="G488" i="47" s="1"/>
  <c r="H488" i="47"/>
  <c r="E488" i="47"/>
  <c r="F488" i="47"/>
  <c r="D311" i="47"/>
  <c r="A311" i="47"/>
  <c r="B311" i="47"/>
  <c r="H311" i="47"/>
  <c r="E311" i="47"/>
  <c r="F311" i="47"/>
  <c r="C311" i="47"/>
  <c r="G311" i="47"/>
  <c r="D125" i="47"/>
  <c r="A125" i="47"/>
  <c r="B125" i="47"/>
  <c r="G125" i="47" s="1"/>
  <c r="C125" i="47"/>
  <c r="F125" i="47"/>
  <c r="E125" i="47"/>
  <c r="H125" i="47"/>
  <c r="A7" i="47"/>
  <c r="B7" i="47"/>
  <c r="G7" i="47" s="1"/>
  <c r="D7" i="47"/>
  <c r="C7" i="47"/>
  <c r="E7" i="47"/>
  <c r="H7" i="47"/>
  <c r="F7" i="47"/>
  <c r="A27" i="47"/>
  <c r="B27" i="47"/>
  <c r="G27" i="47" s="1"/>
  <c r="D27" i="47"/>
  <c r="H27" i="47"/>
  <c r="E27" i="47"/>
  <c r="F27" i="47"/>
  <c r="C27" i="47"/>
  <c r="D402" i="47"/>
  <c r="A402" i="47"/>
  <c r="B402" i="47"/>
  <c r="E402" i="47"/>
  <c r="G402" i="47"/>
  <c r="H402" i="47"/>
  <c r="F402" i="47"/>
  <c r="C402" i="47"/>
  <c r="A153" i="47"/>
  <c r="B153" i="47"/>
  <c r="G153" i="47" s="1"/>
  <c r="D153" i="47"/>
  <c r="C153" i="47"/>
  <c r="H153" i="47"/>
  <c r="E153" i="47"/>
  <c r="F153" i="47"/>
  <c r="A124" i="47"/>
  <c r="C124" i="47"/>
  <c r="B124" i="47"/>
  <c r="G124" i="47" s="1"/>
  <c r="D124" i="47"/>
  <c r="E124" i="47"/>
  <c r="H124" i="47"/>
  <c r="F124" i="47"/>
  <c r="B156" i="47"/>
  <c r="G156" i="47" s="1"/>
  <c r="D156" i="47"/>
  <c r="A156" i="47"/>
  <c r="E156" i="47"/>
  <c r="H156" i="47"/>
  <c r="C156" i="47"/>
  <c r="F156" i="47"/>
  <c r="G344" i="47"/>
  <c r="A344" i="47"/>
  <c r="B344" i="47"/>
  <c r="C344" i="47" s="1"/>
  <c r="D344" i="47"/>
  <c r="E344" i="47"/>
  <c r="H344" i="47"/>
  <c r="F344" i="47"/>
  <c r="B261" i="47"/>
  <c r="D261" i="47"/>
  <c r="A261" i="47"/>
  <c r="H261" i="47"/>
  <c r="C261" i="47"/>
  <c r="E261" i="47"/>
  <c r="F261" i="47"/>
  <c r="G261" i="47"/>
  <c r="A472" i="47"/>
  <c r="B472" i="47"/>
  <c r="G472" i="47" s="1"/>
  <c r="D472" i="47"/>
  <c r="E472" i="47"/>
  <c r="H472" i="47"/>
  <c r="F472" i="47"/>
  <c r="A562" i="47"/>
  <c r="B562" i="47"/>
  <c r="G562" i="47" s="1"/>
  <c r="D562" i="47"/>
  <c r="E562" i="47"/>
  <c r="H562" i="47"/>
  <c r="F562" i="47"/>
  <c r="C562" i="47"/>
  <c r="A507" i="47"/>
  <c r="B507" i="47"/>
  <c r="G507" i="47" s="1"/>
  <c r="C507" i="47"/>
  <c r="D507" i="47"/>
  <c r="H507" i="47"/>
  <c r="E507" i="47"/>
  <c r="F507" i="47"/>
  <c r="B359" i="47"/>
  <c r="D359" i="47"/>
  <c r="A359" i="47"/>
  <c r="H359" i="47"/>
  <c r="E359" i="47"/>
  <c r="F359" i="47"/>
  <c r="C359" i="47"/>
  <c r="G359" i="47"/>
  <c r="A263" i="47"/>
  <c r="D263" i="47"/>
  <c r="B263" i="47"/>
  <c r="C263" i="47" s="1"/>
  <c r="E263" i="47"/>
  <c r="F263" i="47"/>
  <c r="H263" i="47"/>
  <c r="A222" i="47"/>
  <c r="B222" i="47"/>
  <c r="C222" i="47" s="1"/>
  <c r="G222" i="47"/>
  <c r="D222" i="47"/>
  <c r="H222" i="47"/>
  <c r="E222" i="47"/>
  <c r="F222" i="47"/>
  <c r="A198" i="47"/>
  <c r="B198" i="47"/>
  <c r="C198" i="47" s="1"/>
  <c r="G198" i="47"/>
  <c r="D198" i="47"/>
  <c r="H198" i="47"/>
  <c r="E198" i="47"/>
  <c r="F198" i="47"/>
  <c r="B173" i="47"/>
  <c r="D173" i="47"/>
  <c r="A173" i="47"/>
  <c r="E173" i="47"/>
  <c r="F173" i="47"/>
  <c r="H173" i="47"/>
  <c r="G173" i="47"/>
  <c r="C173" i="47"/>
  <c r="A123" i="47"/>
  <c r="B123" i="47"/>
  <c r="G123" i="47" s="1"/>
  <c r="D123" i="47"/>
  <c r="H123" i="47"/>
  <c r="E123" i="47"/>
  <c r="F123" i="47"/>
  <c r="C123" i="47"/>
  <c r="A56" i="47"/>
  <c r="B56" i="47"/>
  <c r="C56" i="47"/>
  <c r="D56" i="47"/>
  <c r="G56" i="47"/>
  <c r="E56" i="47"/>
  <c r="H56" i="47"/>
  <c r="F56" i="47"/>
  <c r="A43" i="47"/>
  <c r="D43" i="47"/>
  <c r="B43" i="47"/>
  <c r="G43" i="47" s="1"/>
  <c r="E43" i="47"/>
  <c r="H43" i="47"/>
  <c r="F43" i="47"/>
  <c r="C43" i="47"/>
  <c r="A515" i="47"/>
  <c r="B515" i="47"/>
  <c r="G515" i="47" s="1"/>
  <c r="D515" i="47"/>
  <c r="E515" i="47"/>
  <c r="H515" i="47"/>
  <c r="F515" i="47"/>
  <c r="A353" i="47"/>
  <c r="B353" i="47"/>
  <c r="C353" i="47" s="1"/>
  <c r="D353" i="47"/>
  <c r="E353" i="47"/>
  <c r="H353" i="47"/>
  <c r="F353" i="47"/>
  <c r="B321" i="47"/>
  <c r="C321" i="47" s="1"/>
  <c r="D321" i="47"/>
  <c r="A321" i="47"/>
  <c r="E321" i="47"/>
  <c r="H321" i="47"/>
  <c r="F321" i="47"/>
  <c r="B289" i="47"/>
  <c r="D289" i="47"/>
  <c r="A289" i="47"/>
  <c r="H289" i="47"/>
  <c r="E289" i="47"/>
  <c r="F289" i="47"/>
  <c r="C289" i="47"/>
  <c r="G289" i="47"/>
  <c r="A257" i="47"/>
  <c r="B257" i="47"/>
  <c r="G257" i="47" s="1"/>
  <c r="D257" i="47"/>
  <c r="E257" i="47"/>
  <c r="F257" i="47"/>
  <c r="H257" i="47"/>
  <c r="A500" i="47"/>
  <c r="B500" i="47"/>
  <c r="G500" i="47" s="1"/>
  <c r="D500" i="47"/>
  <c r="E500" i="47"/>
  <c r="H500" i="47"/>
  <c r="C500" i="47"/>
  <c r="F500" i="47"/>
  <c r="A468" i="47"/>
  <c r="B468" i="47"/>
  <c r="G468" i="47" s="1"/>
  <c r="D468" i="47"/>
  <c r="H468" i="47"/>
  <c r="E468" i="47"/>
  <c r="F468" i="47"/>
  <c r="A436" i="47"/>
  <c r="B436" i="47"/>
  <c r="D436" i="47"/>
  <c r="E436" i="47"/>
  <c r="F436" i="47"/>
  <c r="H436" i="47"/>
  <c r="C436" i="47"/>
  <c r="G436" i="47"/>
  <c r="B511" i="47"/>
  <c r="G511" i="47" s="1"/>
  <c r="A511" i="47"/>
  <c r="C511" i="47"/>
  <c r="D511" i="47"/>
  <c r="E511" i="47"/>
  <c r="F511" i="47"/>
  <c r="H511" i="47"/>
  <c r="D567" i="47"/>
  <c r="A567" i="47"/>
  <c r="B567" i="47"/>
  <c r="G567" i="47" s="1"/>
  <c r="C567" i="47"/>
  <c r="E567" i="47"/>
  <c r="H567" i="47"/>
  <c r="F567" i="47"/>
  <c r="A570" i="47"/>
  <c r="B570" i="47"/>
  <c r="G570" i="47" s="1"/>
  <c r="D570" i="47"/>
  <c r="E570" i="47"/>
  <c r="F570" i="47"/>
  <c r="H570" i="47"/>
  <c r="A568" i="47"/>
  <c r="B568" i="47"/>
  <c r="G568" i="47" s="1"/>
  <c r="D568" i="47"/>
  <c r="H568" i="47"/>
  <c r="E568" i="47"/>
  <c r="F568" i="47"/>
  <c r="B423" i="47"/>
  <c r="G423" i="47" s="1"/>
  <c r="D423" i="47"/>
  <c r="A423" i="47"/>
  <c r="E423" i="47"/>
  <c r="H423" i="47"/>
  <c r="F423" i="47"/>
  <c r="A355" i="47"/>
  <c r="D355" i="47"/>
  <c r="B355" i="47"/>
  <c r="C355" i="47" s="1"/>
  <c r="E355" i="47"/>
  <c r="F355" i="47"/>
  <c r="H355" i="47"/>
  <c r="D323" i="47"/>
  <c r="A323" i="47"/>
  <c r="B323" i="47"/>
  <c r="G323" i="47" s="1"/>
  <c r="E323" i="47"/>
  <c r="H323" i="47"/>
  <c r="F323" i="47"/>
  <c r="A291" i="47"/>
  <c r="B291" i="47"/>
  <c r="C291" i="47" s="1"/>
  <c r="D291" i="47"/>
  <c r="E291" i="47"/>
  <c r="F291" i="47"/>
  <c r="H291" i="47"/>
  <c r="B259" i="47"/>
  <c r="D259" i="47"/>
  <c r="A259" i="47"/>
  <c r="H259" i="47"/>
  <c r="E259" i="47"/>
  <c r="C259" i="47"/>
  <c r="G259" i="47"/>
  <c r="F259" i="47"/>
  <c r="B384" i="47"/>
  <c r="C384" i="47" s="1"/>
  <c r="A384" i="47"/>
  <c r="D384" i="47"/>
  <c r="H384" i="47"/>
  <c r="E384" i="47"/>
  <c r="F384" i="47"/>
  <c r="B108" i="47"/>
  <c r="G108" i="47" s="1"/>
  <c r="C108" i="47"/>
  <c r="D108" i="47"/>
  <c r="A108" i="47"/>
  <c r="H108" i="47"/>
  <c r="F108" i="47"/>
  <c r="E108" i="47"/>
  <c r="C97" i="47"/>
  <c r="D97" i="47"/>
  <c r="A97" i="47"/>
  <c r="B97" i="47"/>
  <c r="G97" i="47" s="1"/>
  <c r="E97" i="47"/>
  <c r="H97" i="47"/>
  <c r="F97" i="47"/>
  <c r="A65" i="47"/>
  <c r="B65" i="47"/>
  <c r="G65" i="47" s="1"/>
  <c r="D65" i="47"/>
  <c r="C65" i="47"/>
  <c r="E65" i="47"/>
  <c r="H65" i="47"/>
  <c r="F65" i="47"/>
  <c r="C33" i="47"/>
  <c r="D33" i="47"/>
  <c r="A33" i="47"/>
  <c r="B33" i="47"/>
  <c r="G33" i="47"/>
  <c r="H33" i="47"/>
  <c r="E33" i="47"/>
  <c r="F33" i="47"/>
  <c r="A53" i="47"/>
  <c r="C53" i="47"/>
  <c r="D53" i="47"/>
  <c r="B53" i="47"/>
  <c r="G53" i="47" s="1"/>
  <c r="E53" i="47"/>
  <c r="H53" i="47"/>
  <c r="F53" i="47"/>
  <c r="A451" i="47"/>
  <c r="B451" i="47"/>
  <c r="G451" i="47" s="1"/>
  <c r="D451" i="47"/>
  <c r="E451" i="47"/>
  <c r="F451" i="47"/>
  <c r="H451" i="47"/>
  <c r="A439" i="47"/>
  <c r="B439" i="47"/>
  <c r="G439" i="47" s="1"/>
  <c r="D439" i="47"/>
  <c r="E439" i="47"/>
  <c r="C439" i="47"/>
  <c r="F439" i="47"/>
  <c r="H439" i="47"/>
  <c r="A487" i="47"/>
  <c r="B487" i="47"/>
  <c r="G487" i="47" s="1"/>
  <c r="C487" i="47"/>
  <c r="D487" i="47"/>
  <c r="F487" i="47"/>
  <c r="H487" i="47"/>
  <c r="E487" i="47"/>
  <c r="A508" i="47"/>
  <c r="B508" i="47"/>
  <c r="G508" i="47" s="1"/>
  <c r="D508" i="47"/>
  <c r="E508" i="47"/>
  <c r="H508" i="47"/>
  <c r="C508" i="47"/>
  <c r="F508" i="47"/>
  <c r="A597" i="47"/>
  <c r="B597" i="47"/>
  <c r="G597" i="47" s="1"/>
  <c r="C597" i="47"/>
  <c r="D597" i="47"/>
  <c r="E597" i="47"/>
  <c r="H597" i="47"/>
  <c r="F597" i="47"/>
  <c r="A296" i="47"/>
  <c r="B296" i="47"/>
  <c r="C296" i="47" s="1"/>
  <c r="D296" i="47"/>
  <c r="E296" i="47"/>
  <c r="H296" i="47"/>
  <c r="F296" i="47"/>
  <c r="B308" i="47"/>
  <c r="C308" i="47" s="1"/>
  <c r="D308" i="47"/>
  <c r="G308" i="47"/>
  <c r="A308" i="47"/>
  <c r="E308" i="47"/>
  <c r="H308" i="47"/>
  <c r="F308" i="47"/>
  <c r="A72" i="47"/>
  <c r="B72" i="47"/>
  <c r="C72" i="47" s="1"/>
  <c r="D72" i="47"/>
  <c r="G72" i="47"/>
  <c r="E72" i="47"/>
  <c r="H72" i="47"/>
  <c r="F72" i="47"/>
  <c r="A569" i="47"/>
  <c r="B569" i="47"/>
  <c r="C569" i="47"/>
  <c r="D569" i="47"/>
  <c r="G569" i="47"/>
  <c r="E569" i="47"/>
  <c r="H569" i="47"/>
  <c r="F569" i="47"/>
  <c r="A357" i="47"/>
  <c r="D357" i="47"/>
  <c r="B357" i="47"/>
  <c r="C357" i="47" s="1"/>
  <c r="H357" i="47"/>
  <c r="E357" i="47"/>
  <c r="F357" i="47"/>
  <c r="A229" i="47"/>
  <c r="B229" i="47"/>
  <c r="D229" i="47"/>
  <c r="H229" i="47"/>
  <c r="E229" i="47"/>
  <c r="F229" i="47"/>
  <c r="G229" i="47"/>
  <c r="C229" i="47"/>
  <c r="B440" i="47"/>
  <c r="G440" i="47" s="1"/>
  <c r="A440" i="47"/>
  <c r="D440" i="47"/>
  <c r="C440" i="47"/>
  <c r="E440" i="47"/>
  <c r="F440" i="47"/>
  <c r="H440" i="47"/>
  <c r="B327" i="47"/>
  <c r="C327" i="47" s="1"/>
  <c r="A327" i="47"/>
  <c r="D327" i="47"/>
  <c r="E327" i="47"/>
  <c r="H327" i="47"/>
  <c r="F327" i="47"/>
  <c r="A512" i="47"/>
  <c r="B512" i="47"/>
  <c r="C512" i="47" s="1"/>
  <c r="D512" i="47"/>
  <c r="H512" i="47"/>
  <c r="E512" i="47"/>
  <c r="F512" i="47"/>
  <c r="B134" i="47"/>
  <c r="G134" i="47" s="1"/>
  <c r="A134" i="47"/>
  <c r="D134" i="47"/>
  <c r="H134" i="47"/>
  <c r="E134" i="47"/>
  <c r="F134" i="47"/>
  <c r="C134" i="47"/>
  <c r="A141" i="47"/>
  <c r="D141" i="47"/>
  <c r="B141" i="47"/>
  <c r="H141" i="47"/>
  <c r="F141" i="47"/>
  <c r="E141" i="47"/>
  <c r="G141" i="47"/>
  <c r="C141" i="47"/>
  <c r="B55" i="47"/>
  <c r="G55" i="47" s="1"/>
  <c r="C55" i="47"/>
  <c r="D55" i="47"/>
  <c r="A55" i="47"/>
  <c r="H55" i="47"/>
  <c r="F55" i="47"/>
  <c r="E55" i="47"/>
  <c r="A23" i="47"/>
  <c r="B23" i="47"/>
  <c r="G23" i="47" s="1"/>
  <c r="D23" i="47"/>
  <c r="H23" i="47"/>
  <c r="E23" i="47"/>
  <c r="F23" i="47"/>
  <c r="C23" i="47"/>
  <c r="B24" i="47"/>
  <c r="G24" i="47" s="1"/>
  <c r="D24" i="47"/>
  <c r="A24" i="47"/>
  <c r="C24" i="47"/>
  <c r="E24" i="47"/>
  <c r="H24" i="47"/>
  <c r="F24" i="47"/>
  <c r="B107" i="47"/>
  <c r="G107" i="47" s="1"/>
  <c r="D107" i="47"/>
  <c r="A107" i="47"/>
  <c r="H107" i="47"/>
  <c r="E107" i="47"/>
  <c r="F107" i="47"/>
  <c r="C107" i="47"/>
  <c r="A122" i="47"/>
  <c r="B122" i="47"/>
  <c r="G122" i="47" s="1"/>
  <c r="D122" i="47"/>
  <c r="E122" i="47"/>
  <c r="H122" i="47"/>
  <c r="F122" i="47"/>
  <c r="C122" i="47"/>
  <c r="A455" i="47"/>
  <c r="B455" i="47"/>
  <c r="G455" i="47" s="1"/>
  <c r="D455" i="47"/>
  <c r="E455" i="47"/>
  <c r="H455" i="47"/>
  <c r="F455" i="47"/>
  <c r="C455" i="47"/>
  <c r="A584" i="47"/>
  <c r="B584" i="47"/>
  <c r="G584" i="47" s="1"/>
  <c r="D584" i="47"/>
  <c r="E584" i="47"/>
  <c r="H584" i="47"/>
  <c r="F584" i="47"/>
  <c r="A350" i="47"/>
  <c r="B350" i="47"/>
  <c r="C350" i="47" s="1"/>
  <c r="D350" i="47"/>
  <c r="H350" i="47"/>
  <c r="E350" i="47"/>
  <c r="F350" i="47"/>
  <c r="A318" i="47"/>
  <c r="B318" i="47"/>
  <c r="C318" i="47" s="1"/>
  <c r="D318" i="47"/>
  <c r="H318" i="47"/>
  <c r="E318" i="47"/>
  <c r="F318" i="47"/>
  <c r="G318" i="47"/>
  <c r="A286" i="47"/>
  <c r="B286" i="47"/>
  <c r="G286" i="47" s="1"/>
  <c r="D286" i="47"/>
  <c r="H286" i="47"/>
  <c r="E286" i="47"/>
  <c r="F286" i="47"/>
  <c r="A254" i="47"/>
  <c r="D254" i="47"/>
  <c r="B254" i="47"/>
  <c r="C254" i="47" s="1"/>
  <c r="H254" i="47"/>
  <c r="E254" i="47"/>
  <c r="F254" i="47"/>
  <c r="G254" i="47"/>
  <c r="D534" i="47"/>
  <c r="A534" i="47"/>
  <c r="B534" i="47"/>
  <c r="C534" i="47" s="1"/>
  <c r="E534" i="47"/>
  <c r="F534" i="47"/>
  <c r="H534" i="47"/>
  <c r="B598" i="47"/>
  <c r="G598" i="47" s="1"/>
  <c r="A598" i="47"/>
  <c r="C598" i="47"/>
  <c r="D598" i="47"/>
  <c r="H598" i="47"/>
  <c r="E598" i="47"/>
  <c r="F598" i="47"/>
  <c r="A390" i="47"/>
  <c r="B390" i="47"/>
  <c r="C390" i="47" s="1"/>
  <c r="D390" i="47"/>
  <c r="E390" i="47"/>
  <c r="H390" i="47"/>
  <c r="F390" i="47"/>
  <c r="A422" i="47"/>
  <c r="B422" i="47"/>
  <c r="D422" i="47"/>
  <c r="E422" i="47"/>
  <c r="C422" i="47"/>
  <c r="H422" i="47"/>
  <c r="F422" i="47"/>
  <c r="G422" i="47"/>
  <c r="A454" i="47"/>
  <c r="B454" i="47"/>
  <c r="G454" i="47" s="1"/>
  <c r="D454" i="47"/>
  <c r="E454" i="47"/>
  <c r="F454" i="47"/>
  <c r="H454" i="47"/>
  <c r="A486" i="47"/>
  <c r="B486" i="47"/>
  <c r="G486" i="47" s="1"/>
  <c r="D486" i="47"/>
  <c r="H486" i="47"/>
  <c r="E486" i="47"/>
  <c r="C486" i="47"/>
  <c r="F486" i="47"/>
  <c r="A518" i="47"/>
  <c r="B518" i="47"/>
  <c r="C518" i="47" s="1"/>
  <c r="D518" i="47"/>
  <c r="E518" i="47"/>
  <c r="H518" i="47"/>
  <c r="F518" i="47"/>
  <c r="A543" i="47"/>
  <c r="B543" i="47"/>
  <c r="C543" i="47" s="1"/>
  <c r="G543" i="47"/>
  <c r="D543" i="47"/>
  <c r="E543" i="47"/>
  <c r="H543" i="47"/>
  <c r="F543" i="47"/>
  <c r="D596" i="47"/>
  <c r="A596" i="47"/>
  <c r="B596" i="47"/>
  <c r="G596" i="47" s="1"/>
  <c r="E596" i="47"/>
  <c r="H596" i="47"/>
  <c r="F596" i="47"/>
  <c r="A389" i="47"/>
  <c r="B389" i="47"/>
  <c r="G389" i="47" s="1"/>
  <c r="D389" i="47"/>
  <c r="E389" i="47"/>
  <c r="H389" i="47"/>
  <c r="F389" i="47"/>
  <c r="A421" i="47"/>
  <c r="B421" i="47"/>
  <c r="G421" i="47" s="1"/>
  <c r="D421" i="47"/>
  <c r="E421" i="47"/>
  <c r="H421" i="47"/>
  <c r="F421" i="47"/>
  <c r="B453" i="47"/>
  <c r="D453" i="47"/>
  <c r="A453" i="47"/>
  <c r="E453" i="47"/>
  <c r="F453" i="47"/>
  <c r="H453" i="47"/>
  <c r="C453" i="47"/>
  <c r="G453" i="47"/>
  <c r="A485" i="47"/>
  <c r="B485" i="47"/>
  <c r="G485" i="47" s="1"/>
  <c r="D485" i="47"/>
  <c r="H485" i="47"/>
  <c r="E485" i="47"/>
  <c r="F485" i="47"/>
  <c r="A517" i="47"/>
  <c r="B517" i="47"/>
  <c r="G517" i="47" s="1"/>
  <c r="D517" i="47"/>
  <c r="E517" i="47"/>
  <c r="F517" i="47"/>
  <c r="H517" i="47"/>
  <c r="A419" i="47"/>
  <c r="B419" i="47"/>
  <c r="D419" i="47"/>
  <c r="H419" i="47"/>
  <c r="E419" i="47"/>
  <c r="F419" i="47"/>
  <c r="G419" i="47"/>
  <c r="C419" i="47"/>
  <c r="B94" i="47"/>
  <c r="G94" i="47" s="1"/>
  <c r="C94" i="47"/>
  <c r="D94" i="47"/>
  <c r="A94" i="47"/>
  <c r="E94" i="47"/>
  <c r="H94" i="47"/>
  <c r="F94" i="47"/>
  <c r="D62" i="47"/>
  <c r="G62" i="47"/>
  <c r="A62" i="47"/>
  <c r="B62" i="47"/>
  <c r="C62" i="47"/>
  <c r="E62" i="47"/>
  <c r="H62" i="47"/>
  <c r="F62" i="47"/>
  <c r="A30" i="47"/>
  <c r="C30" i="47"/>
  <c r="D30" i="47"/>
  <c r="B30" i="47"/>
  <c r="G30" i="47" s="1"/>
  <c r="H30" i="47"/>
  <c r="E30" i="47"/>
  <c r="F30" i="47"/>
  <c r="A138" i="47"/>
  <c r="B138" i="47"/>
  <c r="G138" i="47" s="1"/>
  <c r="D138" i="47"/>
  <c r="E138" i="47"/>
  <c r="F138" i="47"/>
  <c r="H138" i="47"/>
  <c r="C138" i="47"/>
  <c r="A170" i="47"/>
  <c r="B170" i="47"/>
  <c r="C170" i="47" s="1"/>
  <c r="G170" i="47"/>
  <c r="D170" i="47"/>
  <c r="E170" i="47"/>
  <c r="H170" i="47"/>
  <c r="F170" i="47"/>
  <c r="B202" i="47"/>
  <c r="C202" i="47" s="1"/>
  <c r="D202" i="47"/>
  <c r="A202" i="47"/>
  <c r="G202" i="47"/>
  <c r="H202" i="47"/>
  <c r="E202" i="47"/>
  <c r="F202" i="47"/>
  <c r="A135" i="47"/>
  <c r="B135" i="47"/>
  <c r="D135" i="47"/>
  <c r="H135" i="47"/>
  <c r="E135" i="47"/>
  <c r="F135" i="47"/>
  <c r="G135" i="47"/>
  <c r="C135" i="47"/>
  <c r="A167" i="47"/>
  <c r="B167" i="47"/>
  <c r="G167" i="47" s="1"/>
  <c r="C167" i="47"/>
  <c r="D167" i="47"/>
  <c r="H167" i="47"/>
  <c r="E167" i="47"/>
  <c r="F167" i="47"/>
  <c r="A199" i="47"/>
  <c r="B199" i="47"/>
  <c r="G199" i="47" s="1"/>
  <c r="C199" i="47"/>
  <c r="D199" i="47"/>
  <c r="E199" i="47"/>
  <c r="H199" i="47"/>
  <c r="F199" i="47"/>
  <c r="A224" i="47"/>
  <c r="B224" i="47"/>
  <c r="C224" i="47" s="1"/>
  <c r="D224" i="47"/>
  <c r="G224" i="47"/>
  <c r="E224" i="47"/>
  <c r="H224" i="47"/>
  <c r="F224" i="47"/>
  <c r="A203" i="47"/>
  <c r="B203" i="47"/>
  <c r="G203" i="47" s="1"/>
  <c r="C203" i="47"/>
  <c r="D203" i="47"/>
  <c r="E203" i="47"/>
  <c r="H203" i="47"/>
  <c r="F203" i="47"/>
  <c r="A139" i="47"/>
  <c r="C139" i="47"/>
  <c r="B139" i="47"/>
  <c r="G139" i="47" s="1"/>
  <c r="D139" i="47"/>
  <c r="E139" i="47"/>
  <c r="H139" i="47"/>
  <c r="F139" i="47"/>
  <c r="A45" i="47"/>
  <c r="D45" i="47"/>
  <c r="B45" i="47"/>
  <c r="E45" i="47"/>
  <c r="H45" i="47"/>
  <c r="F45" i="47"/>
  <c r="G45" i="47"/>
  <c r="C45" i="47"/>
  <c r="A82" i="47"/>
  <c r="B82" i="47"/>
  <c r="G82" i="47" s="1"/>
  <c r="D82" i="47"/>
  <c r="C82" i="47"/>
  <c r="H82" i="47"/>
  <c r="E82" i="47"/>
  <c r="F82" i="47"/>
  <c r="A50" i="47"/>
  <c r="D50" i="47"/>
  <c r="B50" i="47"/>
  <c r="G50" i="47" s="1"/>
  <c r="E50" i="47"/>
  <c r="H50" i="47"/>
  <c r="C50" i="47"/>
  <c r="F50" i="47"/>
  <c r="A18" i="47"/>
  <c r="B18" i="47"/>
  <c r="G18" i="47" s="1"/>
  <c r="C18" i="47"/>
  <c r="D18" i="47"/>
  <c r="H18" i="47"/>
  <c r="E18" i="47"/>
  <c r="F18" i="47"/>
  <c r="A61" i="47"/>
  <c r="C61" i="47"/>
  <c r="B61" i="47"/>
  <c r="G61" i="47" s="1"/>
  <c r="D61" i="47"/>
  <c r="H61" i="47"/>
  <c r="F61" i="47"/>
  <c r="E61" i="47"/>
  <c r="B179" i="47"/>
  <c r="D179" i="47"/>
  <c r="A179" i="47"/>
  <c r="F179" i="47"/>
  <c r="H179" i="47"/>
  <c r="E179" i="47"/>
  <c r="G179" i="47"/>
  <c r="C179" i="47"/>
  <c r="A100" i="47"/>
  <c r="D100" i="47"/>
  <c r="B100" i="47"/>
  <c r="H100" i="47"/>
  <c r="F100" i="47"/>
  <c r="E100" i="47"/>
  <c r="G100" i="47"/>
  <c r="C100" i="47"/>
  <c r="A68" i="47"/>
  <c r="B68" i="47"/>
  <c r="C68" i="47" s="1"/>
  <c r="D68" i="47"/>
  <c r="E68" i="47"/>
  <c r="H68" i="47"/>
  <c r="F68" i="47"/>
  <c r="G68" i="47"/>
  <c r="B36" i="47"/>
  <c r="G36" i="47" s="1"/>
  <c r="C36" i="47"/>
  <c r="D36" i="47"/>
  <c r="A36" i="47"/>
  <c r="E36" i="47"/>
  <c r="H36" i="47"/>
  <c r="F36" i="47"/>
  <c r="A4" i="47"/>
  <c r="B4" i="47"/>
  <c r="C4" i="47" s="1"/>
  <c r="D4" i="47"/>
  <c r="H4" i="47"/>
  <c r="E4" i="47"/>
  <c r="F4" i="47"/>
  <c r="G4" i="47"/>
  <c r="D356" i="47"/>
  <c r="A356" i="47"/>
  <c r="B356" i="47"/>
  <c r="C356" i="47" s="1"/>
  <c r="H356" i="47"/>
  <c r="E356" i="47"/>
  <c r="F356" i="47"/>
  <c r="D541" i="47"/>
  <c r="A541" i="47"/>
  <c r="B541" i="47"/>
  <c r="G541" i="47" s="1"/>
  <c r="E541" i="47"/>
  <c r="H541" i="47"/>
  <c r="F541" i="47"/>
  <c r="C541" i="47"/>
  <c r="B471" i="47"/>
  <c r="G471" i="47" s="1"/>
  <c r="A471" i="47"/>
  <c r="D471" i="47"/>
  <c r="H471" i="47"/>
  <c r="E471" i="47"/>
  <c r="F471" i="47"/>
  <c r="A312" i="47"/>
  <c r="D312" i="47"/>
  <c r="B312" i="47"/>
  <c r="C312" i="47" s="1"/>
  <c r="H312" i="47"/>
  <c r="E312" i="47"/>
  <c r="F312" i="47"/>
  <c r="D284" i="47"/>
  <c r="A284" i="47"/>
  <c r="B284" i="47"/>
  <c r="C284" i="47" s="1"/>
  <c r="F284" i="47"/>
  <c r="E284" i="47"/>
  <c r="H284" i="47"/>
  <c r="G284" i="47"/>
  <c r="A246" i="47"/>
  <c r="B246" i="47"/>
  <c r="G246" i="47" s="1"/>
  <c r="D246" i="47"/>
  <c r="H246" i="47"/>
  <c r="E246" i="47"/>
  <c r="F246" i="47"/>
  <c r="A494" i="47"/>
  <c r="B494" i="47"/>
  <c r="G494" i="47" s="1"/>
  <c r="D494" i="47"/>
  <c r="E494" i="47"/>
  <c r="H494" i="47"/>
  <c r="F494" i="47"/>
  <c r="B175" i="47"/>
  <c r="G175" i="47" s="1"/>
  <c r="C175" i="47"/>
  <c r="D175" i="47"/>
  <c r="A175" i="47"/>
  <c r="H175" i="47"/>
  <c r="F175" i="47"/>
  <c r="E175" i="47"/>
  <c r="A42" i="47"/>
  <c r="B42" i="47"/>
  <c r="C42" i="47" s="1"/>
  <c r="D42" i="47"/>
  <c r="G42" i="47"/>
  <c r="H42" i="47"/>
  <c r="E42" i="47"/>
  <c r="F42" i="47"/>
  <c r="B92" i="47"/>
  <c r="G92" i="47" s="1"/>
  <c r="D92" i="47"/>
  <c r="A92" i="47"/>
  <c r="C92" i="47"/>
  <c r="H92" i="47"/>
  <c r="F92" i="47"/>
  <c r="E92" i="47"/>
  <c r="A456" i="47"/>
  <c r="B456" i="47"/>
  <c r="D456" i="47"/>
  <c r="E456" i="47"/>
  <c r="F456" i="47"/>
  <c r="C456" i="47"/>
  <c r="G456" i="47"/>
  <c r="H456" i="47"/>
  <c r="B552" i="47"/>
  <c r="G552" i="47" s="1"/>
  <c r="A552" i="47"/>
  <c r="C552" i="47"/>
  <c r="D552" i="47"/>
  <c r="E552" i="47"/>
  <c r="H552" i="47"/>
  <c r="F552" i="47"/>
  <c r="A157" i="47"/>
  <c r="B157" i="47"/>
  <c r="G157" i="47" s="1"/>
  <c r="D157" i="47"/>
  <c r="E157" i="47"/>
  <c r="F157" i="47"/>
  <c r="C157" i="47"/>
  <c r="H157" i="47"/>
  <c r="A71" i="47"/>
  <c r="B71" i="47"/>
  <c r="G71" i="47" s="1"/>
  <c r="D71" i="47"/>
  <c r="H71" i="47"/>
  <c r="E71" i="47"/>
  <c r="F71" i="47"/>
  <c r="C71" i="47"/>
  <c r="A104" i="47"/>
  <c r="B104" i="47"/>
  <c r="G104" i="47" s="1"/>
  <c r="D104" i="47"/>
  <c r="E104" i="47"/>
  <c r="H104" i="47"/>
  <c r="F104" i="47"/>
  <c r="C104" i="47"/>
  <c r="A59" i="47"/>
  <c r="B59" i="47"/>
  <c r="G59" i="47" s="1"/>
  <c r="D59" i="47"/>
  <c r="H59" i="47"/>
  <c r="E59" i="47"/>
  <c r="F59" i="47"/>
  <c r="C59" i="47"/>
  <c r="A412" i="47"/>
  <c r="B412" i="47"/>
  <c r="G412" i="47" s="1"/>
  <c r="D412" i="47"/>
  <c r="H412" i="47"/>
  <c r="E412" i="47"/>
  <c r="F412" i="47"/>
  <c r="A434" i="47"/>
  <c r="B434" i="47"/>
  <c r="C434" i="47" s="1"/>
  <c r="D434" i="47"/>
  <c r="E434" i="47"/>
  <c r="H434" i="47"/>
  <c r="F434" i="47"/>
  <c r="A403" i="47"/>
  <c r="B403" i="47"/>
  <c r="G403" i="47" s="1"/>
  <c r="D403" i="47"/>
  <c r="E403" i="47"/>
  <c r="H403" i="47"/>
  <c r="F403" i="47"/>
  <c r="B220" i="47"/>
  <c r="A220" i="47"/>
  <c r="D220" i="47"/>
  <c r="E220" i="47"/>
  <c r="C220" i="47"/>
  <c r="H220" i="47"/>
  <c r="F220" i="47"/>
  <c r="G220" i="47"/>
  <c r="B317" i="47"/>
  <c r="C317" i="47" s="1"/>
  <c r="A317" i="47"/>
  <c r="D317" i="47"/>
  <c r="E317" i="47"/>
  <c r="H317" i="47"/>
  <c r="F317" i="47"/>
  <c r="A285" i="47"/>
  <c r="D285" i="47"/>
  <c r="B285" i="47"/>
  <c r="G285" i="47" s="1"/>
  <c r="E285" i="47"/>
  <c r="H285" i="47"/>
  <c r="F285" i="47"/>
  <c r="C285" i="47"/>
  <c r="A253" i="47"/>
  <c r="B253" i="47"/>
  <c r="G253" i="47" s="1"/>
  <c r="D253" i="47"/>
  <c r="H253" i="47"/>
  <c r="E253" i="47"/>
  <c r="F253" i="47"/>
  <c r="A496" i="47"/>
  <c r="B496" i="47"/>
  <c r="G496" i="47" s="1"/>
  <c r="D496" i="47"/>
  <c r="E496" i="47"/>
  <c r="H496" i="47"/>
  <c r="C496" i="47"/>
  <c r="F496" i="47"/>
  <c r="A432" i="47"/>
  <c r="B432" i="47"/>
  <c r="G432" i="47" s="1"/>
  <c r="D432" i="47"/>
  <c r="E432" i="47"/>
  <c r="H432" i="47"/>
  <c r="F432" i="47"/>
  <c r="A392" i="47"/>
  <c r="B392" i="47"/>
  <c r="D392" i="47"/>
  <c r="H392" i="47"/>
  <c r="E392" i="47"/>
  <c r="C392" i="47"/>
  <c r="G392" i="47"/>
  <c r="F392" i="47"/>
  <c r="A565" i="47"/>
  <c r="B565" i="47"/>
  <c r="G565" i="47" s="1"/>
  <c r="D565" i="47"/>
  <c r="E565" i="47"/>
  <c r="H565" i="47"/>
  <c r="F565" i="47"/>
  <c r="B375" i="47"/>
  <c r="G375" i="47" s="1"/>
  <c r="A375" i="47"/>
  <c r="D375" i="47"/>
  <c r="E375" i="47"/>
  <c r="H375" i="47"/>
  <c r="F375" i="47"/>
  <c r="B571" i="47"/>
  <c r="G571" i="47" s="1"/>
  <c r="C571" i="47"/>
  <c r="D571" i="47"/>
  <c r="A571" i="47"/>
  <c r="E571" i="47"/>
  <c r="F571" i="47"/>
  <c r="H571" i="47"/>
  <c r="B351" i="47"/>
  <c r="C351" i="47" s="1"/>
  <c r="A351" i="47"/>
  <c r="D351" i="47"/>
  <c r="E351" i="47"/>
  <c r="H351" i="47"/>
  <c r="F351" i="47"/>
  <c r="A319" i="47"/>
  <c r="B319" i="47"/>
  <c r="D319" i="47"/>
  <c r="H319" i="47"/>
  <c r="E319" i="47"/>
  <c r="C319" i="47"/>
  <c r="G319" i="47"/>
  <c r="F319" i="47"/>
  <c r="D255" i="47"/>
  <c r="A255" i="47"/>
  <c r="B255" i="47"/>
  <c r="H255" i="47"/>
  <c r="F255" i="47"/>
  <c r="E255" i="47"/>
  <c r="C255" i="47"/>
  <c r="G255" i="47"/>
  <c r="A142" i="47"/>
  <c r="B142" i="47"/>
  <c r="G142" i="47" s="1"/>
  <c r="D142" i="47"/>
  <c r="E142" i="47"/>
  <c r="H142" i="47"/>
  <c r="F142" i="47"/>
  <c r="C142" i="47"/>
  <c r="G206" i="47"/>
  <c r="A206" i="47"/>
  <c r="B206" i="47"/>
  <c r="C206" i="47" s="1"/>
  <c r="D206" i="47"/>
  <c r="H206" i="47"/>
  <c r="F206" i="47"/>
  <c r="E206" i="47"/>
  <c r="A181" i="47"/>
  <c r="B181" i="47"/>
  <c r="G181" i="47" s="1"/>
  <c r="D181" i="47"/>
  <c r="E181" i="47"/>
  <c r="F181" i="47"/>
  <c r="C181" i="47"/>
  <c r="H181" i="47"/>
  <c r="D79" i="47"/>
  <c r="A79" i="47"/>
  <c r="B79" i="47"/>
  <c r="G79" i="47" s="1"/>
  <c r="C79" i="47"/>
  <c r="H79" i="47"/>
  <c r="F79" i="47"/>
  <c r="E79" i="47"/>
  <c r="A15" i="47"/>
  <c r="B15" i="47"/>
  <c r="G15" i="47" s="1"/>
  <c r="D15" i="47"/>
  <c r="C15" i="47"/>
  <c r="H15" i="47"/>
  <c r="E15" i="47"/>
  <c r="F15" i="47"/>
  <c r="A80" i="47"/>
  <c r="D80" i="47"/>
  <c r="B80" i="47"/>
  <c r="G80" i="47" s="1"/>
  <c r="E80" i="47"/>
  <c r="H80" i="47"/>
  <c r="F80" i="47"/>
  <c r="C80" i="47"/>
  <c r="A99" i="47"/>
  <c r="B99" i="47"/>
  <c r="G99" i="47" s="1"/>
  <c r="D99" i="47"/>
  <c r="H99" i="47"/>
  <c r="E99" i="47"/>
  <c r="F99" i="47"/>
  <c r="C99" i="47"/>
  <c r="A35" i="47"/>
  <c r="B35" i="47"/>
  <c r="C35" i="47"/>
  <c r="G35" i="47"/>
  <c r="D35" i="47"/>
  <c r="H35" i="47"/>
  <c r="E35" i="47"/>
  <c r="F35" i="47"/>
  <c r="C592" i="47"/>
  <c r="D592" i="47"/>
  <c r="A592" i="47"/>
  <c r="B592" i="47"/>
  <c r="G592" i="47" s="1"/>
  <c r="H592" i="47"/>
  <c r="E592" i="47"/>
  <c r="F592" i="47"/>
  <c r="A581" i="47"/>
  <c r="B581" i="47"/>
  <c r="G581" i="47" s="1"/>
  <c r="C581" i="47"/>
  <c r="D581" i="47"/>
  <c r="E581" i="47"/>
  <c r="H581" i="47"/>
  <c r="F581" i="47"/>
  <c r="A427" i="47"/>
  <c r="B427" i="47"/>
  <c r="G427" i="47" s="1"/>
  <c r="D427" i="47"/>
  <c r="E427" i="47"/>
  <c r="H427" i="47"/>
  <c r="F427" i="47"/>
  <c r="B346" i="47"/>
  <c r="C346" i="47" s="1"/>
  <c r="A346" i="47"/>
  <c r="D346" i="47"/>
  <c r="E346" i="47"/>
  <c r="H346" i="47"/>
  <c r="F346" i="47"/>
  <c r="A314" i="47"/>
  <c r="B314" i="47"/>
  <c r="C314" i="47" s="1"/>
  <c r="D314" i="47"/>
  <c r="H314" i="47"/>
  <c r="E314" i="47"/>
  <c r="F314" i="47"/>
  <c r="A282" i="47"/>
  <c r="B282" i="47"/>
  <c r="C282" i="47" s="1"/>
  <c r="D282" i="47"/>
  <c r="E282" i="47"/>
  <c r="H282" i="47"/>
  <c r="F282" i="47"/>
  <c r="D250" i="47"/>
  <c r="G250" i="47"/>
  <c r="A250" i="47"/>
  <c r="B250" i="47"/>
  <c r="C250" i="47" s="1"/>
  <c r="E250" i="47"/>
  <c r="F250" i="47"/>
  <c r="H250" i="47"/>
  <c r="A542" i="47"/>
  <c r="B542" i="47"/>
  <c r="G542" i="47" s="1"/>
  <c r="D542" i="47"/>
  <c r="E542" i="47"/>
  <c r="H542" i="47"/>
  <c r="C542" i="47"/>
  <c r="F542" i="47"/>
  <c r="A529" i="47"/>
  <c r="B529" i="47"/>
  <c r="G529" i="47" s="1"/>
  <c r="D529" i="47"/>
  <c r="E529" i="47"/>
  <c r="F529" i="47"/>
  <c r="H529" i="47"/>
  <c r="A561" i="47"/>
  <c r="B561" i="47"/>
  <c r="D561" i="47"/>
  <c r="E561" i="47"/>
  <c r="H561" i="47"/>
  <c r="G561" i="47"/>
  <c r="C561" i="47"/>
  <c r="F561" i="47"/>
  <c r="A593" i="47"/>
  <c r="B593" i="47"/>
  <c r="G593" i="47" s="1"/>
  <c r="C593" i="47"/>
  <c r="D593" i="47"/>
  <c r="E593" i="47"/>
  <c r="H593" i="47"/>
  <c r="F593" i="47"/>
  <c r="A394" i="47"/>
  <c r="D394" i="47"/>
  <c r="B394" i="47"/>
  <c r="H394" i="47"/>
  <c r="E394" i="47"/>
  <c r="F394" i="47"/>
  <c r="G394" i="47"/>
  <c r="C394" i="47"/>
  <c r="A426" i="47"/>
  <c r="B426" i="47"/>
  <c r="G426" i="47" s="1"/>
  <c r="D426" i="47"/>
  <c r="E426" i="47"/>
  <c r="F426" i="47"/>
  <c r="H426" i="47"/>
  <c r="D458" i="47"/>
  <c r="A458" i="47"/>
  <c r="B458" i="47"/>
  <c r="E458" i="47"/>
  <c r="H458" i="47"/>
  <c r="G458" i="47"/>
  <c r="F458" i="47"/>
  <c r="C458" i="47"/>
  <c r="A490" i="47"/>
  <c r="B490" i="47"/>
  <c r="G490" i="47" s="1"/>
  <c r="D490" i="47"/>
  <c r="E490" i="47"/>
  <c r="H490" i="47"/>
  <c r="F490" i="47"/>
  <c r="A522" i="47"/>
  <c r="B522" i="47"/>
  <c r="C522" i="47" s="1"/>
  <c r="D522" i="47"/>
  <c r="E522" i="47"/>
  <c r="G522" i="47"/>
  <c r="H522" i="47"/>
  <c r="F522" i="47"/>
  <c r="A548" i="47"/>
  <c r="D548" i="47"/>
  <c r="B548" i="47"/>
  <c r="G548" i="47" s="1"/>
  <c r="H548" i="47"/>
  <c r="E548" i="47"/>
  <c r="F548" i="47"/>
  <c r="D393" i="47"/>
  <c r="A393" i="47"/>
  <c r="B393" i="47"/>
  <c r="G393" i="47" s="1"/>
  <c r="E393" i="47"/>
  <c r="H393" i="47"/>
  <c r="F393" i="47"/>
  <c r="C393" i="47"/>
  <c r="A425" i="47"/>
  <c r="B425" i="47"/>
  <c r="G425" i="47" s="1"/>
  <c r="D425" i="47"/>
  <c r="E425" i="47"/>
  <c r="H425" i="47"/>
  <c r="F425" i="47"/>
  <c r="A457" i="47"/>
  <c r="B457" i="47"/>
  <c r="G457" i="47" s="1"/>
  <c r="D457" i="47"/>
  <c r="E457" i="47"/>
  <c r="H457" i="47"/>
  <c r="F457" i="47"/>
  <c r="A489" i="47"/>
  <c r="B489" i="47"/>
  <c r="G489" i="47" s="1"/>
  <c r="D489" i="47"/>
  <c r="E489" i="47"/>
  <c r="H489" i="47"/>
  <c r="F489" i="47"/>
  <c r="C489" i="47"/>
  <c r="A521" i="47"/>
  <c r="B521" i="47"/>
  <c r="G521" i="47" s="1"/>
  <c r="D521" i="47"/>
  <c r="E521" i="47"/>
  <c r="H521" i="47"/>
  <c r="F521" i="47"/>
  <c r="D420" i="47"/>
  <c r="A420" i="47"/>
  <c r="B420" i="47"/>
  <c r="H420" i="47"/>
  <c r="F420" i="47"/>
  <c r="E420" i="47"/>
  <c r="G420" i="47"/>
  <c r="C420" i="47"/>
  <c r="B371" i="47"/>
  <c r="C371" i="47" s="1"/>
  <c r="D371" i="47"/>
  <c r="A371" i="47"/>
  <c r="E371" i="47"/>
  <c r="H371" i="47"/>
  <c r="F371" i="47"/>
  <c r="A113" i="47"/>
  <c r="B113" i="47"/>
  <c r="G113" i="47" s="1"/>
  <c r="C113" i="47"/>
  <c r="D113" i="47"/>
  <c r="E113" i="47"/>
  <c r="H113" i="47"/>
  <c r="F113" i="47"/>
  <c r="D145" i="47"/>
  <c r="A145" i="47"/>
  <c r="B145" i="47"/>
  <c r="G145" i="47" s="1"/>
  <c r="E145" i="47"/>
  <c r="F145" i="47"/>
  <c r="H145" i="47"/>
  <c r="C145" i="47"/>
  <c r="A177" i="47"/>
  <c r="D177" i="47"/>
  <c r="B177" i="47"/>
  <c r="G177" i="47" s="1"/>
  <c r="H177" i="47"/>
  <c r="E177" i="47"/>
  <c r="C177" i="47"/>
  <c r="F177" i="47"/>
  <c r="A209" i="47"/>
  <c r="B209" i="47"/>
  <c r="D209" i="47"/>
  <c r="H209" i="47"/>
  <c r="E209" i="47"/>
  <c r="C209" i="47"/>
  <c r="G209" i="47"/>
  <c r="F209" i="47"/>
  <c r="A128" i="47"/>
  <c r="B128" i="47"/>
  <c r="D128" i="47"/>
  <c r="H128" i="47"/>
  <c r="E128" i="47"/>
  <c r="F128" i="47"/>
  <c r="G128" i="47"/>
  <c r="C128" i="47"/>
  <c r="B160" i="47"/>
  <c r="D160" i="47"/>
  <c r="A160" i="47"/>
  <c r="H160" i="47"/>
  <c r="E160" i="47"/>
  <c r="F160" i="47"/>
  <c r="G160" i="47"/>
  <c r="C160" i="47"/>
  <c r="A192" i="47"/>
  <c r="B192" i="47"/>
  <c r="G192" i="47" s="1"/>
  <c r="D192" i="47"/>
  <c r="H192" i="47"/>
  <c r="E192" i="47"/>
  <c r="C192" i="47"/>
  <c r="F192" i="47"/>
  <c r="A105" i="47"/>
  <c r="B105" i="47"/>
  <c r="G105" i="47" s="1"/>
  <c r="D105" i="47"/>
  <c r="H105" i="47"/>
  <c r="E105" i="47"/>
  <c r="F105" i="47"/>
  <c r="C105" i="47"/>
  <c r="B196" i="47"/>
  <c r="G196" i="47" s="1"/>
  <c r="A196" i="47"/>
  <c r="D196" i="47"/>
  <c r="E196" i="47"/>
  <c r="F196" i="47"/>
  <c r="H196" i="47"/>
  <c r="C196" i="47"/>
  <c r="A132" i="47"/>
  <c r="B132" i="47"/>
  <c r="D132" i="47"/>
  <c r="H132" i="47"/>
  <c r="E132" i="47"/>
  <c r="C132" i="47"/>
  <c r="F132" i="47"/>
  <c r="G132" i="47"/>
  <c r="A172" i="47"/>
  <c r="B172" i="47"/>
  <c r="C172" i="47" s="1"/>
  <c r="G172" i="47"/>
  <c r="D172" i="47"/>
  <c r="E172" i="47"/>
  <c r="H172" i="47"/>
  <c r="F172" i="47"/>
  <c r="A555" i="47"/>
  <c r="B555" i="47"/>
  <c r="C555" i="47" s="1"/>
  <c r="D555" i="47"/>
  <c r="G555" i="47"/>
  <c r="E555" i="47"/>
  <c r="H555" i="47"/>
  <c r="F555" i="47"/>
  <c r="A256" i="47"/>
  <c r="C256" i="47"/>
  <c r="D256" i="47"/>
  <c r="B256" i="47"/>
  <c r="G256" i="47" s="1"/>
  <c r="E256" i="47"/>
  <c r="H256" i="47"/>
  <c r="F256" i="47"/>
  <c r="B360" i="47"/>
  <c r="G360" i="47" s="1"/>
  <c r="A360" i="47"/>
  <c r="D360" i="47"/>
  <c r="E360" i="47"/>
  <c r="F360" i="47"/>
  <c r="H360" i="47"/>
  <c r="C360" i="47"/>
  <c r="A524" i="47"/>
  <c r="B524" i="47"/>
  <c r="C524" i="47" s="1"/>
  <c r="D524" i="47"/>
  <c r="E524" i="47"/>
  <c r="H524" i="47"/>
  <c r="F524" i="47"/>
  <c r="D589" i="47"/>
  <c r="A589" i="47"/>
  <c r="B589" i="47"/>
  <c r="C589" i="47" s="1"/>
  <c r="E589" i="47"/>
  <c r="H589" i="47"/>
  <c r="F589" i="47"/>
  <c r="B278" i="47"/>
  <c r="G278" i="47" s="1"/>
  <c r="D278" i="47"/>
  <c r="A278" i="47"/>
  <c r="C278" i="47"/>
  <c r="E278" i="47"/>
  <c r="H278" i="47"/>
  <c r="F278" i="47"/>
  <c r="D493" i="47"/>
  <c r="A493" i="47"/>
  <c r="B493" i="47"/>
  <c r="C493" i="47" s="1"/>
  <c r="E493" i="47"/>
  <c r="F493" i="47"/>
  <c r="H493" i="47"/>
  <c r="A86" i="47"/>
  <c r="B86" i="47"/>
  <c r="D86" i="47"/>
  <c r="E86" i="47"/>
  <c r="C86" i="47"/>
  <c r="H86" i="47"/>
  <c r="F86" i="47"/>
  <c r="G86" i="47"/>
  <c r="B210" i="47"/>
  <c r="A210" i="47"/>
  <c r="D210" i="47"/>
  <c r="E210" i="47"/>
  <c r="C210" i="47"/>
  <c r="H210" i="47"/>
  <c r="G210" i="47"/>
  <c r="F210" i="47"/>
  <c r="A207" i="47"/>
  <c r="D207" i="47"/>
  <c r="B207" i="47"/>
  <c r="H207" i="47"/>
  <c r="E207" i="47"/>
  <c r="F207" i="47"/>
  <c r="G207" i="47"/>
  <c r="C207" i="47"/>
  <c r="A106" i="47"/>
  <c r="C106" i="47"/>
  <c r="D106" i="47"/>
  <c r="B106" i="47"/>
  <c r="G106" i="47" s="1"/>
  <c r="E106" i="47"/>
  <c r="H106" i="47"/>
  <c r="F106" i="47"/>
  <c r="A10" i="47"/>
  <c r="B10" i="47"/>
  <c r="G10" i="47" s="1"/>
  <c r="C10" i="47"/>
  <c r="D10" i="47"/>
  <c r="H10" i="47"/>
  <c r="E10" i="47"/>
  <c r="F10" i="47"/>
  <c r="B264" i="47"/>
  <c r="G264" i="47" s="1"/>
  <c r="D264" i="47"/>
  <c r="A264" i="47"/>
  <c r="E264" i="47"/>
  <c r="H264" i="47"/>
  <c r="F264" i="47"/>
  <c r="B341" i="47"/>
  <c r="C341" i="47" s="1"/>
  <c r="A341" i="47"/>
  <c r="D341" i="47"/>
  <c r="E341" i="47"/>
  <c r="H341" i="47"/>
  <c r="F341" i="47"/>
  <c r="G341" i="47"/>
  <c r="B594" i="47"/>
  <c r="G594" i="47" s="1"/>
  <c r="A594" i="47"/>
  <c r="D594" i="47"/>
  <c r="E594" i="47"/>
  <c r="H594" i="47"/>
  <c r="F594" i="47"/>
  <c r="B150" i="47"/>
  <c r="G150" i="47" s="1"/>
  <c r="D150" i="47"/>
  <c r="A150" i="47"/>
  <c r="H150" i="47"/>
  <c r="E150" i="47"/>
  <c r="F150" i="47"/>
  <c r="C150" i="47"/>
  <c r="B8" i="47"/>
  <c r="G8" i="47" s="1"/>
  <c r="C8" i="47"/>
  <c r="D8" i="47"/>
  <c r="A8" i="47"/>
  <c r="H8" i="47"/>
  <c r="F8" i="47"/>
  <c r="E8" i="47"/>
  <c r="A131" i="47"/>
  <c r="B131" i="47"/>
  <c r="D131" i="47"/>
  <c r="E131" i="47"/>
  <c r="C131" i="47"/>
  <c r="H131" i="47"/>
  <c r="F131" i="47"/>
  <c r="G131" i="47"/>
  <c r="B260" i="47"/>
  <c r="G260" i="47" s="1"/>
  <c r="D260" i="47"/>
  <c r="A260" i="47"/>
  <c r="E260" i="47"/>
  <c r="H260" i="47"/>
  <c r="C260" i="47"/>
  <c r="F260" i="47"/>
  <c r="G274" i="47"/>
  <c r="A274" i="47"/>
  <c r="B274" i="47"/>
  <c r="C274" i="47" s="1"/>
  <c r="D274" i="47"/>
  <c r="E274" i="47"/>
  <c r="H274" i="47"/>
  <c r="F274" i="47"/>
  <c r="A466" i="47"/>
  <c r="B466" i="47"/>
  <c r="D466" i="47"/>
  <c r="H466" i="47"/>
  <c r="E466" i="47"/>
  <c r="F466" i="47"/>
  <c r="G466" i="47"/>
  <c r="C466" i="47"/>
  <c r="A401" i="47"/>
  <c r="B401" i="47"/>
  <c r="G401" i="47" s="1"/>
  <c r="D401" i="47"/>
  <c r="E401" i="47"/>
  <c r="H401" i="47"/>
  <c r="F401" i="47"/>
  <c r="A349" i="47"/>
  <c r="B349" i="47"/>
  <c r="C349" i="47" s="1"/>
  <c r="D349" i="47"/>
  <c r="E349" i="47"/>
  <c r="H349" i="47"/>
  <c r="F349" i="47"/>
  <c r="G349" i="47"/>
  <c r="A464" i="47"/>
  <c r="B464" i="47"/>
  <c r="C464" i="47" s="1"/>
  <c r="D464" i="47"/>
  <c r="E464" i="47"/>
  <c r="H464" i="47"/>
  <c r="F464" i="47"/>
  <c r="D572" i="47"/>
  <c r="A572" i="47"/>
  <c r="B572" i="47"/>
  <c r="G572" i="47" s="1"/>
  <c r="C572" i="47"/>
  <c r="E572" i="47"/>
  <c r="H572" i="47"/>
  <c r="F572" i="47"/>
  <c r="A578" i="47"/>
  <c r="B578" i="47"/>
  <c r="G578" i="47" s="1"/>
  <c r="D578" i="47"/>
  <c r="E578" i="47"/>
  <c r="H578" i="47"/>
  <c r="F578" i="47"/>
  <c r="A287" i="47"/>
  <c r="B287" i="47"/>
  <c r="D287" i="47"/>
  <c r="H287" i="47"/>
  <c r="E287" i="47"/>
  <c r="C287" i="47"/>
  <c r="G287" i="47"/>
  <c r="F287" i="47"/>
  <c r="B110" i="47"/>
  <c r="G110" i="47" s="1"/>
  <c r="D110" i="47"/>
  <c r="A110" i="47"/>
  <c r="C110" i="47"/>
  <c r="E110" i="47"/>
  <c r="H110" i="47"/>
  <c r="F110" i="47"/>
  <c r="B174" i="47"/>
  <c r="C174" i="47" s="1"/>
  <c r="D174" i="47"/>
  <c r="A174" i="47"/>
  <c r="H174" i="47"/>
  <c r="E174" i="47"/>
  <c r="F174" i="47"/>
  <c r="G174" i="47"/>
  <c r="A117" i="47"/>
  <c r="B117" i="47"/>
  <c r="G117" i="47" s="1"/>
  <c r="D117" i="47"/>
  <c r="E117" i="47"/>
  <c r="H117" i="47"/>
  <c r="F117" i="47"/>
  <c r="C117" i="47"/>
  <c r="B149" i="47"/>
  <c r="G149" i="47" s="1"/>
  <c r="D149" i="47"/>
  <c r="A149" i="47"/>
  <c r="E149" i="47"/>
  <c r="H149" i="47"/>
  <c r="F149" i="47"/>
  <c r="C149" i="47"/>
  <c r="A47" i="47"/>
  <c r="B47" i="47"/>
  <c r="G47" i="47" s="1"/>
  <c r="C47" i="47"/>
  <c r="D47" i="47"/>
  <c r="E47" i="47"/>
  <c r="H47" i="47"/>
  <c r="F47" i="47"/>
  <c r="A48" i="47"/>
  <c r="D48" i="47"/>
  <c r="B48" i="47"/>
  <c r="G48" i="47" s="1"/>
  <c r="E48" i="47"/>
  <c r="H48" i="47"/>
  <c r="F48" i="47"/>
  <c r="C48" i="47"/>
  <c r="B16" i="47"/>
  <c r="G16" i="47" s="1"/>
  <c r="C16" i="47"/>
  <c r="D16" i="47"/>
  <c r="A16" i="47"/>
  <c r="H16" i="47"/>
  <c r="E16" i="47"/>
  <c r="F16" i="47"/>
  <c r="A67" i="47"/>
  <c r="B67" i="47"/>
  <c r="G67" i="47" s="1"/>
  <c r="D67" i="47"/>
  <c r="C67" i="47"/>
  <c r="E67" i="47"/>
  <c r="H67" i="47"/>
  <c r="F67" i="47"/>
  <c r="A3" i="47"/>
  <c r="B3" i="47"/>
  <c r="C3" i="47" s="1"/>
  <c r="D3" i="47"/>
  <c r="E3" i="47"/>
  <c r="H3" i="47"/>
  <c r="F3" i="47"/>
  <c r="G3" i="47"/>
  <c r="B236" i="47"/>
  <c r="G236" i="47" s="1"/>
  <c r="D236" i="47"/>
  <c r="A236" i="47"/>
  <c r="E236" i="47"/>
  <c r="H236" i="47"/>
  <c r="F236" i="47"/>
  <c r="C236" i="47"/>
  <c r="A345" i="47"/>
  <c r="D345" i="47"/>
  <c r="B345" i="47"/>
  <c r="C345" i="47" s="1"/>
  <c r="E345" i="47"/>
  <c r="F345" i="47"/>
  <c r="H345" i="47"/>
  <c r="G345" i="47"/>
  <c r="A313" i="47"/>
  <c r="B313" i="47"/>
  <c r="C313" i="47" s="1"/>
  <c r="D313" i="47"/>
  <c r="H313" i="47"/>
  <c r="E313" i="47"/>
  <c r="F313" i="47"/>
  <c r="G313" i="47"/>
  <c r="A281" i="47"/>
  <c r="B281" i="47"/>
  <c r="C281" i="47" s="1"/>
  <c r="D281" i="47"/>
  <c r="E281" i="47"/>
  <c r="F281" i="47"/>
  <c r="H281" i="47"/>
  <c r="G281" i="47"/>
  <c r="B249" i="47"/>
  <c r="G249" i="47" s="1"/>
  <c r="A249" i="47"/>
  <c r="D249" i="47"/>
  <c r="E249" i="47"/>
  <c r="C249" i="47"/>
  <c r="H249" i="47"/>
  <c r="F249" i="47"/>
  <c r="A492" i="47"/>
  <c r="B492" i="47"/>
  <c r="G492" i="47" s="1"/>
  <c r="D492" i="47"/>
  <c r="E492" i="47"/>
  <c r="H492" i="47"/>
  <c r="F492" i="47"/>
  <c r="D460" i="47"/>
  <c r="A460" i="47"/>
  <c r="B460" i="47"/>
  <c r="E460" i="47"/>
  <c r="G460" i="47"/>
  <c r="H460" i="47"/>
  <c r="F460" i="47"/>
  <c r="C460" i="47"/>
  <c r="D587" i="47"/>
  <c r="G587" i="47"/>
  <c r="A587" i="47"/>
  <c r="B587" i="47"/>
  <c r="C587" i="47" s="1"/>
  <c r="E587" i="47"/>
  <c r="F587" i="47"/>
  <c r="H587" i="47"/>
  <c r="A599" i="47"/>
  <c r="B599" i="47"/>
  <c r="C599" i="47"/>
  <c r="D599" i="47"/>
  <c r="G599" i="47"/>
  <c r="E599" i="47"/>
  <c r="H599" i="47"/>
  <c r="F599" i="47"/>
  <c r="A586" i="47"/>
  <c r="B586" i="47"/>
  <c r="G586" i="47" s="1"/>
  <c r="C586" i="47"/>
  <c r="D586" i="47"/>
  <c r="E586" i="47"/>
  <c r="H586" i="47"/>
  <c r="F586" i="47"/>
  <c r="A560" i="47"/>
  <c r="B560" i="47"/>
  <c r="G560" i="47" s="1"/>
  <c r="C560" i="47"/>
  <c r="D560" i="47"/>
  <c r="E560" i="47"/>
  <c r="H560" i="47"/>
  <c r="F560" i="47"/>
  <c r="B347" i="47"/>
  <c r="G347" i="47" s="1"/>
  <c r="D347" i="47"/>
  <c r="A347" i="47"/>
  <c r="E347" i="47"/>
  <c r="H347" i="47"/>
  <c r="F347" i="47"/>
  <c r="A315" i="47"/>
  <c r="B315" i="47"/>
  <c r="D315" i="47"/>
  <c r="H315" i="47"/>
  <c r="E315" i="47"/>
  <c r="F315" i="47"/>
  <c r="C315" i="47"/>
  <c r="G315" i="47"/>
  <c r="A283" i="47"/>
  <c r="D283" i="47"/>
  <c r="B283" i="47"/>
  <c r="C283" i="47" s="1"/>
  <c r="H283" i="47"/>
  <c r="E283" i="47"/>
  <c r="F283" i="47"/>
  <c r="B251" i="47"/>
  <c r="D251" i="47"/>
  <c r="A251" i="47"/>
  <c r="E251" i="47"/>
  <c r="F251" i="47"/>
  <c r="H251" i="47"/>
  <c r="C251" i="47"/>
  <c r="G251" i="47"/>
  <c r="C563" i="47"/>
  <c r="D563" i="47"/>
  <c r="A563" i="47"/>
  <c r="B563" i="47"/>
  <c r="G563" i="47" s="1"/>
  <c r="H563" i="47"/>
  <c r="E563" i="47"/>
  <c r="F563" i="47"/>
  <c r="A416" i="47"/>
  <c r="B416" i="47"/>
  <c r="D416" i="47"/>
  <c r="E416" i="47"/>
  <c r="H416" i="47"/>
  <c r="F416" i="47"/>
  <c r="G416" i="47"/>
  <c r="C416" i="47"/>
  <c r="A89" i="47"/>
  <c r="B89" i="47"/>
  <c r="G89" i="47" s="1"/>
  <c r="D89" i="47"/>
  <c r="H89" i="47"/>
  <c r="E89" i="47"/>
  <c r="F89" i="47"/>
  <c r="C89" i="47"/>
  <c r="A57" i="47"/>
  <c r="C57" i="47"/>
  <c r="D57" i="47"/>
  <c r="B57" i="47"/>
  <c r="G57" i="47" s="1"/>
  <c r="E57" i="47"/>
  <c r="H57" i="47"/>
  <c r="F57" i="47"/>
  <c r="D25" i="47"/>
  <c r="A25" i="47"/>
  <c r="B25" i="47"/>
  <c r="G25" i="47" s="1"/>
  <c r="H25" i="47"/>
  <c r="F25" i="47"/>
  <c r="E25" i="47"/>
  <c r="C25" i="47"/>
  <c r="A130" i="47"/>
  <c r="B130" i="47"/>
  <c r="D130" i="47"/>
  <c r="E130" i="47"/>
  <c r="H130" i="47"/>
  <c r="F130" i="47"/>
  <c r="G130" i="47"/>
  <c r="C130" i="47"/>
  <c r="A292" i="47"/>
  <c r="B292" i="47"/>
  <c r="C292" i="47" s="1"/>
  <c r="D292" i="47"/>
  <c r="H292" i="47"/>
  <c r="E292" i="47"/>
  <c r="F292" i="47"/>
  <c r="G292" i="47"/>
  <c r="A252" i="47"/>
  <c r="B252" i="47"/>
  <c r="C252" i="47" s="1"/>
  <c r="D252" i="47"/>
  <c r="E252" i="47"/>
  <c r="F252" i="47"/>
  <c r="H252" i="47"/>
  <c r="B364" i="47"/>
  <c r="D364" i="47"/>
  <c r="A364" i="47"/>
  <c r="E364" i="47"/>
  <c r="H364" i="47"/>
  <c r="F364" i="47"/>
  <c r="G364" i="47"/>
  <c r="C364" i="47"/>
  <c r="A495" i="47"/>
  <c r="B495" i="47"/>
  <c r="G495" i="47" s="1"/>
  <c r="D495" i="47"/>
  <c r="E495" i="47"/>
  <c r="H495" i="47"/>
  <c r="F495" i="47"/>
  <c r="D304" i="47"/>
  <c r="A304" i="47"/>
  <c r="B304" i="47"/>
  <c r="G304" i="47" s="1"/>
  <c r="E304" i="47"/>
  <c r="H304" i="47"/>
  <c r="F304" i="47"/>
  <c r="C304" i="47"/>
  <c r="A324" i="47"/>
  <c r="D324" i="47"/>
  <c r="B324" i="47"/>
  <c r="C324" i="47" s="1"/>
  <c r="E324" i="47"/>
  <c r="F324" i="47"/>
  <c r="H324" i="47"/>
  <c r="B244" i="47"/>
  <c r="D244" i="47"/>
  <c r="A244" i="47"/>
  <c r="E244" i="47"/>
  <c r="F244" i="47"/>
  <c r="C244" i="47"/>
  <c r="H244" i="47"/>
  <c r="G244" i="47"/>
  <c r="C39" i="57"/>
  <c r="D39" i="57"/>
  <c r="E39" i="57"/>
  <c r="F39" i="57"/>
  <c r="G39" i="57"/>
  <c r="H39" i="57"/>
  <c r="A39" i="57"/>
  <c r="B39" i="57"/>
  <c r="D9" i="46"/>
  <c r="E9" i="46"/>
  <c r="F9" i="46"/>
  <c r="H9" i="46"/>
  <c r="B9" i="46"/>
  <c r="C9" i="46" s="1"/>
  <c r="A9" i="46"/>
  <c r="C3" i="57"/>
  <c r="D3" i="57"/>
  <c r="E3" i="57"/>
  <c r="F3" i="57"/>
  <c r="G3" i="57"/>
  <c r="H3" i="57"/>
  <c r="A3" i="57"/>
  <c r="B3" i="57"/>
  <c r="A3" i="64"/>
  <c r="B3" i="64"/>
  <c r="C3" i="64"/>
  <c r="D3" i="64"/>
  <c r="E3" i="64"/>
  <c r="F3" i="64"/>
  <c r="G3" i="64"/>
  <c r="H3" i="64"/>
  <c r="C63" i="57"/>
  <c r="D63" i="57"/>
  <c r="E63" i="57"/>
  <c r="F63" i="57"/>
  <c r="G63" i="57"/>
  <c r="H63" i="57"/>
  <c r="A63" i="57"/>
  <c r="B63" i="57"/>
  <c r="G19" i="46"/>
  <c r="A76" i="57"/>
  <c r="B76" i="57"/>
  <c r="C76" i="57"/>
  <c r="D76" i="57"/>
  <c r="E76" i="57"/>
  <c r="H76" i="57"/>
  <c r="F76" i="57"/>
  <c r="G76" i="57"/>
  <c r="H82" i="57"/>
  <c r="A82" i="57"/>
  <c r="B82" i="57"/>
  <c r="C82" i="57"/>
  <c r="D82" i="57"/>
  <c r="E82" i="57"/>
  <c r="F82" i="57"/>
  <c r="G82" i="57"/>
  <c r="H30" i="57"/>
  <c r="A30" i="57"/>
  <c r="B30" i="57"/>
  <c r="C30" i="57"/>
  <c r="D30" i="57"/>
  <c r="E30" i="57"/>
  <c r="F30" i="57"/>
  <c r="G30" i="57"/>
  <c r="A57" i="57"/>
  <c r="B57" i="57"/>
  <c r="C57" i="57"/>
  <c r="D57" i="57"/>
  <c r="E57" i="57"/>
  <c r="F57" i="57"/>
  <c r="G57" i="57"/>
  <c r="H57" i="57"/>
  <c r="H26" i="57"/>
  <c r="A26" i="57"/>
  <c r="B26" i="57"/>
  <c r="C26" i="57"/>
  <c r="D26" i="57"/>
  <c r="E26" i="57"/>
  <c r="F26" i="57"/>
  <c r="G26" i="57"/>
  <c r="A17" i="57"/>
  <c r="B17" i="57"/>
  <c r="C17" i="57"/>
  <c r="D17" i="57"/>
  <c r="E17" i="57"/>
  <c r="F17" i="57"/>
  <c r="G17" i="57"/>
  <c r="H17" i="57"/>
  <c r="A14" i="57"/>
  <c r="B14" i="57"/>
  <c r="H14" i="57"/>
  <c r="C14" i="57"/>
  <c r="D14" i="57"/>
  <c r="E14" i="57"/>
  <c r="F14" i="57"/>
  <c r="G14" i="57"/>
  <c r="H50" i="57"/>
  <c r="A50" i="57"/>
  <c r="B50" i="57"/>
  <c r="C50" i="57"/>
  <c r="D50" i="57"/>
  <c r="E50" i="57"/>
  <c r="F50" i="57"/>
  <c r="G50" i="57"/>
  <c r="A15" i="57"/>
  <c r="B15" i="57"/>
  <c r="C15" i="57"/>
  <c r="D15" i="57"/>
  <c r="E15" i="57"/>
  <c r="F15" i="57"/>
  <c r="G15" i="57"/>
  <c r="H15" i="57"/>
  <c r="A91" i="57"/>
  <c r="B91" i="57"/>
  <c r="C91" i="57"/>
  <c r="D91" i="57"/>
  <c r="E91" i="57"/>
  <c r="F91" i="57"/>
  <c r="G91" i="57"/>
  <c r="H91" i="57"/>
  <c r="A49" i="57"/>
  <c r="B49" i="57"/>
  <c r="C49" i="57"/>
  <c r="D49" i="57"/>
  <c r="E49" i="57"/>
  <c r="F49" i="57"/>
  <c r="G49" i="57"/>
  <c r="H49" i="57"/>
  <c r="H24" i="57"/>
  <c r="A24" i="57"/>
  <c r="B24" i="57"/>
  <c r="C24" i="57"/>
  <c r="D24" i="57"/>
  <c r="E24" i="57"/>
  <c r="F24" i="57"/>
  <c r="G24" i="57"/>
  <c r="A19" i="57"/>
  <c r="B19" i="57"/>
  <c r="C19" i="57"/>
  <c r="D19" i="57"/>
  <c r="E19" i="57"/>
  <c r="F19" i="57"/>
  <c r="G19" i="57"/>
  <c r="H19" i="57"/>
  <c r="A10" i="57"/>
  <c r="B10" i="57"/>
  <c r="C10" i="57"/>
  <c r="D10" i="57"/>
  <c r="E10" i="57"/>
  <c r="F10" i="57"/>
  <c r="G10" i="57"/>
  <c r="H10" i="57"/>
  <c r="A20" i="57"/>
  <c r="H20" i="57"/>
  <c r="B20" i="57"/>
  <c r="C20" i="57"/>
  <c r="D20" i="57"/>
  <c r="E20" i="57"/>
  <c r="F20" i="57"/>
  <c r="G20" i="57"/>
  <c r="A85" i="57"/>
  <c r="B85" i="57"/>
  <c r="C85" i="57"/>
  <c r="D85" i="57"/>
  <c r="E85" i="57"/>
  <c r="F85" i="57"/>
  <c r="G85" i="57"/>
  <c r="H85" i="57"/>
  <c r="A69" i="57"/>
  <c r="B69" i="57"/>
  <c r="C69" i="57"/>
  <c r="D69" i="57"/>
  <c r="E69" i="57"/>
  <c r="F69" i="57"/>
  <c r="G69" i="57"/>
  <c r="H69" i="57"/>
  <c r="H60" i="57"/>
  <c r="A60" i="57"/>
  <c r="B60" i="57"/>
  <c r="C60" i="57"/>
  <c r="D60" i="57"/>
  <c r="E60" i="57"/>
  <c r="F60" i="57"/>
  <c r="G60" i="57"/>
  <c r="H44" i="57"/>
  <c r="A44" i="57"/>
  <c r="B44" i="57"/>
  <c r="C44" i="57"/>
  <c r="D44" i="57"/>
  <c r="E44" i="57"/>
  <c r="F44" i="57"/>
  <c r="G44" i="57"/>
  <c r="A71" i="57"/>
  <c r="B71" i="57"/>
  <c r="C71" i="57"/>
  <c r="D71" i="57"/>
  <c r="E71" i="57"/>
  <c r="F71" i="57"/>
  <c r="G71" i="57"/>
  <c r="H71" i="57"/>
  <c r="A37" i="57"/>
  <c r="B37" i="57"/>
  <c r="C37" i="57"/>
  <c r="D37" i="57"/>
  <c r="E37" i="57"/>
  <c r="F37" i="57"/>
  <c r="G37" i="57"/>
  <c r="H37" i="57"/>
  <c r="A87" i="57"/>
  <c r="B87" i="57"/>
  <c r="C87" i="57"/>
  <c r="D87" i="57"/>
  <c r="E87" i="57"/>
  <c r="F87" i="57"/>
  <c r="G87" i="57"/>
  <c r="H87" i="57"/>
  <c r="A48" i="57"/>
  <c r="B48" i="57"/>
  <c r="C48" i="57"/>
  <c r="D48" i="57"/>
  <c r="E48" i="57"/>
  <c r="F48" i="57"/>
  <c r="G48" i="57"/>
  <c r="H48" i="57"/>
  <c r="A33" i="57"/>
  <c r="B33" i="57"/>
  <c r="C33" i="57"/>
  <c r="D33" i="57"/>
  <c r="E33" i="57"/>
  <c r="F33" i="57"/>
  <c r="G33" i="57"/>
  <c r="H33" i="57"/>
  <c r="H88" i="57"/>
  <c r="A88" i="57"/>
  <c r="B88" i="57"/>
  <c r="C88" i="57"/>
  <c r="D88" i="57"/>
  <c r="E88" i="57"/>
  <c r="F88" i="57"/>
  <c r="G88" i="57"/>
  <c r="A61" i="57"/>
  <c r="B61" i="57"/>
  <c r="C61" i="57"/>
  <c r="D61" i="57"/>
  <c r="E61" i="57"/>
  <c r="F61" i="57"/>
  <c r="G61" i="57"/>
  <c r="H61" i="57"/>
  <c r="H32" i="57"/>
  <c r="A32" i="57"/>
  <c r="B32" i="57"/>
  <c r="C32" i="57"/>
  <c r="D32" i="57"/>
  <c r="E32" i="57"/>
  <c r="F32" i="57"/>
  <c r="G32" i="57"/>
  <c r="A8" i="57"/>
  <c r="B8" i="57"/>
  <c r="C8" i="57"/>
  <c r="D8" i="57"/>
  <c r="E8" i="57"/>
  <c r="H8" i="57"/>
  <c r="F8" i="57"/>
  <c r="G8" i="57"/>
  <c r="A55" i="57"/>
  <c r="B55" i="57"/>
  <c r="C55" i="57"/>
  <c r="D55" i="57"/>
  <c r="E55" i="57"/>
  <c r="F55" i="57"/>
  <c r="G55" i="57"/>
  <c r="H55" i="57"/>
  <c r="A9" i="57"/>
  <c r="B9" i="57"/>
  <c r="C9" i="57"/>
  <c r="D9" i="57"/>
  <c r="E9" i="57"/>
  <c r="F9" i="57"/>
  <c r="G9" i="57"/>
  <c r="H9" i="57"/>
  <c r="A35" i="57"/>
  <c r="B35" i="57"/>
  <c r="C35" i="57"/>
  <c r="D35" i="57"/>
  <c r="E35" i="57"/>
  <c r="F35" i="57"/>
  <c r="G35" i="57"/>
  <c r="H35" i="57"/>
  <c r="A64" i="57"/>
  <c r="B64" i="57"/>
  <c r="C64" i="57"/>
  <c r="D64" i="57"/>
  <c r="E64" i="57"/>
  <c r="F64" i="57"/>
  <c r="G64" i="57"/>
  <c r="H64" i="57"/>
  <c r="A59" i="57"/>
  <c r="B59" i="57"/>
  <c r="C59" i="57"/>
  <c r="D59" i="57"/>
  <c r="E59" i="57"/>
  <c r="F59" i="57"/>
  <c r="G59" i="57"/>
  <c r="H59" i="57"/>
  <c r="A79" i="57"/>
  <c r="B79" i="57"/>
  <c r="C79" i="57"/>
  <c r="D79" i="57"/>
  <c r="E79" i="57"/>
  <c r="F79" i="57"/>
  <c r="G79" i="57"/>
  <c r="H79" i="57"/>
  <c r="A31" i="57"/>
  <c r="B31" i="57"/>
  <c r="C31" i="57"/>
  <c r="D31" i="57"/>
  <c r="E31" i="57"/>
  <c r="F31" i="57"/>
  <c r="G31" i="57"/>
  <c r="H31" i="57"/>
  <c r="A86" i="57"/>
  <c r="B86" i="57"/>
  <c r="C86" i="57"/>
  <c r="D86" i="57"/>
  <c r="E86" i="57"/>
  <c r="F86" i="57"/>
  <c r="G86" i="57"/>
  <c r="H86" i="57"/>
  <c r="H58" i="57"/>
  <c r="A58" i="57"/>
  <c r="B58" i="57"/>
  <c r="C58" i="57"/>
  <c r="D58" i="57"/>
  <c r="E58" i="57"/>
  <c r="F58" i="57"/>
  <c r="G58" i="57"/>
  <c r="A66" i="57"/>
  <c r="B66" i="57"/>
  <c r="H66" i="57"/>
  <c r="C66" i="57"/>
  <c r="D66" i="57"/>
  <c r="E66" i="57"/>
  <c r="F66" i="57"/>
  <c r="G66" i="57"/>
  <c r="H36" i="57"/>
  <c r="A36" i="57"/>
  <c r="B36" i="57"/>
  <c r="C36" i="57"/>
  <c r="D36" i="57"/>
  <c r="E36" i="57"/>
  <c r="F36" i="57"/>
  <c r="G36" i="57"/>
  <c r="H84" i="57"/>
  <c r="A84" i="57"/>
  <c r="B84" i="57"/>
  <c r="C84" i="57"/>
  <c r="D84" i="57"/>
  <c r="E84" i="57"/>
  <c r="F84" i="57"/>
  <c r="G84" i="57"/>
  <c r="A23" i="57"/>
  <c r="B23" i="57"/>
  <c r="C23" i="57"/>
  <c r="D23" i="57"/>
  <c r="E23" i="57"/>
  <c r="F23" i="57"/>
  <c r="G23" i="57"/>
  <c r="H23" i="57"/>
  <c r="A25" i="57"/>
  <c r="B25" i="57"/>
  <c r="C25" i="57"/>
  <c r="D25" i="57"/>
  <c r="E25" i="57"/>
  <c r="F25" i="57"/>
  <c r="G25" i="57"/>
  <c r="H25" i="57"/>
  <c r="A54" i="57"/>
  <c r="B54" i="57"/>
  <c r="C54" i="57"/>
  <c r="D54" i="57"/>
  <c r="E54" i="57"/>
  <c r="F54" i="57"/>
  <c r="G54" i="57"/>
  <c r="H54" i="57"/>
  <c r="A5" i="57"/>
  <c r="B5" i="57"/>
  <c r="C5" i="57"/>
  <c r="D5" i="57"/>
  <c r="E5" i="57"/>
  <c r="F5" i="57"/>
  <c r="G5" i="57"/>
  <c r="H5" i="57"/>
  <c r="A83" i="57"/>
  <c r="B83" i="57"/>
  <c r="C83" i="57"/>
  <c r="D83" i="57"/>
  <c r="E83" i="57"/>
  <c r="F83" i="57"/>
  <c r="G83" i="57"/>
  <c r="H83" i="57"/>
  <c r="A47" i="57"/>
  <c r="B47" i="57"/>
  <c r="C47" i="57"/>
  <c r="D47" i="57"/>
  <c r="E47" i="57"/>
  <c r="F47" i="57"/>
  <c r="G47" i="57"/>
  <c r="H47" i="57"/>
  <c r="A12" i="57"/>
  <c r="B12" i="57"/>
  <c r="C12" i="57"/>
  <c r="D12" i="57"/>
  <c r="H12" i="57"/>
  <c r="E12" i="57"/>
  <c r="F12" i="57"/>
  <c r="G12" i="57"/>
  <c r="H22" i="57"/>
  <c r="A22" i="57"/>
  <c r="B22" i="57"/>
  <c r="C22" i="57"/>
  <c r="D22" i="57"/>
  <c r="E22" i="57"/>
  <c r="F22" i="57"/>
  <c r="G22" i="57"/>
  <c r="A45" i="57"/>
  <c r="B45" i="57"/>
  <c r="C45" i="57"/>
  <c r="D45" i="57"/>
  <c r="E45" i="57"/>
  <c r="F45" i="57"/>
  <c r="G45" i="57"/>
  <c r="H45" i="57"/>
  <c r="A77" i="57"/>
  <c r="B77" i="57"/>
  <c r="C77" i="57"/>
  <c r="D77" i="57"/>
  <c r="E77" i="57"/>
  <c r="F77" i="57"/>
  <c r="G77" i="57"/>
  <c r="H77" i="57"/>
  <c r="A42" i="57"/>
  <c r="B42" i="57"/>
  <c r="C42" i="57"/>
  <c r="D42" i="57"/>
  <c r="E42" i="57"/>
  <c r="F42" i="57"/>
  <c r="G42" i="57"/>
  <c r="H42" i="57"/>
  <c r="H78" i="57"/>
  <c r="A78" i="57"/>
  <c r="B78" i="57"/>
  <c r="C78" i="57"/>
  <c r="D78" i="57"/>
  <c r="E78" i="57"/>
  <c r="F78" i="57"/>
  <c r="G78" i="57"/>
  <c r="H52" i="57"/>
  <c r="A52" i="57"/>
  <c r="B52" i="57"/>
  <c r="C52" i="57"/>
  <c r="D52" i="57"/>
  <c r="E52" i="57"/>
  <c r="F52" i="57"/>
  <c r="G52" i="57"/>
  <c r="A21" i="57"/>
  <c r="B21" i="57"/>
  <c r="C21" i="57"/>
  <c r="D21" i="57"/>
  <c r="E21" i="57"/>
  <c r="F21" i="57"/>
  <c r="G21" i="57"/>
  <c r="H21" i="57"/>
  <c r="A51" i="57"/>
  <c r="B51" i="57"/>
  <c r="C51" i="57"/>
  <c r="D51" i="57"/>
  <c r="E51" i="57"/>
  <c r="F51" i="57"/>
  <c r="G51" i="57"/>
  <c r="H51" i="57"/>
  <c r="A41" i="57"/>
  <c r="B41" i="57"/>
  <c r="C41" i="57"/>
  <c r="D41" i="57"/>
  <c r="E41" i="57"/>
  <c r="F41" i="57"/>
  <c r="G41" i="57"/>
  <c r="H41" i="57"/>
  <c r="A7" i="57"/>
  <c r="B7" i="57"/>
  <c r="C7" i="57"/>
  <c r="D7" i="57"/>
  <c r="E7" i="57"/>
  <c r="F7" i="57"/>
  <c r="G7" i="57"/>
  <c r="H7" i="57"/>
  <c r="A80" i="57"/>
  <c r="B80" i="57"/>
  <c r="C80" i="57"/>
  <c r="H80" i="57"/>
  <c r="D80" i="57"/>
  <c r="E80" i="57"/>
  <c r="F80" i="57"/>
  <c r="G80" i="57"/>
  <c r="A65" i="57"/>
  <c r="B65" i="57"/>
  <c r="C65" i="57"/>
  <c r="D65" i="57"/>
  <c r="E65" i="57"/>
  <c r="F65" i="57"/>
  <c r="G65" i="57"/>
  <c r="H65" i="57"/>
  <c r="A4" i="57"/>
  <c r="B4" i="57"/>
  <c r="C4" i="57"/>
  <c r="H4" i="57"/>
  <c r="D4" i="57"/>
  <c r="E4" i="57"/>
  <c r="F4" i="57"/>
  <c r="G4" i="57"/>
  <c r="A43" i="57"/>
  <c r="B43" i="57"/>
  <c r="C43" i="57"/>
  <c r="D43" i="57"/>
  <c r="E43" i="57"/>
  <c r="F43" i="57"/>
  <c r="G43" i="57"/>
  <c r="H43" i="57"/>
  <c r="A74" i="57"/>
  <c r="B74" i="57"/>
  <c r="C74" i="57"/>
  <c r="D74" i="57"/>
  <c r="H74" i="57"/>
  <c r="E74" i="57"/>
  <c r="F74" i="57"/>
  <c r="G74" i="57"/>
  <c r="A6" i="57"/>
  <c r="B6" i="57"/>
  <c r="C6" i="57"/>
  <c r="D6" i="57"/>
  <c r="E6" i="57"/>
  <c r="F6" i="57"/>
  <c r="H6" i="57"/>
  <c r="G6" i="57"/>
  <c r="H28" i="57"/>
  <c r="A28" i="57"/>
  <c r="B28" i="57"/>
  <c r="C28" i="57"/>
  <c r="D28" i="57"/>
  <c r="E28" i="57"/>
  <c r="F28" i="57"/>
  <c r="G28" i="57"/>
  <c r="A75" i="57"/>
  <c r="B75" i="57"/>
  <c r="C75" i="57"/>
  <c r="D75" i="57"/>
  <c r="E75" i="57"/>
  <c r="F75" i="57"/>
  <c r="G75" i="57"/>
  <c r="H75" i="57"/>
  <c r="H40" i="57"/>
  <c r="A40" i="57"/>
  <c r="B40" i="57"/>
  <c r="C40" i="57"/>
  <c r="D40" i="57"/>
  <c r="E40" i="57"/>
  <c r="F40" i="57"/>
  <c r="G40" i="57"/>
  <c r="H46" i="57"/>
  <c r="A46" i="57"/>
  <c r="B46" i="57"/>
  <c r="C46" i="57"/>
  <c r="D46" i="57"/>
  <c r="E46" i="57"/>
  <c r="F46" i="57"/>
  <c r="G46" i="57"/>
  <c r="A13" i="57"/>
  <c r="B13" i="57"/>
  <c r="C13" i="57"/>
  <c r="D13" i="57"/>
  <c r="E13" i="57"/>
  <c r="F13" i="57"/>
  <c r="G13" i="57"/>
  <c r="H13" i="57"/>
  <c r="H70" i="57"/>
  <c r="A70" i="57"/>
  <c r="B70" i="57"/>
  <c r="C70" i="57"/>
  <c r="D70" i="57"/>
  <c r="E70" i="57"/>
  <c r="F70" i="57"/>
  <c r="G70" i="57"/>
  <c r="H90" i="57"/>
  <c r="A90" i="57"/>
  <c r="B90" i="57"/>
  <c r="C90" i="57"/>
  <c r="D90" i="57"/>
  <c r="E90" i="57"/>
  <c r="F90" i="57"/>
  <c r="G90" i="57"/>
  <c r="H18" i="57"/>
  <c r="A18" i="57"/>
  <c r="B18" i="57"/>
  <c r="C18" i="57"/>
  <c r="D18" i="57"/>
  <c r="E18" i="57"/>
  <c r="F18" i="57"/>
  <c r="G18" i="57"/>
  <c r="A27" i="57"/>
  <c r="B27" i="57"/>
  <c r="C27" i="57"/>
  <c r="D27" i="57"/>
  <c r="E27" i="57"/>
  <c r="F27" i="57"/>
  <c r="G27" i="57"/>
  <c r="H27" i="57"/>
  <c r="H68" i="57"/>
  <c r="A68" i="57"/>
  <c r="B68" i="57"/>
  <c r="C68" i="57"/>
  <c r="D68" i="57"/>
  <c r="E68" i="57"/>
  <c r="F68" i="57"/>
  <c r="G68" i="57"/>
  <c r="A67" i="57"/>
  <c r="B67" i="57"/>
  <c r="C67" i="57"/>
  <c r="D67" i="57"/>
  <c r="E67" i="57"/>
  <c r="F67" i="57"/>
  <c r="G67" i="57"/>
  <c r="H67" i="57"/>
  <c r="H56" i="57"/>
  <c r="A56" i="57"/>
  <c r="B56" i="57"/>
  <c r="C56" i="57"/>
  <c r="D56" i="57"/>
  <c r="E56" i="57"/>
  <c r="F56" i="57"/>
  <c r="G56" i="57"/>
  <c r="A11" i="57"/>
  <c r="B11" i="57"/>
  <c r="C11" i="57"/>
  <c r="D11" i="57"/>
  <c r="E11" i="57"/>
  <c r="F11" i="57"/>
  <c r="G11" i="57"/>
  <c r="H11" i="57"/>
  <c r="A81" i="57"/>
  <c r="B81" i="57"/>
  <c r="C81" i="57"/>
  <c r="D81" i="57"/>
  <c r="E81" i="57"/>
  <c r="F81" i="57"/>
  <c r="G81" i="57"/>
  <c r="H81" i="57"/>
  <c r="A53" i="57"/>
  <c r="B53" i="57"/>
  <c r="C53" i="57"/>
  <c r="D53" i="57"/>
  <c r="E53" i="57"/>
  <c r="F53" i="57"/>
  <c r="G53" i="57"/>
  <c r="H53" i="57"/>
  <c r="A29" i="57"/>
  <c r="B29" i="57"/>
  <c r="C29" i="57"/>
  <c r="D29" i="57"/>
  <c r="E29" i="57"/>
  <c r="F29" i="57"/>
  <c r="G29" i="57"/>
  <c r="H29" i="57"/>
  <c r="H16" i="57"/>
  <c r="A16" i="57"/>
  <c r="B16" i="57"/>
  <c r="C16" i="57"/>
  <c r="D16" i="57"/>
  <c r="E16" i="57"/>
  <c r="F16" i="57"/>
  <c r="G16" i="57"/>
  <c r="A34" i="57"/>
  <c r="B34" i="57"/>
  <c r="C34" i="57"/>
  <c r="D34" i="57"/>
  <c r="E34" i="57"/>
  <c r="F34" i="57"/>
  <c r="G34" i="57"/>
  <c r="H34" i="57"/>
  <c r="A10" i="46"/>
  <c r="B10" i="46"/>
  <c r="C10" i="46" s="1"/>
  <c r="D10" i="46"/>
  <c r="E10" i="46"/>
  <c r="H10" i="46"/>
  <c r="F10" i="46"/>
  <c r="A15" i="46"/>
  <c r="B15" i="46"/>
  <c r="C15" i="46" s="1"/>
  <c r="D15" i="46"/>
  <c r="E15" i="46"/>
  <c r="F15" i="46"/>
  <c r="H15" i="46"/>
  <c r="H24" i="46"/>
  <c r="A24" i="46"/>
  <c r="B24" i="46"/>
  <c r="G24" i="46" s="1"/>
  <c r="C24" i="46"/>
  <c r="D24" i="46"/>
  <c r="E24" i="46"/>
  <c r="F24" i="46"/>
  <c r="A11" i="46"/>
  <c r="B11" i="46"/>
  <c r="C11" i="46" s="1"/>
  <c r="D11" i="46"/>
  <c r="E11" i="46"/>
  <c r="F11" i="46"/>
  <c r="H11" i="46"/>
  <c r="A23" i="46"/>
  <c r="B23" i="46"/>
  <c r="C23" i="46" s="1"/>
  <c r="D23" i="46"/>
  <c r="E23" i="46"/>
  <c r="F23" i="46"/>
  <c r="G23" i="46"/>
  <c r="H23" i="46"/>
  <c r="A21" i="46"/>
  <c r="B21" i="46"/>
  <c r="C21" i="46" s="1"/>
  <c r="D21" i="46"/>
  <c r="E21" i="46"/>
  <c r="F21" i="46"/>
  <c r="G21" i="46"/>
  <c r="H21" i="46"/>
  <c r="A13" i="46"/>
  <c r="B13" i="46"/>
  <c r="C13" i="46" s="1"/>
  <c r="D13" i="46"/>
  <c r="E13" i="46"/>
  <c r="F13" i="46"/>
  <c r="G13" i="46"/>
  <c r="H13" i="46"/>
  <c r="A17" i="46"/>
  <c r="B17" i="46"/>
  <c r="C17" i="46" s="1"/>
  <c r="D17" i="46"/>
  <c r="E17" i="46"/>
  <c r="F17" i="46"/>
  <c r="G17" i="46"/>
  <c r="H17" i="46"/>
  <c r="A25" i="46"/>
  <c r="B25" i="46"/>
  <c r="C25" i="46" s="1"/>
  <c r="D25" i="46"/>
  <c r="E25" i="46"/>
  <c r="F25" i="46"/>
  <c r="G25" i="46"/>
  <c r="H25" i="46"/>
  <c r="A22" i="46"/>
  <c r="B22" i="46"/>
  <c r="C22" i="46" s="1"/>
  <c r="H22" i="46"/>
  <c r="D22" i="46"/>
  <c r="E22" i="46"/>
  <c r="F22" i="46"/>
  <c r="A12" i="46"/>
  <c r="B12" i="46"/>
  <c r="C12" i="46" s="1"/>
  <c r="D12" i="46"/>
  <c r="H12" i="46"/>
  <c r="E12" i="46"/>
  <c r="F12" i="46"/>
  <c r="B5" i="65"/>
  <c r="C5" i="65" s="1"/>
  <c r="D5" i="65"/>
  <c r="E5" i="65"/>
  <c r="F5" i="65"/>
  <c r="H5" i="65"/>
  <c r="B7" i="65"/>
  <c r="C7" i="65"/>
  <c r="D7" i="65"/>
  <c r="E7" i="65"/>
  <c r="F7" i="65"/>
  <c r="G7" i="65"/>
  <c r="H7" i="65"/>
  <c r="H48" i="64"/>
  <c r="A48" i="64"/>
  <c r="B48" i="64"/>
  <c r="C48" i="64"/>
  <c r="D48" i="64"/>
  <c r="E48" i="64"/>
  <c r="F48" i="64"/>
  <c r="G48" i="64"/>
  <c r="H60" i="64"/>
  <c r="A60" i="64"/>
  <c r="B60" i="64"/>
  <c r="C60" i="64"/>
  <c r="D60" i="64"/>
  <c r="E60" i="64"/>
  <c r="F60" i="64"/>
  <c r="G60" i="64"/>
  <c r="A16" i="64"/>
  <c r="B16" i="64"/>
  <c r="C16" i="64"/>
  <c r="D16" i="64"/>
  <c r="E16" i="64"/>
  <c r="H16" i="64"/>
  <c r="F16" i="64"/>
  <c r="G16" i="64"/>
  <c r="A43" i="64"/>
  <c r="B43" i="64"/>
  <c r="C43" i="64"/>
  <c r="D43" i="64"/>
  <c r="E43" i="64"/>
  <c r="F43" i="64"/>
  <c r="G43" i="64"/>
  <c r="H43" i="64"/>
  <c r="A34" i="64"/>
  <c r="B34" i="64"/>
  <c r="C34" i="64"/>
  <c r="D34" i="64"/>
  <c r="E34" i="64"/>
  <c r="F34" i="64"/>
  <c r="G34" i="64"/>
  <c r="H34" i="64"/>
  <c r="A23" i="64"/>
  <c r="B23" i="64"/>
  <c r="C23" i="64"/>
  <c r="D23" i="64"/>
  <c r="E23" i="64"/>
  <c r="F23" i="64"/>
  <c r="G23" i="64"/>
  <c r="H23" i="64"/>
  <c r="A7" i="64"/>
  <c r="B7" i="64"/>
  <c r="C7" i="64"/>
  <c r="D7" i="64"/>
  <c r="E7" i="64"/>
  <c r="F7" i="64"/>
  <c r="G7" i="64"/>
  <c r="H7" i="64"/>
  <c r="A12" i="64"/>
  <c r="B12" i="64"/>
  <c r="C12" i="64"/>
  <c r="H12" i="64"/>
  <c r="D12" i="64"/>
  <c r="E12" i="64"/>
  <c r="F12" i="64"/>
  <c r="G12" i="64"/>
  <c r="H58" i="64"/>
  <c r="A58" i="64"/>
  <c r="B58" i="64"/>
  <c r="C58" i="64"/>
  <c r="D58" i="64"/>
  <c r="E58" i="64"/>
  <c r="F58" i="64"/>
  <c r="G58" i="64"/>
  <c r="A25" i="64"/>
  <c r="B25" i="64"/>
  <c r="C25" i="64"/>
  <c r="D25" i="64"/>
  <c r="E25" i="64"/>
  <c r="F25" i="64"/>
  <c r="G25" i="64"/>
  <c r="H25" i="64"/>
  <c r="H46" i="64"/>
  <c r="A46" i="64"/>
  <c r="B46" i="64"/>
  <c r="C46" i="64"/>
  <c r="D46" i="64"/>
  <c r="E46" i="64"/>
  <c r="F46" i="64"/>
  <c r="G46" i="64"/>
  <c r="A29" i="64"/>
  <c r="B29" i="64"/>
  <c r="C29" i="64"/>
  <c r="D29" i="64"/>
  <c r="E29" i="64"/>
  <c r="F29" i="64"/>
  <c r="G29" i="64"/>
  <c r="H29" i="64"/>
  <c r="A31" i="64"/>
  <c r="B31" i="64"/>
  <c r="C31" i="64"/>
  <c r="D31" i="64"/>
  <c r="E31" i="64"/>
  <c r="F31" i="64"/>
  <c r="G31" i="64"/>
  <c r="H31" i="64"/>
  <c r="A51" i="64"/>
  <c r="B51" i="64"/>
  <c r="C51" i="64"/>
  <c r="D51" i="64"/>
  <c r="E51" i="64"/>
  <c r="F51" i="64"/>
  <c r="G51" i="64"/>
  <c r="H51" i="64"/>
  <c r="H62" i="64"/>
  <c r="A62" i="64"/>
  <c r="B62" i="64"/>
  <c r="C62" i="64"/>
  <c r="D62" i="64"/>
  <c r="E62" i="64"/>
  <c r="F62" i="64"/>
  <c r="G62" i="64"/>
  <c r="A59" i="64"/>
  <c r="B59" i="64"/>
  <c r="C59" i="64"/>
  <c r="D59" i="64"/>
  <c r="E59" i="64"/>
  <c r="F59" i="64"/>
  <c r="G59" i="64"/>
  <c r="H59" i="64"/>
  <c r="A41" i="64"/>
  <c r="B41" i="64"/>
  <c r="C41" i="64"/>
  <c r="D41" i="64"/>
  <c r="E41" i="64"/>
  <c r="F41" i="64"/>
  <c r="G41" i="64"/>
  <c r="H41" i="64"/>
  <c r="A63" i="64"/>
  <c r="B63" i="64"/>
  <c r="C63" i="64"/>
  <c r="D63" i="64"/>
  <c r="E63" i="64"/>
  <c r="F63" i="64"/>
  <c r="G63" i="64"/>
  <c r="H63" i="64"/>
  <c r="A47" i="64"/>
  <c r="B47" i="64"/>
  <c r="C47" i="64"/>
  <c r="D47" i="64"/>
  <c r="E47" i="64"/>
  <c r="F47" i="64"/>
  <c r="G47" i="64"/>
  <c r="H47" i="64"/>
  <c r="H36" i="64"/>
  <c r="A36" i="64"/>
  <c r="B36" i="64"/>
  <c r="C36" i="64"/>
  <c r="D36" i="64"/>
  <c r="E36" i="64"/>
  <c r="F36" i="64"/>
  <c r="G36" i="64"/>
  <c r="A65" i="64"/>
  <c r="B65" i="64"/>
  <c r="C65" i="64"/>
  <c r="D65" i="64"/>
  <c r="E65" i="64"/>
  <c r="F65" i="64"/>
  <c r="G65" i="64"/>
  <c r="H65" i="64"/>
  <c r="A56" i="64"/>
  <c r="H56" i="64"/>
  <c r="B56" i="64"/>
  <c r="C56" i="64"/>
  <c r="D56" i="64"/>
  <c r="E56" i="64"/>
  <c r="F56" i="64"/>
  <c r="G56" i="64"/>
  <c r="A33" i="64"/>
  <c r="B33" i="64"/>
  <c r="C33" i="64"/>
  <c r="D33" i="64"/>
  <c r="E33" i="64"/>
  <c r="F33" i="64"/>
  <c r="G33" i="64"/>
  <c r="H33" i="64"/>
  <c r="H20" i="64"/>
  <c r="A20" i="64"/>
  <c r="B20" i="64"/>
  <c r="C20" i="64"/>
  <c r="D20" i="64"/>
  <c r="E20" i="64"/>
  <c r="F20" i="64"/>
  <c r="G20" i="64"/>
  <c r="A40" i="64"/>
  <c r="H40" i="64"/>
  <c r="B40" i="64"/>
  <c r="C40" i="64"/>
  <c r="D40" i="64"/>
  <c r="E40" i="64"/>
  <c r="F40" i="64"/>
  <c r="G40" i="64"/>
  <c r="A4" i="64"/>
  <c r="B4" i="64"/>
  <c r="C4" i="64"/>
  <c r="D4" i="64"/>
  <c r="E4" i="64"/>
  <c r="F4" i="64"/>
  <c r="G4" i="64"/>
  <c r="H4" i="64"/>
  <c r="A55" i="64"/>
  <c r="B55" i="64"/>
  <c r="C55" i="64"/>
  <c r="D55" i="64"/>
  <c r="E55" i="64"/>
  <c r="F55" i="64"/>
  <c r="G55" i="64"/>
  <c r="H55" i="64"/>
  <c r="A52" i="64"/>
  <c r="B52" i="64"/>
  <c r="C52" i="64"/>
  <c r="D52" i="64"/>
  <c r="E52" i="64"/>
  <c r="F52" i="64"/>
  <c r="G52" i="64"/>
  <c r="H52" i="64"/>
  <c r="A69" i="64"/>
  <c r="B69" i="64"/>
  <c r="C69" i="64"/>
  <c r="D69" i="64"/>
  <c r="E69" i="64"/>
  <c r="F69" i="64"/>
  <c r="G69" i="64"/>
  <c r="H69" i="64"/>
  <c r="A14" i="64"/>
  <c r="B14" i="64"/>
  <c r="C14" i="64"/>
  <c r="D14" i="64"/>
  <c r="H14" i="64"/>
  <c r="E14" i="64"/>
  <c r="F14" i="64"/>
  <c r="G14" i="64"/>
  <c r="A18" i="64"/>
  <c r="B18" i="64"/>
  <c r="C18" i="64"/>
  <c r="D18" i="64"/>
  <c r="E18" i="64"/>
  <c r="F18" i="64"/>
  <c r="H18" i="64"/>
  <c r="G18" i="64"/>
  <c r="A11" i="64"/>
  <c r="B11" i="64"/>
  <c r="C11" i="64"/>
  <c r="D11" i="64"/>
  <c r="E11" i="64"/>
  <c r="F11" i="64"/>
  <c r="G11" i="64"/>
  <c r="H11" i="64"/>
  <c r="A37" i="64"/>
  <c r="B37" i="64"/>
  <c r="C37" i="64"/>
  <c r="D37" i="64"/>
  <c r="E37" i="64"/>
  <c r="F37" i="64"/>
  <c r="G37" i="64"/>
  <c r="H37" i="64"/>
  <c r="A64" i="64"/>
  <c r="B64" i="64"/>
  <c r="H64" i="64"/>
  <c r="C64" i="64"/>
  <c r="D64" i="64"/>
  <c r="E64" i="64"/>
  <c r="F64" i="64"/>
  <c r="G64" i="64"/>
  <c r="H26" i="64"/>
  <c r="A26" i="64"/>
  <c r="B26" i="64"/>
  <c r="C26" i="64"/>
  <c r="D26" i="64"/>
  <c r="E26" i="64"/>
  <c r="F26" i="64"/>
  <c r="G26" i="64"/>
  <c r="H32" i="64"/>
  <c r="A32" i="64"/>
  <c r="B32" i="64"/>
  <c r="C32" i="64"/>
  <c r="D32" i="64"/>
  <c r="E32" i="64"/>
  <c r="F32" i="64"/>
  <c r="G32" i="64"/>
  <c r="A27" i="64"/>
  <c r="B27" i="64"/>
  <c r="C27" i="64"/>
  <c r="D27" i="64"/>
  <c r="E27" i="64"/>
  <c r="F27" i="64"/>
  <c r="G27" i="64"/>
  <c r="H27" i="64"/>
  <c r="A45" i="64"/>
  <c r="B45" i="64"/>
  <c r="C45" i="64"/>
  <c r="D45" i="64"/>
  <c r="E45" i="64"/>
  <c r="F45" i="64"/>
  <c r="G45" i="64"/>
  <c r="H45" i="64"/>
  <c r="A57" i="64"/>
  <c r="B57" i="64"/>
  <c r="C57" i="64"/>
  <c r="D57" i="64"/>
  <c r="E57" i="64"/>
  <c r="F57" i="64"/>
  <c r="G57" i="64"/>
  <c r="H57" i="64"/>
  <c r="A15" i="64"/>
  <c r="B15" i="64"/>
  <c r="C15" i="64"/>
  <c r="D15" i="64"/>
  <c r="E15" i="64"/>
  <c r="F15" i="64"/>
  <c r="G15" i="64"/>
  <c r="H15" i="64"/>
  <c r="A6" i="64"/>
  <c r="H6" i="64"/>
  <c r="B6" i="64"/>
  <c r="C6" i="64"/>
  <c r="D6" i="64"/>
  <c r="E6" i="64"/>
  <c r="F6" i="64"/>
  <c r="G6" i="64"/>
  <c r="H8" i="64"/>
  <c r="A8" i="64"/>
  <c r="B8" i="64"/>
  <c r="C8" i="64"/>
  <c r="D8" i="64"/>
  <c r="E8" i="64"/>
  <c r="F8" i="64"/>
  <c r="G8" i="64"/>
  <c r="H30" i="64"/>
  <c r="A30" i="64"/>
  <c r="B30" i="64"/>
  <c r="C30" i="64"/>
  <c r="D30" i="64"/>
  <c r="E30" i="64"/>
  <c r="F30" i="64"/>
  <c r="G30" i="64"/>
  <c r="A19" i="64"/>
  <c r="B19" i="64"/>
  <c r="C19" i="64"/>
  <c r="D19" i="64"/>
  <c r="E19" i="64"/>
  <c r="F19" i="64"/>
  <c r="G19" i="64"/>
  <c r="H19" i="64"/>
  <c r="A9" i="64"/>
  <c r="B9" i="64"/>
  <c r="C9" i="64"/>
  <c r="D9" i="64"/>
  <c r="E9" i="64"/>
  <c r="F9" i="64"/>
  <c r="G9" i="64"/>
  <c r="H9" i="64"/>
  <c r="A21" i="64"/>
  <c r="B21" i="64"/>
  <c r="C21" i="64"/>
  <c r="D21" i="64"/>
  <c r="E21" i="64"/>
  <c r="F21" i="64"/>
  <c r="G21" i="64"/>
  <c r="H21" i="64"/>
  <c r="A44" i="64"/>
  <c r="B44" i="64"/>
  <c r="C44" i="64"/>
  <c r="D44" i="64"/>
  <c r="E44" i="64"/>
  <c r="F44" i="64"/>
  <c r="G44" i="64"/>
  <c r="H44" i="64"/>
  <c r="A35" i="64"/>
  <c r="B35" i="64"/>
  <c r="C35" i="64"/>
  <c r="D35" i="64"/>
  <c r="E35" i="64"/>
  <c r="F35" i="64"/>
  <c r="G35" i="64"/>
  <c r="H35" i="64"/>
  <c r="H54" i="64"/>
  <c r="A54" i="64"/>
  <c r="B54" i="64"/>
  <c r="C54" i="64"/>
  <c r="D54" i="64"/>
  <c r="E54" i="64"/>
  <c r="F54" i="64"/>
  <c r="G54" i="64"/>
  <c r="A53" i="64"/>
  <c r="B53" i="64"/>
  <c r="C53" i="64"/>
  <c r="D53" i="64"/>
  <c r="E53" i="64"/>
  <c r="F53" i="64"/>
  <c r="G53" i="64"/>
  <c r="H53" i="64"/>
  <c r="A50" i="64"/>
  <c r="B50" i="64"/>
  <c r="H50" i="64"/>
  <c r="C50" i="64"/>
  <c r="D50" i="64"/>
  <c r="E50" i="64"/>
  <c r="F50" i="64"/>
  <c r="G50" i="64"/>
  <c r="H66" i="64"/>
  <c r="A66" i="64"/>
  <c r="B66" i="64"/>
  <c r="C66" i="64"/>
  <c r="D66" i="64"/>
  <c r="E66" i="64"/>
  <c r="F66" i="64"/>
  <c r="G66" i="64"/>
  <c r="A17" i="64"/>
  <c r="B17" i="64"/>
  <c r="C17" i="64"/>
  <c r="D17" i="64"/>
  <c r="E17" i="64"/>
  <c r="F17" i="64"/>
  <c r="G17" i="64"/>
  <c r="H17" i="64"/>
  <c r="H24" i="64"/>
  <c r="A24" i="64"/>
  <c r="B24" i="64"/>
  <c r="C24" i="64"/>
  <c r="D24" i="64"/>
  <c r="E24" i="64"/>
  <c r="F24" i="64"/>
  <c r="G24" i="64"/>
  <c r="A49" i="64"/>
  <c r="B49" i="64"/>
  <c r="C49" i="64"/>
  <c r="D49" i="64"/>
  <c r="E49" i="64"/>
  <c r="F49" i="64"/>
  <c r="G49" i="64"/>
  <c r="H49" i="64"/>
  <c r="A39" i="64"/>
  <c r="B39" i="64"/>
  <c r="C39" i="64"/>
  <c r="D39" i="64"/>
  <c r="E39" i="64"/>
  <c r="F39" i="64"/>
  <c r="G39" i="64"/>
  <c r="H39" i="64"/>
  <c r="A61" i="64"/>
  <c r="B61" i="64"/>
  <c r="C61" i="64"/>
  <c r="D61" i="64"/>
  <c r="E61" i="64"/>
  <c r="F61" i="64"/>
  <c r="G61" i="64"/>
  <c r="H61" i="64"/>
  <c r="A67" i="64"/>
  <c r="B67" i="64"/>
  <c r="C67" i="64"/>
  <c r="D67" i="64"/>
  <c r="E67" i="64"/>
  <c r="F67" i="64"/>
  <c r="G67" i="64"/>
  <c r="H67" i="64"/>
  <c r="A5" i="64"/>
  <c r="B5" i="64"/>
  <c r="C5" i="64"/>
  <c r="D5" i="64"/>
  <c r="E5" i="64"/>
  <c r="F5" i="64"/>
  <c r="G5" i="64"/>
  <c r="H5" i="64"/>
  <c r="A22" i="64"/>
  <c r="B22" i="64"/>
  <c r="H22" i="64"/>
  <c r="C22" i="64"/>
  <c r="D22" i="64"/>
  <c r="E22" i="64"/>
  <c r="F22" i="64"/>
  <c r="G22" i="64"/>
  <c r="H10" i="64"/>
  <c r="A10" i="64"/>
  <c r="B10" i="64"/>
  <c r="C10" i="64"/>
  <c r="D10" i="64"/>
  <c r="E10" i="64"/>
  <c r="F10" i="64"/>
  <c r="G10" i="64"/>
  <c r="H28" i="64"/>
  <c r="A28" i="64"/>
  <c r="B28" i="64"/>
  <c r="C28" i="64"/>
  <c r="D28" i="64"/>
  <c r="E28" i="64"/>
  <c r="F28" i="64"/>
  <c r="G28" i="64"/>
  <c r="O422" i="62"/>
  <c r="P422" i="62"/>
  <c r="R422" i="62"/>
  <c r="S169" i="62"/>
  <c r="S201" i="62"/>
  <c r="S265" i="62"/>
  <c r="S170" i="62"/>
  <c r="S186" i="62"/>
  <c r="S202" i="62"/>
  <c r="S218" i="62"/>
  <c r="S234" i="62"/>
  <c r="S250" i="62"/>
  <c r="S266" i="62"/>
  <c r="S282" i="62"/>
  <c r="S298" i="62"/>
  <c r="S314" i="62"/>
  <c r="S330" i="62"/>
  <c r="S204" i="62"/>
  <c r="S236" i="62"/>
  <c r="S268" i="62"/>
  <c r="S316" i="62"/>
  <c r="S318" i="62"/>
  <c r="S255" i="62"/>
  <c r="S319" i="62"/>
  <c r="S304" i="62"/>
  <c r="S337" i="62"/>
  <c r="S171" i="62"/>
  <c r="S187" i="62"/>
  <c r="S203" i="62"/>
  <c r="S219" i="62"/>
  <c r="S235" i="62"/>
  <c r="S251" i="62"/>
  <c r="S267" i="62"/>
  <c r="S283" i="62"/>
  <c r="S299" i="62"/>
  <c r="S315" i="62"/>
  <c r="S331" i="62"/>
  <c r="S188" i="62"/>
  <c r="S252" i="62"/>
  <c r="S284" i="62"/>
  <c r="S332" i="62"/>
  <c r="S239" i="62"/>
  <c r="S287" i="62"/>
  <c r="S335" i="62"/>
  <c r="S336" i="62"/>
  <c r="S321" i="62"/>
  <c r="S172" i="62"/>
  <c r="S220" i="62"/>
  <c r="S300" i="62"/>
  <c r="S263" i="62"/>
  <c r="S173" i="62"/>
  <c r="S189" i="62"/>
  <c r="S205" i="62"/>
  <c r="S221" i="62"/>
  <c r="S237" i="62"/>
  <c r="S253" i="62"/>
  <c r="S269" i="62"/>
  <c r="S285" i="62"/>
  <c r="S301" i="62"/>
  <c r="S317" i="62"/>
  <c r="S333" i="62"/>
  <c r="S190" i="62"/>
  <c r="S206" i="62"/>
  <c r="S238" i="62"/>
  <c r="S254" i="62"/>
  <c r="S286" i="62"/>
  <c r="S302" i="62"/>
  <c r="S334" i="62"/>
  <c r="S271" i="62"/>
  <c r="S272" i="62"/>
  <c r="S289" i="62"/>
  <c r="S262" i="62"/>
  <c r="S199" i="62"/>
  <c r="S327" i="62"/>
  <c r="S174" i="62"/>
  <c r="S222" i="62"/>
  <c r="S270" i="62"/>
  <c r="S175" i="62"/>
  <c r="S191" i="62"/>
  <c r="S207" i="62"/>
  <c r="S223" i="62"/>
  <c r="S303" i="62"/>
  <c r="S176" i="62"/>
  <c r="S192" i="62"/>
  <c r="S208" i="62"/>
  <c r="S224" i="62"/>
  <c r="S240" i="62"/>
  <c r="S256" i="62"/>
  <c r="S320" i="62"/>
  <c r="S177" i="62"/>
  <c r="S193" i="62"/>
  <c r="S209" i="62"/>
  <c r="S225" i="62"/>
  <c r="S241" i="62"/>
  <c r="S257" i="62"/>
  <c r="S273" i="62"/>
  <c r="S215" i="62"/>
  <c r="S178" i="62"/>
  <c r="S194" i="62"/>
  <c r="S210" i="62"/>
  <c r="S226" i="62"/>
  <c r="S242" i="62"/>
  <c r="S258" i="62"/>
  <c r="S274" i="62"/>
  <c r="S290" i="62"/>
  <c r="S306" i="62"/>
  <c r="S322" i="62"/>
  <c r="S338" i="62"/>
  <c r="S166" i="62"/>
  <c r="S214" i="62"/>
  <c r="S246" i="62"/>
  <c r="S278" i="62"/>
  <c r="S326" i="62"/>
  <c r="S231" i="62"/>
  <c r="S295" i="62"/>
  <c r="S163" i="62"/>
  <c r="S179" i="62"/>
  <c r="S195" i="62"/>
  <c r="S211" i="62"/>
  <c r="S227" i="62"/>
  <c r="S243" i="62"/>
  <c r="S259" i="62"/>
  <c r="S275" i="62"/>
  <c r="S291" i="62"/>
  <c r="S307" i="62"/>
  <c r="S323" i="62"/>
  <c r="S339" i="62"/>
  <c r="S230" i="62"/>
  <c r="S164" i="62"/>
  <c r="S180" i="62"/>
  <c r="S196" i="62"/>
  <c r="S212" i="62"/>
  <c r="S228" i="62"/>
  <c r="S244" i="62"/>
  <c r="S260" i="62"/>
  <c r="S276" i="62"/>
  <c r="S292" i="62"/>
  <c r="S308" i="62"/>
  <c r="S324" i="62"/>
  <c r="S340" i="62"/>
  <c r="S182" i="62"/>
  <c r="S167" i="62"/>
  <c r="S165" i="62"/>
  <c r="S181" i="62"/>
  <c r="S197" i="62"/>
  <c r="S213" i="62"/>
  <c r="S229" i="62"/>
  <c r="S245" i="62"/>
  <c r="S261" i="62"/>
  <c r="S277" i="62"/>
  <c r="S293" i="62"/>
  <c r="S309" i="62"/>
  <c r="S325" i="62"/>
  <c r="S341" i="62"/>
  <c r="S198" i="62"/>
  <c r="S294" i="62"/>
  <c r="S247" i="62"/>
  <c r="S311" i="62"/>
  <c r="S168" i="62"/>
  <c r="S184" i="62"/>
  <c r="S200" i="62"/>
  <c r="S216" i="62"/>
  <c r="S232" i="62"/>
  <c r="S248" i="62"/>
  <c r="S264" i="62"/>
  <c r="S280" i="62"/>
  <c r="S296" i="62"/>
  <c r="S312" i="62"/>
  <c r="S328" i="62"/>
  <c r="S185" i="62"/>
  <c r="S217" i="62"/>
  <c r="S233" i="62"/>
  <c r="S249" i="62"/>
  <c r="S281" i="62"/>
  <c r="S297" i="62"/>
  <c r="S313" i="62"/>
  <c r="S329" i="62"/>
  <c r="S288" i="62"/>
  <c r="S305" i="62"/>
  <c r="S310" i="62"/>
  <c r="S183" i="62"/>
  <c r="S279" i="62"/>
  <c r="P48" i="56"/>
  <c r="P49" i="56"/>
  <c r="P47" i="56"/>
  <c r="P64" i="56"/>
  <c r="P66" i="56"/>
  <c r="P81" i="56"/>
  <c r="P77" i="56"/>
  <c r="P70" i="56"/>
  <c r="P53" i="56"/>
  <c r="P2" i="56"/>
  <c r="M3" i="65"/>
  <c r="I3" i="65" a="1"/>
  <c r="I3" i="65" s="1"/>
  <c r="A3" i="65" s="1"/>
  <c r="K3" i="65"/>
  <c r="M2" i="65"/>
  <c r="M4" i="65"/>
  <c r="I4" i="65" a="1"/>
  <c r="I4" i="65" s="1"/>
  <c r="A4" i="65" s="1"/>
  <c r="M6" i="65"/>
  <c r="I6" i="65" a="1"/>
  <c r="I6" i="65" s="1"/>
  <c r="A6" i="65" s="1"/>
  <c r="M5" i="65"/>
  <c r="K5" i="65"/>
  <c r="M7" i="65"/>
  <c r="K7" i="65"/>
  <c r="C16" i="43"/>
  <c r="I24" i="48"/>
  <c r="J42" i="48"/>
  <c r="I42" i="48"/>
  <c r="J30" i="48"/>
  <c r="Q228" i="47"/>
  <c r="I227" i="47"/>
  <c r="Q227" i="47"/>
  <c r="M51" i="56"/>
  <c r="N51" i="56"/>
  <c r="N69" i="56"/>
  <c r="M69" i="56"/>
  <c r="N52" i="56"/>
  <c r="M52" i="56"/>
  <c r="M86" i="56"/>
  <c r="N86" i="56"/>
  <c r="M68" i="56"/>
  <c r="N68" i="56"/>
  <c r="M33" i="56"/>
  <c r="N33" i="56"/>
  <c r="N85" i="56"/>
  <c r="M85" i="56"/>
  <c r="M50" i="56"/>
  <c r="N50" i="56"/>
  <c r="M67" i="56"/>
  <c r="N67" i="56"/>
  <c r="N35" i="56"/>
  <c r="M35" i="56"/>
  <c r="N84" i="56"/>
  <c r="M84" i="56"/>
  <c r="M34" i="56"/>
  <c r="N34" i="56"/>
  <c r="S242" i="67"/>
  <c r="I300" i="67"/>
  <c r="I242" i="67"/>
  <c r="Q242" i="67"/>
  <c r="P242" i="67"/>
  <c r="I180" i="67"/>
  <c r="S122" i="67"/>
  <c r="Q122" i="67"/>
  <c r="P122" i="67"/>
  <c r="I122" i="67"/>
  <c r="I480" i="67"/>
  <c r="S422" i="67"/>
  <c r="I422" i="67"/>
  <c r="P422" i="67"/>
  <c r="Q422" i="67"/>
  <c r="I600" i="67"/>
  <c r="Q542" i="67"/>
  <c r="S542" i="67"/>
  <c r="I542" i="67"/>
  <c r="P542" i="67"/>
  <c r="I540" i="67"/>
  <c r="S482" i="67"/>
  <c r="Q482" i="67"/>
  <c r="P482" i="67"/>
  <c r="I482" i="67"/>
  <c r="I240" i="67"/>
  <c r="Q182" i="67"/>
  <c r="P182" i="67"/>
  <c r="S182" i="67"/>
  <c r="I182" i="67"/>
  <c r="I60" i="67"/>
  <c r="P2" i="67"/>
  <c r="S2" i="67"/>
  <c r="Q2" i="67"/>
  <c r="I2" i="67"/>
  <c r="S362" i="67"/>
  <c r="I362" i="67"/>
  <c r="Q362" i="67"/>
  <c r="P362" i="67"/>
  <c r="I420" i="67"/>
  <c r="Q62" i="67"/>
  <c r="I120" i="67"/>
  <c r="I62" i="67"/>
  <c r="P62" i="67"/>
  <c r="S62" i="67"/>
  <c r="I422" i="62"/>
  <c r="P2" i="62"/>
  <c r="I2" i="62"/>
  <c r="O2" i="62"/>
  <c r="P342" i="62"/>
  <c r="I342" i="62"/>
  <c r="O342" i="62"/>
  <c r="J39" i="48"/>
  <c r="I39" i="48"/>
  <c r="I49" i="48"/>
  <c r="J49" i="48"/>
  <c r="J33" i="48"/>
  <c r="I33" i="48"/>
  <c r="I21" i="48"/>
  <c r="J21" i="48"/>
  <c r="T977" i="47"/>
  <c r="R977" i="47"/>
  <c r="Q977" i="47"/>
  <c r="Q978" i="47"/>
  <c r="Q979" i="47"/>
  <c r="I977" i="47"/>
  <c r="R602" i="47"/>
  <c r="Q602" i="47"/>
  <c r="Q603" i="47"/>
  <c r="T602" i="47"/>
  <c r="Q604" i="47"/>
  <c r="I602" i="47"/>
  <c r="Q2" i="47"/>
  <c r="Q3" i="47"/>
  <c r="I2" i="47"/>
  <c r="Q4" i="47"/>
  <c r="T2" i="47"/>
  <c r="R2" i="47"/>
  <c r="R1352" i="47"/>
  <c r="Q1352" i="47"/>
  <c r="T1352" i="47"/>
  <c r="I1352" i="47"/>
  <c r="N18" i="56"/>
  <c r="M18" i="56"/>
  <c r="N17" i="56"/>
  <c r="M17" i="56"/>
  <c r="I7" i="54"/>
  <c r="I5" i="54"/>
  <c r="I3" i="54"/>
  <c r="I6" i="54"/>
  <c r="I4" i="54"/>
  <c r="I2" i="54"/>
  <c r="J6" i="54"/>
  <c r="J4" i="54"/>
  <c r="J2" i="54"/>
  <c r="J3" i="54"/>
  <c r="J5" i="54"/>
  <c r="J7" i="54"/>
  <c r="R341" i="62"/>
  <c r="R333" i="62"/>
  <c r="R336" i="62"/>
  <c r="R328" i="62"/>
  <c r="R320" i="62"/>
  <c r="R312" i="62"/>
  <c r="R339" i="62"/>
  <c r="R331" i="62"/>
  <c r="R323" i="62"/>
  <c r="R315" i="62"/>
  <c r="R334" i="62"/>
  <c r="R326" i="62"/>
  <c r="R318" i="62"/>
  <c r="R310" i="62"/>
  <c r="R337" i="62"/>
  <c r="R340" i="62"/>
  <c r="R332" i="62"/>
  <c r="R324" i="62"/>
  <c r="R316" i="62"/>
  <c r="R308" i="62"/>
  <c r="R335" i="62"/>
  <c r="R327" i="62"/>
  <c r="R319" i="62"/>
  <c r="R338" i="62"/>
  <c r="R330" i="62"/>
  <c r="R322" i="62"/>
  <c r="R314" i="62"/>
  <c r="R306" i="62"/>
  <c r="R303" i="62"/>
  <c r="R295" i="62"/>
  <c r="R287" i="62"/>
  <c r="R279" i="62"/>
  <c r="R271" i="62"/>
  <c r="R263" i="62"/>
  <c r="R313" i="62"/>
  <c r="R298" i="62"/>
  <c r="R290" i="62"/>
  <c r="R282" i="62"/>
  <c r="R274" i="62"/>
  <c r="R266" i="62"/>
  <c r="R258" i="62"/>
  <c r="R250" i="62"/>
  <c r="R307" i="62"/>
  <c r="R305" i="62"/>
  <c r="R301" i="62"/>
  <c r="R293" i="62"/>
  <c r="R285" i="62"/>
  <c r="R277" i="62"/>
  <c r="R269" i="62"/>
  <c r="R261" i="62"/>
  <c r="R253" i="62"/>
  <c r="R296" i="62"/>
  <c r="R288" i="62"/>
  <c r="R280" i="62"/>
  <c r="R272" i="62"/>
  <c r="R264" i="62"/>
  <c r="R256" i="62"/>
  <c r="R329" i="62"/>
  <c r="R309" i="62"/>
  <c r="R304" i="62"/>
  <c r="R299" i="62"/>
  <c r="R291" i="62"/>
  <c r="R283" i="62"/>
  <c r="R275" i="62"/>
  <c r="R267" i="62"/>
  <c r="R259" i="62"/>
  <c r="R251" i="62"/>
  <c r="R325" i="62"/>
  <c r="R302" i="62"/>
  <c r="R294" i="62"/>
  <c r="R286" i="62"/>
  <c r="R278" i="62"/>
  <c r="R270" i="62"/>
  <c r="R262" i="62"/>
  <c r="R254" i="62"/>
  <c r="R321" i="62"/>
  <c r="R311" i="62"/>
  <c r="R297" i="62"/>
  <c r="R289" i="62"/>
  <c r="R281" i="62"/>
  <c r="R273" i="62"/>
  <c r="R265" i="62"/>
  <c r="R257" i="62"/>
  <c r="R249" i="62"/>
  <c r="R317" i="62"/>
  <c r="R300" i="62"/>
  <c r="R292" i="62"/>
  <c r="R284" i="62"/>
  <c r="R276" i="62"/>
  <c r="R268" i="62"/>
  <c r="R260" i="62"/>
  <c r="R252" i="62"/>
  <c r="R239" i="62"/>
  <c r="R231" i="62"/>
  <c r="R223" i="62"/>
  <c r="R215" i="62"/>
  <c r="R207" i="62"/>
  <c r="R199" i="62"/>
  <c r="R191" i="62"/>
  <c r="R183" i="62"/>
  <c r="R175" i="62"/>
  <c r="R167" i="62"/>
  <c r="R242" i="62"/>
  <c r="R234" i="62"/>
  <c r="R226" i="62"/>
  <c r="R218" i="62"/>
  <c r="R210" i="62"/>
  <c r="R202" i="62"/>
  <c r="R194" i="62"/>
  <c r="R186" i="62"/>
  <c r="R178" i="62"/>
  <c r="R170" i="62"/>
  <c r="R245" i="62"/>
  <c r="R237" i="62"/>
  <c r="R229" i="62"/>
  <c r="R221" i="62"/>
  <c r="R213" i="62"/>
  <c r="R205" i="62"/>
  <c r="R197" i="62"/>
  <c r="R189" i="62"/>
  <c r="R181" i="62"/>
  <c r="R173" i="62"/>
  <c r="R165" i="62"/>
  <c r="R248" i="62"/>
  <c r="R240" i="62"/>
  <c r="R232" i="62"/>
  <c r="R224" i="62"/>
  <c r="R216" i="62"/>
  <c r="R208" i="62"/>
  <c r="R200" i="62"/>
  <c r="R192" i="62"/>
  <c r="R184" i="62"/>
  <c r="R176" i="62"/>
  <c r="R168" i="62"/>
  <c r="R243" i="62"/>
  <c r="R235" i="62"/>
  <c r="R227" i="62"/>
  <c r="R219" i="62"/>
  <c r="R211" i="62"/>
  <c r="R203" i="62"/>
  <c r="R195" i="62"/>
  <c r="R187" i="62"/>
  <c r="R179" i="62"/>
  <c r="R171" i="62"/>
  <c r="R163" i="62"/>
  <c r="R255" i="62"/>
  <c r="R247" i="62"/>
  <c r="R238" i="62"/>
  <c r="R230" i="62"/>
  <c r="R222" i="62"/>
  <c r="R214" i="62"/>
  <c r="R206" i="62"/>
  <c r="R198" i="62"/>
  <c r="R190" i="62"/>
  <c r="R182" i="62"/>
  <c r="R174" i="62"/>
  <c r="R166" i="62"/>
  <c r="J162" i="62"/>
  <c r="I162" i="62" s="1"/>
  <c r="R241" i="62"/>
  <c r="R233" i="62"/>
  <c r="R225" i="62"/>
  <c r="R217" i="62"/>
  <c r="R209" i="62"/>
  <c r="R201" i="62"/>
  <c r="R193" i="62"/>
  <c r="R185" i="62"/>
  <c r="R177" i="62"/>
  <c r="R169" i="62"/>
  <c r="R246" i="62"/>
  <c r="R244" i="62"/>
  <c r="R236" i="62"/>
  <c r="R228" i="62"/>
  <c r="R220" i="62"/>
  <c r="R212" i="62"/>
  <c r="R204" i="62"/>
  <c r="R196" i="62"/>
  <c r="R188" i="62"/>
  <c r="R180" i="62"/>
  <c r="R172" i="62"/>
  <c r="R164" i="62"/>
  <c r="J15" i="48"/>
  <c r="I15" i="48"/>
  <c r="J12" i="48"/>
  <c r="I12" i="48"/>
  <c r="J3" i="48"/>
  <c r="I3" i="48"/>
  <c r="C655" i="47" l="1"/>
  <c r="G653" i="47"/>
  <c r="C156" i="62"/>
  <c r="G132" i="62"/>
  <c r="G157" i="62"/>
  <c r="G136" i="62"/>
  <c r="C151" i="62"/>
  <c r="C423" i="62"/>
  <c r="C418" i="62"/>
  <c r="G409" i="62"/>
  <c r="G394" i="62"/>
  <c r="G419" i="62"/>
  <c r="C366" i="62"/>
  <c r="C411" i="62"/>
  <c r="G412" i="62"/>
  <c r="C410" i="62"/>
  <c r="C406" i="62"/>
  <c r="G399" i="62"/>
  <c r="G361" i="62"/>
  <c r="C404" i="62"/>
  <c r="C385" i="62"/>
  <c r="C393" i="62"/>
  <c r="C392" i="62"/>
  <c r="G389" i="62"/>
  <c r="C402" i="62"/>
  <c r="C405" i="62"/>
  <c r="G398" i="62"/>
  <c r="C401" i="62"/>
  <c r="G395" i="62"/>
  <c r="G374" i="62"/>
  <c r="C375" i="62"/>
  <c r="G387" i="62"/>
  <c r="C369" i="62"/>
  <c r="G345" i="62"/>
  <c r="G377" i="62"/>
  <c r="G390" i="62"/>
  <c r="G396" i="62"/>
  <c r="C378" i="62"/>
  <c r="G364" i="62"/>
  <c r="G349" i="62"/>
  <c r="G388" i="62"/>
  <c r="G383" i="62"/>
  <c r="C382" i="62"/>
  <c r="G379" i="62"/>
  <c r="G372" i="62"/>
  <c r="C362" i="62"/>
  <c r="G381" i="62"/>
  <c r="G384" i="62"/>
  <c r="C380" i="62"/>
  <c r="G376" i="62"/>
  <c r="C368" i="62"/>
  <c r="C370" i="62"/>
  <c r="G359" i="62"/>
  <c r="C373" i="62"/>
  <c r="C371" i="62"/>
  <c r="G358" i="62"/>
  <c r="G363" i="62"/>
  <c r="G360" i="62"/>
  <c r="G365" i="62"/>
  <c r="C357" i="62"/>
  <c r="C343" i="62"/>
  <c r="C348" i="62"/>
  <c r="G350" i="62"/>
  <c r="G352" i="62"/>
  <c r="C354" i="62"/>
  <c r="C344" i="62"/>
  <c r="G356" i="62"/>
  <c r="C353" i="62"/>
  <c r="G351" i="62"/>
  <c r="C346" i="62"/>
  <c r="A422" i="62"/>
  <c r="D422" i="62"/>
  <c r="E422" i="62"/>
  <c r="F422" i="62"/>
  <c r="H422" i="62"/>
  <c r="B422" i="62"/>
  <c r="G422" i="62" s="1"/>
  <c r="A342" i="62"/>
  <c r="B342" i="62"/>
  <c r="C342" i="62" s="1"/>
  <c r="D342" i="62"/>
  <c r="E342" i="62"/>
  <c r="F342" i="62"/>
  <c r="H342" i="62"/>
  <c r="C146" i="62"/>
  <c r="G159" i="62"/>
  <c r="G161" i="62"/>
  <c r="G120" i="62"/>
  <c r="G154" i="62"/>
  <c r="G153" i="62"/>
  <c r="G155" i="62"/>
  <c r="C160" i="62"/>
  <c r="C145" i="62"/>
  <c r="G140" i="62"/>
  <c r="C143" i="62"/>
  <c r="C150" i="62"/>
  <c r="C149" i="62"/>
  <c r="G137" i="62"/>
  <c r="C144" i="62"/>
  <c r="G147" i="62"/>
  <c r="C152" i="62"/>
  <c r="G134" i="62"/>
  <c r="G138" i="62"/>
  <c r="C133" i="62"/>
  <c r="C126" i="62"/>
  <c r="C142" i="62"/>
  <c r="C139" i="62"/>
  <c r="G141" i="62"/>
  <c r="C130" i="62"/>
  <c r="C129" i="62"/>
  <c r="C125" i="62"/>
  <c r="C131" i="62"/>
  <c r="C135" i="62"/>
  <c r="G121" i="62"/>
  <c r="G122" i="62"/>
  <c r="C123" i="62"/>
  <c r="C127" i="62"/>
  <c r="C117" i="62"/>
  <c r="C124" i="62"/>
  <c r="C118" i="62"/>
  <c r="C98" i="62"/>
  <c r="C99" i="62"/>
  <c r="C115" i="62"/>
  <c r="C110" i="62"/>
  <c r="G106" i="62"/>
  <c r="G112" i="62"/>
  <c r="C113" i="62"/>
  <c r="C107" i="62"/>
  <c r="C77" i="62"/>
  <c r="C116" i="62"/>
  <c r="C119" i="62"/>
  <c r="C108" i="62"/>
  <c r="C114" i="62"/>
  <c r="G111" i="62"/>
  <c r="G85" i="62"/>
  <c r="G102" i="62"/>
  <c r="C91" i="62"/>
  <c r="C109" i="62"/>
  <c r="C105" i="62"/>
  <c r="G95" i="62"/>
  <c r="G23" i="62"/>
  <c r="C76" i="62"/>
  <c r="G89" i="62"/>
  <c r="C88" i="62"/>
  <c r="C103" i="62"/>
  <c r="C101" i="62"/>
  <c r="C100" i="62"/>
  <c r="C93" i="62"/>
  <c r="G94" i="62"/>
  <c r="C104" i="62"/>
  <c r="G84" i="62"/>
  <c r="G79" i="62"/>
  <c r="G49" i="62"/>
  <c r="G90" i="62"/>
  <c r="G96" i="62"/>
  <c r="C60" i="62"/>
  <c r="G97" i="62"/>
  <c r="C65" i="62"/>
  <c r="C69" i="62"/>
  <c r="G92" i="62"/>
  <c r="G80" i="62"/>
  <c r="G74" i="62"/>
  <c r="G86" i="62"/>
  <c r="G35" i="62"/>
  <c r="G68" i="62"/>
  <c r="G83" i="62"/>
  <c r="G87" i="62"/>
  <c r="C81" i="62"/>
  <c r="G78" i="62"/>
  <c r="G82" i="62"/>
  <c r="C70" i="62"/>
  <c r="C71" i="62"/>
  <c r="C64" i="62"/>
  <c r="G73" i="62"/>
  <c r="C75" i="62"/>
  <c r="G27" i="62"/>
  <c r="G63" i="62"/>
  <c r="C72" i="62"/>
  <c r="G67" i="62"/>
  <c r="G66" i="62"/>
  <c r="G24" i="62"/>
  <c r="C62" i="62"/>
  <c r="G45" i="62"/>
  <c r="G47" i="62"/>
  <c r="C46" i="62"/>
  <c r="G50" i="62"/>
  <c r="C61" i="62"/>
  <c r="C11" i="62"/>
  <c r="G59" i="62"/>
  <c r="G58" i="62"/>
  <c r="C54" i="62"/>
  <c r="C57" i="62"/>
  <c r="G8" i="62"/>
  <c r="G20" i="62"/>
  <c r="C43" i="62"/>
  <c r="G52" i="62"/>
  <c r="G44" i="62"/>
  <c r="C26" i="62"/>
  <c r="G7" i="62"/>
  <c r="G13" i="62"/>
  <c r="G51" i="62"/>
  <c r="C53" i="62"/>
  <c r="G55" i="62"/>
  <c r="G56" i="62"/>
  <c r="C48" i="62"/>
  <c r="C41" i="62"/>
  <c r="C42" i="62"/>
  <c r="C33" i="62"/>
  <c r="C34" i="62"/>
  <c r="G38" i="62"/>
  <c r="C32" i="62"/>
  <c r="C40" i="62"/>
  <c r="C36" i="62"/>
  <c r="C12" i="62"/>
  <c r="C29" i="62"/>
  <c r="C37" i="62"/>
  <c r="G39" i="62"/>
  <c r="C17" i="62"/>
  <c r="G28" i="62"/>
  <c r="C31" i="62"/>
  <c r="G25" i="62"/>
  <c r="C30" i="62"/>
  <c r="G9" i="62"/>
  <c r="C15" i="62"/>
  <c r="G19" i="62"/>
  <c r="G3" i="62"/>
  <c r="C10" i="62"/>
  <c r="G14" i="62"/>
  <c r="C22" i="62"/>
  <c r="C18" i="62"/>
  <c r="G21" i="62"/>
  <c r="G4" i="62"/>
  <c r="G5" i="62"/>
  <c r="G16" i="62"/>
  <c r="C6" i="62"/>
  <c r="B2" i="62"/>
  <c r="C2" i="62" s="1"/>
  <c r="D2" i="62"/>
  <c r="A2" i="62"/>
  <c r="H2" i="62"/>
  <c r="E2" i="62"/>
  <c r="F2" i="62"/>
  <c r="G8" i="54"/>
  <c r="A600" i="67"/>
  <c r="B600" i="67"/>
  <c r="C600" i="67" s="1"/>
  <c r="D600" i="67"/>
  <c r="F600" i="67"/>
  <c r="E600" i="67"/>
  <c r="G600" i="67"/>
  <c r="H600" i="67"/>
  <c r="A542" i="67"/>
  <c r="F542" i="67"/>
  <c r="B542" i="67"/>
  <c r="C542" i="67" s="1"/>
  <c r="D542" i="67"/>
  <c r="E542" i="67"/>
  <c r="H542" i="67"/>
  <c r="A482" i="67"/>
  <c r="B482" i="67"/>
  <c r="C482" i="67"/>
  <c r="D482" i="67"/>
  <c r="E482" i="67"/>
  <c r="F482" i="67"/>
  <c r="G482" i="67"/>
  <c r="H482" i="67"/>
  <c r="A540" i="67"/>
  <c r="C540" i="67"/>
  <c r="B540" i="67"/>
  <c r="D540" i="67"/>
  <c r="F540" i="67"/>
  <c r="E540" i="67"/>
  <c r="G540" i="67"/>
  <c r="H540" i="67"/>
  <c r="F480" i="67"/>
  <c r="G480" i="67"/>
  <c r="H480" i="67"/>
  <c r="A480" i="67"/>
  <c r="D480" i="67"/>
  <c r="B480" i="67"/>
  <c r="C480" i="67"/>
  <c r="E480" i="67"/>
  <c r="A420" i="67"/>
  <c r="B420" i="67"/>
  <c r="F420" i="67"/>
  <c r="G420" i="67"/>
  <c r="H420" i="67"/>
  <c r="C420" i="67"/>
  <c r="D420" i="67"/>
  <c r="E420" i="67"/>
  <c r="A362" i="67"/>
  <c r="B362" i="67"/>
  <c r="C362" i="67"/>
  <c r="D362" i="67"/>
  <c r="E362" i="67"/>
  <c r="F362" i="67"/>
  <c r="G362" i="67"/>
  <c r="H362" i="67"/>
  <c r="A422" i="67"/>
  <c r="B422" i="67"/>
  <c r="C422" i="67"/>
  <c r="D422" i="67"/>
  <c r="E422" i="67"/>
  <c r="H422" i="67"/>
  <c r="F422" i="67"/>
  <c r="G422" i="67"/>
  <c r="A242" i="67"/>
  <c r="D242" i="67"/>
  <c r="B242" i="67"/>
  <c r="C242" i="67"/>
  <c r="E242" i="67"/>
  <c r="F242" i="67"/>
  <c r="G242" i="67"/>
  <c r="H242" i="67"/>
  <c r="A300" i="67"/>
  <c r="B300" i="67"/>
  <c r="D300" i="67"/>
  <c r="C300" i="67"/>
  <c r="E300" i="67"/>
  <c r="F300" i="67"/>
  <c r="G300" i="67"/>
  <c r="H300" i="67"/>
  <c r="A240" i="67"/>
  <c r="B240" i="67"/>
  <c r="C240" i="67"/>
  <c r="D240" i="67"/>
  <c r="G240" i="67"/>
  <c r="H240" i="67"/>
  <c r="E240" i="67"/>
  <c r="F240" i="67"/>
  <c r="A182" i="67"/>
  <c r="B182" i="67"/>
  <c r="C182" i="67"/>
  <c r="E182" i="67"/>
  <c r="D182" i="67"/>
  <c r="F182" i="67"/>
  <c r="G182" i="67"/>
  <c r="H182" i="67"/>
  <c r="A122" i="67"/>
  <c r="F122" i="67"/>
  <c r="B122" i="67"/>
  <c r="C122" i="67"/>
  <c r="D122" i="67"/>
  <c r="E122" i="67"/>
  <c r="G122" i="67"/>
  <c r="H122" i="67"/>
  <c r="A180" i="67"/>
  <c r="B180" i="67"/>
  <c r="C180" i="67"/>
  <c r="D180" i="67"/>
  <c r="E180" i="67"/>
  <c r="G180" i="67"/>
  <c r="F180" i="67"/>
  <c r="H180" i="67"/>
  <c r="A120" i="67"/>
  <c r="E120" i="67"/>
  <c r="B120" i="67"/>
  <c r="C120" i="67"/>
  <c r="D120" i="67"/>
  <c r="F120" i="67"/>
  <c r="G120" i="67"/>
  <c r="H120" i="67"/>
  <c r="A62" i="67"/>
  <c r="F62" i="67"/>
  <c r="B62" i="67"/>
  <c r="E62" i="67"/>
  <c r="C62" i="67"/>
  <c r="D62" i="67"/>
  <c r="G62" i="67"/>
  <c r="H62" i="67"/>
  <c r="H2" i="67"/>
  <c r="G2" i="67"/>
  <c r="F2" i="67"/>
  <c r="B2" i="67"/>
  <c r="E2" i="67"/>
  <c r="D2" i="67"/>
  <c r="C2" i="67"/>
  <c r="A2" i="67"/>
  <c r="A60" i="67"/>
  <c r="B60" i="67"/>
  <c r="C60" i="67"/>
  <c r="D60" i="67"/>
  <c r="E60" i="67"/>
  <c r="F60" i="67"/>
  <c r="G60" i="67"/>
  <c r="H60" i="67"/>
  <c r="C53" i="48"/>
  <c r="C54" i="48"/>
  <c r="C37" i="48"/>
  <c r="G16" i="48"/>
  <c r="C18" i="48"/>
  <c r="G17" i="48"/>
  <c r="G28" i="48"/>
  <c r="G25" i="48"/>
  <c r="G26" i="48"/>
  <c r="G7" i="48"/>
  <c r="C50" i="48"/>
  <c r="C51" i="48"/>
  <c r="C40" i="48"/>
  <c r="C31" i="48"/>
  <c r="C23" i="48"/>
  <c r="C22" i="48"/>
  <c r="G13" i="48"/>
  <c r="G14" i="48"/>
  <c r="G5" i="48"/>
  <c r="G5" i="65"/>
  <c r="G48" i="48"/>
  <c r="A42" i="48"/>
  <c r="B42" i="48"/>
  <c r="C42" i="48" s="1"/>
  <c r="D42" i="48"/>
  <c r="G42" i="48"/>
  <c r="H42" i="48"/>
  <c r="E42" i="48"/>
  <c r="F42" i="48"/>
  <c r="A39" i="48"/>
  <c r="B39" i="48"/>
  <c r="G39" i="48" s="1"/>
  <c r="C39" i="48"/>
  <c r="D39" i="48"/>
  <c r="H39" i="48"/>
  <c r="F39" i="48"/>
  <c r="E39" i="48"/>
  <c r="A49" i="48"/>
  <c r="B49" i="48"/>
  <c r="G49" i="48" s="1"/>
  <c r="D49" i="48"/>
  <c r="H49" i="48"/>
  <c r="F49" i="48"/>
  <c r="E49" i="48"/>
  <c r="C49" i="48"/>
  <c r="A12" i="48"/>
  <c r="B12" i="48"/>
  <c r="D12" i="48"/>
  <c r="C12" i="48"/>
  <c r="G12" i="48"/>
  <c r="F12" i="48"/>
  <c r="H12" i="48"/>
  <c r="E12" i="48"/>
  <c r="A15" i="48"/>
  <c r="B15" i="48"/>
  <c r="C15" i="48"/>
  <c r="D15" i="48"/>
  <c r="G15" i="48"/>
  <c r="F15" i="48"/>
  <c r="E15" i="48"/>
  <c r="H15" i="48"/>
  <c r="A33" i="48"/>
  <c r="B33" i="48"/>
  <c r="G33" i="48" s="1"/>
  <c r="D33" i="48"/>
  <c r="H33" i="48"/>
  <c r="F33" i="48"/>
  <c r="C33" i="48"/>
  <c r="E33" i="48"/>
  <c r="A24" i="48"/>
  <c r="B24" i="48"/>
  <c r="C24" i="48" s="1"/>
  <c r="D24" i="48"/>
  <c r="G24" i="48"/>
  <c r="F24" i="48"/>
  <c r="E24" i="48"/>
  <c r="H24" i="48"/>
  <c r="A21" i="48"/>
  <c r="B21" i="48"/>
  <c r="C21" i="48"/>
  <c r="D21" i="48"/>
  <c r="G21" i="48"/>
  <c r="H21" i="48"/>
  <c r="F21" i="48"/>
  <c r="E21" i="48"/>
  <c r="A3" i="48"/>
  <c r="B3" i="48"/>
  <c r="C3" i="48" s="1"/>
  <c r="D3" i="48"/>
  <c r="H3" i="48"/>
  <c r="F3" i="48"/>
  <c r="E3" i="48"/>
  <c r="A1352" i="47"/>
  <c r="B1352" i="47"/>
  <c r="C1352" i="47" s="1"/>
  <c r="D1352" i="47"/>
  <c r="E1352" i="47"/>
  <c r="G1352" i="47"/>
  <c r="F1352" i="47"/>
  <c r="H1352" i="47"/>
  <c r="A977" i="47"/>
  <c r="B977" i="47"/>
  <c r="D977" i="47"/>
  <c r="C977" i="47"/>
  <c r="H977" i="47"/>
  <c r="E977" i="47"/>
  <c r="G977" i="47"/>
  <c r="F977" i="47"/>
  <c r="A602" i="47"/>
  <c r="B602" i="47"/>
  <c r="G602" i="47" s="1"/>
  <c r="C602" i="47"/>
  <c r="D602" i="47"/>
  <c r="E602" i="47"/>
  <c r="H602" i="47"/>
  <c r="F602" i="47"/>
  <c r="B2" i="47"/>
  <c r="G2" i="47" s="1"/>
  <c r="D2" i="47"/>
  <c r="A2" i="47"/>
  <c r="H2" i="47"/>
  <c r="F2" i="47"/>
  <c r="E2" i="47"/>
  <c r="C2" i="47"/>
  <c r="C495" i="47"/>
  <c r="G283" i="47"/>
  <c r="C347" i="47"/>
  <c r="G464" i="47"/>
  <c r="C264" i="47"/>
  <c r="C521" i="47"/>
  <c r="C426" i="47"/>
  <c r="C427" i="47"/>
  <c r="C253" i="47"/>
  <c r="G390" i="47"/>
  <c r="G534" i="47"/>
  <c r="C286" i="47"/>
  <c r="G357" i="47"/>
  <c r="G296" i="47"/>
  <c r="C468" i="47"/>
  <c r="G263" i="47"/>
  <c r="C435" i="47"/>
  <c r="C477" i="47"/>
  <c r="C272" i="47"/>
  <c r="C476" i="47"/>
  <c r="G324" i="47"/>
  <c r="C529" i="47"/>
  <c r="C471" i="47"/>
  <c r="G356" i="47"/>
  <c r="G512" i="47"/>
  <c r="C451" i="47"/>
  <c r="C257" i="47"/>
  <c r="C533" i="47"/>
  <c r="C499" i="47"/>
  <c r="C295" i="47"/>
  <c r="C401" i="47"/>
  <c r="C490" i="47"/>
  <c r="C432" i="47"/>
  <c r="G321" i="47"/>
  <c r="C472" i="47"/>
  <c r="C482" i="47"/>
  <c r="C447" i="47"/>
  <c r="C387" i="47"/>
  <c r="C399" i="47"/>
  <c r="G601" i="47"/>
  <c r="C467" i="47"/>
  <c r="G320" i="47"/>
  <c r="G532" i="47"/>
  <c r="C369" i="47"/>
  <c r="C513" i="47"/>
  <c r="G258" i="47"/>
  <c r="C358" i="47"/>
  <c r="C505" i="47"/>
  <c r="C330" i="47"/>
  <c r="C407" i="47"/>
  <c r="C550" i="47"/>
  <c r="G335" i="47"/>
  <c r="C405" i="47"/>
  <c r="C566" i="47"/>
  <c r="C475" i="47"/>
  <c r="G371" i="47"/>
  <c r="C494" i="47"/>
  <c r="C423" i="47"/>
  <c r="C391" i="47"/>
  <c r="C539" i="47"/>
  <c r="C578" i="47"/>
  <c r="G346" i="47"/>
  <c r="G434" i="47"/>
  <c r="C584" i="47"/>
  <c r="C323" i="47"/>
  <c r="C417" i="47"/>
  <c r="C443" i="47"/>
  <c r="C433" i="47"/>
  <c r="G309" i="47"/>
  <c r="G294" i="47"/>
  <c r="C428" i="47"/>
  <c r="C409" i="47"/>
  <c r="C574" i="47"/>
  <c r="C277" i="47"/>
  <c r="G361" i="47"/>
  <c r="C307" i="47"/>
  <c r="C556" i="47"/>
  <c r="C594" i="47"/>
  <c r="G524" i="47"/>
  <c r="C425" i="47"/>
  <c r="C565" i="47"/>
  <c r="G518" i="47"/>
  <c r="C570" i="47"/>
  <c r="C595" i="47"/>
  <c r="C316" i="47"/>
  <c r="C233" i="47"/>
  <c r="C421" i="47"/>
  <c r="C596" i="47"/>
  <c r="G379" i="47"/>
  <c r="C548" i="47"/>
  <c r="C485" i="47"/>
  <c r="C503" i="47"/>
  <c r="G282" i="47"/>
  <c r="G353" i="47"/>
  <c r="C519" i="47"/>
  <c r="C491" i="47"/>
  <c r="C600" i="47"/>
  <c r="C429" i="47"/>
  <c r="G528" i="47"/>
  <c r="G242" i="47"/>
  <c r="G300" i="47"/>
  <c r="C431" i="47"/>
  <c r="C478" i="47"/>
  <c r="G336" i="47"/>
  <c r="G279" i="47"/>
  <c r="G303" i="47"/>
  <c r="C412" i="47"/>
  <c r="G239" i="47"/>
  <c r="C437" i="47"/>
  <c r="C492" i="47"/>
  <c r="G493" i="47"/>
  <c r="G314" i="47"/>
  <c r="G351" i="47"/>
  <c r="C375" i="47"/>
  <c r="G312" i="47"/>
  <c r="C517" i="47"/>
  <c r="G384" i="47"/>
  <c r="G291" i="47"/>
  <c r="C576" i="47"/>
  <c r="C564" i="47"/>
  <c r="C262" i="47"/>
  <c r="C410" i="47"/>
  <c r="C235" i="47"/>
  <c r="G299" i="47"/>
  <c r="C368" i="47"/>
  <c r="C480" i="47"/>
  <c r="C372" i="47"/>
  <c r="C459" i="47"/>
  <c r="G270" i="47"/>
  <c r="G334" i="47"/>
  <c r="C498" i="47"/>
  <c r="C525" i="47"/>
  <c r="G589" i="47"/>
  <c r="C457" i="47"/>
  <c r="G317" i="47"/>
  <c r="C454" i="47"/>
  <c r="G350" i="47"/>
  <c r="G327" i="47"/>
  <c r="G355" i="47"/>
  <c r="C449" i="47"/>
  <c r="C385" i="47"/>
  <c r="G322" i="47"/>
  <c r="G293" i="47"/>
  <c r="G545" i="47"/>
  <c r="G352" i="47"/>
  <c r="C380" i="47"/>
  <c r="G228" i="47"/>
  <c r="G265" i="47"/>
  <c r="G329" i="47"/>
  <c r="C328" i="47"/>
  <c r="G243" i="47"/>
  <c r="C501" i="47"/>
  <c r="C411" i="47"/>
  <c r="C383" i="47"/>
  <c r="A227" i="47"/>
  <c r="D227" i="47"/>
  <c r="B227" i="47"/>
  <c r="E227" i="47"/>
  <c r="F227" i="47"/>
  <c r="C227" i="47"/>
  <c r="H227" i="47"/>
  <c r="G227" i="47"/>
  <c r="G252" i="47"/>
  <c r="C403" i="47"/>
  <c r="C246" i="47"/>
  <c r="C389" i="47"/>
  <c r="C568" i="47"/>
  <c r="C515" i="47"/>
  <c r="C488" i="47"/>
  <c r="C395" i="47"/>
  <c r="C413" i="47"/>
  <c r="C582" i="47"/>
  <c r="C506" i="47"/>
  <c r="C342" i="47"/>
  <c r="G363" i="47"/>
  <c r="C465" i="47"/>
  <c r="C484" i="47"/>
  <c r="B3" i="65"/>
  <c r="C3" i="65"/>
  <c r="D3" i="65"/>
  <c r="E3" i="65"/>
  <c r="F3" i="65"/>
  <c r="G3" i="65"/>
  <c r="H3" i="65"/>
  <c r="G12" i="46"/>
  <c r="G15" i="46"/>
  <c r="G11" i="46"/>
  <c r="G9" i="46"/>
  <c r="A7" i="54"/>
  <c r="B7" i="54"/>
  <c r="C7" i="54" s="1"/>
  <c r="D7" i="54"/>
  <c r="E7" i="54"/>
  <c r="F7" i="54"/>
  <c r="H7" i="54"/>
  <c r="E5" i="54"/>
  <c r="F5" i="54"/>
  <c r="H5" i="54"/>
  <c r="A5" i="54"/>
  <c r="B5" i="54"/>
  <c r="C5" i="54" s="1"/>
  <c r="D5" i="54"/>
  <c r="G22" i="46"/>
  <c r="G10" i="46"/>
  <c r="A3" i="54"/>
  <c r="B3" i="54"/>
  <c r="C3" i="54" s="1"/>
  <c r="D3" i="54"/>
  <c r="E3" i="54"/>
  <c r="F3" i="54"/>
  <c r="H3" i="54"/>
  <c r="H2" i="54"/>
  <c r="F2" i="54"/>
  <c r="E2" i="54"/>
  <c r="D2" i="54"/>
  <c r="B2" i="54"/>
  <c r="G2" i="54" s="1"/>
  <c r="A2" i="54"/>
  <c r="A4" i="54"/>
  <c r="B4" i="54"/>
  <c r="C4" i="54" s="1"/>
  <c r="D4" i="54"/>
  <c r="E4" i="54"/>
  <c r="F4" i="54"/>
  <c r="H4" i="54"/>
  <c r="A6" i="54"/>
  <c r="B6" i="54"/>
  <c r="C6" i="54" s="1"/>
  <c r="D6" i="54"/>
  <c r="E6" i="54"/>
  <c r="F6" i="54"/>
  <c r="H6" i="54"/>
  <c r="D335" i="62"/>
  <c r="E335" i="62"/>
  <c r="F335" i="62"/>
  <c r="H335" i="62"/>
  <c r="A335" i="62"/>
  <c r="B335" i="62"/>
  <c r="G335" i="62" s="1"/>
  <c r="A175" i="62"/>
  <c r="B175" i="62"/>
  <c r="C175" i="62" s="1"/>
  <c r="D175" i="62"/>
  <c r="E175" i="62"/>
  <c r="F175" i="62"/>
  <c r="H175" i="62"/>
  <c r="A239" i="62"/>
  <c r="H239" i="62"/>
  <c r="B239" i="62"/>
  <c r="C239" i="62" s="1"/>
  <c r="D239" i="62"/>
  <c r="E239" i="62"/>
  <c r="F239" i="62"/>
  <c r="A185" i="62"/>
  <c r="B185" i="62"/>
  <c r="C185" i="62" s="1"/>
  <c r="D185" i="62"/>
  <c r="E185" i="62"/>
  <c r="F185" i="62"/>
  <c r="H185" i="62"/>
  <c r="A221" i="62"/>
  <c r="D221" i="62"/>
  <c r="G221" i="62"/>
  <c r="E221" i="62"/>
  <c r="F221" i="62"/>
  <c r="H221" i="62"/>
  <c r="B221" i="62"/>
  <c r="C221" i="62"/>
  <c r="D276" i="62"/>
  <c r="E276" i="62"/>
  <c r="F276" i="62"/>
  <c r="G276" i="62"/>
  <c r="H276" i="62"/>
  <c r="A276" i="62"/>
  <c r="B276" i="62"/>
  <c r="C276" i="62"/>
  <c r="F278" i="62"/>
  <c r="H278" i="62"/>
  <c r="B278" i="62"/>
  <c r="G278" i="62" s="1"/>
  <c r="A278" i="62"/>
  <c r="D278" i="62"/>
  <c r="E278" i="62"/>
  <c r="A166" i="62"/>
  <c r="B166" i="62"/>
  <c r="G166" i="62" s="1"/>
  <c r="D166" i="62"/>
  <c r="E166" i="62"/>
  <c r="F166" i="62"/>
  <c r="H166" i="62"/>
  <c r="F230" i="62"/>
  <c r="H230" i="62"/>
  <c r="B230" i="62"/>
  <c r="G230" i="62" s="1"/>
  <c r="A230" i="62"/>
  <c r="C230" i="62"/>
  <c r="D230" i="62"/>
  <c r="E230" i="62"/>
  <c r="A203" i="62"/>
  <c r="B203" i="62"/>
  <c r="C203" i="62" s="1"/>
  <c r="D203" i="62"/>
  <c r="E203" i="62"/>
  <c r="F203" i="62"/>
  <c r="H203" i="62"/>
  <c r="A184" i="62"/>
  <c r="B184" i="62"/>
  <c r="C184" i="62" s="1"/>
  <c r="D184" i="62"/>
  <c r="E184" i="62"/>
  <c r="F184" i="62"/>
  <c r="H184" i="62"/>
  <c r="A251" i="62"/>
  <c r="D251" i="62"/>
  <c r="E251" i="62"/>
  <c r="F251" i="62"/>
  <c r="H251" i="62"/>
  <c r="B251" i="62"/>
  <c r="G251" i="62" s="1"/>
  <c r="B290" i="62"/>
  <c r="C290" i="62" s="1"/>
  <c r="D290" i="62"/>
  <c r="E290" i="62"/>
  <c r="F290" i="62"/>
  <c r="H290" i="62"/>
  <c r="A290" i="62"/>
  <c r="A279" i="62"/>
  <c r="B279" i="62"/>
  <c r="C279" i="62" s="1"/>
  <c r="D279" i="62"/>
  <c r="E279" i="62"/>
  <c r="F279" i="62"/>
  <c r="H279" i="62"/>
  <c r="A281" i="62"/>
  <c r="B281" i="62"/>
  <c r="G281" i="62" s="1"/>
  <c r="D281" i="62"/>
  <c r="E281" i="62"/>
  <c r="F281" i="62"/>
  <c r="H281" i="62"/>
  <c r="A288" i="62"/>
  <c r="B288" i="62"/>
  <c r="G288" i="62" s="1"/>
  <c r="D288" i="62"/>
  <c r="E288" i="62"/>
  <c r="F288" i="62"/>
  <c r="H288" i="62"/>
  <c r="A293" i="62"/>
  <c r="B293" i="62"/>
  <c r="G293" i="62" s="1"/>
  <c r="D293" i="62"/>
  <c r="E293" i="62"/>
  <c r="F293" i="62"/>
  <c r="H293" i="62"/>
  <c r="A325" i="62"/>
  <c r="B325" i="62"/>
  <c r="G325" i="62" s="1"/>
  <c r="D325" i="62"/>
  <c r="E325" i="62"/>
  <c r="F325" i="62"/>
  <c r="H325" i="62"/>
  <c r="D337" i="62"/>
  <c r="E337" i="62"/>
  <c r="F337" i="62"/>
  <c r="H337" i="62"/>
  <c r="A337" i="62"/>
  <c r="B337" i="62"/>
  <c r="C337" i="62" s="1"/>
  <c r="D202" i="62"/>
  <c r="E202" i="62"/>
  <c r="A202" i="62"/>
  <c r="B202" i="62"/>
  <c r="G202" i="62" s="1"/>
  <c r="F202" i="62"/>
  <c r="H202" i="62"/>
  <c r="A212" i="62"/>
  <c r="B212" i="62"/>
  <c r="C212" i="62" s="1"/>
  <c r="D212" i="62"/>
  <c r="E212" i="62"/>
  <c r="F212" i="62"/>
  <c r="H212" i="62"/>
  <c r="F246" i="62"/>
  <c r="B246" i="62"/>
  <c r="C246" i="62" s="1"/>
  <c r="H246" i="62"/>
  <c r="A246" i="62"/>
  <c r="D246" i="62"/>
  <c r="E246" i="62"/>
  <c r="A291" i="62"/>
  <c r="H291" i="62"/>
  <c r="B291" i="62"/>
  <c r="C291" i="62" s="1"/>
  <c r="D291" i="62"/>
  <c r="E291" i="62"/>
  <c r="F291" i="62"/>
  <c r="F210" i="62"/>
  <c r="B210" i="62"/>
  <c r="C210" i="62" s="1"/>
  <c r="H210" i="62"/>
  <c r="A210" i="62"/>
  <c r="D210" i="62"/>
  <c r="E210" i="62"/>
  <c r="A183" i="62"/>
  <c r="B183" i="62"/>
  <c r="G183" i="62" s="1"/>
  <c r="D183" i="62"/>
  <c r="E183" i="62"/>
  <c r="F183" i="62"/>
  <c r="H183" i="62"/>
  <c r="A253" i="62"/>
  <c r="E253" i="62"/>
  <c r="F253" i="62"/>
  <c r="H253" i="62"/>
  <c r="B253" i="62"/>
  <c r="C253" i="62" s="1"/>
  <c r="D253" i="62"/>
  <c r="A220" i="62"/>
  <c r="B220" i="62"/>
  <c r="G220" i="62" s="1"/>
  <c r="D220" i="62"/>
  <c r="E220" i="62"/>
  <c r="F220" i="62"/>
  <c r="H220" i="62"/>
  <c r="A193" i="62"/>
  <c r="B193" i="62"/>
  <c r="G193" i="62" s="1"/>
  <c r="D193" i="62"/>
  <c r="E193" i="62"/>
  <c r="F193" i="62"/>
  <c r="H193" i="62"/>
  <c r="A165" i="62"/>
  <c r="B165" i="62"/>
  <c r="G165" i="62" s="1"/>
  <c r="D165" i="62"/>
  <c r="E165" i="62"/>
  <c r="F165" i="62"/>
  <c r="H165" i="62"/>
  <c r="A229" i="62"/>
  <c r="B229" i="62"/>
  <c r="G229" i="62" s="1"/>
  <c r="D229" i="62"/>
  <c r="E229" i="62"/>
  <c r="F229" i="62"/>
  <c r="H229" i="62"/>
  <c r="A284" i="62"/>
  <c r="B284" i="62"/>
  <c r="G284" i="62" s="1"/>
  <c r="D284" i="62"/>
  <c r="H284" i="62"/>
  <c r="E284" i="62"/>
  <c r="F284" i="62"/>
  <c r="A286" i="62"/>
  <c r="B286" i="62"/>
  <c r="G286" i="62" s="1"/>
  <c r="D286" i="62"/>
  <c r="E286" i="62"/>
  <c r="F286" i="62"/>
  <c r="H286" i="62"/>
  <c r="A299" i="62"/>
  <c r="D299" i="62"/>
  <c r="E299" i="62"/>
  <c r="F299" i="62"/>
  <c r="H299" i="62"/>
  <c r="B299" i="62"/>
  <c r="G299" i="62" s="1"/>
  <c r="D308" i="62"/>
  <c r="E308" i="62"/>
  <c r="F308" i="62"/>
  <c r="H308" i="62"/>
  <c r="A308" i="62"/>
  <c r="B308" i="62"/>
  <c r="G308" i="62" s="1"/>
  <c r="A174" i="62"/>
  <c r="B174" i="62"/>
  <c r="C174" i="62" s="1"/>
  <c r="D174" i="62"/>
  <c r="E174" i="62"/>
  <c r="F174" i="62"/>
  <c r="H174" i="62"/>
  <c r="D333" i="62"/>
  <c r="E333" i="62"/>
  <c r="F333" i="62"/>
  <c r="H333" i="62"/>
  <c r="A333" i="62"/>
  <c r="B333" i="62"/>
  <c r="G333" i="62" s="1"/>
  <c r="C333" i="62"/>
  <c r="A191" i="62"/>
  <c r="B191" i="62"/>
  <c r="C191" i="62" s="1"/>
  <c r="D191" i="62"/>
  <c r="E191" i="62"/>
  <c r="H191" i="62"/>
  <c r="F191" i="62"/>
  <c r="A201" i="62"/>
  <c r="B201" i="62"/>
  <c r="C201" i="62" s="1"/>
  <c r="D201" i="62"/>
  <c r="E201" i="62"/>
  <c r="F201" i="62"/>
  <c r="H201" i="62"/>
  <c r="A173" i="62"/>
  <c r="B173" i="62"/>
  <c r="C173" i="62" s="1"/>
  <c r="D173" i="62"/>
  <c r="E173" i="62"/>
  <c r="F173" i="62"/>
  <c r="H173" i="62"/>
  <c r="A237" i="62"/>
  <c r="E237" i="62"/>
  <c r="F237" i="62"/>
  <c r="H237" i="62"/>
  <c r="B237" i="62"/>
  <c r="G237" i="62" s="1"/>
  <c r="D237" i="62"/>
  <c r="D292" i="62"/>
  <c r="E292" i="62"/>
  <c r="F292" i="62"/>
  <c r="H292" i="62"/>
  <c r="A292" i="62"/>
  <c r="B292" i="62"/>
  <c r="G292" i="62" s="1"/>
  <c r="F294" i="62"/>
  <c r="H294" i="62"/>
  <c r="B294" i="62"/>
  <c r="C294" i="62" s="1"/>
  <c r="A294" i="62"/>
  <c r="D294" i="62"/>
  <c r="E294" i="62"/>
  <c r="A316" i="62"/>
  <c r="B316" i="62"/>
  <c r="C316" i="62" s="1"/>
  <c r="H316" i="62"/>
  <c r="D316" i="62"/>
  <c r="E316" i="62"/>
  <c r="F316" i="62"/>
  <c r="A182" i="62"/>
  <c r="B182" i="62"/>
  <c r="C182" i="62" s="1"/>
  <c r="D182" i="62"/>
  <c r="E182" i="62"/>
  <c r="F182" i="62"/>
  <c r="H182" i="62"/>
  <c r="A219" i="62"/>
  <c r="D219" i="62"/>
  <c r="B219" i="62"/>
  <c r="G219" i="62" s="1"/>
  <c r="E219" i="62"/>
  <c r="F219" i="62"/>
  <c r="H219" i="62"/>
  <c r="D200" i="62"/>
  <c r="E200" i="62"/>
  <c r="B200" i="62"/>
  <c r="C200" i="62" s="1"/>
  <c r="F200" i="62"/>
  <c r="H200" i="62"/>
  <c r="A200" i="62"/>
  <c r="A305" i="62"/>
  <c r="E305" i="62"/>
  <c r="B305" i="62"/>
  <c r="G305" i="62" s="1"/>
  <c r="C305" i="62"/>
  <c r="D305" i="62"/>
  <c r="F305" i="62"/>
  <c r="H305" i="62"/>
  <c r="A295" i="62"/>
  <c r="B295" i="62"/>
  <c r="G295" i="62" s="1"/>
  <c r="D295" i="62"/>
  <c r="E295" i="62"/>
  <c r="F295" i="62"/>
  <c r="H295" i="62"/>
  <c r="A297" i="62"/>
  <c r="B297" i="62"/>
  <c r="G297" i="62" s="1"/>
  <c r="D297" i="62"/>
  <c r="E297" i="62"/>
  <c r="F297" i="62"/>
  <c r="H297" i="62"/>
  <c r="A304" i="62"/>
  <c r="B304" i="62"/>
  <c r="C304" i="62" s="1"/>
  <c r="D304" i="62"/>
  <c r="E304" i="62"/>
  <c r="F304" i="62"/>
  <c r="G304" i="62"/>
  <c r="H304" i="62"/>
  <c r="A323" i="62"/>
  <c r="H323" i="62"/>
  <c r="B323" i="62"/>
  <c r="C323" i="62" s="1"/>
  <c r="D323" i="62"/>
  <c r="E323" i="62"/>
  <c r="F323" i="62"/>
  <c r="D341" i="62"/>
  <c r="E341" i="62"/>
  <c r="F341" i="62"/>
  <c r="H341" i="62"/>
  <c r="A341" i="62"/>
  <c r="B341" i="62"/>
  <c r="G341" i="62" s="1"/>
  <c r="C341" i="62"/>
  <c r="A318" i="62"/>
  <c r="B318" i="62"/>
  <c r="C318" i="62" s="1"/>
  <c r="D318" i="62"/>
  <c r="E318" i="62"/>
  <c r="F318" i="62"/>
  <c r="H318" i="62"/>
  <c r="A287" i="62"/>
  <c r="H287" i="62"/>
  <c r="B287" i="62"/>
  <c r="G287" i="62" s="1"/>
  <c r="D287" i="62"/>
  <c r="E287" i="62"/>
  <c r="F287" i="62"/>
  <c r="B226" i="62"/>
  <c r="C226" i="62" s="1"/>
  <c r="D226" i="62"/>
  <c r="E226" i="62"/>
  <c r="F226" i="62"/>
  <c r="H226" i="62"/>
  <c r="A226" i="62"/>
  <c r="A181" i="62"/>
  <c r="B181" i="62"/>
  <c r="C181" i="62" s="1"/>
  <c r="D181" i="62"/>
  <c r="E181" i="62"/>
  <c r="F181" i="62"/>
  <c r="H181" i="62"/>
  <c r="A245" i="62"/>
  <c r="B245" i="62"/>
  <c r="G245" i="62" s="1"/>
  <c r="D245" i="62"/>
  <c r="E245" i="62"/>
  <c r="F245" i="62"/>
  <c r="H245" i="62"/>
  <c r="A309" i="62"/>
  <c r="B309" i="62"/>
  <c r="C309" i="62" s="1"/>
  <c r="D309" i="62"/>
  <c r="E309" i="62"/>
  <c r="F309" i="62"/>
  <c r="H309" i="62"/>
  <c r="A300" i="62"/>
  <c r="H300" i="62"/>
  <c r="B300" i="62"/>
  <c r="C300" i="62" s="1"/>
  <c r="D300" i="62"/>
  <c r="E300" i="62"/>
  <c r="F300" i="62"/>
  <c r="A302" i="62"/>
  <c r="B302" i="62"/>
  <c r="C302" i="62" s="1"/>
  <c r="D302" i="62"/>
  <c r="E302" i="62"/>
  <c r="F302" i="62"/>
  <c r="G302" i="62"/>
  <c r="H302" i="62"/>
  <c r="A315" i="62"/>
  <c r="D315" i="62"/>
  <c r="E315" i="62"/>
  <c r="F315" i="62"/>
  <c r="H315" i="62"/>
  <c r="B315" i="62"/>
  <c r="G315" i="62" s="1"/>
  <c r="A311" i="62"/>
  <c r="B311" i="62"/>
  <c r="G311" i="62" s="1"/>
  <c r="D311" i="62"/>
  <c r="E311" i="62"/>
  <c r="F311" i="62"/>
  <c r="H311" i="62"/>
  <c r="B306" i="62"/>
  <c r="C306" i="62" s="1"/>
  <c r="D306" i="62"/>
  <c r="E306" i="62"/>
  <c r="F306" i="62"/>
  <c r="H306" i="62"/>
  <c r="A306" i="62"/>
  <c r="D324" i="62"/>
  <c r="E324" i="62"/>
  <c r="F324" i="62"/>
  <c r="H324" i="62"/>
  <c r="A324" i="62"/>
  <c r="B324" i="62"/>
  <c r="C324" i="62" s="1"/>
  <c r="A192" i="62"/>
  <c r="B192" i="62"/>
  <c r="C192" i="62" s="1"/>
  <c r="D192" i="62"/>
  <c r="E192" i="62"/>
  <c r="F192" i="62"/>
  <c r="H192" i="62"/>
  <c r="A163" i="62"/>
  <c r="B163" i="62"/>
  <c r="G163" i="62" s="1"/>
  <c r="D163" i="62"/>
  <c r="E163" i="62"/>
  <c r="F163" i="62"/>
  <c r="H163" i="62"/>
  <c r="F250" i="62"/>
  <c r="A250" i="62"/>
  <c r="B250" i="62"/>
  <c r="C250" i="62" s="1"/>
  <c r="D250" i="62"/>
  <c r="E250" i="62"/>
  <c r="H250" i="62"/>
  <c r="A303" i="62"/>
  <c r="H303" i="62"/>
  <c r="B303" i="62"/>
  <c r="G303" i="62" s="1"/>
  <c r="D303" i="62"/>
  <c r="E303" i="62"/>
  <c r="F303" i="62"/>
  <c r="H248" i="62"/>
  <c r="D248" i="62"/>
  <c r="A248" i="62"/>
  <c r="B248" i="62"/>
  <c r="G248" i="62" s="1"/>
  <c r="E248" i="62"/>
  <c r="F248" i="62"/>
  <c r="H312" i="62"/>
  <c r="D312" i="62"/>
  <c r="A312" i="62"/>
  <c r="B312" i="62"/>
  <c r="G312" i="62" s="1"/>
  <c r="E312" i="62"/>
  <c r="F312" i="62"/>
  <c r="F326" i="62"/>
  <c r="H326" i="62"/>
  <c r="B326" i="62"/>
  <c r="C326" i="62" s="1"/>
  <c r="A326" i="62"/>
  <c r="D326" i="62"/>
  <c r="E326" i="62"/>
  <c r="A301" i="62"/>
  <c r="E301" i="62"/>
  <c r="F301" i="62"/>
  <c r="H301" i="62"/>
  <c r="B301" i="62"/>
  <c r="C301" i="62" s="1"/>
  <c r="D301" i="62"/>
  <c r="A236" i="62"/>
  <c r="H236" i="62"/>
  <c r="B236" i="62"/>
  <c r="G236" i="62" s="1"/>
  <c r="D236" i="62"/>
  <c r="E236" i="62"/>
  <c r="F236" i="62"/>
  <c r="A170" i="62"/>
  <c r="B170" i="62"/>
  <c r="G170" i="62" s="1"/>
  <c r="D170" i="62"/>
  <c r="E170" i="62"/>
  <c r="F170" i="62"/>
  <c r="H170" i="62"/>
  <c r="A234" i="62"/>
  <c r="F234" i="62"/>
  <c r="B234" i="62"/>
  <c r="G234" i="62" s="1"/>
  <c r="D234" i="62"/>
  <c r="E234" i="62"/>
  <c r="H234" i="62"/>
  <c r="A207" i="62"/>
  <c r="B207" i="62"/>
  <c r="G207" i="62" s="1"/>
  <c r="D207" i="62"/>
  <c r="H207" i="62"/>
  <c r="E207" i="62"/>
  <c r="F207" i="62"/>
  <c r="A180" i="62"/>
  <c r="B180" i="62"/>
  <c r="G180" i="62" s="1"/>
  <c r="D180" i="62"/>
  <c r="E180" i="62"/>
  <c r="F180" i="62"/>
  <c r="H180" i="62"/>
  <c r="D244" i="62"/>
  <c r="E244" i="62"/>
  <c r="F244" i="62"/>
  <c r="H244" i="62"/>
  <c r="A244" i="62"/>
  <c r="B244" i="62"/>
  <c r="C244" i="62" s="1"/>
  <c r="A217" i="62"/>
  <c r="D217" i="62"/>
  <c r="B217" i="62"/>
  <c r="C217" i="62" s="1"/>
  <c r="E217" i="62"/>
  <c r="F217" i="62"/>
  <c r="H217" i="62"/>
  <c r="A189" i="62"/>
  <c r="B189" i="62"/>
  <c r="C189" i="62" s="1"/>
  <c r="D189" i="62"/>
  <c r="E189" i="62"/>
  <c r="H189" i="62"/>
  <c r="F189" i="62"/>
  <c r="A327" i="62"/>
  <c r="B327" i="62"/>
  <c r="G327" i="62" s="1"/>
  <c r="D327" i="62"/>
  <c r="E327" i="62"/>
  <c r="F327" i="62"/>
  <c r="H327" i="62"/>
  <c r="A307" i="62"/>
  <c r="H307" i="62"/>
  <c r="B307" i="62"/>
  <c r="G307" i="62" s="1"/>
  <c r="D307" i="62"/>
  <c r="E307" i="62"/>
  <c r="F307" i="62"/>
  <c r="A259" i="62"/>
  <c r="H259" i="62"/>
  <c r="B259" i="62"/>
  <c r="G259" i="62" s="1"/>
  <c r="C259" i="62"/>
  <c r="D259" i="62"/>
  <c r="E259" i="62"/>
  <c r="F259" i="62"/>
  <c r="A319" i="62"/>
  <c r="H319" i="62"/>
  <c r="B319" i="62"/>
  <c r="C319" i="62" s="1"/>
  <c r="D319" i="62"/>
  <c r="E319" i="62"/>
  <c r="F319" i="62"/>
  <c r="F314" i="62"/>
  <c r="A314" i="62"/>
  <c r="B314" i="62"/>
  <c r="C314" i="62"/>
  <c r="D314" i="62"/>
  <c r="E314" i="62"/>
  <c r="G314" i="62"/>
  <c r="H314" i="62"/>
  <c r="A332" i="62"/>
  <c r="B332" i="62"/>
  <c r="C332" i="62" s="1"/>
  <c r="H332" i="62"/>
  <c r="D332" i="62"/>
  <c r="E332" i="62"/>
  <c r="F332" i="62"/>
  <c r="A298" i="62"/>
  <c r="F298" i="62"/>
  <c r="B298" i="62"/>
  <c r="C298" i="62" s="1"/>
  <c r="D298" i="62"/>
  <c r="E298" i="62"/>
  <c r="H298" i="62"/>
  <c r="D228" i="62"/>
  <c r="E228" i="62"/>
  <c r="F228" i="62"/>
  <c r="H228" i="62"/>
  <c r="A228" i="62"/>
  <c r="B228" i="62"/>
  <c r="G228" i="62" s="1"/>
  <c r="A199" i="62"/>
  <c r="B199" i="62"/>
  <c r="C199" i="62" s="1"/>
  <c r="D199" i="62"/>
  <c r="E199" i="62"/>
  <c r="F199" i="62"/>
  <c r="H199" i="62"/>
  <c r="A209" i="62"/>
  <c r="B209" i="62"/>
  <c r="C209" i="62" s="1"/>
  <c r="D209" i="62"/>
  <c r="E209" i="62"/>
  <c r="F209" i="62"/>
  <c r="H209" i="62"/>
  <c r="A208" i="62"/>
  <c r="B208" i="62"/>
  <c r="G208" i="62" s="1"/>
  <c r="D208" i="62"/>
  <c r="E208" i="62"/>
  <c r="F208" i="62"/>
  <c r="H208" i="62"/>
  <c r="D198" i="62"/>
  <c r="E198" i="62"/>
  <c r="A198" i="62"/>
  <c r="B198" i="62"/>
  <c r="C198" i="62" s="1"/>
  <c r="F198" i="62"/>
  <c r="H198" i="62"/>
  <c r="A171" i="62"/>
  <c r="B171" i="62"/>
  <c r="C171" i="62" s="1"/>
  <c r="D171" i="62"/>
  <c r="E171" i="62"/>
  <c r="F171" i="62"/>
  <c r="H171" i="62"/>
  <c r="A235" i="62"/>
  <c r="G235" i="62"/>
  <c r="D235" i="62"/>
  <c r="E235" i="62"/>
  <c r="F235" i="62"/>
  <c r="H235" i="62"/>
  <c r="B235" i="62"/>
  <c r="C235" i="62" s="1"/>
  <c r="D216" i="62"/>
  <c r="E216" i="62"/>
  <c r="F216" i="62"/>
  <c r="H216" i="62"/>
  <c r="A216" i="62"/>
  <c r="B216" i="62"/>
  <c r="G216" i="62" s="1"/>
  <c r="B258" i="62"/>
  <c r="C258" i="62" s="1"/>
  <c r="D258" i="62"/>
  <c r="E258" i="62"/>
  <c r="F258" i="62"/>
  <c r="H258" i="62"/>
  <c r="A258" i="62"/>
  <c r="A247" i="62"/>
  <c r="B247" i="62"/>
  <c r="G247" i="62" s="1"/>
  <c r="D247" i="62"/>
  <c r="E247" i="62"/>
  <c r="F247" i="62"/>
  <c r="H247" i="62"/>
  <c r="A256" i="62"/>
  <c r="B256" i="62"/>
  <c r="G256" i="62" s="1"/>
  <c r="D256" i="62"/>
  <c r="E256" i="62"/>
  <c r="F256" i="62"/>
  <c r="H256" i="62"/>
  <c r="A261" i="62"/>
  <c r="B261" i="62"/>
  <c r="G261" i="62" s="1"/>
  <c r="D261" i="62"/>
  <c r="E261" i="62"/>
  <c r="F261" i="62"/>
  <c r="H261" i="62"/>
  <c r="A320" i="62"/>
  <c r="B320" i="62"/>
  <c r="G320" i="62" s="1"/>
  <c r="D320" i="62"/>
  <c r="E320" i="62"/>
  <c r="F320" i="62"/>
  <c r="H320" i="62"/>
  <c r="H334" i="62"/>
  <c r="A334" i="62"/>
  <c r="B334" i="62"/>
  <c r="C334" i="62" s="1"/>
  <c r="D334" i="62"/>
  <c r="E334" i="62"/>
  <c r="F334" i="62"/>
  <c r="H218" i="62"/>
  <c r="D218" i="62"/>
  <c r="A218" i="62"/>
  <c r="B218" i="62"/>
  <c r="G218" i="62" s="1"/>
  <c r="E218" i="62"/>
  <c r="F218" i="62"/>
  <c r="A190" i="62"/>
  <c r="B190" i="62"/>
  <c r="G190" i="62" s="1"/>
  <c r="D190" i="62"/>
  <c r="E190" i="62"/>
  <c r="F190" i="62"/>
  <c r="H190" i="62"/>
  <c r="B242" i="62"/>
  <c r="G242" i="62" s="1"/>
  <c r="D242" i="62"/>
  <c r="E242" i="62"/>
  <c r="F242" i="62"/>
  <c r="H242" i="62"/>
  <c r="A242" i="62"/>
  <c r="A197" i="62"/>
  <c r="B197" i="62"/>
  <c r="C197" i="62"/>
  <c r="D197" i="62"/>
  <c r="G197" i="62"/>
  <c r="E197" i="62"/>
  <c r="F197" i="62"/>
  <c r="H197" i="62"/>
  <c r="A331" i="62"/>
  <c r="D331" i="62"/>
  <c r="E331" i="62"/>
  <c r="F331" i="62"/>
  <c r="H331" i="62"/>
  <c r="B331" i="62"/>
  <c r="G331" i="62" s="1"/>
  <c r="A254" i="62"/>
  <c r="B254" i="62"/>
  <c r="G254" i="62" s="1"/>
  <c r="D254" i="62"/>
  <c r="E254" i="62"/>
  <c r="F254" i="62"/>
  <c r="H254" i="62"/>
  <c r="A267" i="62"/>
  <c r="D267" i="62"/>
  <c r="E267" i="62"/>
  <c r="F267" i="62"/>
  <c r="H267" i="62"/>
  <c r="B267" i="62"/>
  <c r="G267" i="62" s="1"/>
  <c r="B322" i="62"/>
  <c r="G322" i="62" s="1"/>
  <c r="D322" i="62"/>
  <c r="E322" i="62"/>
  <c r="F322" i="62"/>
  <c r="H322" i="62"/>
  <c r="A322" i="62"/>
  <c r="A340" i="62"/>
  <c r="B340" i="62"/>
  <c r="G340" i="62" s="1"/>
  <c r="H340" i="62"/>
  <c r="D340" i="62"/>
  <c r="E340" i="62"/>
  <c r="F340" i="62"/>
  <c r="F310" i="62"/>
  <c r="H310" i="62"/>
  <c r="B310" i="62"/>
  <c r="G310" i="62" s="1"/>
  <c r="A310" i="62"/>
  <c r="D310" i="62"/>
  <c r="E310" i="62"/>
  <c r="A164" i="62"/>
  <c r="B164" i="62"/>
  <c r="G164" i="62" s="1"/>
  <c r="D164" i="62"/>
  <c r="E164" i="62"/>
  <c r="F164" i="62"/>
  <c r="H164" i="62"/>
  <c r="A172" i="62"/>
  <c r="B172" i="62"/>
  <c r="C172" i="62" s="1"/>
  <c r="D172" i="62"/>
  <c r="E172" i="62"/>
  <c r="F172" i="62"/>
  <c r="H172" i="62"/>
  <c r="H252" i="62"/>
  <c r="A252" i="62"/>
  <c r="B252" i="62"/>
  <c r="C252" i="62" s="1"/>
  <c r="D252" i="62"/>
  <c r="E252" i="62"/>
  <c r="F252" i="62"/>
  <c r="A227" i="62"/>
  <c r="H227" i="62"/>
  <c r="B227" i="62"/>
  <c r="G227" i="62" s="1"/>
  <c r="D227" i="62"/>
  <c r="E227" i="62"/>
  <c r="F227" i="62"/>
  <c r="A178" i="62"/>
  <c r="B178" i="62"/>
  <c r="C178" i="62" s="1"/>
  <c r="D178" i="62"/>
  <c r="E178" i="62"/>
  <c r="F178" i="62"/>
  <c r="H178" i="62"/>
  <c r="A215" i="62"/>
  <c r="D215" i="62"/>
  <c r="H215" i="62"/>
  <c r="B215" i="62"/>
  <c r="G215" i="62" s="1"/>
  <c r="E215" i="62"/>
  <c r="F215" i="62"/>
  <c r="A188" i="62"/>
  <c r="B188" i="62"/>
  <c r="G188" i="62" s="1"/>
  <c r="D188" i="62"/>
  <c r="E188" i="62"/>
  <c r="F188" i="62"/>
  <c r="H188" i="62"/>
  <c r="A225" i="62"/>
  <c r="E225" i="62"/>
  <c r="B225" i="62"/>
  <c r="C225" i="62" s="1"/>
  <c r="D225" i="62"/>
  <c r="F225" i="62"/>
  <c r="H225" i="62"/>
  <c r="D206" i="62"/>
  <c r="G206" i="62"/>
  <c r="A206" i="62"/>
  <c r="B206" i="62"/>
  <c r="C206" i="62" s="1"/>
  <c r="E206" i="62"/>
  <c r="F206" i="62"/>
  <c r="H206" i="62"/>
  <c r="A179" i="62"/>
  <c r="B179" i="62"/>
  <c r="G179" i="62" s="1"/>
  <c r="C179" i="62"/>
  <c r="D179" i="62"/>
  <c r="E179" i="62"/>
  <c r="F179" i="62"/>
  <c r="H179" i="62"/>
  <c r="A243" i="62"/>
  <c r="B243" i="62"/>
  <c r="G243" i="62" s="1"/>
  <c r="H243" i="62"/>
  <c r="D243" i="62"/>
  <c r="E243" i="62"/>
  <c r="F243" i="62"/>
  <c r="A224" i="62"/>
  <c r="B224" i="62"/>
  <c r="G224" i="62" s="1"/>
  <c r="C224" i="62"/>
  <c r="D224" i="62"/>
  <c r="E224" i="62"/>
  <c r="F224" i="62"/>
  <c r="H224" i="62"/>
  <c r="F266" i="62"/>
  <c r="A266" i="62"/>
  <c r="B266" i="62"/>
  <c r="G266" i="62" s="1"/>
  <c r="D266" i="62"/>
  <c r="E266" i="62"/>
  <c r="H266" i="62"/>
  <c r="A255" i="62"/>
  <c r="H255" i="62"/>
  <c r="B255" i="62"/>
  <c r="G255" i="62" s="1"/>
  <c r="D255" i="62"/>
  <c r="E255" i="62"/>
  <c r="F255" i="62"/>
  <c r="A257" i="62"/>
  <c r="G257" i="62"/>
  <c r="E257" i="62"/>
  <c r="B257" i="62"/>
  <c r="C257" i="62"/>
  <c r="D257" i="62"/>
  <c r="F257" i="62"/>
  <c r="H257" i="62"/>
  <c r="H264" i="62"/>
  <c r="D264" i="62"/>
  <c r="A264" i="62"/>
  <c r="B264" i="62"/>
  <c r="C264" i="62" s="1"/>
  <c r="E264" i="62"/>
  <c r="F264" i="62"/>
  <c r="G264" i="62"/>
  <c r="A269" i="62"/>
  <c r="E269" i="62"/>
  <c r="F269" i="62"/>
  <c r="H269" i="62"/>
  <c r="B269" i="62"/>
  <c r="C269" i="62" s="1"/>
  <c r="D269" i="62"/>
  <c r="H328" i="62"/>
  <c r="D328" i="62"/>
  <c r="A328" i="62"/>
  <c r="B328" i="62"/>
  <c r="C328" i="62" s="1"/>
  <c r="E328" i="62"/>
  <c r="F328" i="62"/>
  <c r="A313" i="62"/>
  <c r="G313" i="62"/>
  <c r="B313" i="62"/>
  <c r="C313" i="62"/>
  <c r="D313" i="62"/>
  <c r="E313" i="62"/>
  <c r="F313" i="62"/>
  <c r="H313" i="62"/>
  <c r="A186" i="62"/>
  <c r="B186" i="62"/>
  <c r="G186" i="62" s="1"/>
  <c r="D186" i="62"/>
  <c r="E186" i="62"/>
  <c r="F186" i="62"/>
  <c r="H186" i="62"/>
  <c r="A223" i="62"/>
  <c r="H223" i="62"/>
  <c r="C223" i="62"/>
  <c r="B223" i="62"/>
  <c r="G223" i="62" s="1"/>
  <c r="D223" i="62"/>
  <c r="E223" i="62"/>
  <c r="F223" i="62"/>
  <c r="B196" i="62"/>
  <c r="G196" i="62" s="1"/>
  <c r="D196" i="62"/>
  <c r="E196" i="62"/>
  <c r="A196" i="62"/>
  <c r="F196" i="62"/>
  <c r="H196" i="62"/>
  <c r="A169" i="62"/>
  <c r="B169" i="62"/>
  <c r="G169" i="62" s="1"/>
  <c r="D169" i="62"/>
  <c r="E169" i="62"/>
  <c r="F169" i="62"/>
  <c r="H169" i="62"/>
  <c r="A233" i="62"/>
  <c r="B233" i="62"/>
  <c r="G233" i="62" s="1"/>
  <c r="D233" i="62"/>
  <c r="E233" i="62"/>
  <c r="F233" i="62"/>
  <c r="H233" i="62"/>
  <c r="A205" i="62"/>
  <c r="B205" i="62"/>
  <c r="G205" i="62" s="1"/>
  <c r="D205" i="62"/>
  <c r="E205" i="62"/>
  <c r="F205" i="62"/>
  <c r="H205" i="62"/>
  <c r="D260" i="62"/>
  <c r="E260" i="62"/>
  <c r="F260" i="62"/>
  <c r="G260" i="62"/>
  <c r="H260" i="62"/>
  <c r="A260" i="62"/>
  <c r="B260" i="62"/>
  <c r="C260" i="62"/>
  <c r="F262" i="62"/>
  <c r="H262" i="62"/>
  <c r="B262" i="62"/>
  <c r="C262" i="62" s="1"/>
  <c r="A262" i="62"/>
  <c r="D262" i="62"/>
  <c r="E262" i="62"/>
  <c r="A275" i="62"/>
  <c r="H275" i="62"/>
  <c r="B275" i="62"/>
  <c r="G275" i="62" s="1"/>
  <c r="C275" i="62"/>
  <c r="D275" i="62"/>
  <c r="E275" i="62"/>
  <c r="F275" i="62"/>
  <c r="F330" i="62"/>
  <c r="A330" i="62"/>
  <c r="B330" i="62"/>
  <c r="G330" i="62" s="1"/>
  <c r="D330" i="62"/>
  <c r="E330" i="62"/>
  <c r="H330" i="62"/>
  <c r="D339" i="62"/>
  <c r="E339" i="62"/>
  <c r="F339" i="62"/>
  <c r="H339" i="62"/>
  <c r="A339" i="62"/>
  <c r="B339" i="62"/>
  <c r="G339" i="62" s="1"/>
  <c r="A289" i="62"/>
  <c r="E289" i="62"/>
  <c r="B289" i="62"/>
  <c r="G289" i="62" s="1"/>
  <c r="D289" i="62"/>
  <c r="F289" i="62"/>
  <c r="H289" i="62"/>
  <c r="A249" i="62"/>
  <c r="B249" i="62"/>
  <c r="C249" i="62" s="1"/>
  <c r="D249" i="62"/>
  <c r="E249" i="62"/>
  <c r="F249" i="62"/>
  <c r="H249" i="62"/>
  <c r="A214" i="62"/>
  <c r="B214" i="62"/>
  <c r="G214" i="62" s="1"/>
  <c r="D214" i="62"/>
  <c r="E214" i="62"/>
  <c r="F214" i="62"/>
  <c r="H214" i="62"/>
  <c r="A187" i="62"/>
  <c r="B187" i="62"/>
  <c r="G187" i="62" s="1"/>
  <c r="D187" i="62"/>
  <c r="E187" i="62"/>
  <c r="F187" i="62"/>
  <c r="H187" i="62"/>
  <c r="A168" i="62"/>
  <c r="B168" i="62"/>
  <c r="G168" i="62" s="1"/>
  <c r="D168" i="62"/>
  <c r="E168" i="62"/>
  <c r="F168" i="62"/>
  <c r="H168" i="62"/>
  <c r="H232" i="62"/>
  <c r="D232" i="62"/>
  <c r="A232" i="62"/>
  <c r="B232" i="62"/>
  <c r="G232" i="62" s="1"/>
  <c r="E232" i="62"/>
  <c r="F232" i="62"/>
  <c r="B274" i="62"/>
  <c r="G274" i="62" s="1"/>
  <c r="C274" i="62"/>
  <c r="D274" i="62"/>
  <c r="E274" i="62"/>
  <c r="F274" i="62"/>
  <c r="H274" i="62"/>
  <c r="A274" i="62"/>
  <c r="A263" i="62"/>
  <c r="B263" i="62"/>
  <c r="C263" i="62" s="1"/>
  <c r="D263" i="62"/>
  <c r="E263" i="62"/>
  <c r="F263" i="62"/>
  <c r="H263" i="62"/>
  <c r="A265" i="62"/>
  <c r="B265" i="62"/>
  <c r="C265" i="62" s="1"/>
  <c r="D265" i="62"/>
  <c r="E265" i="62"/>
  <c r="F265" i="62"/>
  <c r="H265" i="62"/>
  <c r="A272" i="62"/>
  <c r="B272" i="62"/>
  <c r="G272" i="62" s="1"/>
  <c r="D272" i="62"/>
  <c r="E272" i="62"/>
  <c r="F272" i="62"/>
  <c r="H272" i="62"/>
  <c r="A277" i="62"/>
  <c r="B277" i="62"/>
  <c r="G277" i="62" s="1"/>
  <c r="D277" i="62"/>
  <c r="E277" i="62"/>
  <c r="F277" i="62"/>
  <c r="H277" i="62"/>
  <c r="H336" i="62"/>
  <c r="A336" i="62"/>
  <c r="B336" i="62"/>
  <c r="C336" i="62" s="1"/>
  <c r="D336" i="62"/>
  <c r="E336" i="62"/>
  <c r="F336" i="62"/>
  <c r="A321" i="62"/>
  <c r="E321" i="62"/>
  <c r="B321" i="62"/>
  <c r="G321" i="62" s="1"/>
  <c r="D321" i="62"/>
  <c r="F321" i="62"/>
  <c r="H321" i="62"/>
  <c r="A238" i="62"/>
  <c r="B238" i="62"/>
  <c r="C238" i="62" s="1"/>
  <c r="D238" i="62"/>
  <c r="E238" i="62"/>
  <c r="F238" i="62"/>
  <c r="H238" i="62"/>
  <c r="A231" i="62"/>
  <c r="B231" i="62"/>
  <c r="G231" i="62" s="1"/>
  <c r="C231" i="62"/>
  <c r="D231" i="62"/>
  <c r="E231" i="62"/>
  <c r="F231" i="62"/>
  <c r="H231" i="62"/>
  <c r="A177" i="62"/>
  <c r="B177" i="62"/>
  <c r="C177" i="62" s="1"/>
  <c r="D177" i="62"/>
  <c r="E177" i="62"/>
  <c r="F177" i="62"/>
  <c r="G177" i="62"/>
  <c r="H177" i="62"/>
  <c r="A241" i="62"/>
  <c r="E241" i="62"/>
  <c r="B241" i="62"/>
  <c r="C241" i="62" s="1"/>
  <c r="D241" i="62"/>
  <c r="F241" i="62"/>
  <c r="H241" i="62"/>
  <c r="H268" i="62"/>
  <c r="A268" i="62"/>
  <c r="B268" i="62"/>
  <c r="C268" i="62" s="1"/>
  <c r="D268" i="62"/>
  <c r="E268" i="62"/>
  <c r="F268" i="62"/>
  <c r="A270" i="62"/>
  <c r="B270" i="62"/>
  <c r="G270" i="62" s="1"/>
  <c r="D270" i="62"/>
  <c r="E270" i="62"/>
  <c r="F270" i="62"/>
  <c r="H270" i="62"/>
  <c r="A283" i="62"/>
  <c r="D283" i="62"/>
  <c r="E283" i="62"/>
  <c r="F283" i="62"/>
  <c r="H283" i="62"/>
  <c r="B283" i="62"/>
  <c r="G283" i="62" s="1"/>
  <c r="A338" i="62"/>
  <c r="H338" i="62"/>
  <c r="B338" i="62"/>
  <c r="C338" i="62"/>
  <c r="D338" i="62"/>
  <c r="E338" i="62"/>
  <c r="F338" i="62"/>
  <c r="G338" i="62"/>
  <c r="A211" i="62"/>
  <c r="B211" i="62"/>
  <c r="C211" i="62" s="1"/>
  <c r="D211" i="62"/>
  <c r="E211" i="62"/>
  <c r="F211" i="62"/>
  <c r="H211" i="62"/>
  <c r="H296" i="62"/>
  <c r="D296" i="62"/>
  <c r="A296" i="62"/>
  <c r="B296" i="62"/>
  <c r="C296" i="62" s="1"/>
  <c r="E296" i="62"/>
  <c r="F296" i="62"/>
  <c r="A194" i="62"/>
  <c r="B194" i="62"/>
  <c r="C194" i="62" s="1"/>
  <c r="D194" i="62"/>
  <c r="E194" i="62"/>
  <c r="F194" i="62"/>
  <c r="H194" i="62"/>
  <c r="A167" i="62"/>
  <c r="B167" i="62"/>
  <c r="G167" i="62" s="1"/>
  <c r="D167" i="62"/>
  <c r="E167" i="62"/>
  <c r="F167" i="62"/>
  <c r="H167" i="62"/>
  <c r="D204" i="62"/>
  <c r="B204" i="62"/>
  <c r="C204" i="62" s="1"/>
  <c r="E204" i="62"/>
  <c r="F204" i="62"/>
  <c r="H204" i="62"/>
  <c r="A204" i="62"/>
  <c r="A213" i="62"/>
  <c r="B213" i="62"/>
  <c r="C213" i="62" s="1"/>
  <c r="D213" i="62"/>
  <c r="H213" i="62"/>
  <c r="E213" i="62"/>
  <c r="F213" i="62"/>
  <c r="A222" i="62"/>
  <c r="B222" i="62"/>
  <c r="C222" i="62" s="1"/>
  <c r="D222" i="62"/>
  <c r="E222" i="62"/>
  <c r="F222" i="62"/>
  <c r="H222" i="62"/>
  <c r="A195" i="62"/>
  <c r="B195" i="62"/>
  <c r="C195" i="62" s="1"/>
  <c r="D195" i="62"/>
  <c r="E195" i="62"/>
  <c r="G195" i="62"/>
  <c r="F195" i="62"/>
  <c r="H195" i="62"/>
  <c r="A176" i="62"/>
  <c r="B176" i="62"/>
  <c r="G176" i="62" s="1"/>
  <c r="D176" i="62"/>
  <c r="E176" i="62"/>
  <c r="F176" i="62"/>
  <c r="H176" i="62"/>
  <c r="A240" i="62"/>
  <c r="B240" i="62"/>
  <c r="C240" i="62" s="1"/>
  <c r="D240" i="62"/>
  <c r="E240" i="62"/>
  <c r="F240" i="62"/>
  <c r="H240" i="62"/>
  <c r="A282" i="62"/>
  <c r="B282" i="62"/>
  <c r="G282" i="62" s="1"/>
  <c r="F282" i="62"/>
  <c r="D282" i="62"/>
  <c r="E282" i="62"/>
  <c r="H282" i="62"/>
  <c r="A271" i="62"/>
  <c r="H271" i="62"/>
  <c r="B271" i="62"/>
  <c r="G271" i="62" s="1"/>
  <c r="D271" i="62"/>
  <c r="E271" i="62"/>
  <c r="F271" i="62"/>
  <c r="A273" i="62"/>
  <c r="E273" i="62"/>
  <c r="B273" i="62"/>
  <c r="C273" i="62" s="1"/>
  <c r="D273" i="62"/>
  <c r="F273" i="62"/>
  <c r="H273" i="62"/>
  <c r="H280" i="62"/>
  <c r="A280" i="62"/>
  <c r="B280" i="62"/>
  <c r="G280" i="62" s="1"/>
  <c r="D280" i="62"/>
  <c r="E280" i="62"/>
  <c r="F280" i="62"/>
  <c r="A285" i="62"/>
  <c r="G285" i="62"/>
  <c r="E285" i="62"/>
  <c r="F285" i="62"/>
  <c r="H285" i="62"/>
  <c r="B285" i="62"/>
  <c r="C285" i="62" s="1"/>
  <c r="D285" i="62"/>
  <c r="A317" i="62"/>
  <c r="E317" i="62"/>
  <c r="F317" i="62"/>
  <c r="H317" i="62"/>
  <c r="B317" i="62"/>
  <c r="C317" i="62" s="1"/>
  <c r="D317" i="62"/>
  <c r="A329" i="62"/>
  <c r="B329" i="62"/>
  <c r="G329" i="62" s="1"/>
  <c r="C329" i="62"/>
  <c r="D329" i="62"/>
  <c r="E329" i="62"/>
  <c r="F329" i="62"/>
  <c r="H329" i="62"/>
  <c r="H6" i="65"/>
  <c r="B6" i="65"/>
  <c r="C6" i="65"/>
  <c r="D6" i="65"/>
  <c r="G6" i="65"/>
  <c r="E6" i="65"/>
  <c r="F6" i="65"/>
  <c r="B4" i="65"/>
  <c r="G4" i="65" s="1"/>
  <c r="H4" i="65"/>
  <c r="D4" i="65"/>
  <c r="E4" i="65"/>
  <c r="F4" i="65"/>
  <c r="R162" i="62"/>
  <c r="S162" i="62"/>
  <c r="N5" i="54"/>
  <c r="N7" i="54"/>
  <c r="N2" i="54"/>
  <c r="N4" i="54"/>
  <c r="N6" i="54"/>
  <c r="N3" i="54"/>
  <c r="G249" i="62" l="1"/>
  <c r="C339" i="62"/>
  <c r="C205" i="62"/>
  <c r="C312" i="62"/>
  <c r="C248" i="62"/>
  <c r="C287" i="62"/>
  <c r="G178" i="62"/>
  <c r="C340" i="62"/>
  <c r="G258" i="62"/>
  <c r="G298" i="62"/>
  <c r="C232" i="62"/>
  <c r="C330" i="62"/>
  <c r="G250" i="62"/>
  <c r="G204" i="62"/>
  <c r="C331" i="62"/>
  <c r="G184" i="62"/>
  <c r="G222" i="62"/>
  <c r="G244" i="62"/>
  <c r="C180" i="62"/>
  <c r="G203" i="62"/>
  <c r="G194" i="62"/>
  <c r="C277" i="62"/>
  <c r="C272" i="62"/>
  <c r="C233" i="62"/>
  <c r="C196" i="62"/>
  <c r="G332" i="62"/>
  <c r="C207" i="62"/>
  <c r="C286" i="62"/>
  <c r="C284" i="62"/>
  <c r="C278" i="62"/>
  <c r="G291" i="62"/>
  <c r="C247" i="62"/>
  <c r="C303" i="62"/>
  <c r="C311" i="62"/>
  <c r="C165" i="62"/>
  <c r="C251" i="62"/>
  <c r="C176" i="62"/>
  <c r="G300" i="62"/>
  <c r="G225" i="62"/>
  <c r="C190" i="62"/>
  <c r="C220" i="62"/>
  <c r="C325" i="62"/>
  <c r="C193" i="62"/>
  <c r="G211" i="62"/>
  <c r="C236" i="62"/>
  <c r="G301" i="62"/>
  <c r="G317" i="62"/>
  <c r="C167" i="62"/>
  <c r="C292" i="62"/>
  <c r="C237" i="62"/>
  <c r="G210" i="62"/>
  <c r="G279" i="62"/>
  <c r="G209" i="62"/>
  <c r="C271" i="62"/>
  <c r="G171" i="62"/>
  <c r="C327" i="62"/>
  <c r="C245" i="62"/>
  <c r="C288" i="62"/>
  <c r="C234" i="62"/>
  <c r="C170" i="62"/>
  <c r="G191" i="62"/>
  <c r="G328" i="62"/>
  <c r="G238" i="62"/>
  <c r="G198" i="62"/>
  <c r="G273" i="62"/>
  <c r="C289" i="62"/>
  <c r="C218" i="62"/>
  <c r="G319" i="62"/>
  <c r="G306" i="62"/>
  <c r="C183" i="62"/>
  <c r="G246" i="62"/>
  <c r="G265" i="62"/>
  <c r="G217" i="62"/>
  <c r="G326" i="62"/>
  <c r="G316" i="62"/>
  <c r="G262" i="62"/>
  <c r="G252" i="62"/>
  <c r="G318" i="62"/>
  <c r="G182" i="62"/>
  <c r="G290" i="62"/>
  <c r="C208" i="62"/>
  <c r="G192" i="62"/>
  <c r="C261" i="62"/>
  <c r="C315" i="62"/>
  <c r="C219" i="62"/>
  <c r="C299" i="62"/>
  <c r="G263" i="62"/>
  <c r="C169" i="62"/>
  <c r="C168" i="62"/>
  <c r="C164" i="62"/>
  <c r="C163" i="62"/>
  <c r="G181" i="62"/>
  <c r="C166" i="62"/>
  <c r="C321" i="62"/>
  <c r="C322" i="62"/>
  <c r="G239" i="62"/>
  <c r="G294" i="62"/>
  <c r="C320" i="62"/>
  <c r="G323" i="62"/>
  <c r="G296" i="62"/>
  <c r="C293" i="62"/>
  <c r="C295" i="62"/>
  <c r="G268" i="62"/>
  <c r="C267" i="62"/>
  <c r="G269" i="62"/>
  <c r="C266" i="62"/>
  <c r="C242" i="62"/>
  <c r="G241" i="62"/>
  <c r="G240" i="62"/>
  <c r="C214" i="62"/>
  <c r="G212" i="62"/>
  <c r="G324" i="62"/>
  <c r="G213" i="62"/>
  <c r="C215" i="62"/>
  <c r="C280" i="62"/>
  <c r="G334" i="62"/>
  <c r="G309" i="62"/>
  <c r="G337" i="62"/>
  <c r="G336" i="62"/>
  <c r="C308" i="62"/>
  <c r="C335" i="62"/>
  <c r="G226" i="62"/>
  <c r="G253" i="62"/>
  <c r="C297" i="62"/>
  <c r="C202" i="62"/>
  <c r="G189" i="62"/>
  <c r="C281" i="62"/>
  <c r="C243" i="62"/>
  <c r="C310" i="62"/>
  <c r="C307" i="62"/>
  <c r="C283" i="62"/>
  <c r="G199" i="62"/>
  <c r="C282" i="62"/>
  <c r="C270" i="62"/>
  <c r="C255" i="62"/>
  <c r="G201" i="62"/>
  <c r="C254" i="62"/>
  <c r="C256" i="62"/>
  <c r="C228" i="62"/>
  <c r="C227" i="62"/>
  <c r="C229" i="62"/>
  <c r="C216" i="62"/>
  <c r="G200" i="62"/>
  <c r="C187" i="62"/>
  <c r="C186" i="62"/>
  <c r="C188" i="62"/>
  <c r="G185" i="62"/>
  <c r="G173" i="62"/>
  <c r="G174" i="62"/>
  <c r="G175" i="62"/>
  <c r="G172" i="62"/>
  <c r="C422" i="62"/>
  <c r="G342" i="62"/>
  <c r="G2" i="62"/>
  <c r="G542" i="67"/>
  <c r="G3" i="48"/>
  <c r="C4" i="65"/>
  <c r="G6" i="54"/>
  <c r="C2" i="54"/>
  <c r="G5" i="54"/>
  <c r="G3" i="54"/>
  <c r="G7" i="54"/>
  <c r="G4" i="54"/>
  <c r="A162" i="62"/>
  <c r="B162" i="62"/>
  <c r="C162" i="62" s="1"/>
  <c r="D162" i="62"/>
  <c r="E162" i="62"/>
  <c r="F162" i="62"/>
  <c r="H162" i="62"/>
  <c r="K8" i="65"/>
  <c r="M8" i="65"/>
  <c r="M9" i="65"/>
  <c r="K10" i="65"/>
  <c r="M10" i="65"/>
  <c r="M11" i="65"/>
  <c r="K11" i="65"/>
  <c r="G162" i="6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Mafalda Marques</author>
  </authors>
  <commentList>
    <comment ref="B58" authorId="0" shapeId="0" xr:uid="{B0192CB3-15F3-E640-8CD6-6C60A31BE5D3}">
      <text>
        <r>
          <rPr>
            <u/>
            <sz val="9"/>
            <color rgb="FF000000"/>
            <rFont val="+mn-lt"/>
            <charset val="1"/>
          </rPr>
          <t>Exemplo 1</t>
        </r>
        <r>
          <rPr>
            <sz val="9"/>
            <color rgb="FF000000"/>
            <rFont val="+mn-lt"/>
            <charset val="1"/>
          </rPr>
          <t xml:space="preserve">: Fração orgânica dos RI recuperada no TM é encaminhada para DA (TMB) e depois Compostagem (TMB). Biorresíduos alimentares de RS entram diretamente na Compostagem (TMB), numa área separada dos RI. Biorresíduos verdes de RS são triturados na Plataforma de Verdes, e depois utilizados como material estruturante na DA (TMB).
</t>
        </r>
        <r>
          <rPr>
            <sz val="9"/>
            <color rgb="FF000000"/>
            <rFont val="+mn-lt"/>
            <charset val="1"/>
          </rPr>
          <t xml:space="preserve">
</t>
        </r>
        <r>
          <rPr>
            <u/>
            <sz val="9"/>
            <color rgb="FF000000"/>
            <rFont val="+mn-lt"/>
            <charset val="1"/>
          </rPr>
          <t>Exemplo 2</t>
        </r>
        <r>
          <rPr>
            <sz val="9"/>
            <color rgb="FF000000"/>
            <rFont val="+mn-lt"/>
            <charset val="1"/>
          </rPr>
          <t xml:space="preserve">: Fração orgânica dos RI recuperada no TM é encaminhada para DA (TMB), e o digerido é depois incorporado na Compostagem de Verdes (isolada).  Biorresíduos alimentares de RS entram diretamente na DA (TMB), e depois passam pela Compostagem (TMB). Biorresíduos verdes de RS entram diretamente Compostagem de Verdes (isolada), misturados com o digerido de RI.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<sst xmlns="http://schemas.openxmlformats.org/spreadsheetml/2006/main" count="4373" uniqueCount="1750">
  <si>
    <t>EG do PAPERSU</t>
  </si>
  <si>
    <t>Ano dos dados reportados</t>
  </si>
  <si>
    <t>Apresentação do Reporte</t>
  </si>
  <si>
    <t>Instruções gerais</t>
  </si>
  <si>
    <t>Definições</t>
  </si>
  <si>
    <t>EG</t>
  </si>
  <si>
    <t>Entidade gestora do sistema municipal ou multimunicipal alvo do preenchimento do presente reporte.</t>
  </si>
  <si>
    <t>Alojamento</t>
  </si>
  <si>
    <t>Residência familiar permanente.</t>
  </si>
  <si>
    <t>Estabelecimentos</t>
  </si>
  <si>
    <t>Canal HORECA e similares</t>
  </si>
  <si>
    <t>Utilizadores</t>
  </si>
  <si>
    <t>TIC</t>
  </si>
  <si>
    <r>
      <t xml:space="preserve">Tecnologia de Informação e Comunicação. Conjunto de recursos tecnológicos, incluindo </t>
    </r>
    <r>
      <rPr>
        <i/>
        <sz val="10"/>
        <color theme="1"/>
        <rFont val="Aptos Narrow"/>
        <family val="2"/>
        <scheme val="minor"/>
      </rPr>
      <t>hardware</t>
    </r>
    <r>
      <rPr>
        <sz val="10"/>
        <color theme="1"/>
        <rFont val="Aptos Narrow"/>
        <family val="2"/>
        <scheme val="minor"/>
      </rPr>
      <t xml:space="preserve">, </t>
    </r>
    <r>
      <rPr>
        <i/>
        <sz val="10"/>
        <color theme="1"/>
        <rFont val="Aptos Narrow"/>
        <family val="2"/>
        <scheme val="minor"/>
      </rPr>
      <t>software</t>
    </r>
    <r>
      <rPr>
        <sz val="10"/>
        <color theme="1"/>
        <rFont val="Aptos Narrow"/>
        <family val="2"/>
        <scheme val="minor"/>
      </rPr>
      <t>, sensores e outras tecnologias de recolha de informação, usado para gerir e processar informações, e que são integrados através de redes de comunicação.</t>
    </r>
  </si>
  <si>
    <t>Acompanhamento</t>
  </si>
  <si>
    <t xml:space="preserve">Brindes </t>
  </si>
  <si>
    <t>RVM</t>
  </si>
  <si>
    <t>Desconto fixo na tarifa</t>
  </si>
  <si>
    <t>Incentivos sociais</t>
  </si>
  <si>
    <t>Incentivos à Prevenção da produção de RU ou à separação para reciclagem através de recompensas à comunidade.</t>
  </si>
  <si>
    <t>Instruções para o preenchimento das folhas do reporte</t>
  </si>
  <si>
    <t>Folha "Identificação da EG"</t>
  </si>
  <si>
    <t xml:space="preserve">Nesta folha são preenchidos os dados de identificação e caracterização da EG alvo deste reporte, assim como dados de caracterização do seu território, no ano de monitorização do PAPERSU. </t>
  </si>
  <si>
    <t>Folha "Prevenção"</t>
  </si>
  <si>
    <t xml:space="preserve">Esta folha agrega os programas de Prevenção por tipo, de forma a simplificar o reporte pela EG, organizados pelas seguintes categorias: </t>
  </si>
  <si>
    <t>Áreas de recolha e/ou armazenamento para reutilização</t>
  </si>
  <si>
    <t>Programas de criação de infraestruturas para recolha, receção e/ou armazenamento de materiais reutilizáveis, para futuro encaminhamento para destinos de reutilização. Inclui infraestruturas como áreas de receção em ecocentros/centros de recolha, com ou sem triagem destes materiais. Inclui também pontos de recolha em proximidade de materiais reutilizáveis.</t>
  </si>
  <si>
    <t>Lojas sociais/ mercados sociais</t>
  </si>
  <si>
    <t>Reparação (Repair Cafe)</t>
  </si>
  <si>
    <t>Programas de criação de espaços de reparação de bens, de forma continuada.</t>
  </si>
  <si>
    <r>
      <t xml:space="preserve">Plataformas </t>
    </r>
    <r>
      <rPr>
        <b/>
        <i/>
        <sz val="10"/>
        <color theme="1"/>
        <rFont val="Aptos Narrow"/>
        <family val="2"/>
        <scheme val="minor"/>
      </rPr>
      <t xml:space="preserve">online </t>
    </r>
    <r>
      <rPr>
        <b/>
        <sz val="10"/>
        <color theme="1"/>
        <rFont val="Aptos Narrow"/>
        <family val="2"/>
        <scheme val="minor"/>
      </rPr>
      <t>de troca/doação</t>
    </r>
  </si>
  <si>
    <r>
      <t xml:space="preserve">Programas de criação de plataformas </t>
    </r>
    <r>
      <rPr>
        <i/>
        <sz val="10"/>
        <color theme="1"/>
        <rFont val="Aptos Narrow"/>
        <family val="2"/>
        <scheme val="minor"/>
      </rPr>
      <t>online</t>
    </r>
    <r>
      <rPr>
        <sz val="10"/>
        <color theme="1"/>
        <rFont val="Aptos Narrow"/>
        <family val="2"/>
        <scheme val="minor"/>
      </rPr>
      <t xml:space="preserve"> para troca, doação e/ou reparação.</t>
    </r>
  </si>
  <si>
    <t>Distribuição de refeições sobrantes</t>
  </si>
  <si>
    <t xml:space="preserve">Outros </t>
  </si>
  <si>
    <t>Outros programas criados pela EG alvo para combate ao desperdício alimentar. Ex.: programas de adesão do Canal HORECA e similares à implementação de medidas para diminuir o desperdício durante a preparação de refeições e/ou entrega ao cliente de caixa com a refeição não consumida.</t>
  </si>
  <si>
    <t>São preenchidos, também, dados referentes à participação dos utilizadores domésticos (UD) e não domésticos (UND) na utilização destas infraestruturas.</t>
  </si>
  <si>
    <t>Folha "Campanhas C&amp;S"</t>
  </si>
  <si>
    <t xml:space="preserve">Nesta folha são preenchidos dados referentes às campanhas de comunicação e sensibilização realizadas durante o ano dos dados reportados, com o objetivo de mobilizar os utilizadores domésticos (UD) e </t>
  </si>
  <si>
    <t>não domésticos (UND) para a Prevenção da produção de RU, a separação para a reciclagem de RU, e/ou para o modelo tarifário de incentivo à Prevenção e/ou reciclagem de RU.</t>
  </si>
  <si>
    <t>Folha "Divulgação do Desempenho"</t>
  </si>
  <si>
    <t xml:space="preserve">Nesta folha são preenchidos dados referentes à realização da divulgação do desempenho da EG alvo, quanto à implementação das medidas do PAPERSU e resultados do sistema de gestão de RU, no ano </t>
  </si>
  <si>
    <t>dos dados reportados.</t>
  </si>
  <si>
    <t>Folha "Incentivos"</t>
  </si>
  <si>
    <t>Nesta folha são preenchidos dados referentes à implementação do modelo tarifário dissociado da fatura da água, de incentivo à Prevenção da produção de RU e/ou reciclagem, no ano dos dados reportados.</t>
  </si>
  <si>
    <t>Folha "Investimentos"</t>
  </si>
  <si>
    <t>Entidade gestora do sistema municipal e multimunicipal</t>
  </si>
  <si>
    <t>Nº canal HORECA e similares</t>
  </si>
  <si>
    <t>Atividades desenvolvidas</t>
  </si>
  <si>
    <t>Prevenção</t>
  </si>
  <si>
    <t>Campanhas C&amp;S</t>
  </si>
  <si>
    <t>Divulgação do Desempenho</t>
  </si>
  <si>
    <t>Incentivos</t>
  </si>
  <si>
    <t>Investimentos</t>
  </si>
  <si>
    <t>Identificação da entidade gestora</t>
  </si>
  <si>
    <r>
      <t xml:space="preserve">Atenção: </t>
    </r>
    <r>
      <rPr>
        <i/>
        <sz val="10"/>
        <rFont val="Aptos Narrow"/>
        <family val="2"/>
        <scheme val="minor"/>
      </rPr>
      <t>selecione a entidade gestora (EG) alvo deste reporte.</t>
    </r>
  </si>
  <si>
    <t>Região</t>
  </si>
  <si>
    <t>SGRU</t>
  </si>
  <si>
    <t>INOVA – Empresa de Desenvolvimento Económico e Social de Cantanhede</t>
  </si>
  <si>
    <t>População</t>
  </si>
  <si>
    <t>Dimensão do Agregado Familiar</t>
  </si>
  <si>
    <t>Estabelecimentos no território da EG</t>
  </si>
  <si>
    <t>Nº escolas</t>
  </si>
  <si>
    <r>
      <t xml:space="preserve">Atenção: </t>
    </r>
    <r>
      <rPr>
        <i/>
        <sz val="10"/>
        <rFont val="Aptos Narrow"/>
        <family val="2"/>
        <scheme val="minor"/>
      </rPr>
      <t>preencha o quadro para indicar e caracterizar as atividades de recolha de resíduos urbanos realizadas no território da EG alvo.</t>
    </r>
  </si>
  <si>
    <t>Tipo de atividades</t>
  </si>
  <si>
    <t>Atividade desenvolvida no território da EG</t>
  </si>
  <si>
    <t>Responsabilidade legal pela atividade</t>
  </si>
  <si>
    <t>Operador que executa a atividade</t>
  </si>
  <si>
    <t>Operador contratado/protocolado</t>
  </si>
  <si>
    <t>Observações</t>
  </si>
  <si>
    <t>Recolha indiferenciada</t>
  </si>
  <si>
    <t>(máximo 300 carateres)</t>
  </si>
  <si>
    <t>Recolha seletiva multimaterial</t>
  </si>
  <si>
    <t>Recolha seletiva de biorresíduos alimentares</t>
  </si>
  <si>
    <t>Recolha seletiva de biorresíduos verdes</t>
  </si>
  <si>
    <t>Recolha seletiva de resíduos urbanos perigosos</t>
  </si>
  <si>
    <t>Recolha seletiva de óleos alimentares usados</t>
  </si>
  <si>
    <t>Recolha seletiva de REEE</t>
  </si>
  <si>
    <t>Recolha seletiva de madeira</t>
  </si>
  <si>
    <t>Outras atividades</t>
  </si>
  <si>
    <t>Programa de reutilização material</t>
  </si>
  <si>
    <t>Fluxos de resíduos abrangidos</t>
  </si>
  <si>
    <t>Tipo de participante</t>
  </si>
  <si>
    <t>Participantes (nº)</t>
  </si>
  <si>
    <t>Materiais recebidos (nº)</t>
  </si>
  <si>
    <t>Materiais doados/reparados (nº)</t>
  </si>
  <si>
    <t>Materiais recebidos (t)</t>
  </si>
  <si>
    <t>Materiais doados/reparados (t)</t>
  </si>
  <si>
    <t>Programa de combate ao desperdício alimentar</t>
  </si>
  <si>
    <t>Nº de participantes</t>
  </si>
  <si>
    <r>
      <t xml:space="preserve">Atenção: </t>
    </r>
    <r>
      <rPr>
        <i/>
        <sz val="10"/>
        <rFont val="Aptos Narrow"/>
        <family val="2"/>
        <scheme val="minor"/>
      </rPr>
      <t xml:space="preserve">preencha o quadro abaixo com o número total de estabelecimentos participantes nos programas de combate ao desperdício alimentar. </t>
    </r>
  </si>
  <si>
    <t>Total de participantes (nº)</t>
  </si>
  <si>
    <r>
      <t xml:space="preserve">Atenção: </t>
    </r>
    <r>
      <rPr>
        <i/>
        <sz val="10"/>
        <rFont val="Aptos Narrow"/>
        <family val="2"/>
        <scheme val="minor"/>
      </rPr>
      <t xml:space="preserve">preencha o quadro abaixo com as quantidades de biorresíduos produzidos pelos estabelecimentos participantes antes e após adesão aos programas de combate ao desperdício alimentar. </t>
    </r>
  </si>
  <si>
    <t>Biorresíduos produzidos antes da adesão (t)</t>
  </si>
  <si>
    <t>Biorresíduos produzidos depois da adesão (t)</t>
  </si>
  <si>
    <t>Técnicos envolvidos (nº)</t>
  </si>
  <si>
    <r>
      <t xml:space="preserve">Atenção: </t>
    </r>
    <r>
      <rPr>
        <i/>
        <sz val="10"/>
        <rFont val="Aptos Narrow"/>
        <family val="2"/>
        <scheme val="minor"/>
      </rPr>
      <t xml:space="preserve">preencha o quadro abaixo com observações relevantes para a caracterização dos programas de Prevenção de RU. </t>
    </r>
  </si>
  <si>
    <t>Instalações</t>
  </si>
  <si>
    <t>Prevenção de resíduos</t>
  </si>
  <si>
    <r>
      <t xml:space="preserve">Atenção: </t>
    </r>
    <r>
      <rPr>
        <i/>
        <sz val="10"/>
        <rFont val="Aptos Narrow"/>
        <family val="2"/>
        <scheme val="minor"/>
      </rPr>
      <t>preencha o quadro abaixo para caracterizar as infraestruturas geridas pela EG alvo, no âmbito dos programas de Prevenção da produção de RU.</t>
    </r>
  </si>
  <si>
    <t>Área de receção para reutilização em ecocentros (n.º)</t>
  </si>
  <si>
    <t>Pontos de recolha para reutilização (nº)</t>
  </si>
  <si>
    <t>Locais de reparação (n.º)</t>
  </si>
  <si>
    <t>Receção de resíduos</t>
  </si>
  <si>
    <r>
      <t xml:space="preserve">Atenção: </t>
    </r>
    <r>
      <rPr>
        <i/>
        <sz val="10"/>
        <rFont val="Aptos Narrow"/>
        <family val="2"/>
        <scheme val="minor"/>
      </rPr>
      <t>preencha o quadro abaixo para caracterizar as infraestruturas geridas pela EG alvo, para receção e/ou armazenamento de RU.</t>
    </r>
  </si>
  <si>
    <r>
      <t xml:space="preserve">Atenção: </t>
    </r>
    <r>
      <rPr>
        <i/>
        <sz val="10"/>
        <rFont val="Aptos Narrow"/>
        <family val="2"/>
        <scheme val="minor"/>
      </rPr>
      <t>preencha o quadro para caracterizar as infraestruturas de deposição cuja recolha é da responsabilidade legal da EG, incluindo as infraestruturas dos operadores contratados/protocolados.</t>
    </r>
  </si>
  <si>
    <t>Tipo de deposição</t>
  </si>
  <si>
    <t>Controlo de acesso</t>
  </si>
  <si>
    <t>Nº de contentores</t>
  </si>
  <si>
    <t>Dedicada/co-coleção</t>
  </si>
  <si>
    <t>Infraestrutura de deposição</t>
  </si>
  <si>
    <t>Ecocentro móvel</t>
  </si>
  <si>
    <t>Responsável pela processo da compostagem</t>
  </si>
  <si>
    <t>Viaturas de recolha adquiridas (n.º)</t>
  </si>
  <si>
    <t>Outras viaturas adquiridas (n.º)</t>
  </si>
  <si>
    <t>Identificação de contentores (Chips, tags, RFID, QRCODE)</t>
  </si>
  <si>
    <t>Identificação do utilizador (cartões de acesso)</t>
  </si>
  <si>
    <t>SIG</t>
  </si>
  <si>
    <t>Sensores nos contentores (peso/volume/IoT)</t>
  </si>
  <si>
    <t>Sensores/sistemas de pesagem nas viaturas</t>
  </si>
  <si>
    <t>Sistemas de tratamento de informação</t>
  </si>
  <si>
    <t>Identificação do contentor (Chips, tags, RFID, QRCODE)</t>
  </si>
  <si>
    <r>
      <t xml:space="preserve">Atenção: </t>
    </r>
    <r>
      <rPr>
        <i/>
        <sz val="10"/>
        <rFont val="Aptos Narrow"/>
        <family val="2"/>
        <scheme val="minor"/>
      </rPr>
      <t>preencha o quadro abaixo com os objetivos associados ao TIC, caso aplicável</t>
    </r>
    <r>
      <rPr>
        <b/>
        <i/>
        <sz val="10"/>
        <rFont val="Aptos Narrow"/>
        <family val="2"/>
        <scheme val="minor"/>
      </rPr>
      <t>.</t>
    </r>
  </si>
  <si>
    <t>Objetivo do TIC</t>
  </si>
  <si>
    <r>
      <t xml:space="preserve">Atenção: </t>
    </r>
    <r>
      <rPr>
        <i/>
        <sz val="10"/>
        <rFont val="Aptos Narrow"/>
        <family val="2"/>
        <scheme val="minor"/>
      </rPr>
      <t>preencha o quadro abaixo com o número de TIC associado ao fluxo de resíduos urbanos, no ano dos dados reportados.</t>
    </r>
  </si>
  <si>
    <t>Fluxo</t>
  </si>
  <si>
    <t xml:space="preserve">Nº de TIC </t>
  </si>
  <si>
    <t>Biorresíduos alimentares (recolha seletiva)</t>
  </si>
  <si>
    <t>Multimaterial</t>
  </si>
  <si>
    <t>Resíduos indiferenciados</t>
  </si>
  <si>
    <r>
      <rPr>
        <b/>
        <sz val="10"/>
        <color theme="1"/>
        <rFont val="Aptos Narrow"/>
        <family val="2"/>
        <scheme val="minor"/>
      </rPr>
      <t>Atenção:</t>
    </r>
    <r>
      <rPr>
        <sz val="10"/>
        <color theme="1"/>
        <rFont val="Aptos Narrow"/>
        <family val="2"/>
        <scheme val="minor"/>
      </rPr>
      <t xml:space="preserve"> </t>
    </r>
    <r>
      <rPr>
        <i/>
        <sz val="10"/>
        <rFont val="Aptos Narrow"/>
        <family val="2"/>
        <scheme val="minor"/>
      </rPr>
      <t>preencha no quadro abaixo o nome da campanha de comunicão e sensibilização realizada pela EG alvo no ano dos dados reportados.</t>
    </r>
  </si>
  <si>
    <t>Tema</t>
  </si>
  <si>
    <t>Subtema</t>
  </si>
  <si>
    <t>Troca/doação</t>
  </si>
  <si>
    <t>Reciclagem</t>
  </si>
  <si>
    <t>Recolha seletiva porta-a-porta</t>
  </si>
  <si>
    <t>Biorresíduos alimentares</t>
  </si>
  <si>
    <t>Biorresíduos verdes</t>
  </si>
  <si>
    <t>Canal</t>
  </si>
  <si>
    <t>Instrumento</t>
  </si>
  <si>
    <t>Tipo de população abrangida</t>
  </si>
  <si>
    <t>Nº população abrangida</t>
  </si>
  <si>
    <t>Nº materiais distribuidos</t>
  </si>
  <si>
    <t>Comunicação coletiva</t>
  </si>
  <si>
    <t>Reuniões/fóruns</t>
  </si>
  <si>
    <t>Palestras</t>
  </si>
  <si>
    <t>Escolas</t>
  </si>
  <si>
    <r>
      <t xml:space="preserve">Atenção: </t>
    </r>
    <r>
      <rPr>
        <i/>
        <sz val="10"/>
        <rFont val="Aptos Narrow"/>
        <family val="2"/>
        <scheme val="minor"/>
      </rPr>
      <t xml:space="preserve">preencha o quadro abaixo com o número de população total abrangida pela campanha. </t>
    </r>
  </si>
  <si>
    <t>População total abrangida (nº)</t>
  </si>
  <si>
    <r>
      <t xml:space="preserve">Atenção: </t>
    </r>
    <r>
      <rPr>
        <i/>
        <sz val="10"/>
        <rFont val="Aptos Narrow"/>
        <family val="2"/>
        <scheme val="minor"/>
      </rPr>
      <t xml:space="preserve">preencha o quadro abaixo com o número de dias efetivos de intervenção junto da população. </t>
    </r>
  </si>
  <si>
    <t>Duração da campanha (dias)</t>
  </si>
  <si>
    <r>
      <t xml:space="preserve">Atenção: </t>
    </r>
    <r>
      <rPr>
        <i/>
        <sz val="10"/>
        <rFont val="Aptos Narrow"/>
        <family val="2"/>
        <scheme val="minor"/>
      </rPr>
      <t xml:space="preserve">preencha o quadro abaixo com observações relevantes sobre a campanha. </t>
    </r>
  </si>
  <si>
    <t>Município</t>
  </si>
  <si>
    <r>
      <t xml:space="preserve">Atenção: </t>
    </r>
    <r>
      <rPr>
        <i/>
        <sz val="10"/>
        <rFont val="Calibri"/>
        <family val="2"/>
      </rPr>
      <t>preencha o quadro abaixo com SIM ou NÃO.</t>
    </r>
  </si>
  <si>
    <t>Divulgação da implementação do PAPERSU</t>
  </si>
  <si>
    <t>Divulgação dos resultados da gestão de resíduos</t>
  </si>
  <si>
    <t>Acompanhamento dos Programas de Prevenção da Produção de RU</t>
  </si>
  <si>
    <r>
      <t xml:space="preserve">Atenção: </t>
    </r>
    <r>
      <rPr>
        <i/>
        <sz val="10"/>
        <rFont val="Aptos Narrow"/>
        <family val="2"/>
        <scheme val="minor"/>
      </rPr>
      <t xml:space="preserve">preencha no quadro abaixo os Programas de Prevenção geridos pela EG alvo para os quais foi realizado acompanhamento </t>
    </r>
  </si>
  <si>
    <t>dos resultados obtidos e os respetivos métodos de acompanhamento utilizados, no ano dos dados reportados.</t>
  </si>
  <si>
    <t>Programas de Prevenção</t>
  </si>
  <si>
    <t>Método de acompanhamento</t>
  </si>
  <si>
    <r>
      <t xml:space="preserve">Atenção: </t>
    </r>
    <r>
      <rPr>
        <i/>
        <sz val="10"/>
        <rFont val="Aptos Narrow"/>
        <family val="2"/>
        <scheme val="minor"/>
      </rPr>
      <t>preencha o quadro abaixo com o número de dias efetivos de acompanhamento dos Programas de Prevenção, no ano dos</t>
    </r>
  </si>
  <si>
    <t xml:space="preserve"> dados reportados.</t>
  </si>
  <si>
    <t>Duração do acompanhamento (dias)</t>
  </si>
  <si>
    <r>
      <t xml:space="preserve">Atenção: </t>
    </r>
    <r>
      <rPr>
        <i/>
        <sz val="10"/>
        <rFont val="Aptos Narrow"/>
        <family val="2"/>
        <scheme val="minor"/>
      </rPr>
      <t xml:space="preserve">preencha o quadro abaixo com observações relevantes sobre o acompanhamento. </t>
    </r>
  </si>
  <si>
    <r>
      <t xml:space="preserve">Atenção: </t>
    </r>
    <r>
      <rPr>
        <i/>
        <sz val="10"/>
        <rFont val="Aptos Narrow"/>
        <family val="2"/>
        <scheme val="minor"/>
      </rPr>
      <t>preencha o quadro abaixo com o fluxo de resíduos alvo de acompanhamento a nível da qualidade e/ou operacionalização do</t>
    </r>
  </si>
  <si>
    <t xml:space="preserve"> serviço prestado, e/ou da participação da população, no ano dos dados reportados. </t>
  </si>
  <si>
    <t>Fluxo de resíduos</t>
  </si>
  <si>
    <t>alvo de acompanhamento no ano dos dados reportados.</t>
  </si>
  <si>
    <t>Tipo de utilizador</t>
  </si>
  <si>
    <r>
      <t xml:space="preserve">Atenção: </t>
    </r>
    <r>
      <rPr>
        <i/>
        <sz val="10"/>
        <rFont val="Aptos Narrow"/>
        <family val="2"/>
        <scheme val="minor"/>
      </rPr>
      <t>preencha o quadro abaixo com o número de dias efetivos de acompanhamento deste fluxo de resíduos,</t>
    </r>
  </si>
  <si>
    <t xml:space="preserve"> no ano dos dados reportados. </t>
  </si>
  <si>
    <r>
      <t xml:space="preserve">Atenção: </t>
    </r>
    <r>
      <rPr>
        <i/>
        <sz val="10"/>
        <rFont val="Aptos Narrow"/>
        <family val="2"/>
        <scheme val="minor"/>
      </rPr>
      <t xml:space="preserve">preencha o quadro abaixo com o número de técnicos envolvidos no acompanhamento deste fluxo de resíduos, </t>
    </r>
  </si>
  <si>
    <t xml:space="preserve">no ano dos dados reportados. </t>
  </si>
  <si>
    <r>
      <t xml:space="preserve">Atenção: </t>
    </r>
    <r>
      <rPr>
        <i/>
        <sz val="10"/>
        <rFont val="Aptos Narrow"/>
        <family val="2"/>
        <scheme val="minor"/>
      </rPr>
      <t xml:space="preserve">preencha o quadro abaixo com o número de técnicos alvo de formação sobre </t>
    </r>
  </si>
  <si>
    <t xml:space="preserve">resíduos, no ano dos dados reportados. </t>
  </si>
  <si>
    <t>Técnicos formados (nº)</t>
  </si>
  <si>
    <r>
      <t xml:space="preserve">Atenção: </t>
    </r>
    <r>
      <rPr>
        <i/>
        <sz val="10"/>
        <rFont val="Calibri"/>
        <family val="2"/>
      </rPr>
      <t>preencha o quadro abaixo para caracterizar o modelo tarifário de incentivos da EG, no ano dos dados reportados.</t>
    </r>
  </si>
  <si>
    <t>Tipo de Tarifa / Incentivo</t>
  </si>
  <si>
    <t>Estado atual de execução</t>
  </si>
  <si>
    <t>Nº da medida</t>
  </si>
  <si>
    <t>Medidas do plano de ação</t>
  </si>
  <si>
    <t>Identificação EG</t>
  </si>
  <si>
    <t>Grupo SGRU</t>
  </si>
  <si>
    <t>Outras recolha</t>
  </si>
  <si>
    <t>Tipo de fluxo específico</t>
  </si>
  <si>
    <t>Tem TIC?</t>
  </si>
  <si>
    <t>Fluxo TIC</t>
  </si>
  <si>
    <t>Informação</t>
  </si>
  <si>
    <t>Divulgação</t>
  </si>
  <si>
    <t>AGERE</t>
  </si>
  <si>
    <t>ESGRA</t>
  </si>
  <si>
    <t>BRAVAL</t>
  </si>
  <si>
    <t>Área predominantemente urbana</t>
  </si>
  <si>
    <t>Norte</t>
  </si>
  <si>
    <t>Tratamento local de biorresíduos verdes</t>
  </si>
  <si>
    <t>Sim</t>
  </si>
  <si>
    <t>EG com responsabilidade legal</t>
  </si>
  <si>
    <t>Coletiva por proximidade</t>
  </si>
  <si>
    <t>UD</t>
  </si>
  <si>
    <t>Mecânico</t>
  </si>
  <si>
    <t>Dedicada</t>
  </si>
  <si>
    <t>EG alvo</t>
  </si>
  <si>
    <t>Volumosos</t>
  </si>
  <si>
    <t>Otimização da recolha</t>
  </si>
  <si>
    <t>Cartas/folhetos/guias</t>
  </si>
  <si>
    <t>Visitas porta-a-porta</t>
  </si>
  <si>
    <t>Áreas de reutilização em ecocentros</t>
  </si>
  <si>
    <t>Inquéritos</t>
  </si>
  <si>
    <t>Porta-a-porta</t>
  </si>
  <si>
    <t>Plano estruturado de acompanhamento</t>
  </si>
  <si>
    <t>PAYT</t>
  </si>
  <si>
    <t>NA</t>
  </si>
  <si>
    <t>Águas da Covilhã</t>
  </si>
  <si>
    <t>EGF</t>
  </si>
  <si>
    <t>RESIESTRELA</t>
  </si>
  <si>
    <t>Área predominantemente rural</t>
  </si>
  <si>
    <t>Centro</t>
  </si>
  <si>
    <t>Não</t>
  </si>
  <si>
    <t>UND</t>
  </si>
  <si>
    <t>Co-coleção</t>
  </si>
  <si>
    <t>Têxteis</t>
  </si>
  <si>
    <t>Acompanhamento da deposição</t>
  </si>
  <si>
    <t>Plataformas online de troca/doação</t>
  </si>
  <si>
    <t>Reparação</t>
  </si>
  <si>
    <t>Recolha seletiva em proximidade</t>
  </si>
  <si>
    <t>Sites/APP</t>
  </si>
  <si>
    <t>Observação in loco</t>
  </si>
  <si>
    <t>Acompanhamento por TIC</t>
  </si>
  <si>
    <t>SAYT</t>
  </si>
  <si>
    <t>Em estudo</t>
  </si>
  <si>
    <t>Águas de Gaia</t>
  </si>
  <si>
    <t>SULDOURO</t>
  </si>
  <si>
    <t>Recolha seletiva de cápsulas de café</t>
  </si>
  <si>
    <t>Outra entidade</t>
  </si>
  <si>
    <t>Ambos</t>
  </si>
  <si>
    <t>UD e UND</t>
  </si>
  <si>
    <t>Sem controlo de acesso</t>
  </si>
  <si>
    <t>Ecocentro/Centro de recolha</t>
  </si>
  <si>
    <t>Vidro</t>
  </si>
  <si>
    <t>Resíduos urbanos perigosos</t>
  </si>
  <si>
    <t>REEE</t>
  </si>
  <si>
    <t>Empresas e instituições</t>
  </si>
  <si>
    <t>Outros</t>
  </si>
  <si>
    <t>Combate ao desperdício alimentar</t>
  </si>
  <si>
    <t>Comunicação PaP</t>
  </si>
  <si>
    <t>Cartazes/mupis/outdoor</t>
  </si>
  <si>
    <t>Formação/workshop</t>
  </si>
  <si>
    <t>Registo do número de participantes</t>
  </si>
  <si>
    <t>Observação do contentor</t>
  </si>
  <si>
    <t>RAYT</t>
  </si>
  <si>
    <t>Projeto-piloto</t>
  </si>
  <si>
    <t>AMBIOLHÃO - Empresa Municipal de Ambiente de Olhão</t>
  </si>
  <si>
    <t>ALGAR</t>
  </si>
  <si>
    <t>Área mediamente urbana</t>
  </si>
  <si>
    <t>Algarve</t>
  </si>
  <si>
    <t>Ecobags</t>
  </si>
  <si>
    <t>OAU</t>
  </si>
  <si>
    <t>Redução do consumo</t>
  </si>
  <si>
    <t>Redes sociais</t>
  </si>
  <si>
    <t>Registo do número de materiais/refeições entradas/saídas</t>
  </si>
  <si>
    <t>Observação da descarga</t>
  </si>
  <si>
    <t>Em alargamento</t>
  </si>
  <si>
    <t>APIN</t>
  </si>
  <si>
    <t>ERSUC</t>
  </si>
  <si>
    <t>Recolha seletiva de plásticos rígidos</t>
  </si>
  <si>
    <t>Sem infraestrutura</t>
  </si>
  <si>
    <t>Comunicação social</t>
  </si>
  <si>
    <t>Todos</t>
  </si>
  <si>
    <t>Pesagem das entradas/saídas</t>
  </si>
  <si>
    <t>Compostagem doméstica</t>
  </si>
  <si>
    <t>Fiscalização</t>
  </si>
  <si>
    <t>Implementado</t>
  </si>
  <si>
    <t>Associação de Municípios da Região do Planalto Beirão</t>
  </si>
  <si>
    <t>Recolha seletiva de resíduos de autocuidados</t>
  </si>
  <si>
    <t>RPA</t>
  </si>
  <si>
    <t>Brindes</t>
  </si>
  <si>
    <t>Estudos de avaliação pontuais</t>
  </si>
  <si>
    <t>Compostagem comunitária</t>
  </si>
  <si>
    <t>Caracterizações físicas de RU</t>
  </si>
  <si>
    <t>CM da Lousã</t>
  </si>
  <si>
    <t>Recolha seletiva de rolhas de cortiça</t>
  </si>
  <si>
    <t>Madeira</t>
  </si>
  <si>
    <t>Técnico de compostagem</t>
  </si>
  <si>
    <t>CM da Sertã</t>
  </si>
  <si>
    <t>VALNOR</t>
  </si>
  <si>
    <t>Recolha seletiva de tinteiros/tonners</t>
  </si>
  <si>
    <t>Contato telefónico/online</t>
  </si>
  <si>
    <t>CM de Águeda</t>
  </si>
  <si>
    <t>Recolha seletivade velas e círios</t>
  </si>
  <si>
    <t>Visitas in loco</t>
  </si>
  <si>
    <t>CM de Alandroal</t>
  </si>
  <si>
    <t>Alentejo</t>
  </si>
  <si>
    <t>Cápsulas de café</t>
  </si>
  <si>
    <t>CM de Albergaria-a-Velha</t>
  </si>
  <si>
    <t>Rolhas de cortiça</t>
  </si>
  <si>
    <t>CM de Albufeira</t>
  </si>
  <si>
    <t>Tinteiros/tonners</t>
  </si>
  <si>
    <t>CM de Alcácer do Sal</t>
  </si>
  <si>
    <t>Velas e círios</t>
  </si>
  <si>
    <t>CM de Alcanena</t>
  </si>
  <si>
    <t>Lisboa e Vale do Tejo</t>
  </si>
  <si>
    <t>CM de Alcobaça</t>
  </si>
  <si>
    <t>VALORSUL</t>
  </si>
  <si>
    <t>CM de Alcochete</t>
  </si>
  <si>
    <t>AMARSUL</t>
  </si>
  <si>
    <t>CM de Alcoutim</t>
  </si>
  <si>
    <t>CM de Alenquer</t>
  </si>
  <si>
    <t>CM de Alfândega da Fé</t>
  </si>
  <si>
    <t>CM de Alijó</t>
  </si>
  <si>
    <t>RESINORTE</t>
  </si>
  <si>
    <t>CM de Aljezur</t>
  </si>
  <si>
    <t>CM de Aljustrel</t>
  </si>
  <si>
    <t>CM de Almada</t>
  </si>
  <si>
    <t>CM de Almeida</t>
  </si>
  <si>
    <t>CM de Almodôvar</t>
  </si>
  <si>
    <t>CM de Alter do Chão</t>
  </si>
  <si>
    <t>CM de Alvito</t>
  </si>
  <si>
    <t>CM de Amadora</t>
  </si>
  <si>
    <t>CM de Amarante</t>
  </si>
  <si>
    <t>CM de Amares</t>
  </si>
  <si>
    <t>CM de Anadia</t>
  </si>
  <si>
    <t>CM de Arcos de Valdevez</t>
  </si>
  <si>
    <t>RESULIMA</t>
  </si>
  <si>
    <t>CM de Arganil</t>
  </si>
  <si>
    <t>CM de Armamar</t>
  </si>
  <si>
    <t>CM de Arouca</t>
  </si>
  <si>
    <t>CM de Arraiolos</t>
  </si>
  <si>
    <t>CM de Arronches</t>
  </si>
  <si>
    <t>CM de Arruda dos Vinhos</t>
  </si>
  <si>
    <t>CM de Aveiro</t>
  </si>
  <si>
    <t>CM de Avis</t>
  </si>
  <si>
    <t>CM de Azambuja</t>
  </si>
  <si>
    <t>CM de Baião</t>
  </si>
  <si>
    <t>CM de Barcelos</t>
  </si>
  <si>
    <t>CM de Barrancos</t>
  </si>
  <si>
    <t>CM de Barreiro</t>
  </si>
  <si>
    <t>CM de Batalha</t>
  </si>
  <si>
    <t>VALORLIS</t>
  </si>
  <si>
    <t>CM de Beja</t>
  </si>
  <si>
    <t>CM de Belmonte</t>
  </si>
  <si>
    <t>CM de Bombarral</t>
  </si>
  <si>
    <t>CM de Borba</t>
  </si>
  <si>
    <t>CM de Boticas</t>
  </si>
  <si>
    <t>CM de Bragança</t>
  </si>
  <si>
    <t>CM de Cabeceiras de Basto</t>
  </si>
  <si>
    <t>CM de Cadaval</t>
  </si>
  <si>
    <t>CM de Caminha</t>
  </si>
  <si>
    <t>VALORMINHO</t>
  </si>
  <si>
    <t>CM de Campo Maior</t>
  </si>
  <si>
    <t>CM de Carrazeda de Ansiães</t>
  </si>
  <si>
    <t>CM de Castelo de Paiva</t>
  </si>
  <si>
    <t>CM de Castelo de Vide</t>
  </si>
  <si>
    <t>CM de Castro Marim</t>
  </si>
  <si>
    <t>CM de Castro Verde</t>
  </si>
  <si>
    <t>CM de Celorico da Beira</t>
  </si>
  <si>
    <t>CM de Celorico de Basto</t>
  </si>
  <si>
    <t>CM de Chamusca</t>
  </si>
  <si>
    <t>CM de Chaves</t>
  </si>
  <si>
    <t>CM de Cinfães</t>
  </si>
  <si>
    <t>CM de Coimbra</t>
  </si>
  <si>
    <t>CM de Condeixa-a-Nova</t>
  </si>
  <si>
    <t>CM de Constância</t>
  </si>
  <si>
    <t>CM de Crato</t>
  </si>
  <si>
    <t>CM de Cuba</t>
  </si>
  <si>
    <t>CM de Elvas</t>
  </si>
  <si>
    <t>CM de Entroncamento</t>
  </si>
  <si>
    <t>CM de Espinho</t>
  </si>
  <si>
    <t>CM de Esposende</t>
  </si>
  <si>
    <t>CM de Estarreja</t>
  </si>
  <si>
    <t>CM de Estremoz</t>
  </si>
  <si>
    <t>CM de Évora</t>
  </si>
  <si>
    <t>CM de Fafe</t>
  </si>
  <si>
    <t>CM de Felgueiras</t>
  </si>
  <si>
    <t>CM de Ferreira do Alentejo</t>
  </si>
  <si>
    <t>CM de Figueira da Foz</t>
  </si>
  <si>
    <t>CM de Figueira de Castelo Rodrigo</t>
  </si>
  <si>
    <t>CM de Fornos de Algodres</t>
  </si>
  <si>
    <t>CM de Freixo de Espada à Cinta</t>
  </si>
  <si>
    <t>CM de Fronteira</t>
  </si>
  <si>
    <t>CM de Fundão</t>
  </si>
  <si>
    <t>CM de Gavião</t>
  </si>
  <si>
    <t>CM de Góis</t>
  </si>
  <si>
    <t>CM de Golegã</t>
  </si>
  <si>
    <t>CM de Gondomar</t>
  </si>
  <si>
    <t>CM de Grândola</t>
  </si>
  <si>
    <t>CM de Guarda</t>
  </si>
  <si>
    <t>CM de Guimarães</t>
  </si>
  <si>
    <t>CM de Idanha-a-Nova</t>
  </si>
  <si>
    <t>CM de Ílhavo</t>
  </si>
  <si>
    <t>CM de Lagoa</t>
  </si>
  <si>
    <t>CM de Lagos</t>
  </si>
  <si>
    <t>CM de Lamego</t>
  </si>
  <si>
    <t>CM de Leiria</t>
  </si>
  <si>
    <t>CM de Lisboa</t>
  </si>
  <si>
    <t>CM de Loulé</t>
  </si>
  <si>
    <t>CM de Lourinhã</t>
  </si>
  <si>
    <t>CM de Lousada</t>
  </si>
  <si>
    <t>CM de Macedo de Cavaleiros</t>
  </si>
  <si>
    <t>CM de Mafra</t>
  </si>
  <si>
    <t>CM de Manteigas</t>
  </si>
  <si>
    <t>CM de Marco de Canaveses</t>
  </si>
  <si>
    <t>CM de Marinha Grande</t>
  </si>
  <si>
    <t>CM de Marvão</t>
  </si>
  <si>
    <t>CM de Matosinhos</t>
  </si>
  <si>
    <t>CM de Mealhada</t>
  </si>
  <si>
    <t>CM de Mêda</t>
  </si>
  <si>
    <t>CM de Melgaço</t>
  </si>
  <si>
    <t>CM de Mértola</t>
  </si>
  <si>
    <t>CM de Mesão Frio</t>
  </si>
  <si>
    <t>CM de Mira</t>
  </si>
  <si>
    <t>CM de Miranda do Corvo</t>
  </si>
  <si>
    <t>CM de Miranda do Douro</t>
  </si>
  <si>
    <t>CM de Mirandela</t>
  </si>
  <si>
    <t>CM de Mogadouro</t>
  </si>
  <si>
    <t>CM de Moimenta da Beira</t>
  </si>
  <si>
    <t>CM de Moita</t>
  </si>
  <si>
    <t>CM de Monção</t>
  </si>
  <si>
    <t>CM de Monchique</t>
  </si>
  <si>
    <t>CM de Mondim de Basto</t>
  </si>
  <si>
    <t>CM de Monforte</t>
  </si>
  <si>
    <t>CM de Montalegre</t>
  </si>
  <si>
    <t>CM de Montemor-o-Novo</t>
  </si>
  <si>
    <t>CM de Montemor-o-Velho</t>
  </si>
  <si>
    <t>CM de Montijo</t>
  </si>
  <si>
    <t>CM de Mora</t>
  </si>
  <si>
    <t>CM de Moura</t>
  </si>
  <si>
    <t>CM de Mourão</t>
  </si>
  <si>
    <t>CM de Murça</t>
  </si>
  <si>
    <t>CM de Murtosa</t>
  </si>
  <si>
    <t>CM de Nisa</t>
  </si>
  <si>
    <t>CM de Óbidos</t>
  </si>
  <si>
    <t>CM de Odemira</t>
  </si>
  <si>
    <t>CM de Oeiras</t>
  </si>
  <si>
    <t>CM de Oleiros</t>
  </si>
  <si>
    <t>CM de Oliveira de Azeméis</t>
  </si>
  <si>
    <t>CM de Oliveira do Bairro</t>
  </si>
  <si>
    <t>CM de Ourique</t>
  </si>
  <si>
    <t>CM de Ovar</t>
  </si>
  <si>
    <t>CM de Paços de Ferreira</t>
  </si>
  <si>
    <t>CM de Palmela</t>
  </si>
  <si>
    <t>CM de Paredes</t>
  </si>
  <si>
    <t>CM de Paredes de Coura</t>
  </si>
  <si>
    <t>CM de Penacova</t>
  </si>
  <si>
    <t>CM de Penafiel</t>
  </si>
  <si>
    <t>CM de Penamacor</t>
  </si>
  <si>
    <t>CM de Peneda</t>
  </si>
  <si>
    <t>CM de Penedono</t>
  </si>
  <si>
    <t>CM de Peniche</t>
  </si>
  <si>
    <t>CM de Peso da Régua</t>
  </si>
  <si>
    <t>CM de Pinhel</t>
  </si>
  <si>
    <t>CM de Pombal</t>
  </si>
  <si>
    <t>CM de Ponte da Barca</t>
  </si>
  <si>
    <t>CM de Ponte de Lima</t>
  </si>
  <si>
    <t>CM de Ponte de Sor</t>
  </si>
  <si>
    <t>CM de Portalegre</t>
  </si>
  <si>
    <t>CM de Portel</t>
  </si>
  <si>
    <t>CM de Porto de Mós</t>
  </si>
  <si>
    <t>CM de Póvoa de Lanhoso</t>
  </si>
  <si>
    <t>CM de Póvoa de Varzim</t>
  </si>
  <si>
    <t>CM de Proença-a-Nova</t>
  </si>
  <si>
    <t>CM de Redondo</t>
  </si>
  <si>
    <t>CM de Reguengos de Monsaraz</t>
  </si>
  <si>
    <t>CM de Resende</t>
  </si>
  <si>
    <t>CM de Ribeira de Pena</t>
  </si>
  <si>
    <t>CM de Rio Maior</t>
  </si>
  <si>
    <t>CM de Sabrosa</t>
  </si>
  <si>
    <t>CM de Sabugal</t>
  </si>
  <si>
    <t>CM de Santa Maria da Feira</t>
  </si>
  <si>
    <t>CM de Santa Marta de Penaguião</t>
  </si>
  <si>
    <t>CM de Santarém</t>
  </si>
  <si>
    <t>CM de Santiago do Cacém</t>
  </si>
  <si>
    <t>CM de Santo Tirso</t>
  </si>
  <si>
    <t>CM de São Brás de Alportel</t>
  </si>
  <si>
    <t>CM de São João da Madeira</t>
  </si>
  <si>
    <t>CM de São João da Pesqueira</t>
  </si>
  <si>
    <t>CM de Seixal</t>
  </si>
  <si>
    <t>CM de Sernancelhe</t>
  </si>
  <si>
    <t>CM de Serpa</t>
  </si>
  <si>
    <t>CM de Sesimbra</t>
  </si>
  <si>
    <t>CM de Sever do Vouga</t>
  </si>
  <si>
    <t>CM de Silves</t>
  </si>
  <si>
    <t>CM de Sines</t>
  </si>
  <si>
    <t>CM de Sobral de Monte Agraço</t>
  </si>
  <si>
    <t>CM de Soure</t>
  </si>
  <si>
    <t>CM de Sousel</t>
  </si>
  <si>
    <t>CM de Tabuaço</t>
  </si>
  <si>
    <t>CM de Tarouca</t>
  </si>
  <si>
    <t>CM de Terras de Bouro</t>
  </si>
  <si>
    <t>CM de Torre de Moncorvo</t>
  </si>
  <si>
    <t>CM de Torres Novas</t>
  </si>
  <si>
    <t>CM de Trancoso</t>
  </si>
  <si>
    <t>CM de Vagos</t>
  </si>
  <si>
    <t>CM de Vale de Cambra</t>
  </si>
  <si>
    <t>CM de Valença</t>
  </si>
  <si>
    <t>CM de Valongo</t>
  </si>
  <si>
    <t>CM de Valpaços</t>
  </si>
  <si>
    <t>CM de Vendas Novas</t>
  </si>
  <si>
    <t>CM de Viana do Alentejo</t>
  </si>
  <si>
    <t>CM de Vidigueira</t>
  </si>
  <si>
    <t>CM de Vieira do Minho</t>
  </si>
  <si>
    <t>CM de Vila de Rei</t>
  </si>
  <si>
    <t>CM de Vila do Conde</t>
  </si>
  <si>
    <t>CM de Vila Flor</t>
  </si>
  <si>
    <t>CM de Vila Franca de Xira</t>
  </si>
  <si>
    <t>CM de Vila Nova de Cerveira</t>
  </si>
  <si>
    <t>CM de Vila Nova de Famalicão</t>
  </si>
  <si>
    <t>CM de Vila Nova de Foz Côa</t>
  </si>
  <si>
    <t>CM de Vila Nova de Poiares</t>
  </si>
  <si>
    <t>CM de Vila Pouca de Aguiar</t>
  </si>
  <si>
    <t>CM de Vila Real</t>
  </si>
  <si>
    <t>CM de Vila Velha de Ródão</t>
  </si>
  <si>
    <t>CM de Vila Verde</t>
  </si>
  <si>
    <t>CM de Vila Viçosa</t>
  </si>
  <si>
    <t>CM de Vimioso</t>
  </si>
  <si>
    <t>CM de Vinhais</t>
  </si>
  <si>
    <t>CM de Vizela</t>
  </si>
  <si>
    <t>Ecolezíria / CM de Almeirim</t>
  </si>
  <si>
    <t>Ecolezíria / CM de Alpiarça</t>
  </si>
  <si>
    <t>Ecolezíria / CM de Benavente</t>
  </si>
  <si>
    <t>Ecolezíria / CM de Cartaxo</t>
  </si>
  <si>
    <t>Ecolezíria / CM de Coruche</t>
  </si>
  <si>
    <t>Ecolezíria / CM de Salvaterra de Magos</t>
  </si>
  <si>
    <t>EMAC</t>
  </si>
  <si>
    <t>EMAP - Empresa Municipal de Ambiente do Porto</t>
  </si>
  <si>
    <t>EMAR de Portimão</t>
  </si>
  <si>
    <t>FAGAR - Faro</t>
  </si>
  <si>
    <t>Maiambiente</t>
  </si>
  <si>
    <t>SIMAR de Loures e Odivelas</t>
  </si>
  <si>
    <t>SM de Abrantes</t>
  </si>
  <si>
    <t>SM de Castelo Branco</t>
  </si>
  <si>
    <t>SM de Nazaré</t>
  </si>
  <si>
    <t>SM de Setúbal</t>
  </si>
  <si>
    <t>SM de Viana do Castelo</t>
  </si>
  <si>
    <t>SMAS de Caldas da Rainha</t>
  </si>
  <si>
    <t>SMAS de Sintra</t>
  </si>
  <si>
    <t>SMAS de Torres Vedras</t>
  </si>
  <si>
    <t>Taviraverde</t>
  </si>
  <si>
    <t>Tejo Ambiente / CM de Mação</t>
  </si>
  <si>
    <t>Tejo Ambiente / CM de Tomar</t>
  </si>
  <si>
    <t>Tejo Ambiente / CM do Sardoal</t>
  </si>
  <si>
    <t>Tejo Ambiente / CM Ferreira de Vila Nova da Barquinha</t>
  </si>
  <si>
    <t>Tejo Ambiente / CM Ferreira do Zêzere</t>
  </si>
  <si>
    <t>Tejo Ambiente / CM de Ourém</t>
  </si>
  <si>
    <t>TrofAmbiente</t>
  </si>
  <si>
    <t>Código INE</t>
  </si>
  <si>
    <t>População Residente 2021 (APA)</t>
  </si>
  <si>
    <t>Nº de alojamentos familiares (2021 - NUTS2024)</t>
  </si>
  <si>
    <t>1601</t>
  </si>
  <si>
    <t>Arcos de Valdevez</t>
  </si>
  <si>
    <t>1602</t>
  </si>
  <si>
    <t>Caminha</t>
  </si>
  <si>
    <t>1603</t>
  </si>
  <si>
    <t>Melgaço</t>
  </si>
  <si>
    <t>1604</t>
  </si>
  <si>
    <t>Monção</t>
  </si>
  <si>
    <t>1605</t>
  </si>
  <si>
    <t>Paredes de Coura</t>
  </si>
  <si>
    <t>1606</t>
  </si>
  <si>
    <t>Ponte da Barca</t>
  </si>
  <si>
    <t>1607</t>
  </si>
  <si>
    <t>Ponte de Lima</t>
  </si>
  <si>
    <t>1608</t>
  </si>
  <si>
    <t>Valença</t>
  </si>
  <si>
    <t>1609</t>
  </si>
  <si>
    <t>Viana do Castelo</t>
  </si>
  <si>
    <t>1610</t>
  </si>
  <si>
    <t>Vila Nova de Cerveira</t>
  </si>
  <si>
    <t>0301</t>
  </si>
  <si>
    <t>Amares</t>
  </si>
  <si>
    <t>0302</t>
  </si>
  <si>
    <t>Barcelos</t>
  </si>
  <si>
    <t>0303</t>
  </si>
  <si>
    <t>Braga</t>
  </si>
  <si>
    <t>0306</t>
  </si>
  <si>
    <t>Esposende</t>
  </si>
  <si>
    <t>0310</t>
  </si>
  <si>
    <t>Terras de Bouro</t>
  </si>
  <si>
    <t>0313</t>
  </si>
  <si>
    <t>Vila Verde</t>
  </si>
  <si>
    <t>0304</t>
  </si>
  <si>
    <t>Cabeceiras de Basto</t>
  </si>
  <si>
    <t>0307</t>
  </si>
  <si>
    <t>Fafe</t>
  </si>
  <si>
    <t>0308</t>
  </si>
  <si>
    <t>Guimarães</t>
  </si>
  <si>
    <t>1705</t>
  </si>
  <si>
    <t>Mondim de Basto</t>
  </si>
  <si>
    <t>0309</t>
  </si>
  <si>
    <t>Póvoa de Lanhoso</t>
  </si>
  <si>
    <t>0311</t>
  </si>
  <si>
    <t>Vieira do Minho</t>
  </si>
  <si>
    <t>0312</t>
  </si>
  <si>
    <t>Vila Nova de Famalicão</t>
  </si>
  <si>
    <t>0314</t>
  </si>
  <si>
    <t>Vizela</t>
  </si>
  <si>
    <t>0104</t>
  </si>
  <si>
    <t>Arouca</t>
  </si>
  <si>
    <t>0107</t>
  </si>
  <si>
    <t>Espinho</t>
  </si>
  <si>
    <t>1304</t>
  </si>
  <si>
    <t>Gondomar</t>
  </si>
  <si>
    <t>1306</t>
  </si>
  <si>
    <t>Maia</t>
  </si>
  <si>
    <t>1308</t>
  </si>
  <si>
    <t>Matosinhos</t>
  </si>
  <si>
    <t>0113</t>
  </si>
  <si>
    <t>Oliveira de Azeméis</t>
  </si>
  <si>
    <t>1310</t>
  </si>
  <si>
    <t>Paredes</t>
  </si>
  <si>
    <t>1312</t>
  </si>
  <si>
    <t>Porto</t>
  </si>
  <si>
    <t>1313</t>
  </si>
  <si>
    <t>Póvoa de Varzim</t>
  </si>
  <si>
    <t>0109</t>
  </si>
  <si>
    <t>Santa Maria da Feira</t>
  </si>
  <si>
    <t>1314</t>
  </si>
  <si>
    <t>Santo Tirso</t>
  </si>
  <si>
    <t>0116</t>
  </si>
  <si>
    <t>São João da Madeira</t>
  </si>
  <si>
    <t>1318</t>
  </si>
  <si>
    <t>Trofa</t>
  </si>
  <si>
    <t>0119</t>
  </si>
  <si>
    <t>Vale de Cambra</t>
  </si>
  <si>
    <t>1315</t>
  </si>
  <si>
    <t>Valongo</t>
  </si>
  <si>
    <t>1316</t>
  </si>
  <si>
    <t>Vila do Conde</t>
  </si>
  <si>
    <t>1317</t>
  </si>
  <si>
    <t>Vila Nova de Gaia</t>
  </si>
  <si>
    <t>1702</t>
  </si>
  <si>
    <t>Boticas</t>
  </si>
  <si>
    <t>1703</t>
  </si>
  <si>
    <t>Chaves</t>
  </si>
  <si>
    <t>1706</t>
  </si>
  <si>
    <t>Montalegre</t>
  </si>
  <si>
    <t>1709</t>
  </si>
  <si>
    <t>Ribeira de Pena</t>
  </si>
  <si>
    <t>1712</t>
  </si>
  <si>
    <t>Valpaços</t>
  </si>
  <si>
    <t>1713</t>
  </si>
  <si>
    <t>Vila Pouca de Aguiar</t>
  </si>
  <si>
    <t>1301</t>
  </si>
  <si>
    <t>Amarante</t>
  </si>
  <si>
    <t>1302</t>
  </si>
  <si>
    <t>Baião</t>
  </si>
  <si>
    <t>0106</t>
  </si>
  <si>
    <t>Castelo de Paiva</t>
  </si>
  <si>
    <t>0305</t>
  </si>
  <si>
    <t>Celorico de Basto</t>
  </si>
  <si>
    <t>1804</t>
  </si>
  <si>
    <t>Cinfães</t>
  </si>
  <si>
    <t>1303</t>
  </si>
  <si>
    <t>Felgueiras</t>
  </si>
  <si>
    <t>1305</t>
  </si>
  <si>
    <t>Lousada</t>
  </si>
  <si>
    <t>1307</t>
  </si>
  <si>
    <t>Marco de Canaveses</t>
  </si>
  <si>
    <t>1309</t>
  </si>
  <si>
    <t>Paços de Ferreira</t>
  </si>
  <si>
    <t>1311</t>
  </si>
  <si>
    <t>Penafiel</t>
  </si>
  <si>
    <t>1813</t>
  </si>
  <si>
    <t>Resende</t>
  </si>
  <si>
    <t>1701</t>
  </si>
  <si>
    <t>Alijó</t>
  </si>
  <si>
    <t>1801</t>
  </si>
  <si>
    <t>Armamar</t>
  </si>
  <si>
    <t>0403</t>
  </si>
  <si>
    <t>Carrazeda de Ansiães</t>
  </si>
  <si>
    <t>0404</t>
  </si>
  <si>
    <t>Freixo de Espada à Cinta</t>
  </si>
  <si>
    <t>1805</t>
  </si>
  <si>
    <t>Lamego</t>
  </si>
  <si>
    <t>1704</t>
  </si>
  <si>
    <t>Mesão Frio</t>
  </si>
  <si>
    <t>1807</t>
  </si>
  <si>
    <t>Moimenta da Beira</t>
  </si>
  <si>
    <t>1707</t>
  </si>
  <si>
    <t>Murça</t>
  </si>
  <si>
    <t>1812</t>
  </si>
  <si>
    <t>Penedono</t>
  </si>
  <si>
    <t>1708</t>
  </si>
  <si>
    <t>Peso da Régua</t>
  </si>
  <si>
    <t>1710</t>
  </si>
  <si>
    <t>Sabrosa</t>
  </si>
  <si>
    <t>1711</t>
  </si>
  <si>
    <t>Santa Marta de Penaguião</t>
  </si>
  <si>
    <t>1815</t>
  </si>
  <si>
    <t>São João da Pesqueira</t>
  </si>
  <si>
    <t>1818</t>
  </si>
  <si>
    <t>Sernancelhe</t>
  </si>
  <si>
    <t>1819</t>
  </si>
  <si>
    <t>Tabuaço</t>
  </si>
  <si>
    <t>1820</t>
  </si>
  <si>
    <t>Tarouca</t>
  </si>
  <si>
    <t>0409</t>
  </si>
  <si>
    <t>Torre de Moncorvo</t>
  </si>
  <si>
    <t>0914</t>
  </si>
  <si>
    <t>Vila Nova de Foz Côa</t>
  </si>
  <si>
    <t>1714</t>
  </si>
  <si>
    <t>Vila Real</t>
  </si>
  <si>
    <t>0401</t>
  </si>
  <si>
    <t>Alfândega da Fé</t>
  </si>
  <si>
    <t>0402</t>
  </si>
  <si>
    <t>Bragança</t>
  </si>
  <si>
    <t>0405</t>
  </si>
  <si>
    <t>Macedo de Cavaleiros</t>
  </si>
  <si>
    <t>0406</t>
  </si>
  <si>
    <t>Miranda do Douro</t>
  </si>
  <si>
    <t>0407</t>
  </si>
  <si>
    <t>Mirandela</t>
  </si>
  <si>
    <t>0408</t>
  </si>
  <si>
    <t>Mogadouro</t>
  </si>
  <si>
    <t>0410</t>
  </si>
  <si>
    <t>Vila Flor</t>
  </si>
  <si>
    <t>0411</t>
  </si>
  <si>
    <t>Vimioso</t>
  </si>
  <si>
    <t>0412</t>
  </si>
  <si>
    <t>Vinhais</t>
  </si>
  <si>
    <t>1001</t>
  </si>
  <si>
    <t>Alcobaça</t>
  </si>
  <si>
    <t>1101</t>
  </si>
  <si>
    <t>Alenquer</t>
  </si>
  <si>
    <t>1102</t>
  </si>
  <si>
    <t>Arruda dos Vinhos</t>
  </si>
  <si>
    <t>1005</t>
  </si>
  <si>
    <t>Bombarral</t>
  </si>
  <si>
    <t>1104</t>
  </si>
  <si>
    <t>Cadaval</t>
  </si>
  <si>
    <t>1006</t>
  </si>
  <si>
    <t>Caldas da Rainha</t>
  </si>
  <si>
    <t>1108</t>
  </si>
  <si>
    <t>Lourinhã</t>
  </si>
  <si>
    <t>1011</t>
  </si>
  <si>
    <t>Nazaré</t>
  </si>
  <si>
    <t>1012</t>
  </si>
  <si>
    <t>Óbidos</t>
  </si>
  <si>
    <t>1014</t>
  </si>
  <si>
    <t>Peniche</t>
  </si>
  <si>
    <t>1112</t>
  </si>
  <si>
    <t>Sobral de Monte Agraço</t>
  </si>
  <si>
    <t>1113</t>
  </si>
  <si>
    <t>Torres Vedras</t>
  </si>
  <si>
    <t>0101</t>
  </si>
  <si>
    <t>Águeda</t>
  </si>
  <si>
    <t>0102</t>
  </si>
  <si>
    <t>Albergaria-a-Velha</t>
  </si>
  <si>
    <t>0103</t>
  </si>
  <si>
    <t>Anadia</t>
  </si>
  <si>
    <t>0105</t>
  </si>
  <si>
    <t>Aveiro</t>
  </si>
  <si>
    <t>0108</t>
  </si>
  <si>
    <t>Estarreja</t>
  </si>
  <si>
    <t>0110</t>
  </si>
  <si>
    <t>Ílhavo</t>
  </si>
  <si>
    <t>0112</t>
  </si>
  <si>
    <t>Murtosa</t>
  </si>
  <si>
    <t>0114</t>
  </si>
  <si>
    <t>Oliveira do Bairro</t>
  </si>
  <si>
    <t>0115</t>
  </si>
  <si>
    <t>Ovar</t>
  </si>
  <si>
    <t>0117</t>
  </si>
  <si>
    <t>Sever do Vouga</t>
  </si>
  <si>
    <t>0118</t>
  </si>
  <si>
    <t>Vagos</t>
  </si>
  <si>
    <t>0601</t>
  </si>
  <si>
    <t>Arganil</t>
  </si>
  <si>
    <t>0602</t>
  </si>
  <si>
    <t>Cantanhede</t>
  </si>
  <si>
    <t>0603</t>
  </si>
  <si>
    <t>Coimbra</t>
  </si>
  <si>
    <t>0604</t>
  </si>
  <si>
    <t>Condeixa-a-Nova</t>
  </si>
  <si>
    <t>0605</t>
  </si>
  <si>
    <t>Figueira da Foz</t>
  </si>
  <si>
    <t>0606</t>
  </si>
  <si>
    <t>Góis</t>
  </si>
  <si>
    <t>0607</t>
  </si>
  <si>
    <t>Lousã</t>
  </si>
  <si>
    <t>0111</t>
  </si>
  <si>
    <t>Mealhada</t>
  </si>
  <si>
    <t>0608</t>
  </si>
  <si>
    <t>Mira</t>
  </si>
  <si>
    <t>0609</t>
  </si>
  <si>
    <t>Miranda do Corvo</t>
  </si>
  <si>
    <t>0610</t>
  </si>
  <si>
    <t>Montemor-o-Velho</t>
  </si>
  <si>
    <t>1808</t>
  </si>
  <si>
    <t>Mortágua</t>
  </si>
  <si>
    <t>0611</t>
  </si>
  <si>
    <t>Oliveira do Hospital</t>
  </si>
  <si>
    <t>0612</t>
  </si>
  <si>
    <t>Pampilhosa da Serra</t>
  </si>
  <si>
    <t>0613</t>
  </si>
  <si>
    <t>Penacova</t>
  </si>
  <si>
    <t>0614</t>
  </si>
  <si>
    <t>Penela</t>
  </si>
  <si>
    <t>0615</t>
  </si>
  <si>
    <t>Soure</t>
  </si>
  <si>
    <t>0616</t>
  </si>
  <si>
    <t>Tábua</t>
  </si>
  <si>
    <t>0617</t>
  </si>
  <si>
    <t>Vila Nova de Poiares</t>
  </si>
  <si>
    <t>1002</t>
  </si>
  <si>
    <t>Alvaiázere</t>
  </si>
  <si>
    <t>1003</t>
  </si>
  <si>
    <t>Ansião</t>
  </si>
  <si>
    <t>1004</t>
  </si>
  <si>
    <t>Batalha</t>
  </si>
  <si>
    <t>1007</t>
  </si>
  <si>
    <t>Castanheira de Pêra</t>
  </si>
  <si>
    <t>1008</t>
  </si>
  <si>
    <t>Figueiró dos Vinhos</t>
  </si>
  <si>
    <t>1009</t>
  </si>
  <si>
    <t>Leiria</t>
  </si>
  <si>
    <t>1010</t>
  </si>
  <si>
    <t>Marinha Grande</t>
  </si>
  <si>
    <t>1013</t>
  </si>
  <si>
    <t>Pedrógão Grande</t>
  </si>
  <si>
    <t>1015</t>
  </si>
  <si>
    <t>Pombal</t>
  </si>
  <si>
    <t>1016</t>
  </si>
  <si>
    <t>Porto de Mós</t>
  </si>
  <si>
    <t>0901</t>
  </si>
  <si>
    <t>Aguiar da Beira</t>
  </si>
  <si>
    <t>1802</t>
  </si>
  <si>
    <t>Carregal do Sal</t>
  </si>
  <si>
    <t>1803</t>
  </si>
  <si>
    <t>Castro Daire</t>
  </si>
  <si>
    <t>1806</t>
  </si>
  <si>
    <t>Mangualde</t>
  </si>
  <si>
    <t>1809</t>
  </si>
  <si>
    <t>Nelas</t>
  </si>
  <si>
    <t>1810</t>
  </si>
  <si>
    <t>Oliveira de Frades</t>
  </si>
  <si>
    <t>1811</t>
  </si>
  <si>
    <t>Penalva do Castelo</t>
  </si>
  <si>
    <t>1814</t>
  </si>
  <si>
    <t>Santa Comba Dão</t>
  </si>
  <si>
    <t>1816</t>
  </si>
  <si>
    <t>São Pedro do Sul</t>
  </si>
  <si>
    <t>1817</t>
  </si>
  <si>
    <t>Sátão</t>
  </si>
  <si>
    <t>1821</t>
  </si>
  <si>
    <t>Tondela</t>
  </si>
  <si>
    <t>1822</t>
  </si>
  <si>
    <t>Vila Nova de Paiva</t>
  </si>
  <si>
    <t>1823</t>
  </si>
  <si>
    <t>Viseu</t>
  </si>
  <si>
    <t>1824</t>
  </si>
  <si>
    <t>Vouzela</t>
  </si>
  <si>
    <t>0502</t>
  </si>
  <si>
    <t>Castelo Branco</t>
  </si>
  <si>
    <t>0505</t>
  </si>
  <si>
    <t>Idanha-a-Nova</t>
  </si>
  <si>
    <t>0506</t>
  </si>
  <si>
    <t>Oleiros</t>
  </si>
  <si>
    <t>0507</t>
  </si>
  <si>
    <t>Penamacor</t>
  </si>
  <si>
    <t>0508</t>
  </si>
  <si>
    <t>Proença-a-Nova</t>
  </si>
  <si>
    <t>0511</t>
  </si>
  <si>
    <t>Vila Velha de Ródão</t>
  </si>
  <si>
    <t>1401</t>
  </si>
  <si>
    <t>Abrantes</t>
  </si>
  <si>
    <t>1402</t>
  </si>
  <si>
    <t>Alcanena</t>
  </si>
  <si>
    <t>1408</t>
  </si>
  <si>
    <t>Constância</t>
  </si>
  <si>
    <t>1410</t>
  </si>
  <si>
    <t>Entroncamento</t>
  </si>
  <si>
    <t>1411</t>
  </si>
  <si>
    <t>Ferreira do Zêzere</t>
  </si>
  <si>
    <t>1413</t>
  </si>
  <si>
    <t>Mação</t>
  </si>
  <si>
    <t>1421</t>
  </si>
  <si>
    <t>Ourém</t>
  </si>
  <si>
    <t>1417</t>
  </si>
  <si>
    <t>Sardoal</t>
  </si>
  <si>
    <t>0509</t>
  </si>
  <si>
    <t>Sertã</t>
  </si>
  <si>
    <t>1418</t>
  </si>
  <si>
    <t>Tomar</t>
  </si>
  <si>
    <t>1419</t>
  </si>
  <si>
    <t>Torres Novas</t>
  </si>
  <si>
    <t>0510</t>
  </si>
  <si>
    <t>Vila de Rei</t>
  </si>
  <si>
    <t>1420</t>
  </si>
  <si>
    <t>Vila Nova da Barquinha</t>
  </si>
  <si>
    <t>0902</t>
  </si>
  <si>
    <t>Almeida</t>
  </si>
  <si>
    <t>0501</t>
  </si>
  <si>
    <t>Belmonte</t>
  </si>
  <si>
    <t>0903</t>
  </si>
  <si>
    <t>Celorico da Beira</t>
  </si>
  <si>
    <t>0503</t>
  </si>
  <si>
    <t>Covilhã</t>
  </si>
  <si>
    <t>0904</t>
  </si>
  <si>
    <t>Figueira de Castelo Rodrigo</t>
  </si>
  <si>
    <t>0905</t>
  </si>
  <si>
    <t>Fornos de Algodres</t>
  </si>
  <si>
    <t>0504</t>
  </si>
  <si>
    <t>Fundão</t>
  </si>
  <si>
    <t>0906</t>
  </si>
  <si>
    <t>Gouveia</t>
  </si>
  <si>
    <t>0907</t>
  </si>
  <si>
    <t>Guarda</t>
  </si>
  <si>
    <t>0908</t>
  </si>
  <si>
    <t>Manteigas</t>
  </si>
  <si>
    <t>0909</t>
  </si>
  <si>
    <t>Mêda</t>
  </si>
  <si>
    <t>0910</t>
  </si>
  <si>
    <t>Pinhel</t>
  </si>
  <si>
    <t>0911</t>
  </si>
  <si>
    <t>Sabugal</t>
  </si>
  <si>
    <t>0912</t>
  </si>
  <si>
    <t>Seia</t>
  </si>
  <si>
    <t>0913</t>
  </si>
  <si>
    <t>Trancoso</t>
  </si>
  <si>
    <t>1502</t>
  </si>
  <si>
    <t>Alcochete</t>
  </si>
  <si>
    <t>1503</t>
  </si>
  <si>
    <t>Almada</t>
  </si>
  <si>
    <t>1115</t>
  </si>
  <si>
    <t>Amadora</t>
  </si>
  <si>
    <t>1504</t>
  </si>
  <si>
    <t>Barreiro</t>
  </si>
  <si>
    <t>1105</t>
  </si>
  <si>
    <t>Cascais</t>
  </si>
  <si>
    <t>1106</t>
  </si>
  <si>
    <t>Lisboa</t>
  </si>
  <si>
    <t>1107</t>
  </si>
  <si>
    <t>Loures</t>
  </si>
  <si>
    <t>1109</t>
  </si>
  <si>
    <t>Mafra</t>
  </si>
  <si>
    <t>1506</t>
  </si>
  <si>
    <t>Moita</t>
  </si>
  <si>
    <t>1507</t>
  </si>
  <si>
    <t>Montijo</t>
  </si>
  <si>
    <t>1116</t>
  </si>
  <si>
    <t>Odivelas</t>
  </si>
  <si>
    <t>1110</t>
  </si>
  <si>
    <t>Oeiras</t>
  </si>
  <si>
    <t>1508</t>
  </si>
  <si>
    <t>Palmela</t>
  </si>
  <si>
    <t>1510</t>
  </si>
  <si>
    <t>Seixal</t>
  </si>
  <si>
    <t>1511</t>
  </si>
  <si>
    <t>Sesimbra</t>
  </si>
  <si>
    <t>1512</t>
  </si>
  <si>
    <t>Setúbal</t>
  </si>
  <si>
    <t>1111</t>
  </si>
  <si>
    <t>Sintra</t>
  </si>
  <si>
    <t>1114</t>
  </si>
  <si>
    <t>Vila Franca de Xira</t>
  </si>
  <si>
    <t>1501</t>
  </si>
  <si>
    <t>Alcácer do Sal</t>
  </si>
  <si>
    <t>1505</t>
  </si>
  <si>
    <t>Grândola</t>
  </si>
  <si>
    <t>0211</t>
  </si>
  <si>
    <t>Odemira</t>
  </si>
  <si>
    <t>1509</t>
  </si>
  <si>
    <t>Santiago do Cacém</t>
  </si>
  <si>
    <t>1513</t>
  </si>
  <si>
    <t>Sines</t>
  </si>
  <si>
    <t>0201</t>
  </si>
  <si>
    <t>Aljustrel</t>
  </si>
  <si>
    <t>0202</t>
  </si>
  <si>
    <t>Almodôvar</t>
  </si>
  <si>
    <t>0203</t>
  </si>
  <si>
    <t>Alvito</t>
  </si>
  <si>
    <t>0204</t>
  </si>
  <si>
    <t>Barrancos</t>
  </si>
  <si>
    <t>0205</t>
  </si>
  <si>
    <t>Beja</t>
  </si>
  <si>
    <t>0206</t>
  </si>
  <si>
    <t>Castro Verde</t>
  </si>
  <si>
    <t>0207</t>
  </si>
  <si>
    <t>Cuba</t>
  </si>
  <si>
    <t>0208</t>
  </si>
  <si>
    <t>Ferreira do Alentejo</t>
  </si>
  <si>
    <t>0209</t>
  </si>
  <si>
    <t>Mértola</t>
  </si>
  <si>
    <t>0210</t>
  </si>
  <si>
    <t>Moura</t>
  </si>
  <si>
    <t>0212</t>
  </si>
  <si>
    <t>Ourique</t>
  </si>
  <si>
    <t>0213</t>
  </si>
  <si>
    <t>Serpa</t>
  </si>
  <si>
    <t>0214</t>
  </si>
  <si>
    <t>Vidigueira</t>
  </si>
  <si>
    <t>1403</t>
  </si>
  <si>
    <t>Almeirim</t>
  </si>
  <si>
    <t>1404</t>
  </si>
  <si>
    <t>Alpiarça</t>
  </si>
  <si>
    <t>1103</t>
  </si>
  <si>
    <t>Azambuja</t>
  </si>
  <si>
    <t>1405</t>
  </si>
  <si>
    <t>Benavente</t>
  </si>
  <si>
    <t>1406</t>
  </si>
  <si>
    <t>Cartaxo</t>
  </si>
  <si>
    <t>1407</t>
  </si>
  <si>
    <t>Chamusca</t>
  </si>
  <si>
    <t>1409</t>
  </si>
  <si>
    <t>Coruche</t>
  </si>
  <si>
    <t>1412</t>
  </si>
  <si>
    <t>Golegã</t>
  </si>
  <si>
    <t>1414</t>
  </si>
  <si>
    <t>Rio Maior</t>
  </si>
  <si>
    <t>1415</t>
  </si>
  <si>
    <t>Salvaterra de Magos</t>
  </si>
  <si>
    <t>1416</t>
  </si>
  <si>
    <t>Santarém</t>
  </si>
  <si>
    <t>1201</t>
  </si>
  <si>
    <t>Alter do Chão</t>
  </si>
  <si>
    <t>1202</t>
  </si>
  <si>
    <t>Arronches</t>
  </si>
  <si>
    <t>1203</t>
  </si>
  <si>
    <t>Avis</t>
  </si>
  <si>
    <t>1204</t>
  </si>
  <si>
    <t>Campo Maior</t>
  </si>
  <si>
    <t>1205</t>
  </si>
  <si>
    <t>Castelo de Vide</t>
  </si>
  <si>
    <t>1206</t>
  </si>
  <si>
    <t>Crato</t>
  </si>
  <si>
    <t>1207</t>
  </si>
  <si>
    <t>Elvas</t>
  </si>
  <si>
    <t>1208</t>
  </si>
  <si>
    <t>Fronteira</t>
  </si>
  <si>
    <t>1209</t>
  </si>
  <si>
    <t>Gavião</t>
  </si>
  <si>
    <t>1210</t>
  </si>
  <si>
    <t>Marvão</t>
  </si>
  <si>
    <t>1211</t>
  </si>
  <si>
    <t>Monforte</t>
  </si>
  <si>
    <t>1212</t>
  </si>
  <si>
    <t>Nisa</t>
  </si>
  <si>
    <t>1213</t>
  </si>
  <si>
    <t>Ponte de Sor</t>
  </si>
  <si>
    <t>1214</t>
  </si>
  <si>
    <t>Portalegre</t>
  </si>
  <si>
    <t>1215</t>
  </si>
  <si>
    <t>Sousel</t>
  </si>
  <si>
    <t>0701</t>
  </si>
  <si>
    <t>Alandroal</t>
  </si>
  <si>
    <t>0702</t>
  </si>
  <si>
    <t>Arraiolos</t>
  </si>
  <si>
    <t>0703</t>
  </si>
  <si>
    <t>Borba</t>
  </si>
  <si>
    <t>0704</t>
  </si>
  <si>
    <t>Estremoz</t>
  </si>
  <si>
    <t>0705</t>
  </si>
  <si>
    <t>Évora</t>
  </si>
  <si>
    <t>0706</t>
  </si>
  <si>
    <t>Montemor-o-Novo</t>
  </si>
  <si>
    <t>0707</t>
  </si>
  <si>
    <t>Mora</t>
  </si>
  <si>
    <t>0708</t>
  </si>
  <si>
    <t>Mourão</t>
  </si>
  <si>
    <t>0709</t>
  </si>
  <si>
    <t>Portel</t>
  </si>
  <si>
    <t>0710</t>
  </si>
  <si>
    <t>Redondo</t>
  </si>
  <si>
    <t>0711</t>
  </si>
  <si>
    <t>Reguengos de Monsaraz</t>
  </si>
  <si>
    <t>0712</t>
  </si>
  <si>
    <t>Vendas Novas</t>
  </si>
  <si>
    <t>0713</t>
  </si>
  <si>
    <t>Viana do Alentejo</t>
  </si>
  <si>
    <t>0714</t>
  </si>
  <si>
    <t>Vila Viçosa</t>
  </si>
  <si>
    <t>0801</t>
  </si>
  <si>
    <t>Albufeira</t>
  </si>
  <si>
    <t>0802</t>
  </si>
  <si>
    <t>Alcoutim</t>
  </si>
  <si>
    <t>0803</t>
  </si>
  <si>
    <t>Aljezur</t>
  </si>
  <si>
    <t>0804</t>
  </si>
  <si>
    <t>Castro Marim</t>
  </si>
  <si>
    <t>0805</t>
  </si>
  <si>
    <t>Faro</t>
  </si>
  <si>
    <t>0806</t>
  </si>
  <si>
    <t>Lagoa</t>
  </si>
  <si>
    <t>0807</t>
  </si>
  <si>
    <t>Lagos</t>
  </si>
  <si>
    <t>0808</t>
  </si>
  <si>
    <t>Loulé</t>
  </si>
  <si>
    <t>0809</t>
  </si>
  <si>
    <t>Monchique</t>
  </si>
  <si>
    <t>0810</t>
  </si>
  <si>
    <t>Olhão</t>
  </si>
  <si>
    <t>0811</t>
  </si>
  <si>
    <t>Portimão</t>
  </si>
  <si>
    <t>0812</t>
  </si>
  <si>
    <t>São Brás de Alportel</t>
  </si>
  <si>
    <t>0813</t>
  </si>
  <si>
    <t>Silves</t>
  </si>
  <si>
    <t>0814</t>
  </si>
  <si>
    <t>Tavira</t>
  </si>
  <si>
    <t>Vila do Bispo</t>
  </si>
  <si>
    <t>Vila Real de Santo António</t>
  </si>
  <si>
    <t>Medida</t>
  </si>
  <si>
    <t>Descrição</t>
  </si>
  <si>
    <t>M01</t>
  </si>
  <si>
    <t>M02</t>
  </si>
  <si>
    <t>M03</t>
  </si>
  <si>
    <t>M04</t>
  </si>
  <si>
    <t>M05</t>
  </si>
  <si>
    <t>M06</t>
  </si>
  <si>
    <t>M07</t>
  </si>
  <si>
    <t>M08</t>
  </si>
  <si>
    <t>M09</t>
  </si>
  <si>
    <t>M10</t>
  </si>
  <si>
    <t>M11</t>
  </si>
  <si>
    <t>M12</t>
  </si>
  <si>
    <t>M13</t>
  </si>
  <si>
    <t>M14</t>
  </si>
  <si>
    <t>M15</t>
  </si>
  <si>
    <t>M16</t>
  </si>
  <si>
    <t>M17</t>
  </si>
  <si>
    <t>M18</t>
  </si>
  <si>
    <t>M19</t>
  </si>
  <si>
    <t>M20</t>
  </si>
  <si>
    <t>M21</t>
  </si>
  <si>
    <t>M22</t>
  </si>
  <si>
    <t>M23</t>
  </si>
  <si>
    <t>M24</t>
  </si>
  <si>
    <t>M25</t>
  </si>
  <si>
    <t>Promoção da prevenção da produção de recicláveis em eventos</t>
  </si>
  <si>
    <t>Promoção da redução da produção de embalagens de bebidas</t>
  </si>
  <si>
    <t>Comunicação e sensibilização para a prevenção de produção de resíduos</t>
  </si>
  <si>
    <t>Campanhas de informação</t>
  </si>
  <si>
    <t>M26</t>
  </si>
  <si>
    <t>M27</t>
  </si>
  <si>
    <t>M28</t>
  </si>
  <si>
    <t>M29</t>
  </si>
  <si>
    <t>M30</t>
  </si>
  <si>
    <t>M31</t>
  </si>
  <si>
    <t>M32</t>
  </si>
  <si>
    <t>M33</t>
  </si>
  <si>
    <t>M34</t>
  </si>
  <si>
    <t>M35</t>
  </si>
  <si>
    <t>M36</t>
  </si>
  <si>
    <t>M37</t>
  </si>
  <si>
    <t>M38</t>
  </si>
  <si>
    <t>M39</t>
  </si>
  <si>
    <t>M40</t>
  </si>
  <si>
    <t>M41</t>
  </si>
  <si>
    <t>M42</t>
  </si>
  <si>
    <t>M43</t>
  </si>
  <si>
    <t>Digitalização do serviço de gestão de resíduos</t>
  </si>
  <si>
    <t>Tipo de deposição multimaterial</t>
  </si>
  <si>
    <t>Porta-a-porta (2F)</t>
  </si>
  <si>
    <t>Porta-a-porta (3F)</t>
  </si>
  <si>
    <t>Nº de pontos de recolha</t>
  </si>
  <si>
    <t>Aterros</t>
  </si>
  <si>
    <t>Nome da instalação</t>
  </si>
  <si>
    <t>Tipo de tratamento</t>
  </si>
  <si>
    <t>Fluxo tratado</t>
  </si>
  <si>
    <t>Nº turnos (por dia)</t>
  </si>
  <si>
    <t>Nº dias de trabalho (por ano)</t>
  </si>
  <si>
    <t>Capacidade instalação (toneladas/ano)</t>
  </si>
  <si>
    <t>Máximo</t>
  </si>
  <si>
    <t>Efetivo</t>
  </si>
  <si>
    <t>Máxima</t>
  </si>
  <si>
    <t>Efetiva</t>
  </si>
  <si>
    <t>Biorresíduos alimentares (RS)</t>
  </si>
  <si>
    <t>Tratamento mecânico (TMB)</t>
  </si>
  <si>
    <t>Digestão anaeróbia (TMB)</t>
  </si>
  <si>
    <t>Biorresíduos verdes (RS)</t>
  </si>
  <si>
    <t>Biorresíduos alimentares e verdes (RS)</t>
  </si>
  <si>
    <t>Plástico/metal/ECAL (RS)</t>
  </si>
  <si>
    <t>Papel/cartão (RS)</t>
  </si>
  <si>
    <t>Vidro (RS)</t>
  </si>
  <si>
    <t>Incineração</t>
  </si>
  <si>
    <t>Plásticos não embalagem</t>
  </si>
  <si>
    <t>Infraestruturas Recolha</t>
  </si>
  <si>
    <t>Triagem mecânica</t>
  </si>
  <si>
    <t>Triagem manual</t>
  </si>
  <si>
    <t>Retirada de contaminantes</t>
  </si>
  <si>
    <t>Processamento / desmantelamento</t>
  </si>
  <si>
    <t>Sucatas / metais não embalagem</t>
  </si>
  <si>
    <t>Madeiras</t>
  </si>
  <si>
    <r>
      <t xml:space="preserve">Atenção: </t>
    </r>
    <r>
      <rPr>
        <i/>
        <sz val="10"/>
        <rFont val="Aptos Narrow"/>
        <family val="2"/>
        <scheme val="minor"/>
      </rPr>
      <t xml:space="preserve">preencha o quadro para caracterizar as infraestruturas de tratamento operadas pela EG, cujo objetivo é realizar o tratamento da fração resto resultante de outras operações, ou no caso da incineração, dar também destino aos resíduos indiferenciados rececionados. </t>
    </r>
  </si>
  <si>
    <t>Produção de CDR</t>
  </si>
  <si>
    <t>Processamento de escórias / produção de agregado</t>
  </si>
  <si>
    <t>Pirólise / produção de biochar</t>
  </si>
  <si>
    <r>
      <t xml:space="preserve">Atenção: </t>
    </r>
    <r>
      <rPr>
        <i/>
        <sz val="10"/>
        <rFont val="Aptos Narrow"/>
        <family val="2"/>
        <scheme val="minor"/>
      </rPr>
      <t>preencha o quadro para caracterizar os aterros em exploração pela EG no ano dos dados reportados. Devem ser incluídas as células que se encontravam em exploração e foram seladas durante o ano dos dados reportados.</t>
    </r>
  </si>
  <si>
    <t>Nome do aterro</t>
  </si>
  <si>
    <t>Identificação da célula do aterro</t>
  </si>
  <si>
    <t>Célula 1 / Célula A</t>
  </si>
  <si>
    <t>Célula 2 / Célula B</t>
  </si>
  <si>
    <t>Célula 3 / Célula C</t>
  </si>
  <si>
    <t>Célula 4 / Célula D</t>
  </si>
  <si>
    <t>Célula 5 / Célula E</t>
  </si>
  <si>
    <t>Célula 6 / Célula F</t>
  </si>
  <si>
    <t>Célula 7 / Célula G</t>
  </si>
  <si>
    <t>Célula 8 / Célula H</t>
  </si>
  <si>
    <t>Célula 9 / Célula I</t>
  </si>
  <si>
    <t>Célula 10 / Célula J</t>
  </si>
  <si>
    <t>Descrição das fases de tratamento</t>
  </si>
  <si>
    <t>Fluxo de recolha</t>
  </si>
  <si>
    <t>Tipologia de recolha</t>
  </si>
  <si>
    <t>Área de amostragem</t>
  </si>
  <si>
    <t>Nº períodos de amostragem</t>
  </si>
  <si>
    <t>Nº amostras</t>
  </si>
  <si>
    <r>
      <t xml:space="preserve">Atenção: </t>
    </r>
    <r>
      <rPr>
        <i/>
        <sz val="10"/>
        <rFont val="Aptos Narrow"/>
        <family val="2"/>
        <scheme val="minor"/>
      </rPr>
      <t>preencha o quadro abaixo para caracterizar a metodologia de caracterização física dos refugos e rejeitados resultantes das operaçãoes de tratamento geridas pelo SGRU.</t>
    </r>
  </si>
  <si>
    <t>Origem dos refugos / rejeitados</t>
  </si>
  <si>
    <r>
      <t xml:space="preserve">Atenção: </t>
    </r>
    <r>
      <rPr>
        <i/>
        <sz val="10"/>
        <rFont val="Aptos Narrow"/>
        <family val="2"/>
        <scheme val="minor"/>
      </rPr>
      <t>preencha o quadro abaixo para caracterizar a metodologia de caracterização física da fração resto que é encaminhada para destino final após tratamento.</t>
    </r>
  </si>
  <si>
    <t>Destino final</t>
  </si>
  <si>
    <r>
      <t xml:space="preserve">Atenção: </t>
    </r>
    <r>
      <rPr>
        <i/>
        <sz val="10"/>
        <rFont val="Aptos Narrow"/>
        <family val="2"/>
        <scheme val="minor"/>
      </rPr>
      <t>preencha o quadro abaixo para caracterizar a metodologia de caracterização física dos produtos valorizados pelo SGRU, ou a encaminhar para valorização em operadores externos.</t>
    </r>
  </si>
  <si>
    <t>Produto / material valorizável</t>
  </si>
  <si>
    <t>Campanhas Caracterização</t>
  </si>
  <si>
    <t>Biorresíduos (RS)</t>
  </si>
  <si>
    <t>Outras recolhas</t>
  </si>
  <si>
    <t>Proximidade</t>
  </si>
  <si>
    <t>Porta-a-porta e Proximidade</t>
  </si>
  <si>
    <t>Ecocentros / A pedido</t>
  </si>
  <si>
    <t>Circuito de recolha</t>
  </si>
  <si>
    <t>Triagem de plástico/metal/ECAL (RS)</t>
  </si>
  <si>
    <t>Triagem de papel/cartão (RS)</t>
  </si>
  <si>
    <t>Triagem de vidro (RS)</t>
  </si>
  <si>
    <t>Outras operações de tratamento</t>
  </si>
  <si>
    <t>Aterro</t>
  </si>
  <si>
    <t>Composto</t>
  </si>
  <si>
    <t>CDR</t>
  </si>
  <si>
    <t>TM de resíduos indiferenciados</t>
  </si>
  <si>
    <t>TM de biorresíduos (RS)</t>
  </si>
  <si>
    <t>Um alojamento/estabebelecimento considera-se servido por recolha porta-a-porta bifluxo (2F) quando tem acesso a deposição seletiva de papel/cartão e embalagens em regime porta-a-porta, e a deposição seletiva de vidro em regime de proximidade, a uma distância máxima de 100 m (freguesias predominantemente urbanas) ou 200 m (restantes casos). Deve também ter acesso a um contentor de resíduos indiferenciados.</t>
  </si>
  <si>
    <t>Um alojamento/estabebelecimento considera-se servido por recolha porta-a-porta trifluxo (3F) quando tem acesso a deposição seletiva de vidro, papel/cartão e embalagens em regime porta-a-porta. Deve também ter acesso a um contentor de resíduos indiferenciados.</t>
  </si>
  <si>
    <r>
      <t xml:space="preserve">Atenção: </t>
    </r>
    <r>
      <rPr>
        <i/>
        <sz val="10"/>
        <rFont val="Aptos Narrow"/>
        <family val="2"/>
        <scheme val="minor"/>
      </rPr>
      <t>preencha o quadro abaixo para caracterizar a metodologia de caracterização física dos fluxos que são recolhidos na área de intervenção do SGRU, no ano dos dados reportados. Incluir tantos as campanhas de caracterização de rotina, como as campanhas extra destinadas à monitorização da implementação de projetos piloto, à avaliação da eficácia de campanhas específicas, etc.</t>
    </r>
  </si>
  <si>
    <t>Vários municípios</t>
  </si>
  <si>
    <t>Outros produtos/materiais</t>
  </si>
  <si>
    <t>Recicláveis recuperados de RI</t>
  </si>
  <si>
    <t>Tipo de infraestrutura</t>
  </si>
  <si>
    <t>Nº de infraestruturas</t>
  </si>
  <si>
    <t>Tipo de fluxo recebido</t>
  </si>
  <si>
    <t>Ecocentros móveis</t>
  </si>
  <si>
    <t>Nº de alojamentos abrangidos</t>
  </si>
  <si>
    <t>Nº de estabelecimentos abrangidos</t>
  </si>
  <si>
    <t>Nº de alojamentos participantes</t>
  </si>
  <si>
    <t>Nº de estabelecimentos participantes</t>
  </si>
  <si>
    <t>Abrangência da amostragem</t>
  </si>
  <si>
    <t>Tratamento mecânico, triagem ou processamento material</t>
  </si>
  <si>
    <t>Tratamento biológico</t>
  </si>
  <si>
    <t>Compostagem em túneis (TMB)</t>
  </si>
  <si>
    <t>Compostagem em parque (TMB)</t>
  </si>
  <si>
    <t>Pré-tratamento mecânico</t>
  </si>
  <si>
    <t>Compostagem em túneis (isolada)</t>
  </si>
  <si>
    <t>Compostagem em parque (isolada)</t>
  </si>
  <si>
    <t>Digestão anaeróbia</t>
  </si>
  <si>
    <t>Digestor</t>
  </si>
  <si>
    <t>Em operação?</t>
  </si>
  <si>
    <t>Nº de túneis total</t>
  </si>
  <si>
    <t>Nº de túneis em utilização</t>
  </si>
  <si>
    <t>Compostagem em túneis</t>
  </si>
  <si>
    <t>Compostagem em parque</t>
  </si>
  <si>
    <t>Digestor único</t>
  </si>
  <si>
    <t>Digestor 1</t>
  </si>
  <si>
    <t>Digestor 2</t>
  </si>
  <si>
    <t>Digestor 3</t>
  </si>
  <si>
    <t>Digestor 4</t>
  </si>
  <si>
    <t>Fração orgânica dos RI</t>
  </si>
  <si>
    <t>Reengenharia de aterro</t>
  </si>
  <si>
    <t>Capacidade deposição remanescente (toneladas)</t>
  </si>
  <si>
    <t>Um alojamento/estabebelecimento considera-se servido por recolha coletiva de proximidade quando se encontra a uma distância máxima de 100 m (freguesias predominantemente urbanas) ou 200 m (restantes casos) do contentor de recolha coletiva por proximidade.</t>
  </si>
  <si>
    <t>Folha "Campanhas Caracterização"</t>
  </si>
  <si>
    <t>Nesta folha são preenchidos dados referentes às campanhas de caracterização física dos fluxos de resíduos recolhidos, destinadas à monitorização de projetos piloto, à avaliação da eficácia de campanhas específicas,</t>
  </si>
  <si>
    <t>Folha "Acompanhamento"</t>
  </si>
  <si>
    <t>reportados, com o objetivo de monitorizar a gestão de RU.</t>
  </si>
  <si>
    <t>Folha "Infraestruturas Recolha"</t>
  </si>
  <si>
    <t>Folha "Infraestruturas Tratamento"</t>
  </si>
  <si>
    <t xml:space="preserve">Nesta folha são preenchidos dados referentes às infraestruturas de recolha disponíveis no território, no ano de monitorização, para a gestão das atividades de recolha de RU desenvolvidas de responsabilidade legal da EG. </t>
  </si>
  <si>
    <t xml:space="preserve">Nesta folha são preenchidos dados referentes às infraestruturas de tratamento disponíveis no território, no ano de monitorização, para a gestão das operações de tratamento de responsabilidade legal da EG. </t>
  </si>
  <si>
    <t>Tratamento mecânico (isolado)</t>
  </si>
  <si>
    <t>Resíduos indiferenciados e refugos/rejeitados</t>
  </si>
  <si>
    <t>Refugos/rejeitados</t>
  </si>
  <si>
    <t>Escórias/cinzas/inqueimados</t>
  </si>
  <si>
    <t>Digestão anaeróbia (CVO)</t>
  </si>
  <si>
    <t>Compostagem em túneis (CVO)</t>
  </si>
  <si>
    <t>Compostagem em parque (CVO)</t>
  </si>
  <si>
    <t>Digestão anaeróbia (isolada)</t>
  </si>
  <si>
    <t>Linha</t>
  </si>
  <si>
    <t>Linha única</t>
  </si>
  <si>
    <t>Linha 1</t>
  </si>
  <si>
    <t>Linha 2</t>
  </si>
  <si>
    <t>Linha 3</t>
  </si>
  <si>
    <t>Linha 4</t>
  </si>
  <si>
    <t>Valorização energética</t>
  </si>
  <si>
    <t>Destacam-se alguns esclarecimentos relativos ao preenchimento das tabelas de caracterização das instalações e operações de tratamento:</t>
  </si>
  <si>
    <t xml:space="preserve"> e/ou ao acompanhamento da recolha. São também preenchidos dados sobre campanhas de caracterização dos refugos e rejeitados das infraestruturas de tratamento geridas pela EG alvo, da fração encaminhada para destino final,</t>
  </si>
  <si>
    <t xml:space="preserve"> e dos produtos e materiais valorizáveis resultantes da valorização de RU.</t>
  </si>
  <si>
    <t>Triagens</t>
  </si>
  <si>
    <t>Recolha Seletiva</t>
  </si>
  <si>
    <t>Ecocentros e ET</t>
  </si>
  <si>
    <t>Infraestruturas de apoio à produção</t>
  </si>
  <si>
    <t>Valorização Orgânica</t>
  </si>
  <si>
    <t>TMB</t>
  </si>
  <si>
    <t>Preparação para reciclagem</t>
  </si>
  <si>
    <t>Ambilital</t>
  </si>
  <si>
    <t>Estabelecer uma estratégia integrada de comunicação e sensibilização</t>
  </si>
  <si>
    <t>Otimizar os processos de triagem dos resíduos de embalagem</t>
  </si>
  <si>
    <t>Requalificar a UTM para a integração da co-coleção na Linha Biorresíduos e otimizar a recuperação de recicláveis de RI</t>
  </si>
  <si>
    <t>Melhorar as condições de compostagem e qualidade dos produtos resultantes</t>
  </si>
  <si>
    <t>Otimizar o processo de preparação de CDR</t>
  </si>
  <si>
    <t>Reforçar e melhorar a rede de infraestruturas de transferência e Ecocentros</t>
  </si>
  <si>
    <t xml:space="preserve">Otimizar e reforçar a recolha seletiva multimaterial </t>
  </si>
  <si>
    <t>Ampliar a capacidade de aterro</t>
  </si>
  <si>
    <t>Caracterizar os resíduos recolhidos seletivamente e a fração residual do tratamento</t>
  </si>
  <si>
    <t>Capacitar os colaboradores afetos às atividades de gestão de RU</t>
  </si>
  <si>
    <t>Ambisousa</t>
  </si>
  <si>
    <t>Sensibilização para divulgação, junto dos cidadãos, de opções que contribuam para a prevenção de resíduos</t>
  </si>
  <si>
    <t xml:space="preserve">Realização de Campanhas de caracterização de resíduos </t>
  </si>
  <si>
    <t>Expansão da recolha seletiva 3F PaP a novas habitações </t>
  </si>
  <si>
    <t>Reforço da rede de ecopontos para recolha seletiva 3F de proximidade </t>
  </si>
  <si>
    <t>Expansão da recolha seletiva 3F a novos estabelecimentos do setor não residencial </t>
  </si>
  <si>
    <t>Apoio à rede municipal de compostagem doméstica e comunitária </t>
  </si>
  <si>
    <t>Construção de uma unidade de valorização orgânica de biorresíduos recolhidos seletivamente</t>
  </si>
  <si>
    <t xml:space="preserve">Expansão da unidade de valorização orgânica de biorresíduos recolhidos seletivamente </t>
  </si>
  <si>
    <t>Beneficiação da unidade de triagem de plástico em Lustosa </t>
  </si>
  <si>
    <t>Construção de uma unidade de triagem de papel-cartão na AMBISOUSA</t>
  </si>
  <si>
    <t>Ampliação da linha do vidro em Lustosa </t>
  </si>
  <si>
    <t>Plataforma de dados da recolha </t>
  </si>
  <si>
    <t>Construção de uma Estação de Transferência em Lustosa </t>
  </si>
  <si>
    <t>Estudos Tarifários </t>
  </si>
  <si>
    <t>Programa de Formação </t>
  </si>
  <si>
    <t>Protocolo para utilização da CVE da LIPOR </t>
  </si>
  <si>
    <t>Revisão do Contrato de Gestão Delegada</t>
  </si>
  <si>
    <t>Campanhas de sensibilização ambiental para a prevenção e reciclagem </t>
  </si>
  <si>
    <t>Divulgação de resultados </t>
  </si>
  <si>
    <t>Amcal</t>
  </si>
  <si>
    <t>Projeto do novo aterro sanitário de Cuba </t>
  </si>
  <si>
    <t>Selagem da célula em exploração </t>
  </si>
  <si>
    <t>Construção da Central de Valorização orgânica </t>
  </si>
  <si>
    <t>Recolha Seletiva, Triagem MM </t>
  </si>
  <si>
    <t>Viaturas para recolha e transferência </t>
  </si>
  <si>
    <t>Plano Estratégico e PAPERSU municipais </t>
  </si>
  <si>
    <t>Sensibilização e Educação ambiental </t>
  </si>
  <si>
    <t>Sensibilização e educação ambiental </t>
  </si>
  <si>
    <t>Melhoria da eficiência da separação na Estação de Triagem </t>
  </si>
  <si>
    <t>Adaptação da unidade de TM para separação dos biorresíduos da recolha seletiva </t>
  </si>
  <si>
    <t>Ecocentro fixo, ecocentros móveis e estação de transferência de resíduos </t>
  </si>
  <si>
    <t>Melhoria da rede de recolha seletiva multimaterial, incluindo RPA </t>
  </si>
  <si>
    <t>Reforço da rede de recolha seletiva de círios em cemitérios </t>
  </si>
  <si>
    <t>Alargamento do aterro sanitário da BRAVAL </t>
  </si>
  <si>
    <t>Unidade de valorização de refugo </t>
  </si>
  <si>
    <t>Campanhas de caraterização aos resíduos recolhidos / recebidos</t>
  </si>
  <si>
    <t>Campanhas de caraterização dos refugos / rejeitados </t>
  </si>
  <si>
    <t>Promover o escoamento de materiais recicláveis </t>
  </si>
  <si>
    <t>Valorização da Fração Resto resultante das operações de tratamento de resíduos urbanos</t>
  </si>
  <si>
    <t>Ampliação do modelo técnico de recolha seletiva de resíduos de embalagens em ecopontos</t>
  </si>
  <si>
    <t>Ampliação do modelo de recolha seletiva porta-a-porta de resíduos de embalagens em utilizadores não-domésticos</t>
  </si>
  <si>
    <t>Implementação do modelo de recolha seletiva porta-a-porta de resíduos de embalagens em utilizadores domésticos</t>
  </si>
  <si>
    <t>Modernização e ampliação da capacidade de triagem de resíduos de embalagens de plástico/metal/ECAL</t>
  </si>
  <si>
    <t>Modernização e requalificação da capacidade de extração de matéria orgânica e recicláveis de embalagens na linha de Tratamento Mecânico da unidade de TMB</t>
  </si>
  <si>
    <t>Modernização e requalificação da capacidade de valorização orgânica de biorresíduos de recolha seletiva</t>
  </si>
  <si>
    <t>Ampliação da rede e das valências de gestão de resíduos dos Ecocentros para aumento da capacidade de receção de resíduos recicláveis, resíduos perigosos; e entrega de produtos, componentes e materiais reutilizáveis</t>
  </si>
  <si>
    <t>Capacitação do modelo técnico para o armazenamento temporário e transporte de biorresíduos de recolha seletiva a partir das Estações de Transferência</t>
  </si>
  <si>
    <t>Avaliação do grau de contaminação de resíduos de embalagens e de biorresíduos recolhidos seletivamente</t>
  </si>
  <si>
    <t>Promoção de Inovação e Desenvolvimento (I&amp;D) nas atividades de gestão de RU</t>
  </si>
  <si>
    <t>Eletrificação e gaseificação da frota de viaturas</t>
  </si>
  <si>
    <t>Diminuição da dependência energética do SGRU nas operações de gestão de resíduos urbanos</t>
  </si>
  <si>
    <t>Implementação de programa de melhoria da eficácia e da eficiência do provisionamento do serviço de gestão de RU</t>
  </si>
  <si>
    <t>Recolha seletiva de vidro junto do canal Horeca</t>
  </si>
  <si>
    <t>Aquisição de viaturas de compactação de 8 m3 para recolha de papel/cartão e mistura de embalagens nos produtores até 1.100 litros</t>
  </si>
  <si>
    <t>Construção de Central de Valorização Orgânica com produção de biometano e composto</t>
  </si>
  <si>
    <t>Reforço do número de ecopontos para aumento da recolha seletiva</t>
  </si>
  <si>
    <t>Construção de Central de Triagem</t>
  </si>
  <si>
    <t>Optimizar o sistema de deposição de resíduos nos ecocentros</t>
  </si>
  <si>
    <t>Optimização da gestão de resíduos nos municípios da Ecolezíria</t>
  </si>
  <si>
    <t>Recolha seletiva</t>
  </si>
  <si>
    <t>Infraestruturas de Apoio à Produção</t>
  </si>
  <si>
    <t>Gesamb</t>
  </si>
  <si>
    <t>Reconversão/Adaptação Estações de Transferência e Ecocentros para receção e transporte de biorresíduos</t>
  </si>
  <si>
    <t>Recepção, Transporte e Processamento de resíduos volumosos</t>
  </si>
  <si>
    <t>Nova linha de triagem de resíduos de embalagens de plástico e metal e papel/cartão</t>
  </si>
  <si>
    <t>Recolha Seletiva PaP de resíduos de embalagens</t>
  </si>
  <si>
    <t>Centros de Reutilização</t>
  </si>
  <si>
    <t>Caraterização e monitorização física do RU Indiferenciado</t>
  </si>
  <si>
    <t>Construção da nova célula de confinamento de resíduos (célula F)</t>
  </si>
  <si>
    <t>M44</t>
  </si>
  <si>
    <t>M45</t>
  </si>
  <si>
    <t>M46</t>
  </si>
  <si>
    <t>M47</t>
  </si>
  <si>
    <t>M48</t>
  </si>
  <si>
    <t>M49</t>
  </si>
  <si>
    <t>M50</t>
  </si>
  <si>
    <t>M51</t>
  </si>
  <si>
    <t>M52</t>
  </si>
  <si>
    <t>M53</t>
  </si>
  <si>
    <t>M54</t>
  </si>
  <si>
    <t>M55</t>
  </si>
  <si>
    <t>M56</t>
  </si>
  <si>
    <t>M57</t>
  </si>
  <si>
    <t>M58</t>
  </si>
  <si>
    <t>M59</t>
  </si>
  <si>
    <t>M60</t>
  </si>
  <si>
    <t>M61</t>
  </si>
  <si>
    <t>Lipor</t>
  </si>
  <si>
    <t>Promover as práticas de produção local de alimentos em meio urbano</t>
  </si>
  <si>
    <t>Dinamização da Estratégia 4M - "-Resíduos, -Carbono, +Clima, +Biodiversidade"</t>
  </si>
  <si>
    <t xml:space="preserve">Consolidar e expandir a rede intermunicipal de estabelecimentos Dose Certa </t>
  </si>
  <si>
    <t>Consolidar e expandir da rede intermunicipal de estabelecimentos Embrulha.</t>
  </si>
  <si>
    <t>Alavancar modelos de circularidade e ferramentas associadas em diferentes sectores de atividade</t>
  </si>
  <si>
    <t>Mapear e promover ao nível intermunicipal, a rede de doação e outros modelos potenciadores de redução ou reutilização de bens, alimentares e não alimentares</t>
  </si>
  <si>
    <t>Potenciar a reparabilidade, reutilização e upcycling de equipamentos elétricos e eletrónicos, mobílias, têxteis e outros fluxos com potencial</t>
  </si>
  <si>
    <t>Consolidar e aumentar a validação estatística e metodológica das iniciativas desenvolvidas na área da redução e reutilização de resíduos</t>
  </si>
  <si>
    <t>Dinamizar os Ecocentros, enquanto espaços promotores de práticas de reutilização e reparação</t>
  </si>
  <si>
    <t>Promover Boas Práticas de Compras Públicas Sustentáveis</t>
  </si>
  <si>
    <t>Divulgar e dinamizar a Semana Europeia da Prevenção da produção de resíduos</t>
  </si>
  <si>
    <t>Desenvolver campanhas de comunicação para a promoção de hábitos sustentáveis e de redução e reutilização de resíduos</t>
  </si>
  <si>
    <t>Potenciar a realização de Estudos ambientais e sociais, de diagnóstico e de análise de ciclo de vida, aumentando o conhecimento na área da Prevenção</t>
  </si>
  <si>
    <t xml:space="preserve">Promover instrumentos de reconhecimento de boas práticas sustentáveis e circulares </t>
  </si>
  <si>
    <t>Desenvolver programas e ferramentas de educação e sensibilização dirigidos ao cidadão e a entidades públicas e privadas</t>
  </si>
  <si>
    <t>Capacitar em matéria de prevenção, tratamento na origem e sustentabilidade</t>
  </si>
  <si>
    <t>Otimizar e atualizar a plataforma de monitorização estatística "Observatório Lipor", na área da redução e reutilização</t>
  </si>
  <si>
    <t>Inovação para a Circularidade</t>
  </si>
  <si>
    <t>Consolidar e expandir a rede intermunicipal de compostagem caseira</t>
  </si>
  <si>
    <t>Consolidar e expandir a rede intermunicipal de compostagem comunitária</t>
  </si>
  <si>
    <t>Promover o serviço de gestão de resíduos customizado dirigido ao setor Público e Privado</t>
  </si>
  <si>
    <t xml:space="preserve">Capacitar em matéria de reciclagem </t>
  </si>
  <si>
    <t>Desenvolver campanhas de comunicação para a promoção da reciclagem multimaterial e de biorresíduos</t>
  </si>
  <si>
    <t>Promover os equipamentos de Educação Ambiental da Lipor, enquanto espaços de interação com diferentes públicos</t>
  </si>
  <si>
    <t>Realização de campanhas de caracterização de resíduos e avaliação do grau de contaminação</t>
  </si>
  <si>
    <t>Promoção do alargamento da rede de recolha seletivas de RPA e REEE</t>
  </si>
  <si>
    <t>GIRA - PRR CIRCULARTECH (financiado a 100%)</t>
  </si>
  <si>
    <t xml:space="preserve">Requalificação da rede de ecocentros com melhoria de condições e reforço de ecocentros móveis </t>
  </si>
  <si>
    <t>Promoção  das redes de recolha seletiva de Têxteis, Autocuidados, outros resíuduos perigosos, OAU, Volumosos</t>
  </si>
  <si>
    <t xml:space="preserve">Construção de uma unidade de Digestão Anaeróbia </t>
  </si>
  <si>
    <t>Remodelação da Central de Valorização Orgânica</t>
  </si>
  <si>
    <t>Reformulação/alargamento  do Parque de Verdes</t>
  </si>
  <si>
    <t>Linha de mistura de substratos e organominerais</t>
  </si>
  <si>
    <t>Construção de Unidade de Produção e Embalagem de Composto</t>
  </si>
  <si>
    <t>Triagem Automática de Embalagens</t>
  </si>
  <si>
    <t>Unidade de Triagem Automática de Plásticos (TAP)</t>
  </si>
  <si>
    <t>Reconversão do Centro de Triagem</t>
  </si>
  <si>
    <t>Construção de uma Unidade de Triagem Automática de REEE</t>
  </si>
  <si>
    <t>Reformulação das Plataformas (cobertura)</t>
  </si>
  <si>
    <t xml:space="preserve"> Triagem Automática para Resíduos Têxteis (TRT)</t>
  </si>
  <si>
    <t xml:space="preserve"> Estação de Transferência no município de Espinho</t>
  </si>
  <si>
    <t>Remodelação tecnológica da atual Central de Valorização Energética</t>
  </si>
  <si>
    <t>Ampliação da Central de Valorização Energética com uma linha de alto rendimento (3ª linha), com captura de carbono (230M)</t>
  </si>
  <si>
    <t>Desenvolvimento de um Programa de Transformaçao Digital (inclui Edificio para Tecnologias de Informação)</t>
  </si>
  <si>
    <t>Realização de campanhas de caracterização de resíduos, da fração de indiferenciado, por municipios associado, de acordo com o definido pela legislação em vigor</t>
  </si>
  <si>
    <t>Construção de uma Unidade de biochar (pirólise)</t>
  </si>
  <si>
    <t xml:space="preserve">Formação das Equipas de Triagem e Técnicos </t>
  </si>
  <si>
    <t xml:space="preserve">Ações de Suporte ao Sistema de Tratamento </t>
  </si>
  <si>
    <t>Construção de uma Unidade Microdigestão no Municipio da Póvoa de Varzim</t>
  </si>
  <si>
    <t>Construção de Parque de Verdes na Póvoa de Varzim</t>
  </si>
  <si>
    <t xml:space="preserve">Triagem Automática de Resíduos Verdes de Cemitérios </t>
  </si>
  <si>
    <t>Caracterizaçao e Gestão do fluxo dos Resíduos de Calçado (BIOSHOES4ALL)</t>
  </si>
  <si>
    <t>PRR CIRCULARTECH - REGI - Desenvolvimento de soluções Tecnológicas para a Recolha de Resíduos (financiamento 100%)</t>
  </si>
  <si>
    <t>Reformulação do Edificio de Apoio Social</t>
  </si>
  <si>
    <t>Atualização tecnológica da Linha Automática de Embalagens</t>
  </si>
  <si>
    <t xml:space="preserve">Centro Ambiental e Monitorização </t>
  </si>
  <si>
    <t>Automatização do acesso aos ecocentros/Estações de Transferência</t>
  </si>
  <si>
    <t>Fluxos com elevado valor comercial</t>
  </si>
  <si>
    <t>Paletização da Linha de Mistura para produtos sustentáveis para agricultura</t>
  </si>
  <si>
    <t>Unidade Industrial de Maturação e Processamento de Escórias</t>
  </si>
  <si>
    <t>Resialentejo</t>
  </si>
  <si>
    <t>Desenvolvimento de uma estratégia de comunicação integrada e em articulação com os Municípios</t>
  </si>
  <si>
    <t>Capacitação e melhoria dos processos de triagem de resíduos recicláveis</t>
  </si>
  <si>
    <t>Otimização da unidade de TMB e promoção do escoamento dos produtos resultantes</t>
  </si>
  <si>
    <t>Instalação de área dedicada ao processamento de resíduos volumosos</t>
  </si>
  <si>
    <t>Diminuição da deposição em aterro da fração resto</t>
  </si>
  <si>
    <t>Melhoria das infraestruturas intermédias de transferência e Ecocentros</t>
  </si>
  <si>
    <t xml:space="preserve">Reforço e otimização dos serviços de recolha seletiva multimaterial </t>
  </si>
  <si>
    <t>Ampliação da capacidade de deposição controlada em aterro</t>
  </si>
  <si>
    <t>Monitorização do desempenho do sistema integrado</t>
  </si>
  <si>
    <t>Capacitação dos colaboradores afetos às atividades de gestão de RU</t>
  </si>
  <si>
    <t>Constituição de uma rede de parceiros com vista à promoção de economia circular</t>
  </si>
  <si>
    <t>Promoção da redução de desperdício alimentar</t>
  </si>
  <si>
    <t>Campanhas de caracterização de resíduos urbanos</t>
  </si>
  <si>
    <t>Requalificação de ecocentros</t>
  </si>
  <si>
    <t>Incremento da compostagem doméstica e comunitária</t>
  </si>
  <si>
    <t>Promoção da recolha seletiva de biorresíduos alimentares</t>
  </si>
  <si>
    <t>Adaptação e construção de estações de transferência para biorresíduos</t>
  </si>
  <si>
    <t>Promoção da recolha seletiva de resíduos verdes</t>
  </si>
  <si>
    <t>Expansão da recolha seletiva porta-a-porta para os fluxos 3F</t>
  </si>
  <si>
    <t>Expansão da atual rede de ecopontos</t>
  </si>
  <si>
    <t>Promoção e expansão da recolha seletiva de resíduos têxteis</t>
  </si>
  <si>
    <t>Promoção e expansão da recolha seletiva de óleos alimentares usados (OAU)</t>
  </si>
  <si>
    <t>Promoção da recolha seletiva de pequenas quantidades de resíduos perigosos das habitações (PQRP)</t>
  </si>
  <si>
    <t>Promoção da recolha seletiva de resíduos volumosos</t>
  </si>
  <si>
    <t>Recolha de RCD de pequenas intervenções em habitações</t>
  </si>
  <si>
    <t>Adaptação da atual unidade de TMB à valorização de biorresiduos recolhidos seletivamente</t>
  </si>
  <si>
    <t>Modernização do TM com vista ao incremento da recuperação de materiais</t>
  </si>
  <si>
    <t xml:space="preserve"> Modernização do centro de triagem</t>
  </si>
  <si>
    <t>Expansão do atual aterro e adaptação da ETAL</t>
  </si>
  <si>
    <t>Sistemas de informação e gestão para a operacionalização e monitorização do sector</t>
  </si>
  <si>
    <t>Preparação de recicláveis não embalagem com vista ao seu escoamento</t>
  </si>
  <si>
    <t>Implementação de projetos PAYT/RAYT</t>
  </si>
  <si>
    <t>Promoção da capacitação dos recursos humanos</t>
  </si>
  <si>
    <t>Reforço da fiscalização do cumprimento das regras do regulamento de serviços</t>
  </si>
  <si>
    <t>Comunicação e sensibilização</t>
  </si>
  <si>
    <t>Monitorização da implementação do PAPERSU</t>
  </si>
  <si>
    <t>RSTJ</t>
  </si>
  <si>
    <t xml:space="preserve">Estabelecer uma estratégia integrada de comunicação e sensibilização </t>
  </si>
  <si>
    <t>Aumentar a proximidade e otimizar a rede de recolha seletiva multimaterial</t>
  </si>
  <si>
    <t>Reforçar e melhorar as infraestruturas de transferência e Ecocentros</t>
  </si>
  <si>
    <t>Implementar nova linha de triagem para plástico, metal e ECAL</t>
  </si>
  <si>
    <t xml:space="preserve">Implementar nova linha de alimentação dos biorresíduos à fase de compostagem </t>
  </si>
  <si>
    <t>Otimizar o funcionamento da unidade de tratamento mecânico-biológico</t>
  </si>
  <si>
    <t>Apoiar a implementação e melhoria da gestão de resíduos à escala municipal</t>
  </si>
  <si>
    <t>Tratolixo</t>
  </si>
  <si>
    <t>Sensibilização e educação ambiental com vista à redução da produção e perigosidade dos resíduos, sua separação adequada e valorização de fluxos específicos de resíduos</t>
  </si>
  <si>
    <t>Construção de um Centro de educação e interpretação ambiental em Trajouce</t>
  </si>
  <si>
    <t xml:space="preserve">Criação de uma rede de doação, troca e de reparação de mobiliário, têxteis e REEE </t>
  </si>
  <si>
    <t>Adaptação do Tratamento Mecânico de Trajouce à recolha seletiva de biorresíduos</t>
  </si>
  <si>
    <t>Ampliação da capacidade de tratamento biológico da Central de Digestão Anaeróbia</t>
  </si>
  <si>
    <t xml:space="preserve">Construção de uma Central de compostagem para resíduos verdes </t>
  </si>
  <si>
    <t>Aumento da capacidade da Central de Triagem</t>
  </si>
  <si>
    <t xml:space="preserve">Aumento da eficiência de recuperação de recicláveis do TM </t>
  </si>
  <si>
    <t>Transição do biogás para o biometano CDA</t>
  </si>
  <si>
    <t xml:space="preserve">Partilha de infraestruturas </t>
  </si>
  <si>
    <t>Aumento da capacidade de encaixe das CCT por via do incremento do teor de compactação dos RU depositados em aterro</t>
  </si>
  <si>
    <t>Articulação entre a alta e a baixa</t>
  </si>
  <si>
    <t>Qualificação dos recursos humanos responsáveis pelas operações de recolha, triagem e posterior tratamento</t>
  </si>
  <si>
    <t>Identificação da célula (opcional)</t>
  </si>
  <si>
    <t>Linha dedicada</t>
  </si>
  <si>
    <t>Tratamento da fração resto e resíduos indiferenciados</t>
  </si>
  <si>
    <t>Tratamento de resíduos indiferencidos</t>
  </si>
  <si>
    <t>Tratamento de resíduos recolhidos seletivamente</t>
  </si>
  <si>
    <t>Municípios não abrangidos</t>
  </si>
  <si>
    <t>EG em baixa</t>
  </si>
  <si>
    <t>EG em alta</t>
  </si>
  <si>
    <t>Meda</t>
  </si>
  <si>
    <t>Municípios</t>
  </si>
  <si>
    <r>
      <t xml:space="preserve">Atenção: </t>
    </r>
    <r>
      <rPr>
        <i/>
        <sz val="10"/>
        <rFont val="Aptos Narrow"/>
        <family val="2"/>
        <scheme val="minor"/>
      </rPr>
      <t>preencha o quadro abaixo com o número de viaturas adquiridas entre 2022 e o ano dos dados reportados</t>
    </r>
    <r>
      <rPr>
        <b/>
        <i/>
        <sz val="10"/>
        <rFont val="Aptos Narrow"/>
        <family val="2"/>
        <scheme val="minor"/>
      </rPr>
      <t>.</t>
    </r>
  </si>
  <si>
    <r>
      <t xml:space="preserve">Atenção: </t>
    </r>
    <r>
      <rPr>
        <i/>
        <sz val="10"/>
        <rFont val="Aptos Narrow"/>
        <family val="2"/>
        <scheme val="minor"/>
      </rPr>
      <t xml:space="preserve">preencha o quadro abaixo com o valor de "Investimentos+Gastos" realizado no âmbito de cada medida prevista no PAPERSU da EG alvo, entre 2022 e o ano dos dados reportados. </t>
    </r>
  </si>
  <si>
    <t>REEE (grande dimensão)</t>
  </si>
  <si>
    <t>REEE (pequena dimensão)</t>
  </si>
  <si>
    <t>Indefinido</t>
  </si>
  <si>
    <t>REEE (lâmpadas)</t>
  </si>
  <si>
    <t>Resíduos volumosos</t>
  </si>
  <si>
    <t>Devem ser considerados como resíduos volumosos móveis, colções, tapetes e outros objetos de grande dimensão. Não estão incluidos REEE e resíduos verdes.</t>
  </si>
  <si>
    <t>Objetos de oferta distribuidos durante as campanhas de comunicação e sensibilização. Ex.: baldes ou kits de separação em casa, aventais, luvas.</t>
  </si>
  <si>
    <t>Contentorização</t>
  </si>
  <si>
    <t>Viaturas</t>
  </si>
  <si>
    <t>Programas de Prevenção da Produção de RU</t>
  </si>
  <si>
    <t xml:space="preserve">Divulgação do Desempenho da EG </t>
  </si>
  <si>
    <t>Modelo Tarifário de Incentivo à Prevenção da Produção de RU e/ou à Reciclagem</t>
  </si>
  <si>
    <t>Investimentos Realizados no Âmbito da Implementação das Medidas do PAPERSU</t>
  </si>
  <si>
    <r>
      <t xml:space="preserve">População
</t>
    </r>
    <r>
      <rPr>
        <sz val="6"/>
        <color theme="0"/>
        <rFont val="Aptos Narrow"/>
        <family val="2"/>
        <scheme val="minor"/>
      </rPr>
      <t>(População residente (N.º) por Local de residência (NUTS - 2013), Sexo e Grupo etário; Anual)</t>
    </r>
  </si>
  <si>
    <r>
      <rPr>
        <b/>
        <sz val="10"/>
        <color theme="0"/>
        <rFont val="Aptos Narrow"/>
        <family val="2"/>
        <scheme val="minor"/>
      </rPr>
      <t>Alojamentos existentes</t>
    </r>
    <r>
      <rPr>
        <b/>
        <sz val="8"/>
        <color theme="0"/>
        <rFont val="Aptos Narrow"/>
        <family val="2"/>
        <scheme val="minor"/>
      </rPr>
      <t xml:space="preserve">
</t>
    </r>
    <r>
      <rPr>
        <sz val="6"/>
        <color theme="0"/>
        <rFont val="Aptos Narrow"/>
        <family val="2"/>
        <scheme val="minor"/>
      </rPr>
      <t>(Alojamentos (N.º) por Localização geográfica à data dos Censos [2021] (NUTS - 2024) e Tipo (alojamento); Decenal - INE, Recenseamento da população e habitação - Censos 2021)</t>
    </r>
  </si>
  <si>
    <t>Nesta folha são preenchidos os valores acumulados de "Investimentos+Gastos" realizados no âmbito das medidas previstas no PAPERSU da EG alvo.</t>
  </si>
  <si>
    <t>Programas de reutilização de materiais</t>
  </si>
  <si>
    <t>Programas de combate ao desperdício alimentar</t>
  </si>
  <si>
    <r>
      <t xml:space="preserve">Atenção: </t>
    </r>
    <r>
      <rPr>
        <i/>
        <sz val="10"/>
        <rFont val="Aptos Narrow"/>
        <family val="2"/>
        <scheme val="minor"/>
      </rPr>
      <t xml:space="preserve">preencha o quadro abaixo com o número total de técnicos envolvidos na implementação e acompanhamento dos programas de Prevenção da produção de RU </t>
    </r>
  </si>
  <si>
    <t xml:space="preserve">(reutilização de materiais e combate ao desperdício alimentar). </t>
  </si>
  <si>
    <t>Tipologia de Áreas Urbanas</t>
  </si>
  <si>
    <t>Plataforma online de trocas/doação (n.º)</t>
  </si>
  <si>
    <t>Locais de atividade de empresas e instituições produtoras de resíduos urbanos (igual ou inferior a 1 100 L/dia, por local de produção de resíduos).</t>
  </si>
  <si>
    <r>
      <t xml:space="preserve">Atenção: </t>
    </r>
    <r>
      <rPr>
        <i/>
        <sz val="10"/>
        <rFont val="Aptos Narrow"/>
        <family val="2"/>
        <scheme val="minor"/>
      </rPr>
      <t>preencha o quadro com o número de estabelecimentos do canal HORECA e similares, e outros produtores de resíduos multimateriais presentes no território da EG alvo.</t>
    </r>
  </si>
  <si>
    <t>Nº outros produtores de resíduos multimateriais</t>
  </si>
  <si>
    <r>
      <t xml:space="preserve">Atenção: </t>
    </r>
    <r>
      <rPr>
        <i/>
        <sz val="10"/>
        <rFont val="Aptos Narrow"/>
        <family val="2"/>
        <scheme val="minor"/>
      </rPr>
      <t>preencha o quadro com o número de escolas presentes no território da EG alvo.</t>
    </r>
  </si>
  <si>
    <t>Nome do operador contratado/protocolado</t>
  </si>
  <si>
    <t>NIF do operador contratado/protocolado</t>
  </si>
  <si>
    <t>Outras iniciativas</t>
  </si>
  <si>
    <t>Mobiliário</t>
  </si>
  <si>
    <t>Livros</t>
  </si>
  <si>
    <t>Materiais abrangidos</t>
  </si>
  <si>
    <t>Materiais alvo</t>
  </si>
  <si>
    <r>
      <t xml:space="preserve">Atenção: </t>
    </r>
    <r>
      <rPr>
        <i/>
        <sz val="10"/>
        <rFont val="Aptos Narrow"/>
        <family val="2"/>
        <scheme val="minor"/>
      </rPr>
      <t>preencha o quadro abaixo para caracterizar a participação da população nos programas de reutilização implementados.</t>
    </r>
  </si>
  <si>
    <r>
      <t xml:space="preserve">Atenção: </t>
    </r>
    <r>
      <rPr>
        <i/>
        <sz val="10"/>
        <rFont val="Aptos Narrow"/>
        <family val="2"/>
        <scheme val="minor"/>
      </rPr>
      <t>preencha o quadro abaixo para caracterizar os resultados alcançados pelos programas de reutilização implementados.</t>
    </r>
  </si>
  <si>
    <t>Lojas sociais de troca (n.º)</t>
  </si>
  <si>
    <t>Recolha seletiva de outras frações de resíduos</t>
  </si>
  <si>
    <t>Tipo de fração de resíduos</t>
  </si>
  <si>
    <t>Não incluir as Campanhas de comunicação e sensibilização.</t>
  </si>
  <si>
    <t>Frações de resíduos alvo</t>
  </si>
  <si>
    <t>Outras frações</t>
  </si>
  <si>
    <t>Recolha seletiva de resíduos têxteis</t>
  </si>
  <si>
    <t>Recolha seletiva de resíduos volumosos</t>
  </si>
  <si>
    <t>Recolha seletiva de RPA/baterias</t>
  </si>
  <si>
    <t>Reciclagem de biorresíduos na origem</t>
  </si>
  <si>
    <t>Reciclagem na origem</t>
  </si>
  <si>
    <t>Fração de resíduos acompanhado</t>
  </si>
  <si>
    <t>Fração de resíduos</t>
  </si>
  <si>
    <t>Tipologia de recolha e/ou reciclagem na origem e tipo de utilizador</t>
  </si>
  <si>
    <t>Tipologia de recolha e/ou reciclagem na origem</t>
  </si>
  <si>
    <t>RPA/baterias</t>
  </si>
  <si>
    <t>Resíduos de autocuidados</t>
  </si>
  <si>
    <t>Resíduos multimateriais</t>
  </si>
  <si>
    <t>Devem ser considerados como resíduos multimateriais as frações recolhidas pelo trifluxo -  papel/cartão, plástico/metal/ECAL, e vidro.</t>
  </si>
  <si>
    <r>
      <t xml:space="preserve">Estabelecimentos do setor de HOtelaria, REstaurantes e CAfetaria, incluindo bares, pastelarias, mercearias e empresas de </t>
    </r>
    <r>
      <rPr>
        <i/>
        <sz val="10"/>
        <color theme="1"/>
        <rFont val="Aptos Narrow"/>
        <family val="2"/>
        <scheme val="minor"/>
      </rPr>
      <t>catering</t>
    </r>
    <r>
      <rPr>
        <sz val="10"/>
        <color theme="1"/>
        <rFont val="Aptos Narrow"/>
        <family val="2"/>
        <scheme val="minor"/>
      </rPr>
      <t>. Incluem-se também os supermercados, mercados, floristas, e cantinas de escolas, de empresas e de instituições.</t>
    </r>
  </si>
  <si>
    <r>
      <t xml:space="preserve">Atenção: </t>
    </r>
    <r>
      <rPr>
        <i/>
        <sz val="10"/>
        <rFont val="Aptos Narrow"/>
        <family val="2"/>
        <scheme val="minor"/>
      </rPr>
      <t>preencha o quadro abaixo com o número total de contentores de recolha coletiva em proximidade.</t>
    </r>
  </si>
  <si>
    <t>Total de contentores de proximidade (n.º)</t>
  </si>
  <si>
    <t>Plástico/metal/ECAL</t>
  </si>
  <si>
    <t>Papel/cartão</t>
  </si>
  <si>
    <t>Identificação da Entidade Gestora</t>
  </si>
  <si>
    <t>Dados complementares</t>
  </si>
  <si>
    <t>Campanhas de Caracterização Física</t>
  </si>
  <si>
    <t>Resíduos urbanos recolhidos</t>
  </si>
  <si>
    <t>Refugos e rejeitados das instalações de tratamento</t>
  </si>
  <si>
    <t>Resíduos enviados para destino final</t>
  </si>
  <si>
    <t>Produtos e materiais valorizáveis</t>
  </si>
  <si>
    <t>Acompanhamento das recolhas RI e RS, e da reciclagem na origem</t>
  </si>
  <si>
    <t>Agregado</t>
  </si>
  <si>
    <t>Fardos para reciclagem</t>
  </si>
  <si>
    <r>
      <t xml:space="preserve">Atenção: </t>
    </r>
    <r>
      <rPr>
        <i/>
        <sz val="10"/>
        <rFont val="Aptos Narrow"/>
        <family val="2"/>
        <scheme val="minor"/>
      </rPr>
      <t>preencha o quadro abaixo com o número de TIC associado á gestão de resíduos urbanos, no ano dos dados reportados.</t>
    </r>
  </si>
  <si>
    <t>Biorresíduos alimentares (RO)</t>
  </si>
  <si>
    <t>Nome da campanha</t>
  </si>
  <si>
    <t>Não devem ser incluídas depensas não previstas no PAPERSU.</t>
  </si>
  <si>
    <t>Alojamentos existentes</t>
  </si>
  <si>
    <t>Ano de Reporte</t>
  </si>
  <si>
    <t>Atividades</t>
  </si>
  <si>
    <t>Tipo de Programa de reutilização material</t>
  </si>
  <si>
    <t>Dados</t>
  </si>
  <si>
    <t>Tipo de programa de combate ao desperdício alimentar</t>
  </si>
  <si>
    <t>Unidade</t>
  </si>
  <si>
    <t>Deposição em aterro</t>
  </si>
  <si>
    <t>Um alojamento/estabebelecimento considera-se servido por recolha coletiva de proximidade quando se encontra a uma distância máxima de 100 m (freguesias predominantemente urbanas) ou 200 m (restantes casos) do ponto de recolha.
Um ponto de recolha entende-se como um local, na via pública ou noutro espaço público, onde se encontre uma bateria de 3 contentores para a deposição seletiva do vidro, papel/cartão e embalagens, e um contentor de resíduos indiferenciados, com uma distância máxima entre contentores de 10 metros.</t>
  </si>
  <si>
    <t>Tratamento mecânico</t>
  </si>
  <si>
    <t>Triagem material</t>
  </si>
  <si>
    <t>Co-coleção de RI e biorresíduos de RS</t>
  </si>
  <si>
    <t>Fluxo enviado</t>
  </si>
  <si>
    <t>Partilha de instalações e gestão externalizada</t>
  </si>
  <si>
    <t>Envio de resíduos</t>
  </si>
  <si>
    <t>EG ou OGR destino</t>
  </si>
  <si>
    <t>Fluxo enviado/recebido</t>
  </si>
  <si>
    <t>Temas e canais utilizados</t>
  </si>
  <si>
    <r>
      <t xml:space="preserve">Atenção: </t>
    </r>
    <r>
      <rPr>
        <i/>
        <sz val="10"/>
        <color indexed="8"/>
        <rFont val="Aptos Narrow"/>
        <family val="2"/>
        <scheme val="minor"/>
      </rPr>
      <t>preencha o quadro para caracterizar temas e os canais utilizados nesta campanha.</t>
    </r>
  </si>
  <si>
    <r>
      <t xml:space="preserve">Atenção: </t>
    </r>
    <r>
      <rPr>
        <i/>
        <sz val="10"/>
        <rFont val="Aptos Narrow"/>
        <family val="2"/>
        <scheme val="minor"/>
      </rPr>
      <t>identifique no quadro abaixo o(s) tipo(s) de TIC utilizados pela EG alvo. Todas as linhas desta tabela devem ser preenchidas.</t>
    </r>
  </si>
  <si>
    <t>Na coluna "Tipo de tratamento", a designação "Pré-tratamento mecânico" aplica-se a operações de tratamento mecânico simples, como trituração/preparação de resíduos verdes, abre-sacos e/ou retirada de contaminantes da recolha seletiva de biorresíduos antes do tratamento biológico, ou separadores óticos da recolha em co-coleção. Adicionalmente, existem duas opções para o tratamento mecânico, "TMB" - quando está integrado numa instalação de TMB -, ou "isolado" - quando não se encontra diretamente associado a outros processos.
Na coluna "Linha", o objetivo é distinguir entre instalações onde existem linhas únicas de tratamento, que potencialmente são utilizadas para processamento de fluxos distintos (por exemplo, um TM que é utilizado 4 dias por semana para resíduos indiferenciados, e 2 dias por semana para plástico/metal/ECAL), e instalações onde existem linhas separadas que podem ser operadas em simultâneo para diferentes fluxos (por exemplo, um TM com uma linha para resíduos indiferenciados e uma linha para biorresíduos de RS).
Nas colunas "Nº turnos (por dia)" e "Nº dias de trabalho (por ano)", "Máximo" deve corresponder ao número máximo de turnos diários/dias de trabalho anuais caso fosse necessário a instalação operar à capacidade máxima possível. Tal distingue-se da capacidade nominal porque na realidade nunca é possível trabalhar 3 turnos por dia, 365 dias por ano. "Efetivo" deve corresponder ao número de turnos diários/dias de trabalho anuais que foram efetivamente operados na instalação (por exemplo, uma instalação pode ter capacidade para funcionar 250 dias por ano, 3 turnos por dia - máximo-, mas num ano de reporte podem ter sido feitas paragens extraordinárias, ou não houve resíduos suficientes para justificar tantos dias de funcionamento, por isso trabalhou apenas 200 dias, 2 turnos - efetivo).</t>
  </si>
  <si>
    <r>
      <t>(Aplicam-se as mesmas notas sobre as colunas "Linha", "Nº turnos (por dia)" e "Nº dias de trabalho (por ano)", feitas na secção do Tratamento mecânico, triagem ou processamento material.)
A diferença entre as designações "Valorização energética" e "Incineração" está dependente da classificação da operação como valorização de resíduos (R1) ou como eliminação de resíduos (D10), respetivamente. Para a caracterização dessas instalações, deve ser preenchida uma linha da tabela para cada linha, mesmo que alguma não se encontre em funcionamento no ano dos dados reportados.
Para o preenchimento da capacidade remanescente de deposição em aterro, deve ser realizada a conversão de m</t>
    </r>
    <r>
      <rPr>
        <vertAlign val="superscript"/>
        <sz val="10"/>
        <color theme="1"/>
        <rFont val="Aptos Narrow (Body)"/>
      </rPr>
      <t>3</t>
    </r>
    <r>
      <rPr>
        <sz val="10"/>
        <color theme="1"/>
        <rFont val="Aptos Narrow"/>
        <family val="2"/>
        <scheme val="minor"/>
      </rPr>
      <t xml:space="preserve"> para toneladas, em linha com o reporte que foi feito no PAPERSU.</t>
    </r>
  </si>
  <si>
    <t>É importante notar que devem ser caracterizadas todas as instalações de tratamento biológico geridas pela EG, mesmo quando o seu funcionamente está encadeado (por exemplo, se existe uma digestão anaeróbia seguida de compostagem, em que a compostagem recebe exclusivamente o digerido, devem ser reportadas as capacidades de ambas as instalações, não apenas da primeira).
Na coluna "Tipo de tratamento", existem três tipologias para cada um dos processos. "TMB" significa que o tratamento biológico está integrado numa instalação de TMB, "CVO" significa que está integrado numa central/unidade de valorização orgânica/de biorresíduos (CVO/UVO/UVB), "isolada" significa que não se encontra diretamente associado a outros processos.
Para a caracterização das instalações de digestão anaeróbia, deve ser preenchida uma linha da tabela para cada digestor, mesmo que algum não se encontre em funcionamento no ano dos dados reportados. Para a caracterização das instalações de compostagem, se uma parte dos túneis, ou uma parte da área do parque, está dedicada à fração orgânica dos RI, e a outra parte aos biorresíduos de RS, deve ser preenchida uma linha da tabela para cada fluxo.</t>
  </si>
  <si>
    <t>É importante notar que apenas devem ser reportadas campanhas realizadas em complemento às campanhas já previstas pela legislação em vigor.</t>
  </si>
  <si>
    <t>Contentor na via pública</t>
  </si>
  <si>
    <t>Atenção: preencha o quadro abaixo com as tipologias de recolha e/ou reciclagem na origem e respetivo utilizador,</t>
  </si>
  <si>
    <t>Utilizadores domésticos (UD) ou não domésticos (UND) do serviço de recolha ou reciclagem na origem de resíduos urbanos, prestado pela EG alvo.</t>
  </si>
  <si>
    <t>Monitorização, pela EG alvo, da qualidade e operacionalização do serviço prestado de recolha e/ou reciclagem na origem de RU, e também da participação dos utilizadores na deposição dos RU.</t>
  </si>
  <si>
    <t>Sistema de incentivos por bonificação usados, nomeadamente, para o reciclagem na origem de biorresíduos.</t>
  </si>
  <si>
    <t>Auxiliar</t>
  </si>
  <si>
    <t>A folha 'Auxiliar' inclui dados e informações necessários para a criação de sistemas pulldown e automatização do preenchimento de dados relativos às EG.</t>
  </si>
  <si>
    <t>Clicar nos títulos abaixo para ir para a tabela pretendida</t>
  </si>
  <si>
    <t>Instruções</t>
  </si>
  <si>
    <t>1) Colunas a laranja resultam de cálculos</t>
  </si>
  <si>
    <t>2) Colunas a cinzento são dados de base para cálculos, não são utilizados diretamente para pulldown</t>
  </si>
  <si>
    <t>3) Alguns pulldown, nomeadamente pulldowns dependentes, estão feitos no 'Gestor de nomes', na secção 'Fórmulas'</t>
  </si>
  <si>
    <t>TIPAU (de acordo com a ERSAR)</t>
  </si>
  <si>
    <t>0815</t>
  </si>
  <si>
    <t>CM de Vila do Bispo</t>
  </si>
  <si>
    <t>0816</t>
  </si>
  <si>
    <t>CM de Vila Real de Santo António</t>
  </si>
  <si>
    <t>Entidade gestora em baixa associada</t>
  </si>
  <si>
    <t>Nº de alojamentos (Censos 2021)</t>
  </si>
  <si>
    <t>Variáveis</t>
  </si>
  <si>
    <t>Unidades</t>
  </si>
  <si>
    <t>Infraestruturas Tratamento - 
Tratamento mecânico, triagem ou processamento material</t>
  </si>
  <si>
    <t>Infraestruturas Tratamento - Partilha de instalações / Gestão externalizada</t>
  </si>
  <si>
    <t>Infraestruturas Tratamento - Tratamento da fração resto</t>
  </si>
  <si>
    <t>Infraestruturas Tratamento - Tratamento biológico</t>
  </si>
  <si>
    <t>Subtema_Prevenção</t>
  </si>
  <si>
    <t>Subtema_Reciclagem</t>
  </si>
  <si>
    <t>Intrumentos_Informação</t>
  </si>
  <si>
    <t>Intrumentos_Comunicação coletiva</t>
  </si>
  <si>
    <t>Intrumentos_Comunicação PaP</t>
  </si>
  <si>
    <t>Tipologia de recolha e/ou TO</t>
  </si>
  <si>
    <t>Municipio</t>
  </si>
  <si>
    <t>Variável</t>
  </si>
  <si>
    <t>Envio/receção de resíduos</t>
  </si>
  <si>
    <t>RI</t>
  </si>
  <si>
    <t>Biorresíduos alimentares (reciclagem na origem)</t>
  </si>
  <si>
    <t>Biorresíduos verdes (recolha seletiva)</t>
  </si>
  <si>
    <t>AMBILITAL</t>
  </si>
  <si>
    <t>AMBISOUSA</t>
  </si>
  <si>
    <t>AMCAL</t>
  </si>
  <si>
    <t>Ecobeirão</t>
  </si>
  <si>
    <t>ECOLEZÍRIA</t>
  </si>
  <si>
    <t>GESAMB</t>
  </si>
  <si>
    <t>LIPOR</t>
  </si>
  <si>
    <t>RESIALENTEJO</t>
  </si>
  <si>
    <t>Resíduos do Nordeste</t>
  </si>
  <si>
    <t>TRATOLIXO</t>
  </si>
  <si>
    <t>Ecolezíria</t>
  </si>
  <si>
    <t>Recolha seletiva de biorresíduos - Coletiva por proximidade</t>
  </si>
  <si>
    <t>Recolha seletiva multimaterial - Coletiva por proximidade</t>
  </si>
  <si>
    <t>Recolha seletiva multimaterial - Porta-a-porta (2F)</t>
  </si>
  <si>
    <t>Recolha seletiva multimaterial - Porta-a-porta (3F)</t>
  </si>
  <si>
    <t>Outros Programas de reutilização de materiais.</t>
  </si>
  <si>
    <t>Nesta folha são preenchidos dados de caracterização dos programas de Prevenção da produção de RU criados e/ou geridos pela EG alvo, no ano de reporte. Não incluir as Campanhas de comunicação e sensibilização.</t>
  </si>
  <si>
    <t xml:space="preserve">Nesta folha são preenchidos dados referentes ao acompanhamento dos programas de prevenção de RU e ao acompanhamento das recolhas RI e RS, e da reciclagem na origem, realizados pela EG alvo no ano dos dados </t>
  </si>
  <si>
    <r>
      <t xml:space="preserve">Atenção: </t>
    </r>
    <r>
      <rPr>
        <i/>
        <sz val="10"/>
        <rFont val="Aptos Narrow"/>
        <family val="2"/>
        <scheme val="minor"/>
      </rPr>
      <t>preencha o quadro abaixo para identificar os programas de reutilização (reparação, troca/doação, etc.) implementados e/ou geridos pela EG, e os respetivos materiais abrangidos.</t>
    </r>
  </si>
  <si>
    <r>
      <t xml:space="preserve">Atenção: </t>
    </r>
    <r>
      <rPr>
        <i/>
        <sz val="10"/>
        <rFont val="Aptos Narrow"/>
        <family val="2"/>
        <scheme val="minor"/>
      </rPr>
      <t>preencha o quadro abaixo para caracterizar os programas de combate ao desperdício alimentar implementados e/ou geridos pela EG.</t>
    </r>
  </si>
  <si>
    <r>
      <t xml:space="preserve">Atenção: </t>
    </r>
    <r>
      <rPr>
        <i/>
        <sz val="10"/>
        <rFont val="Aptos Narrow"/>
        <family val="2"/>
        <scheme val="minor"/>
      </rPr>
      <t>os dados referentes à reciclagem na</t>
    </r>
  </si>
  <si>
    <t>que se destinam ao encaminhamento de resíduos urbanos para tratamento fora das instalações da EG alvo.</t>
  </si>
  <si>
    <r>
      <t xml:space="preserve">Atenção: </t>
    </r>
    <r>
      <rPr>
        <i/>
        <sz val="10"/>
        <rFont val="Aptos Narrow"/>
        <family val="2"/>
        <scheme val="minor"/>
      </rPr>
      <t>preencha o quadro para caracterizar os acordos de partilha de instalações ou de ges</t>
    </r>
    <r>
      <rPr>
        <i/>
        <sz val="10"/>
        <rFont val="Aptos Narrow"/>
        <family val="2"/>
        <scheme val="minor"/>
      </rPr>
      <t xml:space="preserve">tão externalizada </t>
    </r>
  </si>
  <si>
    <t>EG ou OGR origem</t>
  </si>
  <si>
    <t>Fluxo recebido</t>
  </si>
  <si>
    <t>que se destinam à receção de resíduos urbanos para tratamento nas instalações da EG alvo.</t>
  </si>
  <si>
    <r>
      <t xml:space="preserve">Atenção: </t>
    </r>
    <r>
      <rPr>
        <i/>
        <sz val="10"/>
        <rFont val="Aptos Narrow"/>
        <family val="2"/>
        <scheme val="minor"/>
      </rPr>
      <t>preencha o quadro abaixo com as tipologias de recolha e/ou reciclagem na origem e respetivo utilizador,</t>
    </r>
  </si>
  <si>
    <t>Linha/Digestor/Célula</t>
  </si>
  <si>
    <r>
      <t xml:space="preserve">Máquina de Venda Reversa (do inglês, Reverse Vending Machine) é um equipamento automático para recolher e compactar embalagens de bebidas usadas, como garrafas de plástico (PET) e latas de metal. São projetadas para dar suporte a Sistemas de Devolução e Reembolso (SDR), onde os consumidores devolvem embalagens usadas em troca de incentivos como </t>
    </r>
    <r>
      <rPr>
        <i/>
        <sz val="10"/>
        <color theme="1"/>
        <rFont val="Aptos Narrow"/>
        <family val="2"/>
        <scheme val="minor"/>
      </rPr>
      <t>vouchers</t>
    </r>
    <r>
      <rPr>
        <sz val="10"/>
        <color theme="1"/>
        <rFont val="Aptos Narrow"/>
        <family val="2"/>
        <scheme val="minor"/>
      </rPr>
      <t xml:space="preserve">, descontos ou reembolsos. </t>
    </r>
  </si>
  <si>
    <t>Programas criados e/ou geridos pela EG alvo para distribuição de refeições sobrantes produzidas no Canal HORECA e similares.</t>
  </si>
  <si>
    <t>Campanhas de Comunicação e Sensibilização</t>
  </si>
  <si>
    <r>
      <t>Área total do parque (m</t>
    </r>
    <r>
      <rPr>
        <b/>
        <vertAlign val="superscript"/>
        <sz val="10"/>
        <color theme="0"/>
        <rFont val="Aptos Narrow (Body)"/>
      </rPr>
      <t>2</t>
    </r>
    <r>
      <rPr>
        <b/>
        <sz val="10"/>
        <color theme="0"/>
        <rFont val="Aptos Narrow"/>
        <family val="2"/>
        <scheme val="minor"/>
      </rPr>
      <t>)</t>
    </r>
  </si>
  <si>
    <r>
      <t>Área do parque em utilização (m</t>
    </r>
    <r>
      <rPr>
        <b/>
        <vertAlign val="superscript"/>
        <sz val="10"/>
        <color theme="0"/>
        <rFont val="Aptos Narrow (Body)"/>
      </rPr>
      <t>2</t>
    </r>
    <r>
      <rPr>
        <b/>
        <sz val="10"/>
        <color theme="0"/>
        <rFont val="Aptos Narrow"/>
        <family val="2"/>
        <scheme val="minor"/>
      </rPr>
      <t>)</t>
    </r>
  </si>
  <si>
    <t>Programas de criação de espaços "Lojas Sociais" ou mercados em 2ª mão, para troca, doação e/ou revenda de materiais reutilizáveis, independentemente da sua dimensão, criados e/ou geridos pela EG.</t>
  </si>
  <si>
    <t>Mercados de troca (n.º)</t>
  </si>
  <si>
    <t>do seu PAPERSU.</t>
  </si>
  <si>
    <t>Designção APA</t>
  </si>
  <si>
    <t>RESITEJO</t>
  </si>
  <si>
    <t>Designação APA</t>
  </si>
  <si>
    <t>País</t>
  </si>
  <si>
    <t>(máximo 1000 carateres)</t>
  </si>
  <si>
    <t xml:space="preserve"> origem de biorresíduos são reportado no formulário próprio,  facultado pela APA.</t>
  </si>
  <si>
    <t>Horas de trabalho
(por turno)</t>
  </si>
  <si>
    <t>Capacidade
(toneladas/hora)</t>
  </si>
  <si>
    <t>Capacidade digestor
(toneladas/ano)</t>
  </si>
  <si>
    <t>Capacidade total
(toneladas/ano)</t>
  </si>
  <si>
    <t>Capacidade utilizada
(toneladas/ano)</t>
  </si>
  <si>
    <t>(Preencha o nome da campanha)</t>
  </si>
  <si>
    <t>-</t>
  </si>
  <si>
    <t>Co-coleção (porta-a-porta)</t>
  </si>
  <si>
    <t>Co-coleção (coletiva por proximidade)</t>
  </si>
  <si>
    <t>Este formulário destina-se às entidades gestoras (EG) em baixa dos sistemas municipais e multimunicipais de resíduos urbanos, com PAPERSU 2030 aprovado pela APA.</t>
  </si>
  <si>
    <t xml:space="preserve">No âmbito do Programa de Monitorização dos PAPERSU, este formulário é uma ferramenta de levantamento de dados anuais relacionados com a implementação destes planos de ação, necessários à análise dos resultados
</t>
  </si>
  <si>
    <t>obtidos e da sua distância aos compromissos assumidos pelas EG. Neste âmbito, o seu preenchimento deve ser o mais completo possível pois irá ter influência na avaliação do desempenho da EG na implementação</t>
  </si>
  <si>
    <t>Programa de monitorização PAPERSU 2030</t>
  </si>
  <si>
    <t>Ficha Técnica</t>
  </si>
  <si>
    <t xml:space="preserve">           Autores:</t>
  </si>
  <si>
    <t xml:space="preserve">           Ana Silveira</t>
  </si>
  <si>
    <t xml:space="preserve">           Joaquim Pina</t>
  </si>
  <si>
    <t xml:space="preserve">           João Brito Ana</t>
  </si>
  <si>
    <t xml:space="preserve">           Catarina Rebelo</t>
  </si>
  <si>
    <t xml:space="preserve">           Mafalda Marques</t>
  </si>
  <si>
    <t>Contrato Interadministrativo de Cooperação 061/2025-APA</t>
  </si>
  <si>
    <t xml:space="preserve">           Henrique de Sousa</t>
  </si>
  <si>
    <t>Janeiro 2026</t>
  </si>
  <si>
    <t>/</t>
  </si>
  <si>
    <t>O formulário é composto por uma folha de "Instruções" gerais de preenchimento e de conceitos utilizados no documento, e dez folhas temáticas para registo dos diferentes dados - "Identificação da EG",</t>
  </si>
  <si>
    <t>"Programas de Prevenção", "Infraestruturas Recolha", "Infraestruturas Tratamento", "Campanhas C&amp;S", "Divulgação do Desempenho",  "Acompanhamento", "Campanhas Caracterização", "Incentivos" e "Investimentos".</t>
  </si>
  <si>
    <r>
      <rPr>
        <b/>
        <sz val="10"/>
        <color theme="1"/>
        <rFont val="Aptos Narrow"/>
        <scheme val="minor"/>
      </rPr>
      <t xml:space="preserve">Nota: </t>
    </r>
    <r>
      <rPr>
        <sz val="10"/>
        <color theme="1"/>
        <rFont val="Aptos Narrow"/>
        <family val="2"/>
        <scheme val="minor"/>
      </rPr>
      <t>Caso seja selecionada uma opção por engano, é possível remover clicando na tecla "Delete".</t>
    </r>
  </si>
  <si>
    <t>Estações de transferência</t>
  </si>
  <si>
    <t>Ecocentros / Centros de recolha</t>
  </si>
  <si>
    <r>
      <t xml:space="preserve">Atenção: </t>
    </r>
    <r>
      <rPr>
        <i/>
        <sz val="10"/>
        <rFont val="Aptos Narrow"/>
        <family val="2"/>
        <scheme val="minor"/>
      </rPr>
      <t xml:space="preserve">preencha o quadro para caracterizar as infraestruturas de tratamento operadas pela EG, cujo objetivo é realizar o tratamento mecânico, a triagem ou o processamento dos RU rececionados. </t>
    </r>
  </si>
  <si>
    <r>
      <t xml:space="preserve">Atenção: </t>
    </r>
    <r>
      <rPr>
        <i/>
        <sz val="10"/>
        <rFont val="Aptos Narrow"/>
        <family val="2"/>
        <scheme val="minor"/>
      </rPr>
      <t xml:space="preserve">preencha o quadro para caracterizar as infraestruturas de tratamento operadas pela EG, cujo objetivo é realizar o tratamento mecânico dos RU rececionados. </t>
    </r>
  </si>
  <si>
    <t>Implementação do PAYT/SAYT/RAYT</t>
  </si>
  <si>
    <t>Reporte da implementação do PAPERSU - Entidades Gestoras em Alta</t>
  </si>
  <si>
    <t>Células cinzentas: de preenchimento automático. Não podem ser editadas pela EG alvo deste reporte.</t>
  </si>
  <si>
    <t>Células brancas: a preecher pela EG alvo deste reporte, com os dados referentes ao ano do reporte.</t>
  </si>
  <si>
    <r>
      <t xml:space="preserve">Verificar se a célula a preencher tem </t>
    </r>
    <r>
      <rPr>
        <i/>
        <sz val="10"/>
        <color theme="1"/>
        <rFont val="Aptos Narrow"/>
        <scheme val="minor"/>
      </rPr>
      <t>pulldown</t>
    </r>
    <r>
      <rPr>
        <sz val="10"/>
        <color theme="1"/>
        <rFont val="Aptos Narrow"/>
        <family val="2"/>
        <scheme val="minor"/>
      </rPr>
      <t xml:space="preserve"> com opções de resposta (ver imagem ao lado), do lado direito da célula.</t>
    </r>
  </si>
  <si>
    <t>Entidade gestora do sistema municipal/multimunicipal/intermunicipal</t>
  </si>
  <si>
    <t>Investimentos + Gastos (€)</t>
  </si>
  <si>
    <t>Células verdes: cabeçalhos das tabelas a preencher. A maioria das células de cabeçalho incluem notas de instrução do preenchimento.</t>
  </si>
  <si>
    <t>O preenchimento do número de participantes envolvidos nos programa de reutilização material apenas deve ser feito caso a EG faça acompanhamento da participação. Este acompanhamento pode ser efetuado através de registo</t>
  </si>
  <si>
    <t>contínuo dos participantes (anónimos ou não), ou através de levantamento pontual (ex. distribuição de selos autocolantes a participantes distríbuidos nas entradas dos eventos ou nas bancas de venda e/ou troca).</t>
  </si>
  <si>
    <r>
      <rPr>
        <b/>
        <i/>
        <sz val="11"/>
        <color theme="1"/>
        <rFont val="Aptos Narrow"/>
        <scheme val="minor"/>
      </rPr>
      <t>Atenção!</t>
    </r>
    <r>
      <rPr>
        <i/>
        <sz val="11"/>
        <color theme="1"/>
        <rFont val="Aptos Narrow"/>
        <scheme val="minor"/>
      </rPr>
      <t xml:space="preserve"> Verificar sempre se existem notas de instrução nos cabeçalhos das tabelas, clicando na célula.</t>
    </r>
  </si>
  <si>
    <r>
      <t xml:space="preserve">(Considera-se recolha seletiva de biorresíduos alimentares também a recolha </t>
    </r>
    <r>
      <rPr>
        <b/>
        <sz val="10"/>
        <color theme="5" tint="-0.499984740745262"/>
        <rFont val="Aptos Narrow"/>
        <family val="2"/>
        <scheme val="minor"/>
      </rPr>
      <t>conjunta</t>
    </r>
    <r>
      <rPr>
        <sz val="10"/>
        <color theme="5" tint="-0.499984740745262"/>
        <rFont val="Aptos Narrow"/>
        <family val="2"/>
        <scheme val="minor"/>
      </rPr>
      <t xml:space="preserve"> de resíduos alimentares e resíduos verdes de pequena dimensão)</t>
    </r>
  </si>
  <si>
    <t>As notas de instrução podem ser visualizadas clicando na célula desejada, e é sempre possível deslocar as caixas de texto.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</si>
</sst>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quot;€&quot;_-;\-* #,##0.00\ &quot;€&quot;_-;_-* &quot;-&quot;??\ &quot;€&quot;_-;_-@_-"/>
    <numFmt numFmtId="165" formatCode="0.0%"/>
    <numFmt numFmtId="166" formatCode="#,##0.0"/>
    <numFmt numFmtId="167" formatCode="0.0"/>
    <numFmt numFmtId="168" formatCode="#,##0.000"/>
    <numFmt numFmtId="169" formatCode="#,##0\ &quot;€&quot;"/>
  </numFmts>
  <fonts count="69">
    <font>
      <sz val="11"/>
      <color theme="1"/>
      <name val="Arial"/>
      <family val="2"/>
    </font>
    <font>
      <sz val="11"/>
      <color theme="1"/>
      <name val="Aptos Narrow"/>
      <family val="2"/>
      <scheme val="minor"/>
    </font>
    <font>
      <sz val="11"/>
      <color theme="1"/>
      <name val="Aptos Narrow"/>
      <family val="2"/>
      <scheme val="minor"/>
    </font>
    <font>
      <sz val="11"/>
      <color theme="1"/>
      <name val="Aptos Narrow"/>
      <family val="2"/>
      <scheme val="minor"/>
    </font>
    <font>
      <sz val="10"/>
      <name val="Arial"/>
      <family val="2"/>
    </font>
    <font>
      <b/>
      <sz val="10"/>
      <color theme="0"/>
      <name val="Aptos Narrow"/>
      <family val="2"/>
      <scheme val="minor"/>
    </font>
    <font>
      <i/>
      <sz val="11"/>
      <color theme="1"/>
      <name val="Aptos Narrow"/>
      <family val="2"/>
      <scheme val="minor"/>
    </font>
    <font>
      <b/>
      <i/>
      <sz val="10"/>
      <name val="Aptos Narrow"/>
      <family val="2"/>
      <scheme val="minor"/>
    </font>
    <font>
      <i/>
      <sz val="10"/>
      <name val="Calibri"/>
      <family val="2"/>
    </font>
    <font>
      <sz val="10"/>
      <name val="Aptos Narrow"/>
      <family val="2"/>
      <scheme val="minor"/>
    </font>
    <font>
      <sz val="10"/>
      <color theme="1"/>
      <name val="Aptos Narrow"/>
      <family val="2"/>
      <scheme val="minor"/>
    </font>
    <font>
      <b/>
      <i/>
      <sz val="10"/>
      <color theme="1"/>
      <name val="Aptos Narrow"/>
      <family val="2"/>
      <scheme val="minor"/>
    </font>
    <font>
      <i/>
      <sz val="10"/>
      <name val="Aptos Narrow"/>
      <family val="2"/>
      <scheme val="minor"/>
    </font>
    <font>
      <b/>
      <i/>
      <u/>
      <sz val="10"/>
      <color rgb="FF005C55"/>
      <name val="Aptos Narrow"/>
      <family val="2"/>
      <scheme val="minor"/>
    </font>
    <font>
      <sz val="10"/>
      <color theme="0"/>
      <name val="Aptos Narrow"/>
      <family val="2"/>
      <scheme val="minor"/>
    </font>
    <font>
      <sz val="10"/>
      <color rgb="FFFF0000"/>
      <name val="Aptos Narrow"/>
      <family val="2"/>
      <scheme val="minor"/>
    </font>
    <font>
      <b/>
      <i/>
      <u/>
      <sz val="10"/>
      <color theme="5" tint="-0.499984740745262"/>
      <name val="Aptos Narrow"/>
      <family val="2"/>
      <scheme val="minor"/>
    </font>
    <font>
      <i/>
      <sz val="10"/>
      <color indexed="8"/>
      <name val="Aptos Narrow"/>
      <family val="2"/>
      <scheme val="minor"/>
    </font>
    <font>
      <i/>
      <sz val="10"/>
      <color theme="1"/>
      <name val="Aptos Narrow"/>
      <family val="2"/>
      <scheme val="minor"/>
    </font>
    <font>
      <b/>
      <sz val="10"/>
      <color theme="1"/>
      <name val="Aptos Narrow"/>
      <family val="2"/>
      <scheme val="minor"/>
    </font>
    <font>
      <sz val="10"/>
      <color theme="0"/>
      <name val="Aptos Narrow"/>
      <family val="2"/>
    </font>
    <font>
      <sz val="10"/>
      <color theme="1"/>
      <name val="Aptos Narrow"/>
      <family val="2"/>
    </font>
    <font>
      <i/>
      <sz val="10"/>
      <color theme="1"/>
      <name val="Aptos Narrow"/>
      <family val="2"/>
    </font>
    <font>
      <sz val="11"/>
      <color theme="1"/>
      <name val="Arial"/>
      <family val="2"/>
    </font>
    <font>
      <sz val="10"/>
      <color theme="3"/>
      <name val="Aptos Narrow"/>
      <family val="2"/>
      <scheme val="minor"/>
    </font>
    <font>
      <b/>
      <i/>
      <sz val="10"/>
      <color rgb="FFFF0000"/>
      <name val="Aptos Narrow"/>
      <family val="2"/>
      <scheme val="minor"/>
    </font>
    <font>
      <b/>
      <sz val="11"/>
      <color theme="1"/>
      <name val="Arial"/>
      <family val="2"/>
    </font>
    <font>
      <b/>
      <sz val="14"/>
      <color theme="0"/>
      <name val="Aptos Narrow"/>
      <family val="2"/>
      <scheme val="minor"/>
    </font>
    <font>
      <sz val="10"/>
      <color theme="1"/>
      <name val="Arial"/>
      <family val="2"/>
    </font>
    <font>
      <sz val="9"/>
      <color rgb="FF000000"/>
      <name val="+mn-lt"/>
      <charset val="1"/>
    </font>
    <font>
      <sz val="8"/>
      <name val="Arial"/>
      <family val="2"/>
    </font>
    <font>
      <i/>
      <sz val="10"/>
      <name val="Aptos Narrow"/>
      <family val="2"/>
      <scheme val="minor"/>
    </font>
    <font>
      <b/>
      <sz val="10"/>
      <color theme="1"/>
      <name val="Aptos Narrow"/>
      <family val="2"/>
      <scheme val="minor"/>
    </font>
    <font>
      <u/>
      <sz val="9"/>
      <color rgb="FF000000"/>
      <name val="+mn-lt"/>
      <charset val="1"/>
    </font>
    <font>
      <i/>
      <sz val="11"/>
      <color rgb="FFFF0000"/>
      <name val="Arial"/>
      <family val="2"/>
    </font>
    <font>
      <sz val="6"/>
      <color theme="0"/>
      <name val="Aptos Narrow"/>
      <family val="2"/>
      <scheme val="minor"/>
    </font>
    <font>
      <b/>
      <sz val="8"/>
      <color theme="0"/>
      <name val="Aptos Narrow"/>
      <family val="2"/>
      <scheme val="minor"/>
    </font>
    <font>
      <b/>
      <sz val="11"/>
      <color theme="0"/>
      <name val="Arial"/>
      <family val="2"/>
    </font>
    <font>
      <vertAlign val="superscript"/>
      <sz val="10"/>
      <color theme="1"/>
      <name val="Aptos Narrow (Body)"/>
    </font>
    <font>
      <b/>
      <sz val="14"/>
      <color theme="0"/>
      <name val="Arial"/>
      <family val="2"/>
    </font>
    <font>
      <i/>
      <sz val="10"/>
      <name val="Arial"/>
      <family val="2"/>
    </font>
    <font>
      <u/>
      <sz val="11"/>
      <color theme="1"/>
      <name val="Arial"/>
      <family val="2"/>
    </font>
    <font>
      <b/>
      <u/>
      <sz val="11"/>
      <color theme="1"/>
      <name val="Arial"/>
      <family val="2"/>
    </font>
    <font>
      <b/>
      <sz val="12"/>
      <color theme="0"/>
      <name val="Arial"/>
      <family val="2"/>
    </font>
    <font>
      <i/>
      <sz val="10"/>
      <name val="Aptos Narrow"/>
      <family val="2"/>
      <scheme val="minor"/>
    </font>
    <font>
      <b/>
      <i/>
      <u/>
      <sz val="10"/>
      <color theme="1"/>
      <name val="Aptos Narrow"/>
      <family val="2"/>
      <scheme val="minor"/>
    </font>
    <font>
      <b/>
      <sz val="10"/>
      <color theme="0"/>
      <name val="Aptos Narrow"/>
      <family val="2"/>
    </font>
    <font>
      <b/>
      <vertAlign val="superscript"/>
      <sz val="10"/>
      <color theme="0"/>
      <name val="Aptos Narrow (Body)"/>
    </font>
    <font>
      <b/>
      <sz val="10"/>
      <color theme="0"/>
      <name val="Aptos Narrow"/>
      <family val="2"/>
      <scheme val="minor"/>
    </font>
    <font>
      <sz val="9"/>
      <color theme="1"/>
      <name val="Aptos Narrow"/>
      <family val="2"/>
      <scheme val="minor"/>
    </font>
    <font>
      <sz val="11"/>
      <name val="Arial"/>
      <family val="2"/>
    </font>
    <font>
      <sz val="10"/>
      <color rgb="FF000000"/>
      <name val="Aptos Narrow"/>
      <family val="2"/>
      <scheme val="minor"/>
    </font>
    <font>
      <sz val="11"/>
      <color rgb="FFF2F2F2"/>
      <name val="Arial"/>
      <family val="2"/>
    </font>
    <font>
      <sz val="10"/>
      <color theme="0"/>
      <name val="Aptos Narrow"/>
      <scheme val="minor"/>
    </font>
    <font>
      <b/>
      <sz val="12"/>
      <color theme="0"/>
      <name val="Aptos Narrow"/>
      <family val="2"/>
      <scheme val="minor"/>
    </font>
    <font>
      <b/>
      <sz val="10"/>
      <color theme="1"/>
      <name val="Aptos Narrow"/>
      <scheme val="minor"/>
    </font>
    <font>
      <sz val="10"/>
      <color theme="1"/>
      <name val="Aptos Narrow"/>
      <scheme val="minor"/>
    </font>
    <font>
      <u/>
      <sz val="11"/>
      <color theme="10"/>
      <name val="Arial"/>
      <family val="2"/>
    </font>
    <font>
      <i/>
      <sz val="10"/>
      <color theme="1"/>
      <name val="Aptos Narrow"/>
      <scheme val="minor"/>
    </font>
    <font>
      <b/>
      <sz val="10"/>
      <color theme="0"/>
      <name val="Aptos Narrow"/>
      <scheme val="minor"/>
    </font>
    <font>
      <i/>
      <sz val="11"/>
      <color theme="1"/>
      <name val="Aptos Narrow"/>
      <scheme val="minor"/>
    </font>
    <font>
      <b/>
      <i/>
      <sz val="11"/>
      <color theme="1"/>
      <name val="Aptos Narrow"/>
      <scheme val="minor"/>
    </font>
    <font>
      <b/>
      <sz val="11"/>
      <color theme="0"/>
      <name val="Aptos Narrow"/>
      <family val="2"/>
      <scheme val="minor"/>
    </font>
    <font>
      <b/>
      <sz val="11"/>
      <color theme="0"/>
      <name val="Aptos Narrow"/>
      <scheme val="minor"/>
    </font>
    <font>
      <sz val="11"/>
      <color theme="1"/>
      <name val="Aptos Narrow"/>
      <scheme val="minor"/>
    </font>
    <font>
      <b/>
      <i/>
      <sz val="11"/>
      <color rgb="FFFF0000"/>
      <name val="Aptos Narrow"/>
      <scheme val="minor"/>
    </font>
    <font>
      <sz val="10"/>
      <color theme="5" tint="-0.499984740745262"/>
      <name val="Aptos Narrow"/>
      <family val="2"/>
      <scheme val="minor"/>
    </font>
    <font>
      <b/>
      <sz val="10"/>
      <color theme="5" tint="-0.499984740745262"/>
      <name val="Aptos Narrow"/>
      <family val="2"/>
      <scheme val="minor"/>
    </font>
    <font>
      <sz val="11"/>
      <name val="Aptos Narrow"/>
      <scheme val="minor"/>
    </font>
  </fonts>
  <fills count="13">
    <fill>
      <patternFill patternType="none"/>
    </fill>
    <fill>
      <patternFill patternType="gray125"/>
    </fill>
    <fill>
      <patternFill patternType="solid">
        <fgColor rgb="FF00A499"/>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rgb="FF33AB8C"/>
        <bgColor indexed="64"/>
      </patternFill>
    </fill>
    <fill>
      <patternFill patternType="solid">
        <fgColor theme="0"/>
        <bgColor theme="4"/>
      </patternFill>
    </fill>
    <fill>
      <patternFill patternType="solid">
        <fgColor rgb="FF33AB8C"/>
        <bgColor theme="4"/>
      </patternFill>
    </fill>
    <fill>
      <patternFill patternType="solid">
        <fgColor theme="4"/>
        <bgColor theme="4"/>
      </patternFill>
    </fill>
    <fill>
      <patternFill patternType="solid">
        <fgColor rgb="FF37B896"/>
        <bgColor indexed="64"/>
      </patternFill>
    </fill>
    <fill>
      <patternFill patternType="solid">
        <fgColor theme="5" tint="0.59999389629810485"/>
        <bgColor indexed="64"/>
      </patternFill>
    </fill>
    <fill>
      <patternFill patternType="solid">
        <fgColor rgb="FFF2F2F2"/>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theme="1"/>
      </left>
      <right style="thin">
        <color theme="1"/>
      </right>
      <top style="thin">
        <color theme="1"/>
      </top>
      <bottom style="thin">
        <color theme="1"/>
      </bottom>
      <diagonal/>
    </border>
    <border>
      <left/>
      <right/>
      <top style="medium">
        <color theme="1"/>
      </top>
      <bottom style="medium">
        <color theme="1"/>
      </bottom>
      <diagonal/>
    </border>
    <border>
      <left/>
      <right style="mediumDashDot">
        <color theme="1"/>
      </right>
      <top style="medium">
        <color theme="1"/>
      </top>
      <bottom/>
      <diagonal/>
    </border>
    <border>
      <left/>
      <right style="mediumDashDot">
        <color theme="1"/>
      </right>
      <top/>
      <bottom/>
      <diagonal/>
    </border>
    <border>
      <left style="slantDashDot">
        <color theme="9" tint="-0.24994659260841701"/>
      </left>
      <right/>
      <top/>
      <bottom/>
      <diagonal/>
    </border>
    <border>
      <left style="slantDashDot">
        <color theme="9" tint="-0.24994659260841701"/>
      </left>
      <right/>
      <top/>
      <bottom style="slantDashDot">
        <color theme="9" tint="-0.2499465926084170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right/>
      <top/>
      <bottom style="mediumDashDot">
        <color indexed="64"/>
      </bottom>
      <diagonal/>
    </border>
    <border>
      <left/>
      <right style="mediumDashDot">
        <color indexed="64"/>
      </right>
      <top/>
      <bottom style="mediumDashDot">
        <color indexed="64"/>
      </bottom>
      <diagonal/>
    </border>
    <border>
      <left style="thin">
        <color indexed="64"/>
      </left>
      <right/>
      <top/>
      <bottom/>
      <diagonal/>
    </border>
    <border>
      <left/>
      <right/>
      <top/>
      <bottom style="thick">
        <color rgb="FF37B896"/>
      </bottom>
      <diagonal/>
    </border>
    <border>
      <left style="thin">
        <color theme="1"/>
      </left>
      <right style="thin">
        <color theme="1"/>
      </right>
      <top style="thin">
        <color theme="1"/>
      </top>
      <bottom/>
      <diagonal/>
    </border>
    <border>
      <left style="thin">
        <color theme="1"/>
      </left>
      <right style="thin">
        <color theme="1"/>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theme="1"/>
      </left>
      <right/>
      <top style="thin">
        <color theme="1"/>
      </top>
      <bottom/>
      <diagonal/>
    </border>
    <border>
      <left style="thin">
        <color theme="1"/>
      </left>
      <right style="thin">
        <color theme="1"/>
      </right>
      <top/>
      <bottom style="thin">
        <color theme="1"/>
      </bottom>
      <diagonal/>
    </border>
    <border>
      <left style="thin">
        <color theme="1"/>
      </left>
      <right/>
      <top/>
      <bottom style="thin">
        <color theme="1"/>
      </bottom>
      <diagonal/>
    </border>
    <border>
      <left style="thin">
        <color indexed="64"/>
      </left>
      <right/>
      <top/>
      <bottom style="thin">
        <color indexed="64"/>
      </bottom>
      <diagonal/>
    </border>
    <border>
      <left/>
      <right style="mediumDashDot">
        <color auto="1"/>
      </right>
      <top/>
      <bottom/>
      <diagonal/>
    </border>
    <border>
      <left/>
      <right/>
      <top style="mediumDashDot">
        <color auto="1"/>
      </top>
      <bottom/>
      <diagonal/>
    </border>
    <border>
      <left style="thin">
        <color indexed="64"/>
      </left>
      <right/>
      <top style="thin">
        <color indexed="64"/>
      </top>
      <bottom/>
      <diagonal/>
    </border>
    <border>
      <left/>
      <right style="thin">
        <color indexed="64"/>
      </right>
      <top/>
      <bottom/>
      <diagonal/>
    </border>
    <border>
      <left/>
      <right style="mediumDashDot">
        <color theme="1"/>
      </right>
      <top style="mediumDashDot">
        <color theme="1"/>
      </top>
      <bottom/>
      <diagonal/>
    </border>
    <border>
      <left/>
      <right/>
      <top style="mediumDashDot">
        <color theme="1"/>
      </top>
      <bottom/>
      <diagonal/>
    </border>
    <border>
      <left/>
      <right style="mediumDashDot">
        <color theme="1"/>
      </right>
      <top/>
      <bottom style="mediumDashDot">
        <color auto="1"/>
      </bottom>
      <diagonal/>
    </border>
    <border>
      <left/>
      <right style="mediumDashDot">
        <color theme="1"/>
      </right>
      <top style="medium">
        <color theme="1"/>
      </top>
      <bottom style="medium">
        <color theme="1"/>
      </bottom>
      <diagonal/>
    </border>
    <border>
      <left/>
      <right/>
      <top/>
      <bottom style="mediumDashDot">
        <color theme="1"/>
      </bottom>
      <diagonal/>
    </border>
    <border>
      <left/>
      <right style="mediumDashDot">
        <color theme="1"/>
      </right>
      <top/>
      <bottom style="mediumDashDot">
        <color theme="1"/>
      </bottom>
      <diagonal/>
    </border>
    <border>
      <left/>
      <right style="thin">
        <color indexed="64"/>
      </right>
      <top style="thin">
        <color theme="1"/>
      </top>
      <bottom style="thin">
        <color theme="1"/>
      </bottom>
      <diagonal/>
    </border>
    <border>
      <left style="slantDashDot">
        <color theme="9" tint="-0.24994659260841701"/>
      </left>
      <right/>
      <top/>
      <bottom style="mediumDashDot">
        <color theme="1"/>
      </bottom>
      <diagonal/>
    </border>
    <border>
      <left style="thin">
        <color theme="1"/>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style="thin">
        <color theme="1"/>
      </top>
      <bottom style="thin">
        <color theme="1"/>
      </bottom>
      <diagonal/>
    </border>
    <border>
      <left/>
      <right/>
      <top style="thin">
        <color theme="1"/>
      </top>
      <bottom/>
      <diagonal/>
    </border>
    <border>
      <left/>
      <right style="thin">
        <color theme="1"/>
      </right>
      <top style="thin">
        <color theme="1"/>
      </top>
      <bottom/>
      <diagonal/>
    </border>
    <border>
      <left/>
      <right/>
      <top/>
      <bottom style="thin">
        <color theme="1"/>
      </bottom>
      <diagonal/>
    </border>
    <border>
      <left/>
      <right style="thin">
        <color theme="1"/>
      </right>
      <top/>
      <bottom style="thin">
        <color theme="1"/>
      </bottom>
      <diagonal/>
    </border>
    <border>
      <left style="thin">
        <color theme="1"/>
      </left>
      <right style="thin">
        <color theme="1"/>
      </right>
      <top/>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thin">
        <color theme="0"/>
      </left>
      <right style="thin">
        <color theme="0"/>
      </right>
      <top style="thin">
        <color theme="1"/>
      </top>
      <bottom style="thin">
        <color theme="1"/>
      </bottom>
      <diagonal/>
    </border>
    <border>
      <left style="thin">
        <color theme="0"/>
      </left>
      <right style="thin">
        <color theme="1"/>
      </right>
      <top style="thin">
        <color theme="1"/>
      </top>
      <bottom style="thin">
        <color theme="1"/>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theme="1"/>
      </right>
      <top style="thin">
        <color indexed="64"/>
      </top>
      <bottom style="thin">
        <color theme="1"/>
      </bottom>
      <diagonal/>
    </border>
    <border>
      <left style="thin">
        <color indexed="64"/>
      </left>
      <right style="thin">
        <color theme="1"/>
      </right>
      <top style="thin">
        <color theme="1"/>
      </top>
      <bottom style="thin">
        <color theme="1"/>
      </bottom>
      <diagonal/>
    </border>
    <border>
      <left style="thin">
        <color indexed="64"/>
      </left>
      <right style="thin">
        <color theme="1"/>
      </right>
      <top style="thin">
        <color theme="1"/>
      </top>
      <bottom style="thin">
        <color indexed="64"/>
      </bottom>
      <diagonal/>
    </border>
    <border>
      <left/>
      <right/>
      <top style="medium">
        <color theme="1"/>
      </top>
      <bottom/>
      <diagonal/>
    </border>
    <border>
      <left/>
      <right/>
      <top/>
      <bottom style="medium">
        <color theme="1"/>
      </bottom>
      <diagonal/>
    </border>
    <border>
      <left/>
      <right style="mediumDashDot">
        <color theme="1"/>
      </right>
      <top/>
      <bottom style="medium">
        <color theme="1"/>
      </bottom>
      <diagonal/>
    </border>
    <border>
      <left style="slantDashDot">
        <color theme="9" tint="-0.24994659260841701"/>
      </left>
      <right/>
      <top style="medium">
        <color theme="1"/>
      </top>
      <bottom/>
      <diagonal/>
    </border>
  </borders>
  <cellStyleXfs count="9">
    <xf numFmtId="0" fontId="0" fillId="0" borderId="0"/>
    <xf numFmtId="0" fontId="3" fillId="0" borderId="0"/>
    <xf numFmtId="0" fontId="4" fillId="0" borderId="0"/>
    <xf numFmtId="0" fontId="4" fillId="0" borderId="0"/>
    <xf numFmtId="9" fontId="23" fillId="0" borderId="0" applyFont="0" applyFill="0" applyBorder="0" applyAlignment="0" applyProtection="0"/>
    <xf numFmtId="0" fontId="2" fillId="0" borderId="0"/>
    <xf numFmtId="0" fontId="1" fillId="0" borderId="0"/>
    <xf numFmtId="164" fontId="23" fillId="0" borderId="0" applyFont="0" applyFill="0" applyBorder="0" applyAlignment="0" applyProtection="0"/>
    <xf numFmtId="0" fontId="57" fillId="0" borderId="0" applyNumberFormat="0" applyFill="0" applyBorder="0" applyAlignment="0" applyProtection="0"/>
  </cellStyleXfs>
  <cellXfs count="394">
    <xf numFmtId="0" fontId="0" fillId="0" borderId="0" xfId="0"/>
    <xf numFmtId="0" fontId="0" fillId="0" borderId="1" xfId="0" applyBorder="1" applyAlignment="1">
      <alignment horizontal="center" vertical="center"/>
    </xf>
    <xf numFmtId="0" fontId="0" fillId="5" borderId="0" xfId="0" applyFill="1"/>
    <xf numFmtId="0" fontId="5" fillId="2" borderId="5" xfId="0" applyFont="1" applyFill="1" applyBorder="1" applyAlignment="1">
      <alignment horizontal="center" vertical="center"/>
    </xf>
    <xf numFmtId="0" fontId="10" fillId="5" borderId="0" xfId="0" applyFont="1" applyFill="1"/>
    <xf numFmtId="0" fontId="10" fillId="5" borderId="7" xfId="0" applyFont="1" applyFill="1" applyBorder="1"/>
    <xf numFmtId="0" fontId="10" fillId="3" borderId="1" xfId="0" applyFont="1" applyFill="1" applyBorder="1"/>
    <xf numFmtId="0" fontId="5" fillId="6" borderId="1" xfId="0" applyFont="1" applyFill="1" applyBorder="1" applyAlignment="1">
      <alignment horizontal="center" vertical="center"/>
    </xf>
    <xf numFmtId="3" fontId="10" fillId="0" borderId="1" xfId="1" applyNumberFormat="1" applyFont="1" applyBorder="1" applyAlignment="1" applyProtection="1">
      <alignment horizontal="center" vertical="center"/>
      <protection locked="0"/>
    </xf>
    <xf numFmtId="3" fontId="9" fillId="0" borderId="1" xfId="5" applyNumberFormat="1" applyFont="1" applyBorder="1" applyAlignment="1" applyProtection="1">
      <alignment horizontal="center" vertical="center"/>
      <protection locked="0"/>
    </xf>
    <xf numFmtId="0" fontId="9" fillId="0" borderId="1" xfId="5" applyFont="1" applyBorder="1" applyAlignment="1" applyProtection="1">
      <alignment horizontal="center" vertical="center"/>
      <protection locked="0"/>
    </xf>
    <xf numFmtId="0" fontId="0" fillId="0" borderId="0" xfId="0" applyAlignment="1">
      <alignment horizontal="center" vertical="center"/>
    </xf>
    <xf numFmtId="0" fontId="10" fillId="4" borderId="1" xfId="0" applyFont="1" applyFill="1" applyBorder="1"/>
    <xf numFmtId="0" fontId="9" fillId="4" borderId="1" xfId="5" applyFont="1" applyFill="1" applyBorder="1" applyAlignment="1" applyProtection="1">
      <alignment horizontal="center" vertical="center"/>
      <protection locked="0"/>
    </xf>
    <xf numFmtId="0" fontId="10" fillId="5" borderId="0" xfId="0" applyFont="1" applyFill="1" applyAlignment="1">
      <alignment vertical="center"/>
    </xf>
    <xf numFmtId="0" fontId="19" fillId="5" borderId="19" xfId="0" applyFont="1" applyFill="1" applyBorder="1"/>
    <xf numFmtId="0" fontId="9" fillId="0" borderId="1" xfId="6" applyFont="1" applyBorder="1" applyAlignment="1" applyProtection="1">
      <alignment horizontal="center" vertical="center"/>
      <protection locked="0"/>
    </xf>
    <xf numFmtId="0" fontId="9" fillId="4" borderId="1" xfId="6" applyFont="1" applyFill="1" applyBorder="1" applyAlignment="1" applyProtection="1">
      <alignment horizontal="center" vertical="center"/>
      <protection locked="0"/>
    </xf>
    <xf numFmtId="0" fontId="10" fillId="0" borderId="1" xfId="6" applyFont="1" applyBorder="1" applyAlignment="1" applyProtection="1">
      <alignment horizontal="center" vertical="center"/>
      <protection locked="0"/>
    </xf>
    <xf numFmtId="3" fontId="24" fillId="0" borderId="1" xfId="6" applyNumberFormat="1" applyFont="1" applyBorder="1" applyAlignment="1" applyProtection="1">
      <alignment horizontal="center" vertical="center"/>
      <protection locked="0"/>
    </xf>
    <xf numFmtId="3" fontId="9" fillId="0" borderId="1" xfId="6" applyNumberFormat="1" applyFont="1" applyBorder="1" applyAlignment="1" applyProtection="1">
      <alignment horizontal="center" vertical="center"/>
      <protection locked="0"/>
    </xf>
    <xf numFmtId="0" fontId="10" fillId="0" borderId="1" xfId="1" applyFont="1" applyBorder="1" applyAlignment="1" applyProtection="1">
      <alignment horizontal="center" vertical="center"/>
      <protection locked="0"/>
    </xf>
    <xf numFmtId="0" fontId="26" fillId="0" borderId="2" xfId="0" applyFont="1" applyBorder="1" applyAlignment="1">
      <alignment horizontal="center" vertical="center"/>
    </xf>
    <xf numFmtId="0" fontId="0" fillId="0" borderId="1" xfId="0" applyBorder="1"/>
    <xf numFmtId="0" fontId="0" fillId="0" borderId="1" xfId="0" applyBorder="1" applyAlignment="1">
      <alignment horizontal="center"/>
    </xf>
    <xf numFmtId="0" fontId="0" fillId="3" borderId="1" xfId="0" applyFill="1" applyBorder="1" applyAlignment="1">
      <alignment horizontal="center" vertical="center"/>
    </xf>
    <xf numFmtId="3" fontId="0" fillId="3" borderId="1" xfId="0" applyNumberFormat="1" applyFill="1" applyBorder="1" applyAlignment="1">
      <alignment horizontal="center" vertical="center"/>
    </xf>
    <xf numFmtId="0" fontId="0" fillId="0" borderId="12" xfId="0" applyBorder="1" applyAlignment="1">
      <alignment horizontal="center" vertical="center"/>
    </xf>
    <xf numFmtId="0" fontId="0" fillId="0" borderId="3" xfId="0" applyBorder="1" applyAlignment="1">
      <alignment horizontal="center" vertical="center"/>
    </xf>
    <xf numFmtId="0" fontId="0" fillId="0" borderId="1" xfId="0" applyBorder="1" applyAlignment="1">
      <alignment horizontal="left" vertical="center"/>
    </xf>
    <xf numFmtId="0" fontId="0" fillId="0" borderId="0" xfId="0" applyAlignment="1">
      <alignment horizontal="center"/>
    </xf>
    <xf numFmtId="0" fontId="0" fillId="0" borderId="13" xfId="0" applyBorder="1" applyAlignment="1">
      <alignment horizontal="center" vertical="center"/>
    </xf>
    <xf numFmtId="0" fontId="0" fillId="0" borderId="13" xfId="0" applyBorder="1"/>
    <xf numFmtId="0" fontId="0" fillId="0" borderId="3" xfId="0" applyBorder="1" applyAlignment="1">
      <alignment horizontal="center"/>
    </xf>
    <xf numFmtId="0" fontId="0" fillId="0" borderId="12" xfId="0" applyBorder="1" applyAlignment="1">
      <alignment horizontal="center"/>
    </xf>
    <xf numFmtId="0" fontId="0" fillId="0" borderId="3" xfId="0" applyBorder="1"/>
    <xf numFmtId="0" fontId="0" fillId="0" borderId="23" xfId="0" applyBorder="1" applyAlignment="1">
      <alignment horizontal="center"/>
    </xf>
    <xf numFmtId="0" fontId="0" fillId="0" borderId="0" xfId="0" applyAlignment="1">
      <alignment vertical="center"/>
    </xf>
    <xf numFmtId="0" fontId="0" fillId="0" borderId="0" xfId="0" applyAlignment="1">
      <alignment horizontal="left" vertical="center"/>
    </xf>
    <xf numFmtId="0" fontId="34" fillId="0" borderId="0" xfId="0" applyFont="1"/>
    <xf numFmtId="0" fontId="0" fillId="3" borderId="1" xfId="0" applyFill="1" applyBorder="1" applyAlignment="1">
      <alignment horizontal="center"/>
    </xf>
    <xf numFmtId="0" fontId="26" fillId="0" borderId="18" xfId="0" applyFont="1" applyBorder="1"/>
    <xf numFmtId="0" fontId="26" fillId="0" borderId="0" xfId="0" applyFont="1"/>
    <xf numFmtId="0" fontId="0" fillId="0" borderId="18" xfId="0" applyBorder="1"/>
    <xf numFmtId="0" fontId="0" fillId="0" borderId="31" xfId="0" applyBorder="1"/>
    <xf numFmtId="0" fontId="0" fillId="0" borderId="0" xfId="0" applyAlignment="1">
      <alignment horizontal="left"/>
    </xf>
    <xf numFmtId="0" fontId="0" fillId="0" borderId="27" xfId="0" applyBorder="1"/>
    <xf numFmtId="0" fontId="0" fillId="0" borderId="22" xfId="0" applyBorder="1"/>
    <xf numFmtId="0" fontId="0" fillId="0" borderId="15" xfId="0" applyBorder="1"/>
    <xf numFmtId="0" fontId="26" fillId="0" borderId="31" xfId="0" applyFont="1" applyBorder="1"/>
    <xf numFmtId="0" fontId="10" fillId="5" borderId="0" xfId="0" applyFont="1" applyFill="1" applyAlignment="1">
      <alignment horizontal="left" indent="1"/>
    </xf>
    <xf numFmtId="0" fontId="19" fillId="5" borderId="0" xfId="0" applyFont="1" applyFill="1" applyAlignment="1">
      <alignment horizontal="left" vertical="center"/>
    </xf>
    <xf numFmtId="0" fontId="10" fillId="5" borderId="0" xfId="0" applyFont="1" applyFill="1" applyAlignment="1">
      <alignment horizontal="left" vertical="center" wrapText="1"/>
    </xf>
    <xf numFmtId="0" fontId="10" fillId="5" borderId="0" xfId="0" applyFont="1" applyFill="1" applyAlignment="1">
      <alignment horizontal="left" vertical="center"/>
    </xf>
    <xf numFmtId="0" fontId="10" fillId="5" borderId="0" xfId="0" applyFont="1" applyFill="1" applyAlignment="1">
      <alignment vertical="center" wrapText="1"/>
    </xf>
    <xf numFmtId="0" fontId="19" fillId="5" borderId="0" xfId="0" applyFont="1" applyFill="1" applyAlignment="1">
      <alignment horizontal="left" vertical="center" wrapText="1"/>
    </xf>
    <xf numFmtId="0" fontId="10" fillId="5" borderId="7" xfId="0" applyFont="1" applyFill="1" applyBorder="1" applyAlignment="1">
      <alignment vertical="center"/>
    </xf>
    <xf numFmtId="0" fontId="19" fillId="5" borderId="0" xfId="0" applyFont="1" applyFill="1" applyAlignment="1">
      <alignment vertical="top"/>
    </xf>
    <xf numFmtId="0" fontId="10" fillId="5" borderId="0" xfId="0" applyFont="1" applyFill="1" applyAlignment="1">
      <alignment vertical="top" wrapText="1"/>
    </xf>
    <xf numFmtId="0" fontId="19" fillId="5" borderId="0" xfId="0" applyFont="1" applyFill="1" applyAlignment="1">
      <alignment vertical="center"/>
    </xf>
    <xf numFmtId="0" fontId="19" fillId="5" borderId="0" xfId="0" applyFont="1" applyFill="1" applyAlignment="1">
      <alignment vertical="center" wrapText="1"/>
    </xf>
    <xf numFmtId="0" fontId="10" fillId="5" borderId="0" xfId="0" applyFont="1" applyFill="1" applyAlignment="1">
      <alignment vertical="top"/>
    </xf>
    <xf numFmtId="0" fontId="10" fillId="5" borderId="36" xfId="0" applyFont="1" applyFill="1" applyBorder="1"/>
    <xf numFmtId="0" fontId="10" fillId="5" borderId="37" xfId="0" applyFont="1" applyFill="1" applyBorder="1"/>
    <xf numFmtId="0" fontId="24" fillId="0" borderId="1" xfId="5" applyFont="1" applyBorder="1" applyAlignment="1" applyProtection="1">
      <alignment horizontal="center" vertical="center"/>
      <protection locked="0"/>
    </xf>
    <xf numFmtId="0" fontId="21" fillId="4" borderId="1" xfId="0" applyFont="1" applyFill="1" applyBorder="1" applyAlignment="1" applyProtection="1">
      <alignment horizontal="center" vertical="center"/>
      <protection locked="0"/>
    </xf>
    <xf numFmtId="0" fontId="10" fillId="0" borderId="1" xfId="0" applyFont="1" applyBorder="1" applyAlignment="1" applyProtection="1">
      <alignment horizontal="center" vertical="center"/>
      <protection locked="0"/>
    </xf>
    <xf numFmtId="166" fontId="10" fillId="0" borderId="1" xfId="0" applyNumberFormat="1" applyFont="1" applyBorder="1" applyAlignment="1" applyProtection="1">
      <alignment horizontal="center" vertical="center"/>
      <protection locked="0"/>
    </xf>
    <xf numFmtId="3" fontId="10" fillId="0" borderId="1" xfId="0" applyNumberFormat="1" applyFont="1" applyBorder="1" applyAlignment="1" applyProtection="1">
      <alignment horizontal="center" vertical="center"/>
      <protection locked="0"/>
    </xf>
    <xf numFmtId="166" fontId="10" fillId="0" borderId="1" xfId="0" applyNumberFormat="1" applyFont="1" applyBorder="1" applyAlignment="1" applyProtection="1">
      <alignment horizontal="center"/>
      <protection locked="0"/>
    </xf>
    <xf numFmtId="3" fontId="10" fillId="0" borderId="1" xfId="0" applyNumberFormat="1" applyFont="1" applyBorder="1" applyAlignment="1" applyProtection="1">
      <alignment horizontal="center"/>
      <protection locked="0"/>
    </xf>
    <xf numFmtId="3" fontId="10" fillId="0" borderId="3" xfId="0" applyNumberFormat="1" applyFont="1" applyBorder="1" applyAlignment="1" applyProtection="1">
      <alignment horizontal="center" vertical="center"/>
      <protection locked="0"/>
    </xf>
    <xf numFmtId="3" fontId="10" fillId="0" borderId="3" xfId="0" applyNumberFormat="1" applyFont="1" applyBorder="1" applyAlignment="1" applyProtection="1">
      <alignment horizontal="center"/>
      <protection locked="0"/>
    </xf>
    <xf numFmtId="3" fontId="10" fillId="0" borderId="11" xfId="0" applyNumberFormat="1" applyFont="1" applyBorder="1" applyAlignment="1" applyProtection="1">
      <alignment horizontal="center"/>
      <protection locked="0"/>
    </xf>
    <xf numFmtId="3" fontId="10" fillId="0" borderId="4" xfId="0" applyNumberFormat="1" applyFont="1" applyBorder="1" applyAlignment="1" applyProtection="1">
      <alignment horizontal="center"/>
      <protection locked="0"/>
    </xf>
    <xf numFmtId="0" fontId="10" fillId="0" borderId="38" xfId="0" applyFont="1" applyBorder="1" applyAlignment="1" applyProtection="1">
      <alignment horizontal="center" vertical="center"/>
      <protection locked="0"/>
    </xf>
    <xf numFmtId="0" fontId="10" fillId="0" borderId="11" xfId="0" applyFont="1" applyBorder="1" applyAlignment="1" applyProtection="1">
      <alignment horizontal="center" vertical="center"/>
      <protection locked="0"/>
    </xf>
    <xf numFmtId="0" fontId="10" fillId="0" borderId="1" xfId="0" applyFont="1" applyBorder="1" applyAlignment="1" applyProtection="1">
      <alignment horizontal="center"/>
      <protection locked="0"/>
    </xf>
    <xf numFmtId="3" fontId="0" fillId="0" borderId="3" xfId="0" applyNumberFormat="1" applyBorder="1" applyAlignment="1">
      <alignment horizontal="center" vertical="center"/>
    </xf>
    <xf numFmtId="3" fontId="0" fillId="0" borderId="1" xfId="0" applyNumberFormat="1" applyBorder="1"/>
    <xf numFmtId="3" fontId="22" fillId="0" borderId="3" xfId="1" applyNumberFormat="1" applyFont="1" applyBorder="1" applyAlignment="1" applyProtection="1">
      <alignment horizontal="left" vertical="center"/>
      <protection locked="0"/>
    </xf>
    <xf numFmtId="3" fontId="22" fillId="0" borderId="40" xfId="1" applyNumberFormat="1" applyFont="1" applyBorder="1" applyAlignment="1" applyProtection="1">
      <alignment horizontal="left" vertical="center"/>
      <protection locked="0"/>
    </xf>
    <xf numFmtId="0" fontId="39" fillId="2" borderId="5" xfId="0" applyFont="1" applyFill="1" applyBorder="1" applyAlignment="1">
      <alignment horizontal="left" vertical="center"/>
    </xf>
    <xf numFmtId="0" fontId="40" fillId="5" borderId="0" xfId="2" applyFont="1" applyFill="1"/>
    <xf numFmtId="0" fontId="41" fillId="5" borderId="0" xfId="0" applyFont="1" applyFill="1"/>
    <xf numFmtId="0" fontId="42" fillId="5" borderId="0" xfId="0" applyFont="1" applyFill="1"/>
    <xf numFmtId="0" fontId="26" fillId="4" borderId="1" xfId="0" applyFont="1" applyFill="1" applyBorder="1" applyAlignment="1">
      <alignment horizontal="center" vertical="center"/>
    </xf>
    <xf numFmtId="0" fontId="26" fillId="11" borderId="1" xfId="0" applyFont="1" applyFill="1" applyBorder="1" applyAlignment="1">
      <alignment horizontal="center" vertical="center"/>
    </xf>
    <xf numFmtId="0" fontId="0" fillId="4" borderId="1" xfId="0" applyFill="1" applyBorder="1" applyAlignment="1">
      <alignment horizontal="center" vertical="center"/>
    </xf>
    <xf numFmtId="3" fontId="0" fillId="11" borderId="1" xfId="0" applyNumberFormat="1" applyFill="1" applyBorder="1" applyAlignment="1">
      <alignment horizontal="center" vertical="center"/>
    </xf>
    <xf numFmtId="166" fontId="0" fillId="11" borderId="1" xfId="0" applyNumberFormat="1" applyFill="1" applyBorder="1" applyAlignment="1">
      <alignment horizontal="center" vertical="center"/>
    </xf>
    <xf numFmtId="0" fontId="9" fillId="0" borderId="1" xfId="0" applyFont="1" applyBorder="1" applyAlignment="1" applyProtection="1">
      <alignment horizontal="center"/>
      <protection locked="0"/>
    </xf>
    <xf numFmtId="0" fontId="9" fillId="0" borderId="3" xfId="0" applyFont="1" applyBorder="1" applyAlignment="1" applyProtection="1">
      <alignment horizontal="center"/>
      <protection locked="0"/>
    </xf>
    <xf numFmtId="3" fontId="22" fillId="4" borderId="3" xfId="6" applyNumberFormat="1" applyFont="1" applyFill="1" applyBorder="1" applyAlignment="1" applyProtection="1">
      <alignment horizontal="left" vertical="center"/>
      <protection locked="0"/>
    </xf>
    <xf numFmtId="3" fontId="22" fillId="4" borderId="27" xfId="6" applyNumberFormat="1" applyFont="1" applyFill="1" applyBorder="1" applyAlignment="1" applyProtection="1">
      <alignment horizontal="left" vertical="center"/>
      <protection locked="0"/>
    </xf>
    <xf numFmtId="3" fontId="22" fillId="4" borderId="30" xfId="6" applyNumberFormat="1" applyFont="1" applyFill="1" applyBorder="1" applyAlignment="1" applyProtection="1">
      <alignment horizontal="left" vertical="center"/>
      <protection locked="0"/>
    </xf>
    <xf numFmtId="0" fontId="26" fillId="4" borderId="2" xfId="0" applyFont="1" applyFill="1" applyBorder="1" applyAlignment="1">
      <alignment horizontal="center" vertical="center" wrapText="1"/>
    </xf>
    <xf numFmtId="0" fontId="26" fillId="11" borderId="2" xfId="0" applyFont="1" applyFill="1" applyBorder="1" applyAlignment="1">
      <alignment horizontal="center" vertical="center" wrapText="1"/>
    </xf>
    <xf numFmtId="0" fontId="26" fillId="0" borderId="2" xfId="0" applyFont="1" applyBorder="1" applyAlignment="1">
      <alignment horizontal="center" vertical="center" wrapText="1"/>
    </xf>
    <xf numFmtId="0" fontId="26" fillId="0" borderId="0" xfId="0" applyFont="1" applyAlignment="1">
      <alignment horizontal="center" vertical="center" wrapText="1"/>
    </xf>
    <xf numFmtId="0" fontId="26" fillId="0" borderId="18" xfId="0" applyFont="1" applyBorder="1" applyAlignment="1">
      <alignment horizontal="center" vertical="center" wrapText="1"/>
    </xf>
    <xf numFmtId="0" fontId="26" fillId="3" borderId="2" xfId="0" applyFont="1" applyFill="1" applyBorder="1" applyAlignment="1">
      <alignment horizontal="center" vertical="center" wrapText="1"/>
    </xf>
    <xf numFmtId="0" fontId="0" fillId="0" borderId="0" xfId="0" applyAlignment="1">
      <alignment horizontal="center" vertical="center" wrapText="1"/>
    </xf>
    <xf numFmtId="0" fontId="37" fillId="9" borderId="30" xfId="0" applyFont="1" applyFill="1" applyBorder="1" applyAlignment="1">
      <alignment horizontal="center" vertical="center" wrapText="1"/>
    </xf>
    <xf numFmtId="0" fontId="37" fillId="9" borderId="13" xfId="0" applyFont="1" applyFill="1" applyBorder="1" applyAlignment="1">
      <alignment horizontal="center" vertical="center" wrapText="1"/>
    </xf>
    <xf numFmtId="4" fontId="0" fillId="0" borderId="3" xfId="0" applyNumberFormat="1" applyBorder="1" applyAlignment="1">
      <alignment horizontal="center" vertical="center"/>
    </xf>
    <xf numFmtId="0" fontId="37" fillId="9" borderId="1" xfId="0" applyFont="1" applyFill="1" applyBorder="1" applyAlignment="1">
      <alignment horizontal="center" vertical="center" wrapText="1"/>
    </xf>
    <xf numFmtId="0" fontId="43" fillId="10" borderId="10" xfId="2" applyFont="1" applyFill="1" applyBorder="1" applyAlignment="1">
      <alignment horizontal="left" vertical="center" wrapText="1"/>
    </xf>
    <xf numFmtId="0" fontId="43" fillId="10" borderId="43" xfId="2" applyFont="1" applyFill="1" applyBorder="1" applyAlignment="1">
      <alignment horizontal="left" vertical="center" wrapText="1"/>
    </xf>
    <xf numFmtId="0" fontId="43" fillId="10" borderId="11" xfId="2" applyFont="1" applyFill="1" applyBorder="1" applyAlignment="1">
      <alignment horizontal="left" vertical="center" wrapText="1"/>
    </xf>
    <xf numFmtId="0" fontId="43" fillId="10" borderId="10" xfId="2" applyFont="1" applyFill="1" applyBorder="1" applyAlignment="1">
      <alignment horizontal="left" vertical="center"/>
    </xf>
    <xf numFmtId="0" fontId="0" fillId="0" borderId="12" xfId="0" applyBorder="1" applyAlignment="1">
      <alignment horizontal="left" vertical="center"/>
    </xf>
    <xf numFmtId="0" fontId="0" fillId="0" borderId="2" xfId="0" applyBorder="1" applyAlignment="1">
      <alignment horizontal="center" vertical="center"/>
    </xf>
    <xf numFmtId="0" fontId="0" fillId="0" borderId="27" xfId="0" applyBorder="1" applyAlignment="1">
      <alignment horizontal="center" vertical="center"/>
    </xf>
    <xf numFmtId="0" fontId="0" fillId="0" borderId="4" xfId="0" applyBorder="1"/>
    <xf numFmtId="0" fontId="43" fillId="10" borderId="43" xfId="2" applyFont="1" applyFill="1" applyBorder="1" applyAlignment="1">
      <alignment horizontal="left" vertical="center"/>
    </xf>
    <xf numFmtId="0" fontId="43" fillId="10" borderId="11" xfId="2" applyFont="1" applyFill="1" applyBorder="1" applyAlignment="1">
      <alignment horizontal="left" vertical="center"/>
    </xf>
    <xf numFmtId="0" fontId="26" fillId="0" borderId="27" xfId="0" applyFont="1" applyBorder="1" applyAlignment="1">
      <alignment horizontal="center" vertical="center"/>
    </xf>
    <xf numFmtId="0" fontId="26" fillId="0" borderId="15" xfId="0" applyFont="1" applyBorder="1" applyAlignment="1">
      <alignment horizontal="center" vertical="center"/>
    </xf>
    <xf numFmtId="0" fontId="26" fillId="0" borderId="2" xfId="0" applyFont="1" applyBorder="1" applyAlignment="1">
      <alignment horizontal="center"/>
    </xf>
    <xf numFmtId="0" fontId="26" fillId="0" borderId="14" xfId="0" applyFont="1" applyBorder="1" applyAlignment="1">
      <alignment horizontal="center" vertical="center" wrapText="1"/>
    </xf>
    <xf numFmtId="0" fontId="43" fillId="10" borderId="4" xfId="2" applyFont="1" applyFill="1" applyBorder="1" applyAlignment="1">
      <alignment horizontal="left" vertical="center" wrapText="1"/>
    </xf>
    <xf numFmtId="0" fontId="0" fillId="0" borderId="2" xfId="0" applyBorder="1"/>
    <xf numFmtId="0" fontId="26" fillId="0" borderId="14" xfId="0" applyFont="1" applyBorder="1"/>
    <xf numFmtId="0" fontId="43" fillId="10" borderId="24" xfId="2" applyFont="1" applyFill="1" applyBorder="1" applyAlignment="1">
      <alignment horizontal="left" vertical="center"/>
    </xf>
    <xf numFmtId="0" fontId="43" fillId="10" borderId="44" xfId="2" applyFont="1" applyFill="1" applyBorder="1" applyAlignment="1">
      <alignment horizontal="left" vertical="center"/>
    </xf>
    <xf numFmtId="0" fontId="0" fillId="0" borderId="0" xfId="0" applyAlignment="1">
      <alignment vertical="center" wrapText="1"/>
    </xf>
    <xf numFmtId="0" fontId="26" fillId="0" borderId="14" xfId="0" applyFont="1" applyBorder="1" applyAlignment="1">
      <alignment horizontal="left"/>
    </xf>
    <xf numFmtId="0" fontId="26" fillId="0" borderId="4" xfId="0" applyFont="1" applyBorder="1"/>
    <xf numFmtId="0" fontId="43" fillId="10" borderId="45" xfId="2" applyFont="1" applyFill="1" applyBorder="1" applyAlignment="1">
      <alignment horizontal="left" vertical="center"/>
    </xf>
    <xf numFmtId="0" fontId="0" fillId="0" borderId="25" xfId="0" applyBorder="1"/>
    <xf numFmtId="0" fontId="26" fillId="0" borderId="4" xfId="0" applyFont="1" applyBorder="1" applyAlignment="1">
      <alignment vertical="center" wrapText="1"/>
    </xf>
    <xf numFmtId="0" fontId="26" fillId="0" borderId="4" xfId="0" applyFont="1" applyBorder="1" applyAlignment="1">
      <alignment vertical="center"/>
    </xf>
    <xf numFmtId="3" fontId="22" fillId="0" borderId="10" xfId="6" applyNumberFormat="1" applyFont="1" applyBorder="1" applyAlignment="1" applyProtection="1">
      <alignment vertical="center"/>
      <protection locked="0"/>
    </xf>
    <xf numFmtId="0" fontId="37" fillId="9" borderId="1" xfId="0" applyFont="1" applyFill="1" applyBorder="1" applyAlignment="1">
      <alignment horizontal="center" vertical="center"/>
    </xf>
    <xf numFmtId="0" fontId="37" fillId="9" borderId="14" xfId="0" applyFont="1" applyFill="1" applyBorder="1" applyAlignment="1">
      <alignment horizontal="center" vertical="center" wrapText="1"/>
    </xf>
    <xf numFmtId="0" fontId="0" fillId="0" borderId="18" xfId="0" applyBorder="1" applyAlignment="1">
      <alignment horizontal="left" vertical="center"/>
    </xf>
    <xf numFmtId="0" fontId="0" fillId="0" borderId="14" xfId="0" applyBorder="1" applyAlignment="1">
      <alignment horizontal="center" vertical="center"/>
    </xf>
    <xf numFmtId="0" fontId="0" fillId="0" borderId="4" xfId="0" applyBorder="1" applyAlignment="1">
      <alignment horizontal="center" vertical="center"/>
    </xf>
    <xf numFmtId="3" fontId="0" fillId="0" borderId="4" xfId="0" applyNumberFormat="1" applyBorder="1" applyAlignment="1">
      <alignment horizontal="center" vertical="center"/>
    </xf>
    <xf numFmtId="0" fontId="37" fillId="9" borderId="20" xfId="0" applyFont="1" applyFill="1" applyBorder="1" applyAlignment="1">
      <alignment horizontal="center" vertical="center" wrapText="1"/>
    </xf>
    <xf numFmtId="0" fontId="0" fillId="0" borderId="20" xfId="0" applyBorder="1"/>
    <xf numFmtId="0" fontId="0" fillId="0" borderId="4" xfId="0" applyBorder="1" applyAlignment="1">
      <alignment horizontal="center"/>
    </xf>
    <xf numFmtId="0" fontId="0" fillId="0" borderId="48" xfId="0" applyBorder="1" applyAlignment="1">
      <alignment horizontal="center" vertical="center"/>
    </xf>
    <xf numFmtId="0" fontId="0" fillId="0" borderId="10" xfId="0" applyBorder="1" applyAlignment="1">
      <alignment horizontal="center" vertical="center"/>
    </xf>
    <xf numFmtId="3" fontId="0" fillId="0" borderId="1" xfId="0" applyNumberFormat="1" applyBorder="1" applyAlignment="1">
      <alignment horizontal="center" vertical="center"/>
    </xf>
    <xf numFmtId="165" fontId="10" fillId="5" borderId="0" xfId="4" applyNumberFormat="1" applyFont="1" applyFill="1" applyAlignment="1" applyProtection="1"/>
    <xf numFmtId="0" fontId="10" fillId="0" borderId="1" xfId="0" applyFont="1" applyBorder="1" applyProtection="1">
      <protection locked="0"/>
    </xf>
    <xf numFmtId="3" fontId="10" fillId="0" borderId="1" xfId="6" applyNumberFormat="1" applyFont="1" applyBorder="1" applyAlignment="1" applyProtection="1">
      <alignment horizontal="center" vertical="center"/>
      <protection locked="0"/>
    </xf>
    <xf numFmtId="168" fontId="9" fillId="0" borderId="1" xfId="6" applyNumberFormat="1" applyFont="1" applyBorder="1" applyAlignment="1" applyProtection="1">
      <alignment horizontal="center" vertical="center"/>
      <protection locked="0"/>
    </xf>
    <xf numFmtId="3" fontId="10" fillId="0" borderId="4" xfId="0" applyNumberFormat="1" applyFont="1" applyBorder="1" applyAlignment="1" applyProtection="1">
      <alignment horizontal="center" vertical="center"/>
      <protection locked="0"/>
    </xf>
    <xf numFmtId="0" fontId="10" fillId="7" borderId="1" xfId="1" applyFont="1" applyFill="1" applyBorder="1" applyAlignment="1" applyProtection="1">
      <alignment horizontal="center" vertical="center"/>
      <protection locked="0"/>
    </xf>
    <xf numFmtId="3" fontId="10" fillId="7" borderId="1" xfId="1" applyNumberFormat="1" applyFont="1" applyFill="1" applyBorder="1" applyAlignment="1" applyProtection="1">
      <alignment horizontal="center" vertical="center"/>
      <protection locked="0"/>
    </xf>
    <xf numFmtId="3" fontId="9" fillId="0" borderId="3" xfId="5" applyNumberFormat="1" applyFont="1" applyBorder="1" applyAlignment="1" applyProtection="1">
      <alignment horizontal="center" vertical="center"/>
      <protection locked="0"/>
    </xf>
    <xf numFmtId="0" fontId="49" fillId="0" borderId="1" xfId="0" applyFont="1" applyBorder="1" applyAlignment="1" applyProtection="1">
      <alignment horizontal="center" vertical="center"/>
      <protection locked="0"/>
    </xf>
    <xf numFmtId="3" fontId="49" fillId="0" borderId="1" xfId="0" applyNumberFormat="1" applyFont="1" applyBorder="1" applyAlignment="1" applyProtection="1">
      <alignment horizontal="center" vertical="center"/>
      <protection locked="0"/>
    </xf>
    <xf numFmtId="166" fontId="49" fillId="0" borderId="1" xfId="0" applyNumberFormat="1" applyFont="1" applyBorder="1" applyAlignment="1" applyProtection="1">
      <alignment horizontal="center" vertical="center"/>
      <protection locked="0"/>
    </xf>
    <xf numFmtId="166" fontId="49" fillId="0" borderId="1" xfId="0" applyNumberFormat="1" applyFont="1" applyBorder="1" applyAlignment="1" applyProtection="1">
      <alignment horizontal="center"/>
      <protection locked="0"/>
    </xf>
    <xf numFmtId="0" fontId="43" fillId="10" borderId="1" xfId="2" applyFont="1" applyFill="1" applyBorder="1" applyAlignment="1">
      <alignment horizontal="left" vertical="center" wrapText="1"/>
    </xf>
    <xf numFmtId="0" fontId="10" fillId="3" borderId="1" xfId="0" applyFont="1" applyFill="1" applyBorder="1" applyAlignment="1" applyProtection="1">
      <alignment horizontal="center" vertical="center"/>
      <protection hidden="1"/>
    </xf>
    <xf numFmtId="3" fontId="22" fillId="4" borderId="1" xfId="6" applyNumberFormat="1" applyFont="1" applyFill="1" applyBorder="1" applyAlignment="1" applyProtection="1">
      <alignment horizontal="left" vertical="center"/>
      <protection locked="0"/>
    </xf>
    <xf numFmtId="0" fontId="10" fillId="3" borderId="1" xfId="0" applyFont="1" applyFill="1" applyBorder="1" applyAlignment="1" applyProtection="1">
      <alignment vertical="center" wrapText="1"/>
      <protection hidden="1"/>
    </xf>
    <xf numFmtId="3" fontId="21" fillId="4" borderId="1" xfId="6" applyNumberFormat="1" applyFont="1" applyFill="1" applyBorder="1" applyAlignment="1" applyProtection="1">
      <alignment horizontal="center" vertical="center"/>
      <protection locked="0"/>
    </xf>
    <xf numFmtId="0" fontId="0" fillId="0" borderId="3" xfId="0" quotePrefix="1" applyBorder="1" applyAlignment="1">
      <alignment horizontal="center"/>
    </xf>
    <xf numFmtId="0" fontId="56" fillId="5" borderId="0" xfId="0" applyFont="1" applyFill="1" applyAlignment="1">
      <alignment horizontal="left" indent="1"/>
    </xf>
    <xf numFmtId="0" fontId="0" fillId="5" borderId="7" xfId="0" applyFill="1" applyBorder="1"/>
    <xf numFmtId="0" fontId="10" fillId="3" borderId="1" xfId="0" applyFont="1" applyFill="1" applyBorder="1" applyAlignment="1">
      <alignment horizontal="center" vertical="center" wrapText="1"/>
    </xf>
    <xf numFmtId="0" fontId="28" fillId="5" borderId="0" xfId="0" applyFont="1" applyFill="1"/>
    <xf numFmtId="0" fontId="0" fillId="5" borderId="0" xfId="0" applyFill="1" applyAlignment="1">
      <alignment vertical="center"/>
    </xf>
    <xf numFmtId="0" fontId="10" fillId="3" borderId="1" xfId="0" applyFont="1" applyFill="1" applyBorder="1" applyAlignment="1">
      <alignment horizontal="center" vertical="center"/>
    </xf>
    <xf numFmtId="0" fontId="10" fillId="5" borderId="0" xfId="0" applyFont="1" applyFill="1" applyAlignment="1">
      <alignment horizontal="left" vertical="top" indent="2"/>
    </xf>
    <xf numFmtId="0" fontId="0" fillId="5" borderId="0" xfId="0" applyFill="1" applyAlignment="1">
      <alignment wrapText="1"/>
    </xf>
    <xf numFmtId="0" fontId="0" fillId="5" borderId="7" xfId="0" applyFill="1" applyBorder="1" applyAlignment="1">
      <alignment wrapText="1"/>
    </xf>
    <xf numFmtId="0" fontId="10" fillId="5" borderId="0" xfId="0" applyFont="1" applyFill="1" applyAlignment="1">
      <alignment wrapText="1"/>
    </xf>
    <xf numFmtId="0" fontId="10" fillId="5" borderId="0" xfId="0" applyFont="1" applyFill="1" applyAlignment="1">
      <alignment horizontal="left" indent="2"/>
    </xf>
    <xf numFmtId="0" fontId="55" fillId="5" borderId="0" xfId="0" quotePrefix="1" applyFont="1" applyFill="1" applyAlignment="1">
      <alignment vertical="top"/>
    </xf>
    <xf numFmtId="0" fontId="10" fillId="5" borderId="0" xfId="0" quotePrefix="1" applyFont="1" applyFill="1" applyAlignment="1">
      <alignment vertical="top"/>
    </xf>
    <xf numFmtId="0" fontId="56" fillId="5" borderId="0" xfId="0" applyFont="1" applyFill="1" applyAlignment="1">
      <alignment horizontal="center" vertical="top"/>
    </xf>
    <xf numFmtId="0" fontId="56" fillId="5" borderId="0" xfId="0" applyFont="1" applyFill="1" applyAlignment="1">
      <alignment vertical="top"/>
    </xf>
    <xf numFmtId="0" fontId="55" fillId="5" borderId="0" xfId="0" applyFont="1" applyFill="1" applyAlignment="1">
      <alignment horizontal="center" vertical="top"/>
    </xf>
    <xf numFmtId="0" fontId="55" fillId="5" borderId="0" xfId="0" applyFont="1" applyFill="1" applyAlignment="1">
      <alignment horizontal="left" vertical="top" wrapText="1" indent="2"/>
    </xf>
    <xf numFmtId="0" fontId="5" fillId="5" borderId="36" xfId="0" applyFont="1" applyFill="1" applyBorder="1" applyAlignment="1">
      <alignment vertical="center"/>
    </xf>
    <xf numFmtId="0" fontId="5" fillId="5" borderId="37" xfId="0" applyFont="1" applyFill="1" applyBorder="1" applyAlignment="1">
      <alignment vertical="center"/>
    </xf>
    <xf numFmtId="0" fontId="10" fillId="3" borderId="1" xfId="0" applyFont="1" applyFill="1" applyBorder="1" applyAlignment="1" applyProtection="1">
      <alignment horizontal="center" vertical="center"/>
      <protection locked="0"/>
    </xf>
    <xf numFmtId="0" fontId="10" fillId="5" borderId="28" xfId="0" applyFont="1" applyFill="1" applyBorder="1"/>
    <xf numFmtId="0" fontId="0" fillId="5" borderId="16" xfId="0" applyFill="1" applyBorder="1"/>
    <xf numFmtId="0" fontId="10" fillId="5" borderId="16" xfId="0" applyFont="1" applyFill="1" applyBorder="1"/>
    <xf numFmtId="0" fontId="10" fillId="5" borderId="17" xfId="0" applyFont="1" applyFill="1" applyBorder="1"/>
    <xf numFmtId="0" fontId="10" fillId="4" borderId="22" xfId="0" applyFont="1" applyFill="1" applyBorder="1"/>
    <xf numFmtId="0" fontId="0" fillId="4" borderId="22" xfId="0" applyFill="1" applyBorder="1"/>
    <xf numFmtId="0" fontId="0" fillId="4" borderId="15" xfId="0" applyFill="1" applyBorder="1"/>
    <xf numFmtId="0" fontId="10" fillId="3" borderId="1" xfId="0" applyFont="1" applyFill="1" applyBorder="1" applyAlignment="1">
      <alignment horizontal="center"/>
    </xf>
    <xf numFmtId="0" fontId="10" fillId="3" borderId="3" xfId="0" applyFont="1" applyFill="1" applyBorder="1"/>
    <xf numFmtId="0" fontId="10" fillId="3" borderId="23" xfId="0" applyFont="1" applyFill="1" applyBorder="1"/>
    <xf numFmtId="0" fontId="10" fillId="3" borderId="12" xfId="0" applyFont="1" applyFill="1" applyBorder="1"/>
    <xf numFmtId="0" fontId="10" fillId="4" borderId="23" xfId="0" applyFont="1" applyFill="1" applyBorder="1"/>
    <xf numFmtId="0" fontId="0" fillId="4" borderId="23" xfId="0" applyFill="1" applyBorder="1"/>
    <xf numFmtId="0" fontId="0" fillId="4" borderId="12" xfId="0" applyFill="1" applyBorder="1"/>
    <xf numFmtId="0" fontId="10" fillId="4" borderId="41" xfId="0" applyFont="1" applyFill="1" applyBorder="1"/>
    <xf numFmtId="0" fontId="0" fillId="4" borderId="41" xfId="0" applyFill="1" applyBorder="1"/>
    <xf numFmtId="0" fontId="0" fillId="4" borderId="42" xfId="0" applyFill="1" applyBorder="1"/>
    <xf numFmtId="0" fontId="16" fillId="5" borderId="0" xfId="1" applyFont="1" applyFill="1"/>
    <xf numFmtId="0" fontId="7" fillId="5" borderId="0" xfId="2" applyFont="1" applyFill="1"/>
    <xf numFmtId="0" fontId="5" fillId="6" borderId="3" xfId="0" applyFont="1" applyFill="1" applyBorder="1" applyAlignment="1">
      <alignment horizontal="center" vertical="center"/>
    </xf>
    <xf numFmtId="0" fontId="5" fillId="6" borderId="23" xfId="0" applyFont="1" applyFill="1" applyBorder="1" applyAlignment="1">
      <alignment horizontal="center" vertical="center"/>
    </xf>
    <xf numFmtId="0" fontId="5" fillId="6" borderId="12" xfId="0" applyFont="1" applyFill="1" applyBorder="1" applyAlignment="1">
      <alignment horizontal="center" vertical="center"/>
    </xf>
    <xf numFmtId="0" fontId="5" fillId="6" borderId="1" xfId="0" applyFont="1" applyFill="1" applyBorder="1" applyAlignment="1">
      <alignment horizontal="center" vertical="center" wrapText="1"/>
    </xf>
    <xf numFmtId="0" fontId="36" fillId="6" borderId="1" xfId="0" applyFont="1" applyFill="1" applyBorder="1" applyAlignment="1">
      <alignment horizontal="center" vertical="center" wrapText="1"/>
    </xf>
    <xf numFmtId="0" fontId="10" fillId="5" borderId="28" xfId="0" applyFont="1" applyFill="1" applyBorder="1" applyAlignment="1">
      <alignment wrapText="1"/>
    </xf>
    <xf numFmtId="3" fontId="10" fillId="3" borderId="1" xfId="0" applyNumberFormat="1" applyFont="1" applyFill="1" applyBorder="1" applyAlignment="1">
      <alignment horizontal="center" vertical="center"/>
    </xf>
    <xf numFmtId="167" fontId="10" fillId="3" borderId="1" xfId="0" applyNumberFormat="1" applyFont="1" applyFill="1" applyBorder="1" applyAlignment="1">
      <alignment horizontal="center" vertical="center"/>
    </xf>
    <xf numFmtId="0" fontId="52" fillId="5" borderId="0" xfId="0" applyFont="1" applyFill="1" applyAlignment="1">
      <alignment horizontal="center" vertical="center"/>
    </xf>
    <xf numFmtId="0" fontId="50" fillId="5" borderId="0" xfId="0" applyFont="1" applyFill="1" applyAlignment="1">
      <alignment horizontal="center" vertical="center"/>
    </xf>
    <xf numFmtId="0" fontId="51" fillId="5" borderId="0" xfId="0" applyFont="1" applyFill="1"/>
    <xf numFmtId="0" fontId="0" fillId="12" borderId="0" xfId="0" applyFill="1" applyAlignment="1">
      <alignment wrapText="1"/>
    </xf>
    <xf numFmtId="0" fontId="1" fillId="5" borderId="8" xfId="6" applyFill="1" applyBorder="1"/>
    <xf numFmtId="0" fontId="10" fillId="5" borderId="0" xfId="6" applyFont="1" applyFill="1"/>
    <xf numFmtId="0" fontId="1" fillId="5" borderId="0" xfId="6" applyFill="1"/>
    <xf numFmtId="0" fontId="1" fillId="5" borderId="9" xfId="6" applyFill="1" applyBorder="1"/>
    <xf numFmtId="0" fontId="10" fillId="5" borderId="16" xfId="6" applyFont="1" applyFill="1" applyBorder="1"/>
    <xf numFmtId="0" fontId="10" fillId="5" borderId="17" xfId="6" applyFont="1" applyFill="1" applyBorder="1"/>
    <xf numFmtId="0" fontId="10" fillId="4" borderId="12" xfId="0" applyFont="1" applyFill="1" applyBorder="1"/>
    <xf numFmtId="0" fontId="5" fillId="6" borderId="1" xfId="2" applyFont="1" applyFill="1" applyBorder="1" applyAlignment="1">
      <alignment horizontal="left" vertical="center"/>
    </xf>
    <xf numFmtId="0" fontId="10" fillId="5" borderId="0" xfId="6" applyFont="1" applyFill="1" applyAlignment="1">
      <alignment horizontal="left"/>
    </xf>
    <xf numFmtId="0" fontId="7" fillId="5" borderId="0" xfId="2" applyFont="1" applyFill="1" applyAlignment="1">
      <alignment horizontal="left"/>
    </xf>
    <xf numFmtId="0" fontId="16" fillId="5" borderId="0" xfId="6" applyFont="1" applyFill="1"/>
    <xf numFmtId="0" fontId="2" fillId="5" borderId="8" xfId="5" applyFill="1" applyBorder="1"/>
    <xf numFmtId="0" fontId="10" fillId="5" borderId="0" xfId="5" applyFont="1" applyFill="1"/>
    <xf numFmtId="0" fontId="2" fillId="5" borderId="0" xfId="5" applyFill="1"/>
    <xf numFmtId="0" fontId="12" fillId="5" borderId="0" xfId="2" applyFont="1" applyFill="1" applyAlignment="1">
      <alignment vertical="top"/>
    </xf>
    <xf numFmtId="0" fontId="1" fillId="5" borderId="8" xfId="6" applyFill="1" applyBorder="1" applyAlignment="1">
      <alignment wrapText="1"/>
    </xf>
    <xf numFmtId="0" fontId="5" fillId="6" borderId="1" xfId="2" applyFont="1" applyFill="1" applyBorder="1" applyAlignment="1">
      <alignment horizontal="center" vertical="center" wrapText="1"/>
    </xf>
    <xf numFmtId="0" fontId="10" fillId="5" borderId="0" xfId="6" applyFont="1" applyFill="1" applyAlignment="1">
      <alignment wrapText="1"/>
    </xf>
    <xf numFmtId="0" fontId="10" fillId="5" borderId="7" xfId="0" applyFont="1" applyFill="1" applyBorder="1" applyAlignment="1">
      <alignment wrapText="1"/>
    </xf>
    <xf numFmtId="0" fontId="1" fillId="5" borderId="0" xfId="6" applyFill="1" applyAlignment="1">
      <alignment wrapText="1"/>
    </xf>
    <xf numFmtId="0" fontId="5" fillId="6" borderId="1" xfId="2" applyFont="1" applyFill="1" applyBorder="1" applyAlignment="1">
      <alignment horizontal="center" vertical="center"/>
    </xf>
    <xf numFmtId="0" fontId="9" fillId="5" borderId="0" xfId="3" applyFont="1" applyFill="1" applyAlignment="1">
      <alignment horizontal="center" vertical="top"/>
    </xf>
    <xf numFmtId="0" fontId="9" fillId="5" borderId="0" xfId="3" applyFont="1" applyFill="1" applyAlignment="1">
      <alignment horizontal="center" vertical="center"/>
    </xf>
    <xf numFmtId="0" fontId="2" fillId="5" borderId="8" xfId="5" applyFill="1" applyBorder="1" applyAlignment="1">
      <alignment vertical="top"/>
    </xf>
    <xf numFmtId="0" fontId="10" fillId="5" borderId="7" xfId="0" applyFont="1" applyFill="1" applyBorder="1" applyAlignment="1">
      <alignment vertical="top"/>
    </xf>
    <xf numFmtId="0" fontId="2" fillId="5" borderId="0" xfId="5" applyFill="1" applyAlignment="1">
      <alignment vertical="top"/>
    </xf>
    <xf numFmtId="0" fontId="14" fillId="5" borderId="7" xfId="0" applyFont="1" applyFill="1" applyBorder="1"/>
    <xf numFmtId="0" fontId="9" fillId="5" borderId="0" xfId="3" applyFont="1" applyFill="1" applyAlignment="1">
      <alignment horizontal="center" vertical="center" wrapText="1"/>
    </xf>
    <xf numFmtId="0" fontId="25" fillId="5" borderId="0" xfId="2" applyFont="1" applyFill="1"/>
    <xf numFmtId="0" fontId="10" fillId="5" borderId="6" xfId="0" applyFont="1" applyFill="1" applyBorder="1"/>
    <xf numFmtId="0" fontId="18" fillId="5" borderId="0" xfId="6" applyFont="1" applyFill="1"/>
    <xf numFmtId="0" fontId="10" fillId="3" borderId="1" xfId="6" applyFont="1" applyFill="1" applyBorder="1" applyAlignment="1">
      <alignment horizontal="center" vertical="center"/>
    </xf>
    <xf numFmtId="0" fontId="10" fillId="5" borderId="34" xfId="0" applyFont="1" applyFill="1" applyBorder="1"/>
    <xf numFmtId="0" fontId="10" fillId="5" borderId="29" xfId="0" applyFont="1" applyFill="1" applyBorder="1"/>
    <xf numFmtId="0" fontId="10" fillId="5" borderId="33" xfId="0" applyFont="1" applyFill="1" applyBorder="1"/>
    <xf numFmtId="0" fontId="48" fillId="6" borderId="1" xfId="0" applyFont="1" applyFill="1" applyBorder="1" applyAlignment="1">
      <alignment horizontal="left" vertical="center"/>
    </xf>
    <xf numFmtId="0" fontId="48" fillId="6" borderId="1" xfId="0" applyFont="1" applyFill="1" applyBorder="1" applyAlignment="1">
      <alignment horizontal="center" vertical="center"/>
    </xf>
    <xf numFmtId="0" fontId="10" fillId="5" borderId="32" xfId="0" applyFont="1" applyFill="1" applyBorder="1"/>
    <xf numFmtId="0" fontId="16" fillId="5" borderId="0" xfId="0" applyFont="1" applyFill="1"/>
    <xf numFmtId="0" fontId="5" fillId="5" borderId="0" xfId="0" applyFont="1" applyFill="1" applyAlignment="1">
      <alignment horizontal="center" vertical="center"/>
    </xf>
    <xf numFmtId="0" fontId="13" fillId="5" borderId="0" xfId="0" applyFont="1" applyFill="1"/>
    <xf numFmtId="0" fontId="48" fillId="6" borderId="4" xfId="0" applyFont="1" applyFill="1" applyBorder="1" applyAlignment="1">
      <alignment horizontal="left"/>
    </xf>
    <xf numFmtId="0" fontId="48" fillId="6" borderId="4" xfId="0" applyFont="1" applyFill="1" applyBorder="1"/>
    <xf numFmtId="0" fontId="48" fillId="6" borderId="4" xfId="0" applyFont="1" applyFill="1" applyBorder="1" applyAlignment="1">
      <alignment horizontal="center" vertical="center" wrapText="1"/>
    </xf>
    <xf numFmtId="0" fontId="5" fillId="6" borderId="4" xfId="0" applyFont="1" applyFill="1" applyBorder="1" applyAlignment="1">
      <alignment horizontal="center" vertical="center" wrapText="1"/>
    </xf>
    <xf numFmtId="0" fontId="48" fillId="5" borderId="7" xfId="0" applyFont="1" applyFill="1" applyBorder="1" applyAlignment="1">
      <alignment horizontal="center" vertical="center" wrapText="1"/>
    </xf>
    <xf numFmtId="0" fontId="48" fillId="5" borderId="0" xfId="0" applyFont="1" applyFill="1" applyAlignment="1">
      <alignment horizontal="center" vertical="center" wrapText="1"/>
    </xf>
    <xf numFmtId="0" fontId="12" fillId="5" borderId="0" xfId="0" applyFont="1" applyFill="1" applyAlignment="1">
      <alignment vertical="top" wrapText="1"/>
    </xf>
    <xf numFmtId="0" fontId="18" fillId="5" borderId="0" xfId="0" applyFont="1" applyFill="1" applyAlignment="1">
      <alignment vertical="top"/>
    </xf>
    <xf numFmtId="0" fontId="45" fillId="5" borderId="0" xfId="0" applyFont="1" applyFill="1"/>
    <xf numFmtId="0" fontId="10" fillId="4" borderId="23" xfId="0" applyFont="1" applyFill="1" applyBorder="1" applyAlignment="1">
      <alignment horizontal="left"/>
    </xf>
    <xf numFmtId="0" fontId="10" fillId="4" borderId="12" xfId="0" applyFont="1" applyFill="1" applyBorder="1" applyAlignment="1">
      <alignment horizontal="left"/>
    </xf>
    <xf numFmtId="0" fontId="10" fillId="5" borderId="7" xfId="0" applyFont="1" applyFill="1" applyBorder="1" applyAlignment="1">
      <alignment horizontal="left"/>
    </xf>
    <xf numFmtId="0" fontId="10" fillId="5" borderId="0" xfId="0" applyFont="1" applyFill="1" applyAlignment="1">
      <alignment horizontal="left"/>
    </xf>
    <xf numFmtId="0" fontId="13" fillId="5" borderId="0" xfId="0" applyFont="1" applyFill="1" applyAlignment="1">
      <alignment horizontal="left"/>
    </xf>
    <xf numFmtId="0" fontId="53" fillId="6" borderId="1" xfId="0" applyFont="1" applyFill="1" applyBorder="1" applyAlignment="1">
      <alignment horizontal="center"/>
    </xf>
    <xf numFmtId="0" fontId="5" fillId="5" borderId="0" xfId="0" applyFont="1" applyFill="1" applyAlignment="1">
      <alignment horizontal="left" vertical="center"/>
    </xf>
    <xf numFmtId="0" fontId="9" fillId="3" borderId="4" xfId="0" applyFont="1" applyFill="1" applyBorder="1" applyAlignment="1">
      <alignment horizontal="left"/>
    </xf>
    <xf numFmtId="0" fontId="32" fillId="5" borderId="0" xfId="0" applyFont="1" applyFill="1"/>
    <xf numFmtId="0" fontId="48" fillId="6" borderId="4" xfId="0" applyFont="1" applyFill="1" applyBorder="1" applyAlignment="1">
      <alignment horizontal="center"/>
    </xf>
    <xf numFmtId="0" fontId="5" fillId="6" borderId="58" xfId="0" applyFont="1" applyFill="1" applyBorder="1" applyAlignment="1">
      <alignment horizontal="left"/>
    </xf>
    <xf numFmtId="0" fontId="5" fillId="6" borderId="57" xfId="0" applyFont="1" applyFill="1" applyBorder="1" applyAlignment="1">
      <alignment horizontal="left"/>
    </xf>
    <xf numFmtId="0" fontId="5" fillId="6" borderId="56" xfId="0" applyFont="1" applyFill="1" applyBorder="1" applyAlignment="1">
      <alignment horizontal="left"/>
    </xf>
    <xf numFmtId="0" fontId="15" fillId="5" borderId="0" xfId="0" applyFont="1" applyFill="1"/>
    <xf numFmtId="0" fontId="5" fillId="6" borderId="10" xfId="0" applyFont="1" applyFill="1" applyBorder="1" applyAlignment="1">
      <alignment horizontal="left"/>
    </xf>
    <xf numFmtId="0" fontId="44" fillId="5" borderId="0" xfId="2" applyFont="1" applyFill="1"/>
    <xf numFmtId="0" fontId="5" fillId="6" borderId="4" xfId="0" applyFont="1" applyFill="1" applyBorder="1" applyAlignment="1">
      <alignment horizontal="center" vertical="center"/>
    </xf>
    <xf numFmtId="0" fontId="5" fillId="6" borderId="4" xfId="0" applyFont="1" applyFill="1" applyBorder="1" applyAlignment="1">
      <alignment horizontal="left"/>
    </xf>
    <xf numFmtId="0" fontId="5" fillId="6" borderId="25" xfId="0" applyFont="1" applyFill="1" applyBorder="1" applyAlignment="1">
      <alignment horizontal="center" vertical="center" wrapText="1"/>
    </xf>
    <xf numFmtId="0" fontId="5" fillId="6" borderId="26" xfId="0" applyFont="1" applyFill="1" applyBorder="1" applyAlignment="1">
      <alignment horizontal="center" vertical="center" wrapText="1"/>
    </xf>
    <xf numFmtId="166" fontId="10" fillId="5" borderId="0" xfId="0" applyNumberFormat="1" applyFont="1" applyFill="1"/>
    <xf numFmtId="0" fontId="3" fillId="5" borderId="39" xfId="1" applyFill="1" applyBorder="1"/>
    <xf numFmtId="0" fontId="3" fillId="5" borderId="36" xfId="1" applyFill="1" applyBorder="1"/>
    <xf numFmtId="0" fontId="3" fillId="5" borderId="0" xfId="1" applyFill="1"/>
    <xf numFmtId="0" fontId="3" fillId="5" borderId="33" xfId="1" applyFill="1" applyBorder="1"/>
    <xf numFmtId="0" fontId="10" fillId="5" borderId="0" xfId="1" applyFont="1" applyFill="1"/>
    <xf numFmtId="0" fontId="3" fillId="5" borderId="8" xfId="1" applyFill="1" applyBorder="1"/>
    <xf numFmtId="0" fontId="11" fillId="5" borderId="0" xfId="6" applyFont="1" applyFill="1"/>
    <xf numFmtId="0" fontId="3" fillId="5" borderId="8" xfId="1" applyFill="1" applyBorder="1" applyAlignment="1">
      <alignment wrapText="1"/>
    </xf>
    <xf numFmtId="0" fontId="5" fillId="8" borderId="1" xfId="6" applyFont="1" applyFill="1" applyBorder="1" applyAlignment="1">
      <alignment horizontal="center" vertical="center" wrapText="1"/>
    </xf>
    <xf numFmtId="0" fontId="3" fillId="5" borderId="0" xfId="1" applyFill="1" applyAlignment="1">
      <alignment wrapText="1"/>
    </xf>
    <xf numFmtId="0" fontId="10" fillId="5" borderId="28" xfId="1" applyFont="1" applyFill="1" applyBorder="1"/>
    <xf numFmtId="0" fontId="6" fillId="5" borderId="28" xfId="1" applyFont="1" applyFill="1" applyBorder="1"/>
    <xf numFmtId="0" fontId="3" fillId="5" borderId="28" xfId="1" applyFill="1" applyBorder="1"/>
    <xf numFmtId="0" fontId="3" fillId="5" borderId="16" xfId="1" applyFill="1" applyBorder="1"/>
    <xf numFmtId="0" fontId="10" fillId="5" borderId="16" xfId="1" applyFont="1" applyFill="1" applyBorder="1"/>
    <xf numFmtId="0" fontId="10" fillId="5" borderId="17" xfId="1" applyFont="1" applyFill="1" applyBorder="1"/>
    <xf numFmtId="0" fontId="10" fillId="5" borderId="8" xfId="5" applyFont="1" applyFill="1" applyBorder="1"/>
    <xf numFmtId="0" fontId="2" fillId="5" borderId="9" xfId="5" applyFill="1" applyBorder="1"/>
    <xf numFmtId="0" fontId="10" fillId="5" borderId="16" xfId="5" applyFont="1" applyFill="1" applyBorder="1"/>
    <xf numFmtId="0" fontId="10" fillId="5" borderId="17" xfId="5" applyFont="1" applyFill="1" applyBorder="1"/>
    <xf numFmtId="0" fontId="10" fillId="5" borderId="0" xfId="5" applyFont="1" applyFill="1" applyAlignment="1">
      <alignment horizontal="center"/>
    </xf>
    <xf numFmtId="0" fontId="12" fillId="5" borderId="0" xfId="2" applyFont="1" applyFill="1" applyAlignment="1">
      <alignment horizontal="left"/>
    </xf>
    <xf numFmtId="0" fontId="12" fillId="5" borderId="0" xfId="2" applyFont="1" applyFill="1"/>
    <xf numFmtId="0" fontId="16" fillId="5" borderId="0" xfId="5" applyFont="1" applyFill="1"/>
    <xf numFmtId="0" fontId="10" fillId="5" borderId="8" xfId="5" applyFont="1" applyFill="1" applyBorder="1" applyAlignment="1">
      <alignment wrapText="1"/>
    </xf>
    <xf numFmtId="0" fontId="5" fillId="8" borderId="1" xfId="5" applyFont="1" applyFill="1" applyBorder="1" applyAlignment="1">
      <alignment horizontal="center" vertical="center" wrapText="1"/>
    </xf>
    <xf numFmtId="0" fontId="2" fillId="5" borderId="0" xfId="5" applyFill="1" applyAlignment="1">
      <alignment wrapText="1"/>
    </xf>
    <xf numFmtId="0" fontId="18" fillId="5" borderId="0" xfId="5" applyFont="1" applyFill="1"/>
    <xf numFmtId="0" fontId="9" fillId="5" borderId="0" xfId="5" applyFont="1" applyFill="1"/>
    <xf numFmtId="0" fontId="5" fillId="8" borderId="1" xfId="5" applyFont="1" applyFill="1" applyBorder="1" applyAlignment="1">
      <alignment horizontal="center" vertical="center"/>
    </xf>
    <xf numFmtId="0" fontId="10" fillId="4" borderId="51" xfId="5" applyFont="1" applyFill="1" applyBorder="1"/>
    <xf numFmtId="0" fontId="10" fillId="4" borderId="52" xfId="5" applyFont="1" applyFill="1" applyBorder="1"/>
    <xf numFmtId="0" fontId="5" fillId="6" borderId="53" xfId="2" applyFont="1" applyFill="1" applyBorder="1" applyAlignment="1">
      <alignment horizontal="center" vertical="center"/>
    </xf>
    <xf numFmtId="0" fontId="5" fillId="6" borderId="54" xfId="2" applyFont="1" applyFill="1" applyBorder="1" applyAlignment="1">
      <alignment horizontal="center" vertical="center"/>
    </xf>
    <xf numFmtId="0" fontId="5" fillId="6" borderId="55" xfId="2" applyFont="1" applyFill="1" applyBorder="1" applyAlignment="1">
      <alignment horizontal="center" vertical="center"/>
    </xf>
    <xf numFmtId="0" fontId="9" fillId="5" borderId="0" xfId="3" applyFont="1" applyFill="1" applyAlignment="1">
      <alignment horizontal="left" vertical="center"/>
    </xf>
    <xf numFmtId="0" fontId="5" fillId="6" borderId="3" xfId="2" applyFont="1" applyFill="1" applyBorder="1" applyAlignment="1">
      <alignment horizontal="center" vertical="center"/>
    </xf>
    <xf numFmtId="0" fontId="31" fillId="0" borderId="49" xfId="5" applyFont="1" applyBorder="1" applyAlignment="1">
      <alignment horizontal="left" vertical="center"/>
    </xf>
    <xf numFmtId="0" fontId="31" fillId="0" borderId="50" xfId="5" applyFont="1" applyBorder="1" applyAlignment="1">
      <alignment horizontal="left" vertical="center"/>
    </xf>
    <xf numFmtId="0" fontId="7" fillId="5" borderId="0" xfId="2" applyFont="1" applyFill="1" applyAlignment="1">
      <alignment horizontal="left" vertical="top"/>
    </xf>
    <xf numFmtId="0" fontId="5" fillId="6" borderId="23" xfId="2" applyFont="1" applyFill="1" applyBorder="1" applyAlignment="1">
      <alignment horizontal="center" vertical="center"/>
    </xf>
    <xf numFmtId="0" fontId="5" fillId="6" borderId="12" xfId="2" applyFont="1" applyFill="1" applyBorder="1" applyAlignment="1">
      <alignment horizontal="center" vertical="center"/>
    </xf>
    <xf numFmtId="0" fontId="46" fillId="6" borderId="1" xfId="0" applyFont="1" applyFill="1" applyBorder="1" applyAlignment="1">
      <alignment horizontal="center" vertical="center"/>
    </xf>
    <xf numFmtId="0" fontId="0" fillId="5" borderId="17" xfId="0" applyFill="1" applyBorder="1"/>
    <xf numFmtId="0" fontId="10" fillId="4" borderId="43" xfId="0" applyFont="1" applyFill="1" applyBorder="1"/>
    <xf numFmtId="0" fontId="1" fillId="4" borderId="43" xfId="6" applyFill="1" applyBorder="1"/>
    <xf numFmtId="0" fontId="0" fillId="4" borderId="43" xfId="0" applyFill="1" applyBorder="1"/>
    <xf numFmtId="0" fontId="0" fillId="4" borderId="11" xfId="0" applyFill="1" applyBorder="1"/>
    <xf numFmtId="0" fontId="10" fillId="4" borderId="46" xfId="0" applyFont="1" applyFill="1" applyBorder="1"/>
    <xf numFmtId="0" fontId="1" fillId="4" borderId="46" xfId="6" applyFill="1" applyBorder="1"/>
    <xf numFmtId="0" fontId="0" fillId="4" borderId="46" xfId="0" applyFill="1" applyBorder="1"/>
    <xf numFmtId="0" fontId="0" fillId="4" borderId="47" xfId="0" applyFill="1" applyBorder="1"/>
    <xf numFmtId="0" fontId="20" fillId="6" borderId="10" xfId="0" applyFont="1" applyFill="1" applyBorder="1" applyAlignment="1">
      <alignment horizontal="center" vertical="center"/>
    </xf>
    <xf numFmtId="0" fontId="20" fillId="6" borderId="43" xfId="0" applyFont="1" applyFill="1" applyBorder="1" applyAlignment="1">
      <alignment horizontal="center" vertical="center"/>
    </xf>
    <xf numFmtId="0" fontId="20" fillId="6" borderId="11" xfId="0" applyFont="1" applyFill="1" applyBorder="1" applyAlignment="1">
      <alignment horizontal="center" vertical="center"/>
    </xf>
    <xf numFmtId="0" fontId="57" fillId="5" borderId="0" xfId="8" applyFill="1" applyAlignment="1"/>
    <xf numFmtId="0" fontId="59" fillId="6" borderId="4" xfId="0" applyFont="1" applyFill="1" applyBorder="1" applyAlignment="1">
      <alignment horizontal="left"/>
    </xf>
    <xf numFmtId="0" fontId="56" fillId="5" borderId="0" xfId="0" applyFont="1" applyFill="1" applyAlignment="1">
      <alignment horizontal="left" vertical="center"/>
    </xf>
    <xf numFmtId="0" fontId="60" fillId="5" borderId="0" xfId="0" applyFont="1" applyFill="1"/>
    <xf numFmtId="0" fontId="62" fillId="2" borderId="5" xfId="0" applyFont="1" applyFill="1" applyBorder="1" applyAlignment="1">
      <alignment horizontal="center" vertical="center"/>
    </xf>
    <xf numFmtId="0" fontId="62" fillId="2" borderId="5" xfId="0" applyFont="1" applyFill="1" applyBorder="1" applyAlignment="1">
      <alignment horizontal="left" vertical="center"/>
    </xf>
    <xf numFmtId="0" fontId="1" fillId="5" borderId="0" xfId="0" applyFont="1" applyFill="1"/>
    <xf numFmtId="0" fontId="1" fillId="5" borderId="28" xfId="0" applyFont="1" applyFill="1" applyBorder="1"/>
    <xf numFmtId="0" fontId="63" fillId="2" borderId="5" xfId="0" applyFont="1" applyFill="1" applyBorder="1" applyAlignment="1">
      <alignment horizontal="center" vertical="center"/>
    </xf>
    <xf numFmtId="0" fontId="63" fillId="2" borderId="5" xfId="0" applyFont="1" applyFill="1" applyBorder="1" applyAlignment="1">
      <alignment horizontal="left" vertical="center"/>
    </xf>
    <xf numFmtId="0" fontId="64" fillId="5" borderId="0" xfId="0" applyFont="1" applyFill="1"/>
    <xf numFmtId="0" fontId="65" fillId="5" borderId="0" xfId="2" applyFont="1" applyFill="1"/>
    <xf numFmtId="0" fontId="64" fillId="5" borderId="7" xfId="0" applyFont="1" applyFill="1" applyBorder="1"/>
    <xf numFmtId="0" fontId="66" fillId="5" borderId="0" xfId="0" applyFont="1" applyFill="1" applyAlignment="1">
      <alignment vertical="top"/>
    </xf>
    <xf numFmtId="0" fontId="64" fillId="5" borderId="6" xfId="0" applyFont="1" applyFill="1" applyBorder="1"/>
    <xf numFmtId="0" fontId="64" fillId="5" borderId="8" xfId="1" applyFont="1" applyFill="1" applyBorder="1"/>
    <xf numFmtId="0" fontId="68" fillId="5" borderId="0" xfId="3" applyFont="1" applyFill="1" applyAlignment="1">
      <alignment horizontal="center" vertical="center"/>
    </xf>
    <xf numFmtId="0" fontId="64" fillId="5" borderId="0" xfId="1" applyFont="1" applyFill="1"/>
    <xf numFmtId="0" fontId="64" fillId="5" borderId="28" xfId="1" applyFont="1" applyFill="1" applyBorder="1"/>
    <xf numFmtId="0" fontId="10" fillId="5" borderId="59" xfId="5" applyFont="1" applyFill="1" applyBorder="1"/>
    <xf numFmtId="0" fontId="64" fillId="5" borderId="8" xfId="5" applyFont="1" applyFill="1" applyBorder="1"/>
    <xf numFmtId="0" fontId="64" fillId="5" borderId="0" xfId="5" applyFont="1" applyFill="1"/>
    <xf numFmtId="0" fontId="65" fillId="5" borderId="59" xfId="2" applyFont="1" applyFill="1" applyBorder="1"/>
    <xf numFmtId="0" fontId="64" fillId="5" borderId="62" xfId="5" applyFont="1" applyFill="1" applyBorder="1"/>
    <xf numFmtId="0" fontId="68" fillId="5" borderId="59" xfId="3" applyFont="1" applyFill="1" applyBorder="1" applyAlignment="1">
      <alignment horizontal="center" vertical="center"/>
    </xf>
    <xf numFmtId="0" fontId="64" fillId="5" borderId="59" xfId="5" applyFont="1" applyFill="1" applyBorder="1"/>
    <xf numFmtId="0" fontId="1" fillId="5" borderId="7" xfId="0" applyFont="1" applyFill="1" applyBorder="1"/>
    <xf numFmtId="0" fontId="62" fillId="2" borderId="35" xfId="0" applyFont="1" applyFill="1" applyBorder="1" applyAlignment="1">
      <alignment horizontal="center" vertical="center"/>
    </xf>
    <xf numFmtId="0" fontId="43" fillId="2" borderId="5" xfId="0" applyFont="1" applyFill="1" applyBorder="1" applyAlignment="1">
      <alignment horizontal="left" vertical="center"/>
    </xf>
    <xf numFmtId="0" fontId="64" fillId="5" borderId="59" xfId="0" applyFont="1" applyFill="1" applyBorder="1"/>
    <xf numFmtId="169" fontId="10" fillId="4" borderId="1" xfId="7" applyNumberFormat="1" applyFont="1" applyFill="1" applyBorder="1" applyAlignment="1" applyProtection="1">
      <alignment horizontal="center" vertical="center"/>
      <protection locked="0"/>
    </xf>
    <xf numFmtId="0" fontId="54" fillId="2" borderId="60" xfId="0" applyFont="1" applyFill="1" applyBorder="1" applyAlignment="1">
      <alignment horizontal="center" vertical="center"/>
    </xf>
    <xf numFmtId="0" fontId="54" fillId="2" borderId="61"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35" xfId="0" applyFont="1" applyFill="1" applyBorder="1" applyAlignment="1">
      <alignment horizontal="center" vertical="center"/>
    </xf>
    <xf numFmtId="0" fontId="27" fillId="2" borderId="59" xfId="0" applyFont="1" applyFill="1" applyBorder="1" applyAlignment="1">
      <alignment horizontal="center" vertical="center"/>
    </xf>
    <xf numFmtId="0" fontId="27" fillId="2" borderId="6" xfId="0" applyFont="1" applyFill="1" applyBorder="1" applyAlignment="1">
      <alignment horizontal="center" vertical="center"/>
    </xf>
    <xf numFmtId="0" fontId="48" fillId="6" borderId="1" xfId="0" applyFont="1" applyFill="1" applyBorder="1" applyAlignment="1">
      <alignment horizontal="center"/>
    </xf>
    <xf numFmtId="0" fontId="48" fillId="6" borderId="13" xfId="0" applyFont="1" applyFill="1" applyBorder="1" applyAlignment="1">
      <alignment vertical="center"/>
    </xf>
    <xf numFmtId="0" fontId="48" fillId="6" borderId="14" xfId="0" applyFont="1" applyFill="1" applyBorder="1" applyAlignment="1">
      <alignment vertical="center"/>
    </xf>
    <xf numFmtId="0" fontId="48" fillId="6" borderId="2" xfId="0" applyFont="1" applyFill="1" applyBorder="1" applyAlignment="1">
      <alignment vertical="center"/>
    </xf>
    <xf numFmtId="0" fontId="5" fillId="6" borderId="10"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5" fillId="6" borderId="20" xfId="0" applyFont="1" applyFill="1" applyBorder="1" applyAlignment="1">
      <alignment horizontal="center" vertical="center" wrapText="1"/>
    </xf>
    <xf numFmtId="0" fontId="5" fillId="6" borderId="2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5" fillId="6" borderId="24"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7" fillId="5" borderId="0" xfId="2" applyFont="1" applyFill="1" applyAlignment="1">
      <alignment horizontal="left" vertical="top"/>
    </xf>
    <xf numFmtId="0" fontId="26" fillId="0" borderId="3" xfId="0" applyFont="1" applyBorder="1" applyAlignment="1">
      <alignment horizontal="center"/>
    </xf>
    <xf numFmtId="0" fontId="26" fillId="0" borderId="23" xfId="0" applyFont="1" applyBorder="1" applyAlignment="1">
      <alignment horizontal="center"/>
    </xf>
    <xf numFmtId="0" fontId="26" fillId="0" borderId="12" xfId="0" applyFont="1" applyBorder="1" applyAlignment="1">
      <alignment horizontal="center"/>
    </xf>
  </cellXfs>
  <cellStyles count="9">
    <cellStyle name="Currency" xfId="7" builtinId="4"/>
    <cellStyle name="Hyperlink" xfId="8" builtinId="8"/>
    <cellStyle name="Normal" xfId="0" builtinId="0"/>
    <cellStyle name="Normal 2" xfId="1" xr:uid="{21A8ECAA-14FD-4822-83BE-66BD45EBFC32}"/>
    <cellStyle name="Normal 2 2" xfId="2" xr:uid="{E01452C5-8C6A-44B7-99D4-6A163079EB7F}"/>
    <cellStyle name="Normal 2 3" xfId="5" xr:uid="{3D1928E5-119A-49D1-AD3F-B50AC04EC979}"/>
    <cellStyle name="Normal 2 3 2" xfId="6" xr:uid="{EFDD432B-8462-4F88-BF40-490EDC67D32B}"/>
    <cellStyle name="Normal 4 3" xfId="3" xr:uid="{1EF868FC-6DD3-44F7-B41C-3B564E8A2FD1}"/>
    <cellStyle name="Per cent" xfId="4" builtinId="5"/>
  </cellStyles>
  <dxfs count="17">
    <dxf>
      <font>
        <b val="0"/>
        <i val="0"/>
      </font>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F2F2F2"/>
      <color rgb="FF000000"/>
      <color rgb="FF37B896"/>
      <color rgb="FF33AB8C"/>
      <color rgb="FF0E2841"/>
      <color rgb="FF005C55"/>
      <color rgb="FF62B539"/>
      <color rgb="FF00A499"/>
      <color rgb="FFA1D884"/>
      <color rgb="FF2AD2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88900</xdr:colOff>
      <xdr:row>0</xdr:row>
      <xdr:rowOff>71967</xdr:rowOff>
    </xdr:from>
    <xdr:to>
      <xdr:col>2</xdr:col>
      <xdr:colOff>2319726</xdr:colOff>
      <xdr:row>3</xdr:row>
      <xdr:rowOff>127328</xdr:rowOff>
    </xdr:to>
    <xdr:pic>
      <xdr:nvPicPr>
        <xdr:cNvPr id="2" name="Picture 4" descr="icon APA">
          <a:extLst>
            <a:ext uri="{FF2B5EF4-FFF2-40B4-BE49-F238E27FC236}">
              <a16:creationId xmlns:a16="http://schemas.microsoft.com/office/drawing/2014/main" id="{1232BE5F-95E6-4CC8-BB5A-4945293433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40300" y="71967"/>
          <a:ext cx="2230826" cy="5506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1314450</xdr:colOff>
      <xdr:row>22</xdr:row>
      <xdr:rowOff>29209</xdr:rowOff>
    </xdr:from>
    <xdr:to>
      <xdr:col>3</xdr:col>
      <xdr:colOff>58420</xdr:colOff>
      <xdr:row>25</xdr:row>
      <xdr:rowOff>114542</xdr:rowOff>
    </xdr:to>
    <xdr:pic>
      <xdr:nvPicPr>
        <xdr:cNvPr id="7" name="Imagem 4">
          <a:extLst>
            <a:ext uri="{FF2B5EF4-FFF2-40B4-BE49-F238E27FC236}">
              <a16:creationId xmlns:a16="http://schemas.microsoft.com/office/drawing/2014/main" id="{727902EE-37AF-1B44-9D4F-B36658C7B2E9}"/>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916" t="24916" r="11130" b="23232"/>
        <a:stretch/>
      </xdr:blipFill>
      <xdr:spPr>
        <a:xfrm>
          <a:off x="6013450" y="4423409"/>
          <a:ext cx="1174750" cy="542533"/>
        </a:xfrm>
        <a:prstGeom prst="rect">
          <a:avLst/>
        </a:prstGeom>
      </xdr:spPr>
    </xdr:pic>
    <xdr:clientData/>
  </xdr:twoCellAnchor>
  <xdr:twoCellAnchor editAs="oneCell">
    <xdr:from>
      <xdr:col>1</xdr:col>
      <xdr:colOff>2070100</xdr:colOff>
      <xdr:row>21</xdr:row>
      <xdr:rowOff>25400</xdr:rowOff>
    </xdr:from>
    <xdr:to>
      <xdr:col>2</xdr:col>
      <xdr:colOff>1163320</xdr:colOff>
      <xdr:row>27</xdr:row>
      <xdr:rowOff>52874</xdr:rowOff>
    </xdr:to>
    <xdr:pic>
      <xdr:nvPicPr>
        <xdr:cNvPr id="8" name="Picture 7">
          <a:extLst>
            <a:ext uri="{FF2B5EF4-FFF2-40B4-BE49-F238E27FC236}">
              <a16:creationId xmlns:a16="http://schemas.microsoft.com/office/drawing/2014/main" id="{206B1A79-EAB4-C140-A61A-5B5A16F03E1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419600" y="4229100"/>
          <a:ext cx="1524000" cy="9799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6358739</xdr:colOff>
      <xdr:row>3</xdr:row>
      <xdr:rowOff>161583</xdr:rowOff>
    </xdr:from>
    <xdr:to>
      <xdr:col>2</xdr:col>
      <xdr:colOff>8443546</xdr:colOff>
      <xdr:row>6</xdr:row>
      <xdr:rowOff>149391</xdr:rowOff>
    </xdr:to>
    <xdr:grpSp>
      <xdr:nvGrpSpPr>
        <xdr:cNvPr id="6" name="Agrupar 5">
          <a:extLst>
            <a:ext uri="{FF2B5EF4-FFF2-40B4-BE49-F238E27FC236}">
              <a16:creationId xmlns:a16="http://schemas.microsoft.com/office/drawing/2014/main" id="{2E885AAE-86EB-0142-8CF6-0EE53C5E7F9E}"/>
            </a:ext>
          </a:extLst>
        </xdr:cNvPr>
        <xdr:cNvGrpSpPr/>
      </xdr:nvGrpSpPr>
      <xdr:grpSpPr>
        <a:xfrm>
          <a:off x="8492339" y="720383"/>
          <a:ext cx="2084807" cy="521208"/>
          <a:chOff x="7796770" y="678961"/>
          <a:chExt cx="2084807" cy="522166"/>
        </a:xfrm>
      </xdr:grpSpPr>
      <xdr:pic>
        <xdr:nvPicPr>
          <xdr:cNvPr id="7" name="Imagem 6">
            <a:extLst>
              <a:ext uri="{FF2B5EF4-FFF2-40B4-BE49-F238E27FC236}">
                <a16:creationId xmlns:a16="http://schemas.microsoft.com/office/drawing/2014/main" id="{A101B1E6-23BE-E776-D66B-2790DA8C8FC8}"/>
              </a:ext>
            </a:extLst>
          </xdr:cNvPr>
          <xdr:cNvPicPr>
            <a:picLocks noChangeAspect="1"/>
          </xdr:cNvPicPr>
        </xdr:nvPicPr>
        <xdr:blipFill rotWithShape="1">
          <a:blip xmlns:r="http://schemas.openxmlformats.org/officeDocument/2006/relationships" r:embed="rId1"/>
          <a:srcRect b="94"/>
          <a:stretch>
            <a:fillRect/>
          </a:stretch>
        </xdr:blipFill>
        <xdr:spPr>
          <a:xfrm>
            <a:off x="7796770" y="689174"/>
            <a:ext cx="2049704" cy="511953"/>
          </a:xfrm>
          <a:prstGeom prst="rect">
            <a:avLst/>
          </a:prstGeom>
        </xdr:spPr>
      </xdr:pic>
      <xdr:sp macro="" textlink="">
        <xdr:nvSpPr>
          <xdr:cNvPr id="8" name="Oval 7">
            <a:extLst>
              <a:ext uri="{FF2B5EF4-FFF2-40B4-BE49-F238E27FC236}">
                <a16:creationId xmlns:a16="http://schemas.microsoft.com/office/drawing/2014/main" id="{17BEFB1D-65FF-538E-8CBB-8AA597FB6A92}"/>
              </a:ext>
            </a:extLst>
          </xdr:cNvPr>
          <xdr:cNvSpPr/>
        </xdr:nvSpPr>
        <xdr:spPr>
          <a:xfrm>
            <a:off x="9666654" y="678961"/>
            <a:ext cx="214923" cy="190500"/>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PT" sz="1100"/>
          </a:p>
        </xdr:txBody>
      </xdr:sp>
    </xdr:grpSp>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2DCD6-3F4D-453D-8E40-5A2E9A3CB773}">
  <sheetPr codeName="Folha2">
    <tabColor rgb="FF37B896"/>
  </sheetPr>
  <dimension ref="A1:L39"/>
  <sheetViews>
    <sheetView tabSelected="1" zoomScaleNormal="100" workbookViewId="0">
      <selection activeCell="A5" sqref="A5:E5"/>
    </sheetView>
  </sheetViews>
  <sheetFormatPr baseColWidth="10" defaultColWidth="0" defaultRowHeight="14" zeroHeight="1"/>
  <cols>
    <col min="1" max="5" width="31.83203125" style="2" customWidth="1"/>
    <col min="6" max="6" width="9" style="2" customWidth="1"/>
    <col min="7" max="10" width="9" style="2" hidden="1" customWidth="1"/>
    <col min="11" max="12" width="0" style="2" hidden="1" customWidth="1"/>
    <col min="13" max="16384" width="9" style="2" hidden="1"/>
  </cols>
  <sheetData>
    <row r="1" spans="1:12" ht="9" customHeight="1">
      <c r="E1" s="165"/>
    </row>
    <row r="2" spans="1:12" ht="15">
      <c r="E2" s="165"/>
      <c r="H2" s="4"/>
      <c r="I2" s="4"/>
      <c r="J2" s="4"/>
      <c r="K2" s="4"/>
      <c r="L2" s="4"/>
    </row>
    <row r="3" spans="1:12" ht="15">
      <c r="E3" s="165"/>
      <c r="H3" s="4"/>
      <c r="I3" s="4"/>
      <c r="J3" s="4"/>
      <c r="K3" s="4"/>
      <c r="L3" s="4"/>
    </row>
    <row r="4" spans="1:12" ht="16" thickBot="1">
      <c r="E4" s="165"/>
      <c r="H4" s="4"/>
      <c r="I4" s="4"/>
      <c r="J4" s="4"/>
      <c r="K4" s="4"/>
      <c r="L4" s="4"/>
    </row>
    <row r="5" spans="1:12" ht="19">
      <c r="A5" s="376" t="s">
        <v>1718</v>
      </c>
      <c r="B5" s="376"/>
      <c r="C5" s="376"/>
      <c r="D5" s="376"/>
      <c r="E5" s="377"/>
      <c r="H5" s="4"/>
      <c r="I5" s="4"/>
      <c r="J5" s="4"/>
      <c r="K5" s="4"/>
      <c r="L5" s="4"/>
    </row>
    <row r="6" spans="1:12" ht="17" thickBot="1">
      <c r="A6" s="372" t="s">
        <v>1738</v>
      </c>
      <c r="B6" s="372"/>
      <c r="C6" s="372"/>
      <c r="D6" s="372"/>
      <c r="E6" s="373"/>
      <c r="H6" s="4"/>
      <c r="I6" s="4"/>
      <c r="J6" s="4"/>
      <c r="K6" s="4"/>
      <c r="L6" s="4"/>
    </row>
    <row r="7" spans="1:12" ht="15">
      <c r="E7" s="165"/>
      <c r="H7" s="4"/>
      <c r="I7" s="4"/>
      <c r="J7" s="4"/>
      <c r="K7" s="4"/>
      <c r="L7" s="4"/>
    </row>
    <row r="8" spans="1:12" ht="27" customHeight="1">
      <c r="B8" s="7" t="s">
        <v>0</v>
      </c>
      <c r="C8" s="166" t="str">
        <f>IF('Identificação da EG'!B7&lt;&gt;"",'Identificação da EG'!B7,"")</f>
        <v/>
      </c>
      <c r="E8" s="165"/>
      <c r="H8" s="4"/>
      <c r="I8" s="4"/>
      <c r="J8" s="4"/>
      <c r="K8" s="4"/>
      <c r="L8" s="4"/>
    </row>
    <row r="9" spans="1:12" ht="10.5" customHeight="1">
      <c r="B9" s="167"/>
      <c r="C9" s="168"/>
      <c r="E9" s="165"/>
      <c r="H9" s="4"/>
      <c r="I9" s="4"/>
      <c r="J9" s="4"/>
      <c r="K9" s="4"/>
      <c r="L9" s="4"/>
    </row>
    <row r="10" spans="1:12" ht="27" customHeight="1">
      <c r="B10" s="7" t="s">
        <v>1</v>
      </c>
      <c r="C10" s="183"/>
      <c r="E10" s="165"/>
      <c r="H10" s="4"/>
      <c r="I10" s="4"/>
      <c r="J10" s="4"/>
      <c r="K10" s="4"/>
      <c r="L10" s="4"/>
    </row>
    <row r="11" spans="1:12" ht="13.5" customHeight="1" thickBot="1">
      <c r="E11" s="165"/>
      <c r="H11" s="4"/>
      <c r="I11" s="4"/>
      <c r="J11" s="4"/>
      <c r="K11" s="4"/>
      <c r="L11" s="4"/>
    </row>
    <row r="12" spans="1:12" s="167" customFormat="1" ht="15" thickBot="1">
      <c r="A12" s="374" t="s">
        <v>2</v>
      </c>
      <c r="B12" s="374"/>
      <c r="C12" s="374"/>
      <c r="D12" s="374"/>
      <c r="E12" s="375"/>
      <c r="H12" s="4"/>
      <c r="I12" s="4"/>
      <c r="J12" s="4"/>
      <c r="K12" s="4"/>
      <c r="L12" s="4"/>
    </row>
    <row r="13" spans="1:12" ht="10.5" customHeight="1">
      <c r="E13" s="165"/>
      <c r="H13" s="4"/>
      <c r="I13" s="4"/>
      <c r="J13" s="4"/>
      <c r="K13" s="4"/>
      <c r="L13" s="4"/>
    </row>
    <row r="14" spans="1:12" s="171" customFormat="1" ht="15">
      <c r="A14" s="170" t="s">
        <v>1715</v>
      </c>
      <c r="E14" s="172"/>
      <c r="H14" s="173"/>
      <c r="I14" s="173"/>
      <c r="J14" s="173"/>
      <c r="K14" s="173"/>
      <c r="L14" s="173"/>
    </row>
    <row r="15" spans="1:12" ht="16.5" customHeight="1">
      <c r="A15" s="174" t="s">
        <v>1716</v>
      </c>
      <c r="E15" s="165"/>
      <c r="H15" s="4"/>
      <c r="I15" s="4"/>
      <c r="J15" s="4"/>
      <c r="K15" s="4"/>
      <c r="L15" s="4"/>
    </row>
    <row r="16" spans="1:12" ht="15">
      <c r="A16" s="170" t="s">
        <v>1717</v>
      </c>
      <c r="E16" s="165"/>
      <c r="H16" s="4"/>
      <c r="I16" s="4"/>
      <c r="J16" s="4"/>
      <c r="K16" s="4"/>
      <c r="L16" s="4"/>
    </row>
    <row r="17" spans="1:12" ht="15">
      <c r="A17" s="170" t="s">
        <v>1699</v>
      </c>
      <c r="E17" s="165"/>
      <c r="H17" s="4"/>
      <c r="I17" s="4"/>
      <c r="J17" s="4"/>
      <c r="K17" s="4"/>
      <c r="L17" s="4"/>
    </row>
    <row r="18" spans="1:12" ht="17.25" customHeight="1">
      <c r="A18" s="174" t="s">
        <v>1730</v>
      </c>
      <c r="E18" s="165"/>
      <c r="H18" s="4"/>
      <c r="I18" s="4"/>
      <c r="J18" s="4"/>
      <c r="K18" s="4"/>
      <c r="L18" s="4"/>
    </row>
    <row r="19" spans="1:12" ht="15">
      <c r="A19" s="170" t="s">
        <v>1731</v>
      </c>
      <c r="E19" s="165"/>
      <c r="H19" s="4"/>
      <c r="I19" s="4"/>
      <c r="J19" s="4"/>
      <c r="K19" s="4"/>
      <c r="L19" s="4"/>
    </row>
    <row r="20" spans="1:12" ht="16" thickBot="1">
      <c r="E20" s="165"/>
      <c r="H20" s="4"/>
      <c r="I20" s="4"/>
      <c r="J20" s="4"/>
      <c r="K20" s="4"/>
      <c r="L20" s="4"/>
    </row>
    <row r="21" spans="1:12" s="167" customFormat="1" ht="14.5" customHeight="1" thickBot="1">
      <c r="A21" s="374" t="s">
        <v>1719</v>
      </c>
      <c r="B21" s="374"/>
      <c r="C21" s="374"/>
      <c r="D21" s="374"/>
      <c r="E21" s="375"/>
      <c r="H21" s="4"/>
      <c r="I21" s="4"/>
      <c r="J21" s="4"/>
      <c r="K21" s="4"/>
      <c r="L21" s="4"/>
    </row>
    <row r="22" spans="1:12" ht="15">
      <c r="E22" s="165"/>
      <c r="H22" s="4"/>
      <c r="I22" s="4"/>
      <c r="J22" s="4"/>
      <c r="K22" s="4"/>
      <c r="L22" s="4"/>
    </row>
    <row r="23" spans="1:12" ht="12" customHeight="1">
      <c r="A23" s="175" t="s">
        <v>1720</v>
      </c>
      <c r="E23" s="165"/>
      <c r="H23" s="4"/>
      <c r="I23" s="4"/>
      <c r="J23" s="4"/>
      <c r="K23" s="4"/>
      <c r="L23" s="4"/>
    </row>
    <row r="24" spans="1:12" ht="12" customHeight="1">
      <c r="A24" s="176" t="s">
        <v>1721</v>
      </c>
      <c r="E24" s="165"/>
      <c r="H24" s="4"/>
      <c r="I24" s="4"/>
      <c r="J24" s="4"/>
      <c r="K24" s="4"/>
      <c r="L24" s="4"/>
    </row>
    <row r="25" spans="1:12" ht="12" customHeight="1">
      <c r="A25" s="176" t="s">
        <v>1722</v>
      </c>
      <c r="E25" s="165"/>
      <c r="H25" s="4"/>
      <c r="I25" s="4"/>
      <c r="J25" s="4"/>
      <c r="K25" s="4"/>
      <c r="L25" s="4"/>
    </row>
    <row r="26" spans="1:12" ht="12" customHeight="1">
      <c r="A26" s="176" t="s">
        <v>1723</v>
      </c>
      <c r="E26" s="165"/>
      <c r="H26" s="4"/>
      <c r="I26" s="4"/>
      <c r="J26" s="4"/>
      <c r="K26" s="4"/>
      <c r="L26" s="4"/>
    </row>
    <row r="27" spans="1:12" ht="12" customHeight="1">
      <c r="A27" s="176" t="s">
        <v>1724</v>
      </c>
      <c r="D27" s="61"/>
      <c r="E27" s="165"/>
      <c r="H27" s="4"/>
      <c r="I27" s="4"/>
      <c r="J27" s="4"/>
      <c r="K27" s="4"/>
      <c r="L27" s="4"/>
    </row>
    <row r="28" spans="1:12" s="171" customFormat="1" ht="12" customHeight="1">
      <c r="A28" s="176" t="s">
        <v>1725</v>
      </c>
      <c r="C28" s="177" t="s">
        <v>1726</v>
      </c>
      <c r="D28" s="178"/>
      <c r="E28" s="172"/>
      <c r="H28" s="173"/>
      <c r="I28" s="173"/>
      <c r="J28" s="173"/>
      <c r="K28" s="173"/>
      <c r="L28" s="173"/>
    </row>
    <row r="29" spans="1:12" s="171" customFormat="1" ht="12" customHeight="1">
      <c r="A29" s="176" t="s">
        <v>1727</v>
      </c>
      <c r="C29" s="179" t="s">
        <v>1728</v>
      </c>
      <c r="D29" s="180"/>
      <c r="E29" s="172"/>
      <c r="H29" s="173"/>
      <c r="I29" s="173"/>
      <c r="J29" s="173"/>
      <c r="K29" s="173"/>
      <c r="L29" s="173"/>
    </row>
    <row r="30" spans="1:12" ht="16" thickBot="1">
      <c r="A30" s="181" t="s">
        <v>1729</v>
      </c>
      <c r="B30" s="181"/>
      <c r="C30" s="181"/>
      <c r="D30" s="181"/>
      <c r="E30" s="182"/>
      <c r="H30" s="4"/>
      <c r="I30" s="4"/>
      <c r="J30" s="4"/>
      <c r="K30" s="4"/>
      <c r="L30" s="4"/>
    </row>
    <row r="31" spans="1:12" ht="15">
      <c r="H31" s="4"/>
      <c r="I31" s="4"/>
      <c r="J31" s="4"/>
      <c r="K31" s="4"/>
      <c r="L31" s="4"/>
    </row>
    <row r="32" spans="1:12" ht="15">
      <c r="H32" s="4"/>
      <c r="I32" s="4"/>
      <c r="J32" s="4"/>
      <c r="K32" s="4"/>
      <c r="L32" s="4"/>
    </row>
    <row r="33" spans="8:12" ht="15" hidden="1">
      <c r="H33" s="4"/>
      <c r="I33" s="4"/>
      <c r="J33" s="4"/>
      <c r="K33" s="4"/>
      <c r="L33" s="4"/>
    </row>
    <row r="34" spans="8:12" ht="15" hidden="1">
      <c r="H34" s="4"/>
      <c r="I34" s="4"/>
      <c r="J34" s="4"/>
      <c r="K34" s="4"/>
      <c r="L34" s="4"/>
    </row>
    <row r="35" spans="8:12" ht="15" hidden="1">
      <c r="H35" s="4"/>
      <c r="I35" s="4"/>
      <c r="J35" s="4"/>
      <c r="K35" s="4"/>
      <c r="L35" s="4"/>
    </row>
    <row r="36" spans="8:12" ht="15" hidden="1">
      <c r="H36" s="4"/>
      <c r="I36" s="4"/>
      <c r="J36" s="4"/>
      <c r="K36" s="4"/>
      <c r="L36" s="4"/>
    </row>
    <row r="37" spans="8:12" ht="15" hidden="1">
      <c r="H37" s="4"/>
      <c r="I37" s="4"/>
      <c r="J37" s="4"/>
      <c r="K37" s="4"/>
      <c r="L37" s="4"/>
    </row>
    <row r="38" spans="8:12" ht="15" hidden="1">
      <c r="H38" s="4"/>
      <c r="I38" s="4"/>
      <c r="J38" s="4"/>
      <c r="K38" s="4"/>
      <c r="L38" s="4"/>
    </row>
    <row r="39" spans="8:12" ht="15" hidden="1">
      <c r="H39" s="4"/>
      <c r="I39" s="4"/>
      <c r="J39" s="4"/>
      <c r="K39" s="4"/>
      <c r="L39" s="4"/>
    </row>
  </sheetData>
  <sheetProtection algorithmName="SHA-512" hashValue="F7008loubhTir152bghvWNu/XTZSJofzzK+NS8FEmlNZR89nGPK6bSFZ6ICAwFBLkPJqeU204btXUs/Zp2VtNw==" saltValue="rB9MLtSPq1hV1l9YTN9Tfw==" spinCount="100000" sheet="1" objects="1" scenarios="1"/>
  <mergeCells count="4">
    <mergeCell ref="A6:E6"/>
    <mergeCell ref="A12:E12"/>
    <mergeCell ref="A21:E21"/>
    <mergeCell ref="A5:E5"/>
  </mergeCells>
  <dataValidations count="1">
    <dataValidation type="whole" operator="greaterThanOrEqual" allowBlank="1" showInputMessage="1" showErrorMessage="1" sqref="C10" xr:uid="{66F6E41F-7A2D-204E-89BE-0DA358CBE3DF}">
      <formula1>2024</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056AF-6E31-394F-BC62-22D7EA76E205}">
  <sheetPr codeName="Folha19">
    <tabColor rgb="FF37B896"/>
  </sheetPr>
  <dimension ref="A1:BE207"/>
  <sheetViews>
    <sheetView zoomScaleNormal="100" workbookViewId="0">
      <selection activeCell="B1" sqref="B1"/>
    </sheetView>
  </sheetViews>
  <sheetFormatPr baseColWidth="10" defaultColWidth="0" defaultRowHeight="14.25" customHeight="1" zeroHeight="1"/>
  <cols>
    <col min="1" max="1" width="2" style="4" customWidth="1"/>
    <col min="2" max="2" width="40" style="4" customWidth="1"/>
    <col min="3" max="3" width="25" style="4" customWidth="1"/>
    <col min="4" max="5" width="20" style="4" customWidth="1"/>
    <col min="6" max="7" width="25" style="4" customWidth="1"/>
    <col min="8" max="8" width="18" style="4" customWidth="1"/>
    <col min="9" max="10" width="1.5" style="4" customWidth="1"/>
    <col min="11" max="20" width="18.33203125" style="4" customWidth="1"/>
    <col min="21" max="22" width="1.5" style="4" customWidth="1"/>
    <col min="23" max="32" width="18.33203125" style="4" customWidth="1"/>
    <col min="33" max="34" width="1.5" style="4" customWidth="1"/>
    <col min="35" max="35" width="36.5" style="4" customWidth="1"/>
    <col min="36" max="37" width="1.5" style="4" customWidth="1"/>
    <col min="38" max="46" width="18.33203125" style="4" customWidth="1"/>
    <col min="47" max="48" width="1.5" style="4" customWidth="1"/>
    <col min="49" max="49" width="20.6640625" style="4" customWidth="1"/>
    <col min="50" max="50" width="17.5" style="4" customWidth="1"/>
    <col min="51" max="51" width="21.5" style="4" customWidth="1"/>
    <col min="52" max="54" width="17.5" style="4" customWidth="1"/>
    <col min="55" max="55" width="6.83203125" style="4" customWidth="1"/>
    <col min="56" max="57" width="9" style="4" customWidth="1"/>
    <col min="58" max="16384" width="9" style="4" hidden="1"/>
  </cols>
  <sheetData>
    <row r="1" spans="2:38" s="349" customFormat="1" ht="16" thickBot="1">
      <c r="B1" s="350" t="s">
        <v>96</v>
      </c>
    </row>
    <row r="2" spans="2:38" s="351" customFormat="1" ht="15">
      <c r="B2" s="352" t="s">
        <v>1747</v>
      </c>
      <c r="I2" s="353"/>
    </row>
    <row r="3" spans="2:38" ht="14.25" customHeight="1">
      <c r="I3" s="5"/>
    </row>
    <row r="4" spans="2:38" ht="14.25" customHeight="1">
      <c r="B4" s="253" t="s">
        <v>97</v>
      </c>
      <c r="I4" s="5"/>
    </row>
    <row r="5" spans="2:38" ht="14.25" customHeight="1">
      <c r="B5" s="202" t="s">
        <v>98</v>
      </c>
      <c r="C5" s="278"/>
      <c r="D5" s="278"/>
      <c r="E5" s="278"/>
      <c r="I5" s="5"/>
    </row>
    <row r="6" spans="2:38" ht="14.25" customHeight="1">
      <c r="B6" s="277" t="s">
        <v>99</v>
      </c>
      <c r="C6" s="73"/>
      <c r="I6" s="5"/>
    </row>
    <row r="7" spans="2:38" ht="14.25" customHeight="1">
      <c r="B7" s="276" t="s">
        <v>100</v>
      </c>
      <c r="C7" s="73"/>
      <c r="I7" s="5"/>
    </row>
    <row r="8" spans="2:38" ht="14.25" customHeight="1">
      <c r="B8" s="276" t="s">
        <v>1565</v>
      </c>
      <c r="C8" s="73"/>
      <c r="I8" s="5"/>
      <c r="AL8" s="273"/>
    </row>
    <row r="9" spans="2:38" ht="14.25" customHeight="1">
      <c r="B9" s="276" t="s">
        <v>1698</v>
      </c>
      <c r="C9" s="73"/>
      <c r="I9" s="5"/>
      <c r="AL9" s="273"/>
    </row>
    <row r="10" spans="2:38" ht="14.25" customHeight="1">
      <c r="B10" s="276" t="s">
        <v>101</v>
      </c>
      <c r="C10" s="73"/>
      <c r="I10" s="5"/>
    </row>
    <row r="11" spans="2:38" ht="14.25" customHeight="1">
      <c r="B11" s="275" t="s">
        <v>1551</v>
      </c>
      <c r="C11" s="73"/>
      <c r="I11" s="5"/>
    </row>
    <row r="12" spans="2:38" ht="14.25" customHeight="1">
      <c r="I12" s="5"/>
      <c r="AL12" s="273"/>
    </row>
    <row r="13" spans="2:38" ht="14.25" customHeight="1">
      <c r="B13" s="256" t="s">
        <v>68</v>
      </c>
      <c r="C13" s="93" t="s">
        <v>70</v>
      </c>
      <c r="D13" s="195"/>
      <c r="E13" s="195"/>
      <c r="F13" s="195"/>
      <c r="G13" s="195"/>
      <c r="H13" s="221"/>
      <c r="I13" s="5"/>
      <c r="AL13" s="273"/>
    </row>
    <row r="14" spans="2:38" ht="14.25" customHeight="1">
      <c r="I14" s="5"/>
      <c r="AL14" s="273"/>
    </row>
    <row r="15" spans="2:38" ht="14.25" customHeight="1">
      <c r="B15" s="253" t="s">
        <v>102</v>
      </c>
      <c r="I15" s="5"/>
    </row>
    <row r="16" spans="2:38" ht="18" customHeight="1">
      <c r="B16" s="202" t="s">
        <v>103</v>
      </c>
      <c r="I16" s="5"/>
      <c r="AL16" s="273"/>
    </row>
    <row r="17" spans="2:55" ht="14.25" customHeight="1">
      <c r="B17" s="256" t="s">
        <v>1234</v>
      </c>
      <c r="C17" s="274" t="s">
        <v>1235</v>
      </c>
      <c r="D17" s="274" t="s">
        <v>1236</v>
      </c>
      <c r="E17" s="274" t="s">
        <v>1236</v>
      </c>
      <c r="F17" s="274" t="s">
        <v>1236</v>
      </c>
      <c r="G17" s="274" t="s">
        <v>1236</v>
      </c>
      <c r="H17" s="274" t="s">
        <v>1236</v>
      </c>
      <c r="I17" s="5"/>
    </row>
    <row r="18" spans="2:55" ht="14.25" customHeight="1">
      <c r="B18" s="272" t="s">
        <v>1733</v>
      </c>
      <c r="C18" s="74"/>
      <c r="D18" s="74"/>
      <c r="E18" s="74"/>
      <c r="F18" s="74"/>
      <c r="G18" s="74"/>
      <c r="H18" s="74"/>
      <c r="I18" s="5"/>
    </row>
    <row r="19" spans="2:55" ht="14.25" customHeight="1">
      <c r="B19" s="272" t="s">
        <v>1237</v>
      </c>
      <c r="C19" s="74"/>
      <c r="D19" s="74"/>
      <c r="E19" s="74"/>
      <c r="F19" s="74"/>
      <c r="G19" s="74"/>
      <c r="H19" s="74"/>
      <c r="I19" s="5"/>
    </row>
    <row r="20" spans="2:55" ht="14.25" customHeight="1">
      <c r="B20" s="272" t="s">
        <v>1734</v>
      </c>
      <c r="C20" s="74"/>
      <c r="D20" s="74"/>
      <c r="E20" s="74"/>
      <c r="F20" s="74"/>
      <c r="G20" s="74"/>
      <c r="H20" s="74"/>
      <c r="I20" s="5"/>
    </row>
    <row r="21" spans="2:55" ht="14.25" customHeight="1">
      <c r="I21" s="5"/>
    </row>
    <row r="22" spans="2:55" ht="14.25" customHeight="1">
      <c r="B22" s="256" t="s">
        <v>68</v>
      </c>
      <c r="C22" s="93" t="s">
        <v>70</v>
      </c>
      <c r="D22" s="195"/>
      <c r="E22" s="195"/>
      <c r="F22" s="195"/>
      <c r="G22" s="195"/>
      <c r="H22" s="221"/>
      <c r="I22" s="5"/>
    </row>
    <row r="23" spans="2:55" ht="14.25" customHeight="1">
      <c r="I23" s="5"/>
    </row>
    <row r="24" spans="2:55" ht="14.25" customHeight="1" thickBot="1">
      <c r="I24" s="5"/>
    </row>
    <row r="25" spans="2:55" s="349" customFormat="1" ht="16" thickBot="1">
      <c r="B25" s="350" t="s">
        <v>1537</v>
      </c>
    </row>
    <row r="26" spans="2:55" s="351" customFormat="1" ht="15">
      <c r="B26" s="352" t="s">
        <v>1747</v>
      </c>
      <c r="H26" s="370"/>
      <c r="I26" s="355"/>
      <c r="U26" s="5"/>
      <c r="AG26" s="5"/>
      <c r="AJ26" s="5"/>
      <c r="AU26" s="5"/>
      <c r="BC26" s="5"/>
    </row>
    <row r="27" spans="2:55" ht="14.25" customHeight="1">
      <c r="I27" s="5"/>
      <c r="U27" s="5"/>
      <c r="AG27" s="5"/>
      <c r="AJ27" s="5"/>
      <c r="AU27" s="5"/>
      <c r="BC27" s="5"/>
    </row>
    <row r="28" spans="2:55" ht="14.25" customHeight="1">
      <c r="B28" s="253" t="s">
        <v>69</v>
      </c>
      <c r="I28" s="5"/>
      <c r="K28" s="253" t="s">
        <v>72</v>
      </c>
      <c r="L28" s="255"/>
      <c r="M28" s="354" t="s">
        <v>1748</v>
      </c>
      <c r="U28" s="5"/>
      <c r="W28" s="253" t="s">
        <v>73</v>
      </c>
      <c r="X28" s="255"/>
      <c r="AG28" s="5"/>
      <c r="AI28" s="253" t="s">
        <v>1575</v>
      </c>
      <c r="AJ28" s="5"/>
      <c r="AL28" s="253" t="s">
        <v>71</v>
      </c>
      <c r="AM28" s="255"/>
      <c r="AU28" s="5"/>
      <c r="AW28" s="253" t="s">
        <v>1566</v>
      </c>
      <c r="BC28" s="5"/>
    </row>
    <row r="29" spans="2:55" ht="21" customHeight="1">
      <c r="B29" s="202" t="s">
        <v>104</v>
      </c>
      <c r="I29" s="5"/>
      <c r="K29" s="202" t="s">
        <v>104</v>
      </c>
      <c r="U29" s="5"/>
      <c r="W29" s="202" t="s">
        <v>104</v>
      </c>
      <c r="AG29" s="5"/>
      <c r="AI29" s="202" t="s">
        <v>1684</v>
      </c>
      <c r="AJ29" s="5"/>
      <c r="AL29" s="202" t="s">
        <v>104</v>
      </c>
      <c r="AU29" s="5"/>
      <c r="AW29" s="202" t="s">
        <v>104</v>
      </c>
      <c r="BC29" s="5"/>
    </row>
    <row r="30" spans="2:55" s="261" customFormat="1" ht="30">
      <c r="B30" s="258" t="s">
        <v>151</v>
      </c>
      <c r="C30" s="259" t="s">
        <v>105</v>
      </c>
      <c r="D30" s="259" t="s">
        <v>11</v>
      </c>
      <c r="E30" s="259" t="s">
        <v>106</v>
      </c>
      <c r="F30" s="259" t="s">
        <v>107</v>
      </c>
      <c r="G30" s="259" t="s">
        <v>1238</v>
      </c>
      <c r="H30" s="259" t="s">
        <v>1239</v>
      </c>
      <c r="I30" s="260"/>
      <c r="K30" s="258" t="s">
        <v>151</v>
      </c>
      <c r="L30" s="259" t="s">
        <v>105</v>
      </c>
      <c r="M30" s="259" t="s">
        <v>108</v>
      </c>
      <c r="N30" s="259" t="s">
        <v>11</v>
      </c>
      <c r="O30" s="259" t="s">
        <v>106</v>
      </c>
      <c r="P30" s="259" t="s">
        <v>107</v>
      </c>
      <c r="Q30" s="259" t="s">
        <v>1238</v>
      </c>
      <c r="R30" s="259" t="s">
        <v>1239</v>
      </c>
      <c r="S30" s="259" t="s">
        <v>1240</v>
      </c>
      <c r="T30" s="259" t="s">
        <v>1241</v>
      </c>
      <c r="U30" s="260"/>
      <c r="W30" s="258" t="s">
        <v>151</v>
      </c>
      <c r="X30" s="259" t="s">
        <v>105</v>
      </c>
      <c r="Y30" s="259" t="s">
        <v>109</v>
      </c>
      <c r="Z30" s="259" t="s">
        <v>11</v>
      </c>
      <c r="AA30" s="259" t="s">
        <v>106</v>
      </c>
      <c r="AB30" s="259" t="s">
        <v>1235</v>
      </c>
      <c r="AC30" s="259" t="s">
        <v>1238</v>
      </c>
      <c r="AD30" s="259" t="s">
        <v>1239</v>
      </c>
      <c r="AE30" s="259" t="s">
        <v>1240</v>
      </c>
      <c r="AF30" s="259" t="s">
        <v>1241</v>
      </c>
      <c r="AG30" s="260"/>
      <c r="AI30" s="262" t="s">
        <v>1705</v>
      </c>
      <c r="AJ30" s="260"/>
      <c r="AL30" s="258" t="s">
        <v>151</v>
      </c>
      <c r="AM30" s="259" t="s">
        <v>105</v>
      </c>
      <c r="AN30" s="259" t="s">
        <v>11</v>
      </c>
      <c r="AO30" s="259" t="s">
        <v>106</v>
      </c>
      <c r="AP30" s="259" t="s">
        <v>1154</v>
      </c>
      <c r="AQ30" s="259" t="s">
        <v>1238</v>
      </c>
      <c r="AR30" s="259" t="s">
        <v>1239</v>
      </c>
      <c r="AS30" s="259" t="s">
        <v>1240</v>
      </c>
      <c r="AT30" s="259" t="s">
        <v>1241</v>
      </c>
      <c r="AU30" s="260"/>
      <c r="AW30" s="258" t="s">
        <v>1567</v>
      </c>
      <c r="AX30" s="259" t="s">
        <v>105</v>
      </c>
      <c r="AY30" s="259" t="s">
        <v>109</v>
      </c>
      <c r="AZ30" s="259" t="s">
        <v>11</v>
      </c>
      <c r="BA30" s="259" t="s">
        <v>106</v>
      </c>
      <c r="BB30" s="259" t="s">
        <v>1235</v>
      </c>
      <c r="BC30" s="260"/>
    </row>
    <row r="31" spans="2:55" ht="14.25" customHeight="1">
      <c r="B31" s="66"/>
      <c r="C31" s="66"/>
      <c r="D31" s="66"/>
      <c r="E31" s="66"/>
      <c r="F31" s="68"/>
      <c r="G31" s="68"/>
      <c r="H31" s="68"/>
      <c r="I31" s="5"/>
      <c r="K31" s="66"/>
      <c r="L31" s="66"/>
      <c r="M31" s="77"/>
      <c r="N31" s="66"/>
      <c r="O31" s="66"/>
      <c r="P31" s="68"/>
      <c r="Q31" s="68"/>
      <c r="R31" s="68"/>
      <c r="S31" s="68"/>
      <c r="T31" s="68"/>
      <c r="U31" s="5"/>
      <c r="W31" s="66"/>
      <c r="X31" s="66"/>
      <c r="Y31" s="77"/>
      <c r="Z31" s="66"/>
      <c r="AA31" s="66"/>
      <c r="AB31" s="68"/>
      <c r="AC31" s="68"/>
      <c r="AD31" s="68"/>
      <c r="AE31" s="68"/>
      <c r="AF31" s="68"/>
      <c r="AG31" s="5"/>
      <c r="AI31" s="263"/>
      <c r="AJ31" s="5"/>
      <c r="AL31" s="66"/>
      <c r="AM31" s="66"/>
      <c r="AN31" s="66"/>
      <c r="AO31" s="66"/>
      <c r="AP31" s="68"/>
      <c r="AQ31" s="70"/>
      <c r="AR31" s="70"/>
      <c r="AS31" s="70"/>
      <c r="AT31" s="70"/>
      <c r="AU31" s="5"/>
      <c r="AW31" s="147"/>
      <c r="AX31" s="66"/>
      <c r="AY31" s="147"/>
      <c r="AZ31" s="66"/>
      <c r="BA31" s="66"/>
      <c r="BB31" s="68"/>
      <c r="BC31" s="5"/>
    </row>
    <row r="32" spans="2:55" ht="14.25" customHeight="1">
      <c r="B32" s="66"/>
      <c r="C32" s="66"/>
      <c r="D32" s="66"/>
      <c r="E32" s="66"/>
      <c r="F32" s="68"/>
      <c r="G32" s="68"/>
      <c r="H32" s="68"/>
      <c r="I32" s="5"/>
      <c r="K32" s="66"/>
      <c r="L32" s="66"/>
      <c r="M32" s="77"/>
      <c r="N32" s="66"/>
      <c r="O32" s="66"/>
      <c r="P32" s="68"/>
      <c r="Q32" s="68"/>
      <c r="R32" s="68"/>
      <c r="S32" s="68"/>
      <c r="T32" s="68"/>
      <c r="U32" s="5"/>
      <c r="W32" s="66"/>
      <c r="X32" s="66"/>
      <c r="Y32" s="77"/>
      <c r="Z32" s="66"/>
      <c r="AA32" s="66"/>
      <c r="AB32" s="68"/>
      <c r="AC32" s="68"/>
      <c r="AD32" s="68"/>
      <c r="AE32" s="68"/>
      <c r="AF32" s="68"/>
      <c r="AG32" s="5"/>
      <c r="AI32" s="264"/>
      <c r="AJ32" s="5"/>
      <c r="AL32" s="66"/>
      <c r="AM32" s="66"/>
      <c r="AN32" s="66"/>
      <c r="AO32" s="66"/>
      <c r="AP32" s="68"/>
      <c r="AQ32" s="70"/>
      <c r="AR32" s="70"/>
      <c r="AS32" s="70"/>
      <c r="AT32" s="70"/>
      <c r="AU32" s="5"/>
      <c r="AW32" s="147"/>
      <c r="AX32" s="66"/>
      <c r="AY32" s="147"/>
      <c r="AZ32" s="66"/>
      <c r="BA32" s="66"/>
      <c r="BB32" s="68"/>
      <c r="BC32" s="5"/>
    </row>
    <row r="33" spans="2:55" ht="14.25" customHeight="1">
      <c r="B33" s="66"/>
      <c r="C33" s="66"/>
      <c r="D33" s="66"/>
      <c r="E33" s="66"/>
      <c r="F33" s="68"/>
      <c r="G33" s="68"/>
      <c r="H33" s="68"/>
      <c r="I33" s="5"/>
      <c r="K33" s="66"/>
      <c r="L33" s="66"/>
      <c r="M33" s="77"/>
      <c r="N33" s="66"/>
      <c r="O33" s="66"/>
      <c r="P33" s="68"/>
      <c r="Q33" s="68"/>
      <c r="R33" s="68"/>
      <c r="S33" s="68"/>
      <c r="T33" s="68"/>
      <c r="U33" s="5"/>
      <c r="W33" s="66"/>
      <c r="X33" s="66"/>
      <c r="Y33" s="77"/>
      <c r="Z33" s="66"/>
      <c r="AA33" s="66"/>
      <c r="AB33" s="68"/>
      <c r="AC33" s="68"/>
      <c r="AD33" s="68"/>
      <c r="AE33" s="68"/>
      <c r="AF33" s="68"/>
      <c r="AG33" s="5"/>
      <c r="AI33" s="264"/>
      <c r="AJ33" s="5"/>
      <c r="AL33" s="66"/>
      <c r="AM33" s="66"/>
      <c r="AN33" s="66"/>
      <c r="AO33" s="66"/>
      <c r="AP33" s="68"/>
      <c r="AQ33" s="70"/>
      <c r="AR33" s="70"/>
      <c r="AS33" s="70"/>
      <c r="AT33" s="70"/>
      <c r="AU33" s="5"/>
      <c r="AW33" s="147"/>
      <c r="AX33" s="66"/>
      <c r="AY33" s="147"/>
      <c r="AZ33" s="66"/>
      <c r="BA33" s="66"/>
      <c r="BB33" s="68"/>
      <c r="BC33" s="5"/>
    </row>
    <row r="34" spans="2:55" ht="14.25" customHeight="1">
      <c r="B34" s="66"/>
      <c r="C34" s="66"/>
      <c r="D34" s="66"/>
      <c r="E34" s="66"/>
      <c r="F34" s="68"/>
      <c r="G34" s="68"/>
      <c r="H34" s="68"/>
      <c r="I34" s="5"/>
      <c r="K34" s="66"/>
      <c r="L34" s="66"/>
      <c r="M34" s="77"/>
      <c r="N34" s="66"/>
      <c r="O34" s="66"/>
      <c r="P34" s="68"/>
      <c r="Q34" s="68"/>
      <c r="R34" s="68"/>
      <c r="S34" s="68"/>
      <c r="T34" s="68"/>
      <c r="U34" s="5"/>
      <c r="W34" s="66"/>
      <c r="X34" s="66"/>
      <c r="Y34" s="77"/>
      <c r="Z34" s="66"/>
      <c r="AA34" s="66"/>
      <c r="AB34" s="68"/>
      <c r="AC34" s="68"/>
      <c r="AD34" s="68"/>
      <c r="AE34" s="68"/>
      <c r="AF34" s="68"/>
      <c r="AG34" s="5"/>
      <c r="AI34" s="264"/>
      <c r="AJ34" s="5"/>
      <c r="AL34" s="66"/>
      <c r="AM34" s="66"/>
      <c r="AN34" s="66"/>
      <c r="AO34" s="66"/>
      <c r="AP34" s="68"/>
      <c r="AQ34" s="70"/>
      <c r="AR34" s="70"/>
      <c r="AS34" s="70"/>
      <c r="AT34" s="70"/>
      <c r="AU34" s="5"/>
      <c r="AW34" s="147"/>
      <c r="AX34" s="66"/>
      <c r="AY34" s="147"/>
      <c r="AZ34" s="66"/>
      <c r="BA34" s="66"/>
      <c r="BB34" s="68"/>
      <c r="BC34" s="5"/>
    </row>
    <row r="35" spans="2:55" ht="14.25" customHeight="1">
      <c r="B35" s="66"/>
      <c r="C35" s="66"/>
      <c r="D35" s="66"/>
      <c r="E35" s="66"/>
      <c r="F35" s="68"/>
      <c r="G35" s="68"/>
      <c r="H35" s="68"/>
      <c r="I35" s="5"/>
      <c r="K35" s="66"/>
      <c r="L35" s="66"/>
      <c r="M35" s="77"/>
      <c r="N35" s="66"/>
      <c r="O35" s="66"/>
      <c r="P35" s="68"/>
      <c r="Q35" s="68"/>
      <c r="R35" s="68"/>
      <c r="S35" s="68"/>
      <c r="T35" s="68"/>
      <c r="U35" s="5"/>
      <c r="W35" s="66"/>
      <c r="X35" s="66"/>
      <c r="Y35" s="77"/>
      <c r="Z35" s="66"/>
      <c r="AA35" s="66"/>
      <c r="AB35" s="68"/>
      <c r="AC35" s="68"/>
      <c r="AD35" s="68"/>
      <c r="AE35" s="68"/>
      <c r="AF35" s="68"/>
      <c r="AG35" s="5"/>
      <c r="AI35" s="264"/>
      <c r="AJ35" s="5"/>
      <c r="AL35" s="66"/>
      <c r="AM35" s="66"/>
      <c r="AN35" s="66"/>
      <c r="AO35" s="66"/>
      <c r="AP35" s="68"/>
      <c r="AQ35" s="70"/>
      <c r="AR35" s="70"/>
      <c r="AS35" s="70"/>
      <c r="AT35" s="70"/>
      <c r="AU35" s="5"/>
      <c r="AW35" s="147"/>
      <c r="AX35" s="66"/>
      <c r="AY35" s="147"/>
      <c r="AZ35" s="66"/>
      <c r="BA35" s="66"/>
      <c r="BB35" s="68"/>
      <c r="BC35" s="5"/>
    </row>
    <row r="36" spans="2:55" ht="14.25" customHeight="1">
      <c r="B36" s="66"/>
      <c r="C36" s="66"/>
      <c r="D36" s="66"/>
      <c r="E36" s="66"/>
      <c r="F36" s="68"/>
      <c r="G36" s="68"/>
      <c r="H36" s="68"/>
      <c r="I36" s="5"/>
      <c r="K36" s="66"/>
      <c r="L36" s="66"/>
      <c r="M36" s="77"/>
      <c r="N36" s="66"/>
      <c r="O36" s="66"/>
      <c r="P36" s="68"/>
      <c r="Q36" s="68"/>
      <c r="R36" s="68"/>
      <c r="S36" s="68"/>
      <c r="T36" s="68"/>
      <c r="U36" s="5"/>
      <c r="W36" s="66"/>
      <c r="X36" s="66"/>
      <c r="Y36" s="77"/>
      <c r="Z36" s="66"/>
      <c r="AA36" s="66"/>
      <c r="AB36" s="68"/>
      <c r="AC36" s="68"/>
      <c r="AD36" s="68"/>
      <c r="AE36" s="68"/>
      <c r="AF36" s="68"/>
      <c r="AG36" s="5"/>
      <c r="AI36" s="264"/>
      <c r="AJ36" s="5"/>
      <c r="AL36" s="66"/>
      <c r="AM36" s="66"/>
      <c r="AN36" s="66"/>
      <c r="AO36" s="66"/>
      <c r="AP36" s="68"/>
      <c r="AQ36" s="70"/>
      <c r="AR36" s="70"/>
      <c r="AS36" s="70"/>
      <c r="AT36" s="70"/>
      <c r="AU36" s="5"/>
      <c r="AW36" s="147"/>
      <c r="AX36" s="66"/>
      <c r="AY36" s="147"/>
      <c r="AZ36" s="66"/>
      <c r="BA36" s="66"/>
      <c r="BB36" s="68"/>
      <c r="BC36" s="5"/>
    </row>
    <row r="37" spans="2:55" ht="14.25" customHeight="1">
      <c r="B37" s="66"/>
      <c r="C37" s="66"/>
      <c r="D37" s="66"/>
      <c r="E37" s="66"/>
      <c r="F37" s="68"/>
      <c r="G37" s="68"/>
      <c r="H37" s="68"/>
      <c r="I37" s="5"/>
      <c r="K37" s="66"/>
      <c r="L37" s="66"/>
      <c r="M37" s="77"/>
      <c r="N37" s="66"/>
      <c r="O37" s="66"/>
      <c r="P37" s="68"/>
      <c r="Q37" s="68"/>
      <c r="R37" s="68"/>
      <c r="S37" s="68"/>
      <c r="T37" s="68"/>
      <c r="U37" s="5"/>
      <c r="W37" s="66"/>
      <c r="X37" s="66"/>
      <c r="Y37" s="77"/>
      <c r="Z37" s="66"/>
      <c r="AA37" s="66"/>
      <c r="AB37" s="68"/>
      <c r="AC37" s="68"/>
      <c r="AD37" s="68"/>
      <c r="AE37" s="68"/>
      <c r="AF37" s="68"/>
      <c r="AG37" s="5"/>
      <c r="AI37" s="264"/>
      <c r="AJ37" s="5"/>
      <c r="AL37" s="66"/>
      <c r="AM37" s="66"/>
      <c r="AN37" s="66"/>
      <c r="AO37" s="66"/>
      <c r="AP37" s="68"/>
      <c r="AQ37" s="70"/>
      <c r="AR37" s="70"/>
      <c r="AS37" s="70"/>
      <c r="AT37" s="70"/>
      <c r="AU37" s="5"/>
      <c r="AW37" s="147"/>
      <c r="AX37" s="66"/>
      <c r="AY37" s="147"/>
      <c r="AZ37" s="66"/>
      <c r="BA37" s="66"/>
      <c r="BB37" s="68"/>
      <c r="BC37" s="5"/>
    </row>
    <row r="38" spans="2:55" ht="14.25" customHeight="1">
      <c r="B38" s="66"/>
      <c r="C38" s="66"/>
      <c r="D38" s="66"/>
      <c r="E38" s="66"/>
      <c r="F38" s="68"/>
      <c r="G38" s="68"/>
      <c r="H38" s="68"/>
      <c r="I38" s="5"/>
      <c r="K38" s="66"/>
      <c r="L38" s="66"/>
      <c r="M38" s="77"/>
      <c r="N38" s="66"/>
      <c r="O38" s="66"/>
      <c r="P38" s="68"/>
      <c r="Q38" s="68"/>
      <c r="R38" s="68"/>
      <c r="S38" s="68"/>
      <c r="T38" s="68"/>
      <c r="U38" s="5"/>
      <c r="W38" s="66"/>
      <c r="X38" s="66"/>
      <c r="Y38" s="77"/>
      <c r="Z38" s="66"/>
      <c r="AA38" s="66"/>
      <c r="AB38" s="68"/>
      <c r="AC38" s="68"/>
      <c r="AD38" s="68"/>
      <c r="AE38" s="68"/>
      <c r="AF38" s="68"/>
      <c r="AG38" s="5"/>
      <c r="AI38" s="264"/>
      <c r="AJ38" s="5"/>
      <c r="AL38" s="66"/>
      <c r="AM38" s="66"/>
      <c r="AN38" s="66"/>
      <c r="AO38" s="66"/>
      <c r="AP38" s="68"/>
      <c r="AQ38" s="70"/>
      <c r="AR38" s="70"/>
      <c r="AS38" s="70"/>
      <c r="AT38" s="70"/>
      <c r="AU38" s="5"/>
      <c r="AW38" s="147"/>
      <c r="AX38" s="66"/>
      <c r="AY38" s="147"/>
      <c r="AZ38" s="66"/>
      <c r="BA38" s="66"/>
      <c r="BB38" s="68"/>
      <c r="BC38" s="5"/>
    </row>
    <row r="39" spans="2:55" ht="14.25" customHeight="1">
      <c r="B39" s="66"/>
      <c r="C39" s="66"/>
      <c r="D39" s="66"/>
      <c r="E39" s="66"/>
      <c r="F39" s="68"/>
      <c r="G39" s="68"/>
      <c r="H39" s="68"/>
      <c r="I39" s="5"/>
      <c r="K39" s="66"/>
      <c r="L39" s="66"/>
      <c r="M39" s="77"/>
      <c r="N39" s="66"/>
      <c r="O39" s="66"/>
      <c r="P39" s="68"/>
      <c r="Q39" s="68"/>
      <c r="R39" s="68"/>
      <c r="S39" s="68"/>
      <c r="T39" s="68"/>
      <c r="U39" s="5"/>
      <c r="W39" s="66"/>
      <c r="X39" s="66"/>
      <c r="Y39" s="77"/>
      <c r="Z39" s="66"/>
      <c r="AA39" s="66"/>
      <c r="AB39" s="68"/>
      <c r="AC39" s="68"/>
      <c r="AD39" s="68"/>
      <c r="AE39" s="68"/>
      <c r="AF39" s="68"/>
      <c r="AG39" s="5"/>
      <c r="AI39" s="264"/>
      <c r="AJ39" s="5"/>
      <c r="AL39" s="66"/>
      <c r="AM39" s="66"/>
      <c r="AN39" s="66"/>
      <c r="AO39" s="66"/>
      <c r="AP39" s="68"/>
      <c r="AQ39" s="70"/>
      <c r="AR39" s="70"/>
      <c r="AS39" s="70"/>
      <c r="AT39" s="70"/>
      <c r="AU39" s="5"/>
      <c r="AW39" s="147"/>
      <c r="AX39" s="66"/>
      <c r="AY39" s="147"/>
      <c r="AZ39" s="66"/>
      <c r="BA39" s="66"/>
      <c r="BB39" s="68"/>
      <c r="BC39" s="5"/>
    </row>
    <row r="40" spans="2:55" ht="14.25" customHeight="1">
      <c r="B40" s="66"/>
      <c r="C40" s="66"/>
      <c r="D40" s="66"/>
      <c r="E40" s="66"/>
      <c r="F40" s="68"/>
      <c r="G40" s="68"/>
      <c r="H40" s="68"/>
      <c r="I40" s="5"/>
      <c r="K40" s="66"/>
      <c r="L40" s="66"/>
      <c r="M40" s="77"/>
      <c r="N40" s="66"/>
      <c r="O40" s="66"/>
      <c r="P40" s="68"/>
      <c r="Q40" s="68"/>
      <c r="R40" s="68"/>
      <c r="S40" s="68"/>
      <c r="T40" s="68"/>
      <c r="U40" s="5"/>
      <c r="W40" s="66"/>
      <c r="X40" s="66"/>
      <c r="Y40" s="77"/>
      <c r="Z40" s="66"/>
      <c r="AA40" s="66"/>
      <c r="AB40" s="68"/>
      <c r="AC40" s="68"/>
      <c r="AD40" s="68"/>
      <c r="AE40" s="68"/>
      <c r="AF40" s="68"/>
      <c r="AG40" s="5"/>
      <c r="AI40" s="264"/>
      <c r="AJ40" s="5"/>
      <c r="AL40" s="66"/>
      <c r="AM40" s="66"/>
      <c r="AN40" s="66"/>
      <c r="AO40" s="66"/>
      <c r="AP40" s="68"/>
      <c r="AQ40" s="70"/>
      <c r="AR40" s="70"/>
      <c r="AS40" s="70"/>
      <c r="AT40" s="70"/>
      <c r="AU40" s="5"/>
      <c r="AW40" s="147"/>
      <c r="AX40" s="66"/>
      <c r="AY40" s="147"/>
      <c r="AZ40" s="66"/>
      <c r="BA40" s="66"/>
      <c r="BB40" s="68"/>
      <c r="BC40" s="5"/>
    </row>
    <row r="41" spans="2:55" ht="14.25" customHeight="1">
      <c r="B41" s="66"/>
      <c r="C41" s="66"/>
      <c r="D41" s="66"/>
      <c r="E41" s="66"/>
      <c r="F41" s="68"/>
      <c r="G41" s="68"/>
      <c r="H41" s="68"/>
      <c r="I41" s="5"/>
      <c r="K41" s="66"/>
      <c r="L41" s="66"/>
      <c r="M41" s="77"/>
      <c r="N41" s="66"/>
      <c r="O41" s="66"/>
      <c r="P41" s="68"/>
      <c r="Q41" s="68"/>
      <c r="R41" s="68"/>
      <c r="S41" s="68"/>
      <c r="T41" s="68"/>
      <c r="U41" s="5"/>
      <c r="W41" s="66"/>
      <c r="X41" s="66"/>
      <c r="Y41" s="77"/>
      <c r="Z41" s="66"/>
      <c r="AA41" s="66"/>
      <c r="AB41" s="68"/>
      <c r="AC41" s="68"/>
      <c r="AD41" s="68"/>
      <c r="AE41" s="68"/>
      <c r="AF41" s="68"/>
      <c r="AG41" s="5"/>
      <c r="AI41" s="264"/>
      <c r="AJ41" s="5"/>
      <c r="AL41" s="66"/>
      <c r="AM41" s="66"/>
      <c r="AN41" s="66"/>
      <c r="AO41" s="66"/>
      <c r="AP41" s="68"/>
      <c r="AQ41" s="70"/>
      <c r="AR41" s="70"/>
      <c r="AS41" s="70"/>
      <c r="AT41" s="70"/>
      <c r="AU41" s="5"/>
      <c r="AW41" s="147"/>
      <c r="AX41" s="66"/>
      <c r="AY41" s="147"/>
      <c r="AZ41" s="66"/>
      <c r="BA41" s="66"/>
      <c r="BB41" s="68"/>
      <c r="BC41" s="5"/>
    </row>
    <row r="42" spans="2:55" ht="14.25" customHeight="1">
      <c r="B42" s="66"/>
      <c r="C42" s="66"/>
      <c r="D42" s="66"/>
      <c r="E42" s="66"/>
      <c r="F42" s="68"/>
      <c r="G42" s="68"/>
      <c r="H42" s="68"/>
      <c r="I42" s="5"/>
      <c r="K42" s="66"/>
      <c r="L42" s="66"/>
      <c r="M42" s="77"/>
      <c r="N42" s="66"/>
      <c r="O42" s="66"/>
      <c r="P42" s="68"/>
      <c r="Q42" s="68"/>
      <c r="R42" s="68"/>
      <c r="S42" s="68"/>
      <c r="T42" s="68"/>
      <c r="U42" s="5"/>
      <c r="W42" s="66"/>
      <c r="X42" s="66"/>
      <c r="Y42" s="77"/>
      <c r="Z42" s="66"/>
      <c r="AA42" s="66"/>
      <c r="AB42" s="68"/>
      <c r="AC42" s="68"/>
      <c r="AD42" s="68"/>
      <c r="AE42" s="68"/>
      <c r="AF42" s="68"/>
      <c r="AG42" s="5"/>
      <c r="AI42" s="264"/>
      <c r="AJ42" s="5"/>
      <c r="AL42" s="66"/>
      <c r="AM42" s="66"/>
      <c r="AN42" s="66"/>
      <c r="AO42" s="66"/>
      <c r="AP42" s="68"/>
      <c r="AQ42" s="70"/>
      <c r="AR42" s="70"/>
      <c r="AS42" s="70"/>
      <c r="AT42" s="70"/>
      <c r="AU42" s="5"/>
      <c r="AW42" s="147"/>
      <c r="AX42" s="66"/>
      <c r="AY42" s="147"/>
      <c r="AZ42" s="66"/>
      <c r="BA42" s="66"/>
      <c r="BB42" s="68"/>
      <c r="BC42" s="5"/>
    </row>
    <row r="43" spans="2:55" ht="14.25" customHeight="1">
      <c r="B43" s="66"/>
      <c r="C43" s="66"/>
      <c r="D43" s="66"/>
      <c r="E43" s="66"/>
      <c r="F43" s="68"/>
      <c r="G43" s="68"/>
      <c r="H43" s="68"/>
      <c r="I43" s="5"/>
      <c r="K43" s="66"/>
      <c r="L43" s="66"/>
      <c r="M43" s="77"/>
      <c r="N43" s="66"/>
      <c r="O43" s="66"/>
      <c r="P43" s="68"/>
      <c r="Q43" s="68"/>
      <c r="R43" s="68"/>
      <c r="S43" s="68"/>
      <c r="T43" s="68"/>
      <c r="U43" s="5"/>
      <c r="W43" s="66"/>
      <c r="X43" s="66"/>
      <c r="Y43" s="77"/>
      <c r="Z43" s="66"/>
      <c r="AA43" s="66"/>
      <c r="AB43" s="68"/>
      <c r="AC43" s="68"/>
      <c r="AD43" s="68"/>
      <c r="AE43" s="68"/>
      <c r="AF43" s="68"/>
      <c r="AG43" s="5"/>
      <c r="AI43" s="264"/>
      <c r="AJ43" s="5"/>
      <c r="AL43" s="66"/>
      <c r="AM43" s="66"/>
      <c r="AN43" s="66"/>
      <c r="AO43" s="66"/>
      <c r="AP43" s="68"/>
      <c r="AQ43" s="70"/>
      <c r="AR43" s="70"/>
      <c r="AS43" s="70"/>
      <c r="AT43" s="70"/>
      <c r="AU43" s="5"/>
      <c r="AW43" s="147"/>
      <c r="AX43" s="66"/>
      <c r="AY43" s="147"/>
      <c r="AZ43" s="66"/>
      <c r="BA43" s="66"/>
      <c r="BB43" s="68"/>
      <c r="BC43" s="5"/>
    </row>
    <row r="44" spans="2:55" ht="14.25" customHeight="1">
      <c r="B44" s="66"/>
      <c r="C44" s="66"/>
      <c r="D44" s="66"/>
      <c r="E44" s="66"/>
      <c r="F44" s="68"/>
      <c r="G44" s="68"/>
      <c r="H44" s="68"/>
      <c r="I44" s="5"/>
      <c r="K44" s="66"/>
      <c r="L44" s="66"/>
      <c r="M44" s="77"/>
      <c r="N44" s="66"/>
      <c r="O44" s="66"/>
      <c r="P44" s="68"/>
      <c r="Q44" s="68"/>
      <c r="R44" s="68"/>
      <c r="S44" s="68"/>
      <c r="T44" s="68"/>
      <c r="U44" s="5"/>
      <c r="W44" s="66"/>
      <c r="X44" s="66"/>
      <c r="Y44" s="77"/>
      <c r="Z44" s="66"/>
      <c r="AA44" s="66"/>
      <c r="AB44" s="68"/>
      <c r="AC44" s="68"/>
      <c r="AD44" s="68"/>
      <c r="AE44" s="68"/>
      <c r="AF44" s="68"/>
      <c r="AG44" s="5"/>
      <c r="AI44" s="264"/>
      <c r="AJ44" s="5"/>
      <c r="AL44" s="66"/>
      <c r="AM44" s="66"/>
      <c r="AN44" s="66"/>
      <c r="AO44" s="66"/>
      <c r="AP44" s="68"/>
      <c r="AQ44" s="70"/>
      <c r="AR44" s="70"/>
      <c r="AS44" s="70"/>
      <c r="AT44" s="70"/>
      <c r="AU44" s="5"/>
      <c r="AW44" s="147"/>
      <c r="AX44" s="66"/>
      <c r="AY44" s="147"/>
      <c r="AZ44" s="66"/>
      <c r="BA44" s="66"/>
      <c r="BB44" s="68"/>
      <c r="BC44" s="5"/>
    </row>
    <row r="45" spans="2:55" ht="14.25" customHeight="1">
      <c r="B45" s="66"/>
      <c r="C45" s="66"/>
      <c r="D45" s="66"/>
      <c r="E45" s="66"/>
      <c r="F45" s="68"/>
      <c r="G45" s="68"/>
      <c r="H45" s="68"/>
      <c r="I45" s="5"/>
      <c r="K45" s="66"/>
      <c r="L45" s="66"/>
      <c r="M45" s="77"/>
      <c r="N45" s="66"/>
      <c r="O45" s="66"/>
      <c r="P45" s="68"/>
      <c r="Q45" s="68"/>
      <c r="R45" s="68"/>
      <c r="S45" s="68"/>
      <c r="T45" s="68"/>
      <c r="U45" s="5"/>
      <c r="W45" s="66"/>
      <c r="X45" s="66"/>
      <c r="Y45" s="77"/>
      <c r="Z45" s="66"/>
      <c r="AA45" s="66"/>
      <c r="AB45" s="68"/>
      <c r="AC45" s="68"/>
      <c r="AD45" s="68"/>
      <c r="AE45" s="68"/>
      <c r="AF45" s="68"/>
      <c r="AG45" s="5"/>
      <c r="AI45" s="264"/>
      <c r="AJ45" s="5"/>
      <c r="AL45" s="66"/>
      <c r="AM45" s="66"/>
      <c r="AN45" s="66"/>
      <c r="AO45" s="66"/>
      <c r="AP45" s="68"/>
      <c r="AQ45" s="70"/>
      <c r="AR45" s="70"/>
      <c r="AS45" s="70"/>
      <c r="AT45" s="70"/>
      <c r="AU45" s="5"/>
      <c r="AW45" s="147"/>
      <c r="AX45" s="66"/>
      <c r="AY45" s="147"/>
      <c r="AZ45" s="66"/>
      <c r="BA45" s="66"/>
      <c r="BB45" s="68"/>
      <c r="BC45" s="5"/>
    </row>
    <row r="46" spans="2:55" ht="14.25" customHeight="1">
      <c r="B46" s="66"/>
      <c r="C46" s="66"/>
      <c r="D46" s="66"/>
      <c r="E46" s="66"/>
      <c r="F46" s="68"/>
      <c r="G46" s="68"/>
      <c r="H46" s="68"/>
      <c r="I46" s="5"/>
      <c r="K46" s="66"/>
      <c r="L46" s="66"/>
      <c r="M46" s="77"/>
      <c r="N46" s="66"/>
      <c r="O46" s="66"/>
      <c r="P46" s="68"/>
      <c r="Q46" s="68"/>
      <c r="R46" s="68"/>
      <c r="S46" s="68"/>
      <c r="T46" s="68"/>
      <c r="U46" s="5"/>
      <c r="W46" s="66"/>
      <c r="X46" s="66"/>
      <c r="Y46" s="77"/>
      <c r="Z46" s="66"/>
      <c r="AA46" s="66"/>
      <c r="AB46" s="68"/>
      <c r="AC46" s="68"/>
      <c r="AD46" s="68"/>
      <c r="AE46" s="68"/>
      <c r="AF46" s="68"/>
      <c r="AG46" s="5"/>
      <c r="AI46" s="264"/>
      <c r="AJ46" s="5"/>
      <c r="AL46" s="66"/>
      <c r="AM46" s="66"/>
      <c r="AN46" s="66"/>
      <c r="AO46" s="66"/>
      <c r="AP46" s="68"/>
      <c r="AQ46" s="70"/>
      <c r="AR46" s="70"/>
      <c r="AS46" s="70"/>
      <c r="AT46" s="70"/>
      <c r="AU46" s="5"/>
      <c r="AW46" s="147"/>
      <c r="AX46" s="66"/>
      <c r="AY46" s="147"/>
      <c r="AZ46" s="66"/>
      <c r="BA46" s="66"/>
      <c r="BB46" s="68"/>
      <c r="BC46" s="5"/>
    </row>
    <row r="47" spans="2:55" ht="14.25" customHeight="1">
      <c r="B47" s="66"/>
      <c r="C47" s="66"/>
      <c r="D47" s="66"/>
      <c r="E47" s="66"/>
      <c r="F47" s="68"/>
      <c r="G47" s="68"/>
      <c r="H47" s="68"/>
      <c r="I47" s="5"/>
      <c r="K47" s="66"/>
      <c r="L47" s="66"/>
      <c r="M47" s="77"/>
      <c r="N47" s="66"/>
      <c r="O47" s="66"/>
      <c r="P47" s="68"/>
      <c r="Q47" s="68"/>
      <c r="R47" s="68"/>
      <c r="S47" s="68"/>
      <c r="T47" s="68"/>
      <c r="U47" s="5"/>
      <c r="W47" s="66"/>
      <c r="X47" s="66"/>
      <c r="Y47" s="77"/>
      <c r="Z47" s="66"/>
      <c r="AA47" s="66"/>
      <c r="AB47" s="68"/>
      <c r="AC47" s="68"/>
      <c r="AD47" s="68"/>
      <c r="AE47" s="68"/>
      <c r="AF47" s="68"/>
      <c r="AG47" s="5"/>
      <c r="AI47" s="264"/>
      <c r="AJ47" s="5"/>
      <c r="AL47" s="66"/>
      <c r="AM47" s="66"/>
      <c r="AN47" s="66"/>
      <c r="AO47" s="66"/>
      <c r="AP47" s="68"/>
      <c r="AQ47" s="70"/>
      <c r="AR47" s="70"/>
      <c r="AS47" s="70"/>
      <c r="AT47" s="70"/>
      <c r="AU47" s="5"/>
      <c r="AW47" s="147"/>
      <c r="AX47" s="66"/>
      <c r="AY47" s="147"/>
      <c r="AZ47" s="66"/>
      <c r="BA47" s="66"/>
      <c r="BB47" s="68"/>
      <c r="BC47" s="5"/>
    </row>
    <row r="48" spans="2:55" ht="14.25" customHeight="1">
      <c r="B48" s="66"/>
      <c r="C48" s="66"/>
      <c r="D48" s="66"/>
      <c r="E48" s="66"/>
      <c r="F48" s="68"/>
      <c r="G48" s="68"/>
      <c r="H48" s="68"/>
      <c r="I48" s="5"/>
      <c r="K48" s="66"/>
      <c r="L48" s="66"/>
      <c r="M48" s="77"/>
      <c r="N48" s="66"/>
      <c r="O48" s="66"/>
      <c r="P48" s="68"/>
      <c r="Q48" s="68"/>
      <c r="R48" s="68"/>
      <c r="S48" s="68"/>
      <c r="T48" s="68"/>
      <c r="U48" s="5"/>
      <c r="W48" s="66"/>
      <c r="X48" s="66"/>
      <c r="Y48" s="77"/>
      <c r="Z48" s="66"/>
      <c r="AA48" s="66"/>
      <c r="AB48" s="68"/>
      <c r="AC48" s="68"/>
      <c r="AD48" s="68"/>
      <c r="AE48" s="68"/>
      <c r="AF48" s="68"/>
      <c r="AG48" s="5"/>
      <c r="AI48" s="264"/>
      <c r="AJ48" s="5"/>
      <c r="AL48" s="66"/>
      <c r="AM48" s="66"/>
      <c r="AN48" s="66"/>
      <c r="AO48" s="66"/>
      <c r="AP48" s="68"/>
      <c r="AQ48" s="70"/>
      <c r="AR48" s="70"/>
      <c r="AS48" s="70"/>
      <c r="AT48" s="70"/>
      <c r="AU48" s="5"/>
      <c r="AW48" s="147"/>
      <c r="AX48" s="66"/>
      <c r="AY48" s="147"/>
      <c r="AZ48" s="66"/>
      <c r="BA48" s="66"/>
      <c r="BB48" s="68"/>
      <c r="BC48" s="5"/>
    </row>
    <row r="49" spans="2:55" ht="14.25" customHeight="1">
      <c r="B49" s="66"/>
      <c r="C49" s="66"/>
      <c r="D49" s="66"/>
      <c r="E49" s="66"/>
      <c r="F49" s="68"/>
      <c r="G49" s="68"/>
      <c r="H49" s="68"/>
      <c r="I49" s="5"/>
      <c r="K49" s="66"/>
      <c r="L49" s="66"/>
      <c r="M49" s="77"/>
      <c r="N49" s="66"/>
      <c r="O49" s="66"/>
      <c r="P49" s="68"/>
      <c r="Q49" s="68"/>
      <c r="R49" s="68"/>
      <c r="S49" s="68"/>
      <c r="T49" s="68"/>
      <c r="U49" s="5"/>
      <c r="W49" s="66"/>
      <c r="X49" s="66"/>
      <c r="Y49" s="77"/>
      <c r="Z49" s="66"/>
      <c r="AA49" s="66"/>
      <c r="AB49" s="68"/>
      <c r="AC49" s="68"/>
      <c r="AD49" s="68"/>
      <c r="AE49" s="68"/>
      <c r="AF49" s="68"/>
      <c r="AG49" s="5"/>
      <c r="AI49" s="264"/>
      <c r="AJ49" s="5"/>
      <c r="AL49" s="66"/>
      <c r="AM49" s="66"/>
      <c r="AN49" s="66"/>
      <c r="AO49" s="66"/>
      <c r="AP49" s="68"/>
      <c r="AQ49" s="70"/>
      <c r="AR49" s="70"/>
      <c r="AS49" s="70"/>
      <c r="AT49" s="70"/>
      <c r="AU49" s="5"/>
      <c r="AW49" s="147"/>
      <c r="AX49" s="66"/>
      <c r="AY49" s="147"/>
      <c r="AZ49" s="66"/>
      <c r="BA49" s="66"/>
      <c r="BB49" s="68"/>
      <c r="BC49" s="5"/>
    </row>
    <row r="50" spans="2:55" ht="14.25" customHeight="1">
      <c r="B50" s="66"/>
      <c r="C50" s="66"/>
      <c r="D50" s="66"/>
      <c r="E50" s="66"/>
      <c r="F50" s="68"/>
      <c r="G50" s="68"/>
      <c r="H50" s="68"/>
      <c r="I50" s="5"/>
      <c r="K50" s="66"/>
      <c r="L50" s="66"/>
      <c r="M50" s="77"/>
      <c r="N50" s="66"/>
      <c r="O50" s="66"/>
      <c r="P50" s="68"/>
      <c r="Q50" s="68"/>
      <c r="R50" s="68"/>
      <c r="S50" s="68"/>
      <c r="T50" s="68"/>
      <c r="U50" s="5"/>
      <c r="W50" s="66"/>
      <c r="X50" s="66"/>
      <c r="Y50" s="77"/>
      <c r="Z50" s="66"/>
      <c r="AA50" s="66"/>
      <c r="AB50" s="68"/>
      <c r="AC50" s="68"/>
      <c r="AD50" s="68"/>
      <c r="AE50" s="68"/>
      <c r="AF50" s="68"/>
      <c r="AG50" s="5"/>
      <c r="AI50" s="264"/>
      <c r="AJ50" s="5"/>
      <c r="AL50" s="66"/>
      <c r="AM50" s="66"/>
      <c r="AN50" s="66"/>
      <c r="AO50" s="66"/>
      <c r="AP50" s="68"/>
      <c r="AQ50" s="70"/>
      <c r="AR50" s="70"/>
      <c r="AS50" s="70"/>
      <c r="AT50" s="70"/>
      <c r="AU50" s="5"/>
      <c r="AW50" s="147"/>
      <c r="AX50" s="66"/>
      <c r="AY50" s="147"/>
      <c r="AZ50" s="66"/>
      <c r="BA50" s="66"/>
      <c r="BB50" s="68"/>
      <c r="BC50" s="5"/>
    </row>
    <row r="51" spans="2:55" ht="14.25" customHeight="1">
      <c r="B51" s="66"/>
      <c r="C51" s="66"/>
      <c r="D51" s="66"/>
      <c r="E51" s="66"/>
      <c r="F51" s="68"/>
      <c r="G51" s="68"/>
      <c r="H51" s="68"/>
      <c r="I51" s="5"/>
      <c r="K51" s="66"/>
      <c r="L51" s="66"/>
      <c r="M51" s="77"/>
      <c r="N51" s="66"/>
      <c r="O51" s="66"/>
      <c r="P51" s="68"/>
      <c r="Q51" s="68"/>
      <c r="R51" s="68"/>
      <c r="S51" s="68"/>
      <c r="T51" s="68"/>
      <c r="U51" s="5"/>
      <c r="W51" s="66"/>
      <c r="X51" s="66"/>
      <c r="Y51" s="77"/>
      <c r="Z51" s="66"/>
      <c r="AA51" s="66"/>
      <c r="AB51" s="68"/>
      <c r="AC51" s="68"/>
      <c r="AD51" s="68"/>
      <c r="AE51" s="68"/>
      <c r="AF51" s="68"/>
      <c r="AG51" s="5"/>
      <c r="AI51" s="264"/>
      <c r="AJ51" s="5"/>
      <c r="AL51" s="66"/>
      <c r="AM51" s="66"/>
      <c r="AN51" s="66"/>
      <c r="AO51" s="66"/>
      <c r="AP51" s="68"/>
      <c r="AQ51" s="70"/>
      <c r="AR51" s="70"/>
      <c r="AS51" s="70"/>
      <c r="AT51" s="70"/>
      <c r="AU51" s="5"/>
      <c r="AW51" s="147"/>
      <c r="AX51" s="66"/>
      <c r="AY51" s="147"/>
      <c r="AZ51" s="66"/>
      <c r="BA51" s="66"/>
      <c r="BB51" s="68"/>
      <c r="BC51" s="5"/>
    </row>
    <row r="52" spans="2:55" ht="14.25" customHeight="1">
      <c r="B52" s="66"/>
      <c r="C52" s="66"/>
      <c r="D52" s="66"/>
      <c r="E52" s="66"/>
      <c r="F52" s="68"/>
      <c r="G52" s="68"/>
      <c r="H52" s="68"/>
      <c r="I52" s="5"/>
      <c r="K52" s="66"/>
      <c r="L52" s="66"/>
      <c r="M52" s="77"/>
      <c r="N52" s="66"/>
      <c r="O52" s="66"/>
      <c r="P52" s="68"/>
      <c r="Q52" s="68"/>
      <c r="R52" s="68"/>
      <c r="S52" s="68"/>
      <c r="T52" s="68"/>
      <c r="U52" s="5"/>
      <c r="W52" s="66"/>
      <c r="X52" s="66"/>
      <c r="Y52" s="77"/>
      <c r="Z52" s="66"/>
      <c r="AA52" s="66"/>
      <c r="AB52" s="68"/>
      <c r="AC52" s="68"/>
      <c r="AD52" s="68"/>
      <c r="AE52" s="68"/>
      <c r="AF52" s="68"/>
      <c r="AG52" s="5"/>
      <c r="AI52" s="264"/>
      <c r="AJ52" s="5"/>
      <c r="AL52" s="66"/>
      <c r="AM52" s="66"/>
      <c r="AN52" s="66"/>
      <c r="AO52" s="66"/>
      <c r="AP52" s="68"/>
      <c r="AQ52" s="70"/>
      <c r="AR52" s="70"/>
      <c r="AS52" s="70"/>
      <c r="AT52" s="70"/>
      <c r="AU52" s="5"/>
      <c r="AW52" s="147"/>
      <c r="AX52" s="66"/>
      <c r="AY52" s="147"/>
      <c r="AZ52" s="66"/>
      <c r="BA52" s="66"/>
      <c r="BB52" s="68"/>
      <c r="BC52" s="5"/>
    </row>
    <row r="53" spans="2:55" ht="14.25" customHeight="1">
      <c r="B53" s="66"/>
      <c r="C53" s="66"/>
      <c r="D53" s="66"/>
      <c r="E53" s="66"/>
      <c r="F53" s="68"/>
      <c r="G53" s="68"/>
      <c r="H53" s="68"/>
      <c r="I53" s="5"/>
      <c r="K53" s="66"/>
      <c r="L53" s="66"/>
      <c r="M53" s="77"/>
      <c r="N53" s="66"/>
      <c r="O53" s="66"/>
      <c r="P53" s="68"/>
      <c r="Q53" s="68"/>
      <c r="R53" s="68"/>
      <c r="S53" s="68"/>
      <c r="T53" s="68"/>
      <c r="U53" s="5"/>
      <c r="W53" s="66"/>
      <c r="X53" s="66"/>
      <c r="Y53" s="77"/>
      <c r="Z53" s="66"/>
      <c r="AA53" s="66"/>
      <c r="AB53" s="68"/>
      <c r="AC53" s="68"/>
      <c r="AD53" s="68"/>
      <c r="AE53" s="68"/>
      <c r="AF53" s="68"/>
      <c r="AG53" s="5"/>
      <c r="AI53" s="264"/>
      <c r="AJ53" s="5"/>
      <c r="AL53" s="66"/>
      <c r="AM53" s="66"/>
      <c r="AN53" s="66"/>
      <c r="AO53" s="66"/>
      <c r="AP53" s="68"/>
      <c r="AQ53" s="70"/>
      <c r="AR53" s="70"/>
      <c r="AS53" s="70"/>
      <c r="AT53" s="70"/>
      <c r="AU53" s="5"/>
      <c r="AW53" s="147"/>
      <c r="AX53" s="66"/>
      <c r="AY53" s="147"/>
      <c r="AZ53" s="66"/>
      <c r="BA53" s="66"/>
      <c r="BB53" s="68"/>
      <c r="BC53" s="5"/>
    </row>
    <row r="54" spans="2:55" ht="14.25" customHeight="1">
      <c r="B54" s="66"/>
      <c r="C54" s="66"/>
      <c r="D54" s="66"/>
      <c r="E54" s="66"/>
      <c r="F54" s="68"/>
      <c r="G54" s="68"/>
      <c r="H54" s="68"/>
      <c r="I54" s="5"/>
      <c r="K54" s="66"/>
      <c r="L54" s="66"/>
      <c r="M54" s="77"/>
      <c r="N54" s="66"/>
      <c r="O54" s="66"/>
      <c r="P54" s="68"/>
      <c r="Q54" s="68"/>
      <c r="R54" s="68"/>
      <c r="S54" s="68"/>
      <c r="T54" s="68"/>
      <c r="U54" s="5"/>
      <c r="W54" s="66"/>
      <c r="X54" s="66"/>
      <c r="Y54" s="77"/>
      <c r="Z54" s="66"/>
      <c r="AA54" s="66"/>
      <c r="AB54" s="68"/>
      <c r="AC54" s="68"/>
      <c r="AD54" s="68"/>
      <c r="AE54" s="68"/>
      <c r="AF54" s="68"/>
      <c r="AG54" s="5"/>
      <c r="AI54" s="264"/>
      <c r="AJ54" s="5"/>
      <c r="AL54" s="66"/>
      <c r="AM54" s="66"/>
      <c r="AN54" s="66"/>
      <c r="AO54" s="66"/>
      <c r="AP54" s="68"/>
      <c r="AQ54" s="70"/>
      <c r="AR54" s="70"/>
      <c r="AS54" s="70"/>
      <c r="AT54" s="70"/>
      <c r="AU54" s="5"/>
      <c r="AW54" s="147"/>
      <c r="AX54" s="66"/>
      <c r="AY54" s="147"/>
      <c r="AZ54" s="66"/>
      <c r="BA54" s="66"/>
      <c r="BB54" s="68"/>
      <c r="BC54" s="5"/>
    </row>
    <row r="55" spans="2:55" ht="14.25" customHeight="1">
      <c r="B55" s="66"/>
      <c r="C55" s="66"/>
      <c r="D55" s="66"/>
      <c r="E55" s="66"/>
      <c r="F55" s="68"/>
      <c r="G55" s="68"/>
      <c r="H55" s="68"/>
      <c r="I55" s="5"/>
      <c r="K55" s="66"/>
      <c r="L55" s="66"/>
      <c r="M55" s="77"/>
      <c r="N55" s="66"/>
      <c r="O55" s="66"/>
      <c r="P55" s="68"/>
      <c r="Q55" s="68"/>
      <c r="R55" s="68"/>
      <c r="S55" s="68"/>
      <c r="T55" s="68"/>
      <c r="U55" s="5"/>
      <c r="W55" s="66"/>
      <c r="X55" s="66"/>
      <c r="Y55" s="77"/>
      <c r="Z55" s="66"/>
      <c r="AA55" s="66"/>
      <c r="AB55" s="68"/>
      <c r="AC55" s="68"/>
      <c r="AD55" s="68"/>
      <c r="AE55" s="68"/>
      <c r="AF55" s="68"/>
      <c r="AG55" s="5"/>
      <c r="AI55" s="264"/>
      <c r="AJ55" s="5"/>
      <c r="AL55" s="66"/>
      <c r="AM55" s="66"/>
      <c r="AN55" s="66"/>
      <c r="AO55" s="66"/>
      <c r="AP55" s="68"/>
      <c r="AQ55" s="70"/>
      <c r="AR55" s="70"/>
      <c r="AS55" s="70"/>
      <c r="AT55" s="70"/>
      <c r="AU55" s="5"/>
      <c r="AW55" s="147"/>
      <c r="AX55" s="66"/>
      <c r="AY55" s="147"/>
      <c r="AZ55" s="66"/>
      <c r="BA55" s="66"/>
      <c r="BB55" s="68"/>
      <c r="BC55" s="5"/>
    </row>
    <row r="56" spans="2:55" ht="14.25" customHeight="1">
      <c r="B56" s="66"/>
      <c r="C56" s="66"/>
      <c r="D56" s="66"/>
      <c r="E56" s="66"/>
      <c r="F56" s="68"/>
      <c r="G56" s="68"/>
      <c r="H56" s="68"/>
      <c r="I56" s="5"/>
      <c r="K56" s="66"/>
      <c r="L56" s="66"/>
      <c r="M56" s="77"/>
      <c r="N56" s="66"/>
      <c r="O56" s="66"/>
      <c r="P56" s="68"/>
      <c r="Q56" s="68"/>
      <c r="R56" s="68"/>
      <c r="S56" s="68"/>
      <c r="T56" s="68"/>
      <c r="U56" s="5"/>
      <c r="W56" s="66"/>
      <c r="X56" s="66"/>
      <c r="Y56" s="77"/>
      <c r="Z56" s="66"/>
      <c r="AA56" s="66"/>
      <c r="AB56" s="68"/>
      <c r="AC56" s="68"/>
      <c r="AD56" s="68"/>
      <c r="AE56" s="68"/>
      <c r="AF56" s="68"/>
      <c r="AG56" s="5"/>
      <c r="AI56" s="264"/>
      <c r="AJ56" s="5"/>
      <c r="AL56" s="66"/>
      <c r="AM56" s="66"/>
      <c r="AN56" s="66"/>
      <c r="AO56" s="66"/>
      <c r="AP56" s="68"/>
      <c r="AQ56" s="70"/>
      <c r="AR56" s="70"/>
      <c r="AS56" s="70"/>
      <c r="AT56" s="70"/>
      <c r="AU56" s="5"/>
      <c r="AW56" s="147"/>
      <c r="AX56" s="66"/>
      <c r="AY56" s="147"/>
      <c r="AZ56" s="66"/>
      <c r="BA56" s="66"/>
      <c r="BB56" s="68"/>
      <c r="BC56" s="5"/>
    </row>
    <row r="57" spans="2:55" ht="14.25" customHeight="1">
      <c r="B57" s="66"/>
      <c r="C57" s="66"/>
      <c r="D57" s="66"/>
      <c r="E57" s="66"/>
      <c r="F57" s="68"/>
      <c r="G57" s="68"/>
      <c r="H57" s="68"/>
      <c r="I57" s="5"/>
      <c r="K57" s="66"/>
      <c r="L57" s="66"/>
      <c r="M57" s="77"/>
      <c r="N57" s="66"/>
      <c r="O57" s="66"/>
      <c r="P57" s="68"/>
      <c r="Q57" s="68"/>
      <c r="R57" s="68"/>
      <c r="S57" s="68"/>
      <c r="T57" s="68"/>
      <c r="U57" s="5"/>
      <c r="W57" s="66"/>
      <c r="X57" s="66"/>
      <c r="Y57" s="77"/>
      <c r="Z57" s="66"/>
      <c r="AA57" s="66"/>
      <c r="AB57" s="68"/>
      <c r="AC57" s="68"/>
      <c r="AD57" s="68"/>
      <c r="AE57" s="68"/>
      <c r="AF57" s="68"/>
      <c r="AG57" s="5"/>
      <c r="AI57" s="264"/>
      <c r="AJ57" s="5"/>
      <c r="AL57" s="66"/>
      <c r="AM57" s="66"/>
      <c r="AN57" s="66"/>
      <c r="AO57" s="66"/>
      <c r="AP57" s="68"/>
      <c r="AQ57" s="70"/>
      <c r="AR57" s="70"/>
      <c r="AS57" s="70"/>
      <c r="AT57" s="70"/>
      <c r="AU57" s="5"/>
      <c r="AW57" s="147"/>
      <c r="AX57" s="66"/>
      <c r="AY57" s="147"/>
      <c r="AZ57" s="66"/>
      <c r="BA57" s="66"/>
      <c r="BB57" s="68"/>
      <c r="BC57" s="5"/>
    </row>
    <row r="58" spans="2:55" ht="14.25" customHeight="1">
      <c r="B58" s="66"/>
      <c r="C58" s="66"/>
      <c r="D58" s="66"/>
      <c r="E58" s="66"/>
      <c r="F58" s="68"/>
      <c r="G58" s="68"/>
      <c r="H58" s="68"/>
      <c r="I58" s="5"/>
      <c r="K58" s="66"/>
      <c r="L58" s="66"/>
      <c r="M58" s="77"/>
      <c r="N58" s="66"/>
      <c r="O58" s="66"/>
      <c r="P58" s="68"/>
      <c r="Q58" s="68"/>
      <c r="R58" s="68"/>
      <c r="S58" s="68"/>
      <c r="T58" s="68"/>
      <c r="U58" s="5"/>
      <c r="W58" s="66"/>
      <c r="X58" s="66"/>
      <c r="Y58" s="77"/>
      <c r="Z58" s="66"/>
      <c r="AA58" s="66"/>
      <c r="AB58" s="68"/>
      <c r="AC58" s="68"/>
      <c r="AD58" s="68"/>
      <c r="AE58" s="68"/>
      <c r="AF58" s="68"/>
      <c r="AG58" s="5"/>
      <c r="AI58" s="264"/>
      <c r="AJ58" s="5"/>
      <c r="AL58" s="66"/>
      <c r="AM58" s="66"/>
      <c r="AN58" s="66"/>
      <c r="AO58" s="66"/>
      <c r="AP58" s="68"/>
      <c r="AQ58" s="70"/>
      <c r="AR58" s="70"/>
      <c r="AS58" s="70"/>
      <c r="AT58" s="70"/>
      <c r="AU58" s="5"/>
      <c r="AW58" s="147"/>
      <c r="AX58" s="66"/>
      <c r="AY58" s="147"/>
      <c r="AZ58" s="66"/>
      <c r="BA58" s="66"/>
      <c r="BB58" s="68"/>
      <c r="BC58" s="5"/>
    </row>
    <row r="59" spans="2:55" ht="14.25" customHeight="1">
      <c r="B59" s="66"/>
      <c r="C59" s="66"/>
      <c r="D59" s="66"/>
      <c r="E59" s="66"/>
      <c r="F59" s="68"/>
      <c r="G59" s="68"/>
      <c r="H59" s="68"/>
      <c r="I59" s="5"/>
      <c r="K59" s="66"/>
      <c r="L59" s="66"/>
      <c r="M59" s="77"/>
      <c r="N59" s="66"/>
      <c r="O59" s="66"/>
      <c r="P59" s="68"/>
      <c r="Q59" s="68"/>
      <c r="R59" s="68"/>
      <c r="S59" s="68"/>
      <c r="T59" s="68"/>
      <c r="U59" s="5"/>
      <c r="W59" s="66"/>
      <c r="X59" s="66"/>
      <c r="Y59" s="77"/>
      <c r="Z59" s="66"/>
      <c r="AA59" s="66"/>
      <c r="AB59" s="68"/>
      <c r="AC59" s="68"/>
      <c r="AD59" s="68"/>
      <c r="AE59" s="68"/>
      <c r="AF59" s="68"/>
      <c r="AG59" s="5"/>
      <c r="AI59" s="264"/>
      <c r="AJ59" s="5"/>
      <c r="AL59" s="66"/>
      <c r="AM59" s="66"/>
      <c r="AN59" s="66"/>
      <c r="AO59" s="66"/>
      <c r="AP59" s="68"/>
      <c r="AQ59" s="70"/>
      <c r="AR59" s="70"/>
      <c r="AS59" s="70"/>
      <c r="AT59" s="70"/>
      <c r="AU59" s="5"/>
      <c r="AW59" s="147"/>
      <c r="AX59" s="66"/>
      <c r="AY59" s="147"/>
      <c r="AZ59" s="66"/>
      <c r="BA59" s="66"/>
      <c r="BB59" s="68"/>
      <c r="BC59" s="5"/>
    </row>
    <row r="60" spans="2:55" ht="14.25" customHeight="1">
      <c r="B60" s="66"/>
      <c r="C60" s="66"/>
      <c r="D60" s="66"/>
      <c r="E60" s="66"/>
      <c r="F60" s="68"/>
      <c r="G60" s="68"/>
      <c r="H60" s="68"/>
      <c r="I60" s="5"/>
      <c r="K60" s="66"/>
      <c r="L60" s="66"/>
      <c r="M60" s="77"/>
      <c r="N60" s="66"/>
      <c r="O60" s="66"/>
      <c r="P60" s="68"/>
      <c r="Q60" s="68"/>
      <c r="R60" s="68"/>
      <c r="S60" s="68"/>
      <c r="T60" s="68"/>
      <c r="U60" s="5"/>
      <c r="W60" s="66"/>
      <c r="X60" s="66"/>
      <c r="Y60" s="77"/>
      <c r="Z60" s="66"/>
      <c r="AA60" s="66"/>
      <c r="AB60" s="68"/>
      <c r="AC60" s="68"/>
      <c r="AD60" s="68"/>
      <c r="AE60" s="68"/>
      <c r="AF60" s="68"/>
      <c r="AG60" s="5"/>
      <c r="AI60" s="264"/>
      <c r="AJ60" s="5"/>
      <c r="AL60" s="66"/>
      <c r="AM60" s="66"/>
      <c r="AN60" s="66"/>
      <c r="AO60" s="66"/>
      <c r="AP60" s="68"/>
      <c r="AQ60" s="70"/>
      <c r="AR60" s="70"/>
      <c r="AS60" s="70"/>
      <c r="AT60" s="70"/>
      <c r="AU60" s="5"/>
      <c r="AW60" s="147"/>
      <c r="AX60" s="66"/>
      <c r="AY60" s="147"/>
      <c r="AZ60" s="66"/>
      <c r="BA60" s="66"/>
      <c r="BB60" s="68"/>
      <c r="BC60" s="5"/>
    </row>
    <row r="61" spans="2:55" ht="14.25" customHeight="1">
      <c r="B61" s="66"/>
      <c r="C61" s="66"/>
      <c r="D61" s="66"/>
      <c r="E61" s="66"/>
      <c r="F61" s="68"/>
      <c r="G61" s="68"/>
      <c r="H61" s="68"/>
      <c r="I61" s="5"/>
      <c r="K61" s="66"/>
      <c r="L61" s="66"/>
      <c r="M61" s="77"/>
      <c r="N61" s="66"/>
      <c r="O61" s="66"/>
      <c r="P61" s="68"/>
      <c r="Q61" s="68"/>
      <c r="R61" s="68"/>
      <c r="S61" s="68"/>
      <c r="T61" s="68"/>
      <c r="U61" s="5"/>
      <c r="W61" s="66"/>
      <c r="X61" s="66"/>
      <c r="Y61" s="77"/>
      <c r="Z61" s="66"/>
      <c r="AA61" s="66"/>
      <c r="AB61" s="68"/>
      <c r="AC61" s="68"/>
      <c r="AD61" s="68"/>
      <c r="AE61" s="68"/>
      <c r="AF61" s="68"/>
      <c r="AG61" s="5"/>
      <c r="AI61" s="264"/>
      <c r="AJ61" s="5"/>
      <c r="AL61" s="66"/>
      <c r="AM61" s="66"/>
      <c r="AN61" s="66"/>
      <c r="AO61" s="66"/>
      <c r="AP61" s="68"/>
      <c r="AQ61" s="70"/>
      <c r="AR61" s="70"/>
      <c r="AS61" s="70"/>
      <c r="AT61" s="70"/>
      <c r="AU61" s="5"/>
      <c r="AW61" s="147"/>
      <c r="AX61" s="66"/>
      <c r="AY61" s="147"/>
      <c r="AZ61" s="66"/>
      <c r="BA61" s="66"/>
      <c r="BB61" s="68"/>
      <c r="BC61" s="5"/>
    </row>
    <row r="62" spans="2:55" ht="14.25" customHeight="1">
      <c r="B62" s="66"/>
      <c r="C62" s="66"/>
      <c r="D62" s="66"/>
      <c r="E62" s="66"/>
      <c r="F62" s="68"/>
      <c r="G62" s="68"/>
      <c r="H62" s="68"/>
      <c r="I62" s="5"/>
      <c r="K62" s="66"/>
      <c r="L62" s="66"/>
      <c r="M62" s="77"/>
      <c r="N62" s="66"/>
      <c r="O62" s="66"/>
      <c r="P62" s="68"/>
      <c r="Q62" s="68"/>
      <c r="R62" s="68"/>
      <c r="S62" s="68"/>
      <c r="T62" s="68"/>
      <c r="U62" s="5"/>
      <c r="W62" s="66"/>
      <c r="X62" s="66"/>
      <c r="Y62" s="77"/>
      <c r="Z62" s="66"/>
      <c r="AA62" s="66"/>
      <c r="AB62" s="68"/>
      <c r="AC62" s="68"/>
      <c r="AD62" s="68"/>
      <c r="AE62" s="68"/>
      <c r="AF62" s="68"/>
      <c r="AG62" s="5"/>
      <c r="AI62" s="264"/>
      <c r="AJ62" s="5"/>
      <c r="AL62" s="66"/>
      <c r="AM62" s="66"/>
      <c r="AN62" s="66"/>
      <c r="AO62" s="66"/>
      <c r="AP62" s="68"/>
      <c r="AQ62" s="70"/>
      <c r="AR62" s="70"/>
      <c r="AS62" s="70"/>
      <c r="AT62" s="70"/>
      <c r="AU62" s="5"/>
      <c r="AW62" s="147"/>
      <c r="AX62" s="66"/>
      <c r="AY62" s="147"/>
      <c r="AZ62" s="66"/>
      <c r="BA62" s="66"/>
      <c r="BB62" s="68"/>
      <c r="BC62" s="5"/>
    </row>
    <row r="63" spans="2:55" ht="14.25" customHeight="1">
      <c r="B63" s="66"/>
      <c r="C63" s="66"/>
      <c r="D63" s="66"/>
      <c r="E63" s="66"/>
      <c r="F63" s="68"/>
      <c r="G63" s="68"/>
      <c r="H63" s="68"/>
      <c r="I63" s="5"/>
      <c r="K63" s="66"/>
      <c r="L63" s="66"/>
      <c r="M63" s="77"/>
      <c r="N63" s="66"/>
      <c r="O63" s="66"/>
      <c r="P63" s="68"/>
      <c r="Q63" s="68"/>
      <c r="R63" s="68"/>
      <c r="S63" s="68"/>
      <c r="T63" s="68"/>
      <c r="U63" s="5"/>
      <c r="W63" s="66"/>
      <c r="X63" s="66"/>
      <c r="Y63" s="77"/>
      <c r="Z63" s="66"/>
      <c r="AA63" s="66"/>
      <c r="AB63" s="68"/>
      <c r="AC63" s="68"/>
      <c r="AD63" s="68"/>
      <c r="AE63" s="68"/>
      <c r="AF63" s="68"/>
      <c r="AG63" s="5"/>
      <c r="AI63" s="264"/>
      <c r="AJ63" s="5"/>
      <c r="AL63" s="66"/>
      <c r="AM63" s="66"/>
      <c r="AN63" s="66"/>
      <c r="AO63" s="66"/>
      <c r="AP63" s="68"/>
      <c r="AQ63" s="70"/>
      <c r="AR63" s="70"/>
      <c r="AS63" s="70"/>
      <c r="AT63" s="70"/>
      <c r="AU63" s="5"/>
      <c r="AW63" s="147"/>
      <c r="AX63" s="66"/>
      <c r="AY63" s="147"/>
      <c r="AZ63" s="66"/>
      <c r="BA63" s="66"/>
      <c r="BB63" s="68"/>
      <c r="BC63" s="5"/>
    </row>
    <row r="64" spans="2:55" ht="14.25" customHeight="1">
      <c r="B64" s="66"/>
      <c r="C64" s="66"/>
      <c r="D64" s="66"/>
      <c r="E64" s="66"/>
      <c r="F64" s="68"/>
      <c r="G64" s="68"/>
      <c r="H64" s="68"/>
      <c r="I64" s="5"/>
      <c r="K64" s="66"/>
      <c r="L64" s="66"/>
      <c r="M64" s="77"/>
      <c r="N64" s="66"/>
      <c r="O64" s="66"/>
      <c r="P64" s="68"/>
      <c r="Q64" s="68"/>
      <c r="R64" s="68"/>
      <c r="S64" s="68"/>
      <c r="T64" s="68"/>
      <c r="U64" s="5"/>
      <c r="W64" s="66"/>
      <c r="X64" s="66"/>
      <c r="Y64" s="77"/>
      <c r="Z64" s="66"/>
      <c r="AA64" s="66"/>
      <c r="AB64" s="68"/>
      <c r="AC64" s="68"/>
      <c r="AD64" s="68"/>
      <c r="AE64" s="68"/>
      <c r="AF64" s="68"/>
      <c r="AG64" s="5"/>
      <c r="AI64" s="264"/>
      <c r="AJ64" s="5"/>
      <c r="AL64" s="66"/>
      <c r="AM64" s="66"/>
      <c r="AN64" s="66"/>
      <c r="AO64" s="66"/>
      <c r="AP64" s="68"/>
      <c r="AQ64" s="70"/>
      <c r="AR64" s="70"/>
      <c r="AS64" s="70"/>
      <c r="AT64" s="70"/>
      <c r="AU64" s="5"/>
      <c r="AW64" s="147"/>
      <c r="AX64" s="66"/>
      <c r="AY64" s="147"/>
      <c r="AZ64" s="66"/>
      <c r="BA64" s="66"/>
      <c r="BB64" s="68"/>
      <c r="BC64" s="5"/>
    </row>
    <row r="65" spans="2:55" ht="14.25" customHeight="1">
      <c r="B65" s="66"/>
      <c r="C65" s="66"/>
      <c r="D65" s="66"/>
      <c r="E65" s="66"/>
      <c r="F65" s="68"/>
      <c r="G65" s="68"/>
      <c r="H65" s="68"/>
      <c r="I65" s="5"/>
      <c r="K65" s="66"/>
      <c r="L65" s="66"/>
      <c r="M65" s="77"/>
      <c r="N65" s="66"/>
      <c r="O65" s="66"/>
      <c r="P65" s="68"/>
      <c r="Q65" s="68"/>
      <c r="R65" s="68"/>
      <c r="S65" s="68"/>
      <c r="T65" s="68"/>
      <c r="U65" s="5"/>
      <c r="W65" s="66"/>
      <c r="X65" s="66"/>
      <c r="Y65" s="77"/>
      <c r="Z65" s="66"/>
      <c r="AA65" s="66"/>
      <c r="AB65" s="68"/>
      <c r="AC65" s="68"/>
      <c r="AD65" s="68"/>
      <c r="AE65" s="68"/>
      <c r="AF65" s="68"/>
      <c r="AG65" s="5"/>
      <c r="AI65" s="264"/>
      <c r="AJ65" s="5"/>
      <c r="AL65" s="66"/>
      <c r="AM65" s="66"/>
      <c r="AN65" s="66"/>
      <c r="AO65" s="66"/>
      <c r="AP65" s="68"/>
      <c r="AQ65" s="70"/>
      <c r="AR65" s="70"/>
      <c r="AS65" s="70"/>
      <c r="AT65" s="70"/>
      <c r="AU65" s="5"/>
      <c r="AW65" s="147"/>
      <c r="AX65" s="66"/>
      <c r="AY65" s="147"/>
      <c r="AZ65" s="66"/>
      <c r="BA65" s="66"/>
      <c r="BB65" s="68"/>
      <c r="BC65" s="5"/>
    </row>
    <row r="66" spans="2:55" ht="14.25" customHeight="1">
      <c r="B66" s="66"/>
      <c r="C66" s="66"/>
      <c r="D66" s="66"/>
      <c r="E66" s="66"/>
      <c r="F66" s="68"/>
      <c r="G66" s="68"/>
      <c r="H66" s="68"/>
      <c r="I66" s="5"/>
      <c r="K66" s="66"/>
      <c r="L66" s="66"/>
      <c r="M66" s="77"/>
      <c r="N66" s="66"/>
      <c r="O66" s="66"/>
      <c r="P66" s="68"/>
      <c r="Q66" s="68"/>
      <c r="R66" s="68"/>
      <c r="S66" s="68"/>
      <c r="T66" s="68"/>
      <c r="U66" s="5"/>
      <c r="W66" s="66"/>
      <c r="X66" s="66"/>
      <c r="Y66" s="77"/>
      <c r="Z66" s="66"/>
      <c r="AA66" s="66"/>
      <c r="AB66" s="68"/>
      <c r="AC66" s="68"/>
      <c r="AD66" s="68"/>
      <c r="AE66" s="68"/>
      <c r="AF66" s="68"/>
      <c r="AG66" s="5"/>
      <c r="AI66" s="264"/>
      <c r="AJ66" s="5"/>
      <c r="AL66" s="66"/>
      <c r="AM66" s="66"/>
      <c r="AN66" s="66"/>
      <c r="AO66" s="66"/>
      <c r="AP66" s="68"/>
      <c r="AQ66" s="70"/>
      <c r="AR66" s="70"/>
      <c r="AS66" s="70"/>
      <c r="AT66" s="70"/>
      <c r="AU66" s="5"/>
      <c r="AW66" s="147"/>
      <c r="AX66" s="66"/>
      <c r="AY66" s="147"/>
      <c r="AZ66" s="66"/>
      <c r="BA66" s="66"/>
      <c r="BB66" s="68"/>
      <c r="BC66" s="5"/>
    </row>
    <row r="67" spans="2:55" ht="14.25" customHeight="1">
      <c r="B67" s="66"/>
      <c r="C67" s="66"/>
      <c r="D67" s="66"/>
      <c r="E67" s="66"/>
      <c r="F67" s="68"/>
      <c r="G67" s="68"/>
      <c r="H67" s="68"/>
      <c r="I67" s="5"/>
      <c r="K67" s="66"/>
      <c r="L67" s="66"/>
      <c r="M67" s="77"/>
      <c r="N67" s="66"/>
      <c r="O67" s="66"/>
      <c r="P67" s="68"/>
      <c r="Q67" s="68"/>
      <c r="R67" s="68"/>
      <c r="S67" s="68"/>
      <c r="T67" s="68"/>
      <c r="U67" s="5"/>
      <c r="W67" s="66"/>
      <c r="X67" s="66"/>
      <c r="Y67" s="77"/>
      <c r="Z67" s="66"/>
      <c r="AA67" s="66"/>
      <c r="AB67" s="68"/>
      <c r="AC67" s="68"/>
      <c r="AD67" s="68"/>
      <c r="AE67" s="68"/>
      <c r="AF67" s="68"/>
      <c r="AG67" s="5"/>
      <c r="AI67" s="264"/>
      <c r="AJ67" s="5"/>
      <c r="AL67" s="66"/>
      <c r="AM67" s="66"/>
      <c r="AN67" s="66"/>
      <c r="AO67" s="66"/>
      <c r="AP67" s="68"/>
      <c r="AQ67" s="70"/>
      <c r="AR67" s="70"/>
      <c r="AS67" s="70"/>
      <c r="AT67" s="70"/>
      <c r="AU67" s="5"/>
      <c r="AW67" s="147"/>
      <c r="AX67" s="66"/>
      <c r="AY67" s="147"/>
      <c r="AZ67" s="66"/>
      <c r="BA67" s="66"/>
      <c r="BB67" s="68"/>
      <c r="BC67" s="5"/>
    </row>
    <row r="68" spans="2:55" ht="14.25" customHeight="1">
      <c r="B68" s="66"/>
      <c r="C68" s="66"/>
      <c r="D68" s="66"/>
      <c r="E68" s="66"/>
      <c r="F68" s="68"/>
      <c r="G68" s="68"/>
      <c r="H68" s="68"/>
      <c r="I68" s="5"/>
      <c r="K68" s="66"/>
      <c r="L68" s="66"/>
      <c r="M68" s="77"/>
      <c r="N68" s="66"/>
      <c r="O68" s="66"/>
      <c r="P68" s="68"/>
      <c r="Q68" s="68"/>
      <c r="R68" s="68"/>
      <c r="S68" s="68"/>
      <c r="T68" s="68"/>
      <c r="U68" s="5"/>
      <c r="W68" s="66"/>
      <c r="X68" s="66"/>
      <c r="Y68" s="77"/>
      <c r="Z68" s="66"/>
      <c r="AA68" s="66"/>
      <c r="AB68" s="68"/>
      <c r="AC68" s="68"/>
      <c r="AD68" s="68"/>
      <c r="AE68" s="68"/>
      <c r="AF68" s="68"/>
      <c r="AG68" s="5"/>
      <c r="AI68" s="264"/>
      <c r="AJ68" s="5"/>
      <c r="AL68" s="66"/>
      <c r="AM68" s="66"/>
      <c r="AN68" s="66"/>
      <c r="AO68" s="66"/>
      <c r="AP68" s="68"/>
      <c r="AQ68" s="70"/>
      <c r="AR68" s="70"/>
      <c r="AS68" s="70"/>
      <c r="AT68" s="70"/>
      <c r="AU68" s="5"/>
      <c r="AW68" s="147"/>
      <c r="AX68" s="66"/>
      <c r="AY68" s="147"/>
      <c r="AZ68" s="66"/>
      <c r="BA68" s="66"/>
      <c r="BB68" s="68"/>
      <c r="BC68" s="5"/>
    </row>
    <row r="69" spans="2:55" ht="14.25" customHeight="1">
      <c r="B69" s="66"/>
      <c r="C69" s="66"/>
      <c r="D69" s="66"/>
      <c r="E69" s="66"/>
      <c r="F69" s="68"/>
      <c r="G69" s="68"/>
      <c r="H69" s="68"/>
      <c r="I69" s="5"/>
      <c r="K69" s="66"/>
      <c r="L69" s="66"/>
      <c r="M69" s="77"/>
      <c r="N69" s="66"/>
      <c r="O69" s="66"/>
      <c r="P69" s="68"/>
      <c r="Q69" s="68"/>
      <c r="R69" s="68"/>
      <c r="S69" s="68"/>
      <c r="T69" s="68"/>
      <c r="U69" s="5"/>
      <c r="W69" s="66"/>
      <c r="X69" s="66"/>
      <c r="Y69" s="77"/>
      <c r="Z69" s="66"/>
      <c r="AA69" s="66"/>
      <c r="AB69" s="68"/>
      <c r="AC69" s="68"/>
      <c r="AD69" s="68"/>
      <c r="AE69" s="68"/>
      <c r="AF69" s="68"/>
      <c r="AG69" s="5"/>
      <c r="AI69" s="264"/>
      <c r="AJ69" s="5"/>
      <c r="AL69" s="66"/>
      <c r="AM69" s="66"/>
      <c r="AN69" s="66"/>
      <c r="AO69" s="66"/>
      <c r="AP69" s="68"/>
      <c r="AQ69" s="70"/>
      <c r="AR69" s="70"/>
      <c r="AS69" s="70"/>
      <c r="AT69" s="70"/>
      <c r="AU69" s="5"/>
      <c r="AW69" s="147"/>
      <c r="AX69" s="66"/>
      <c r="AY69" s="147"/>
      <c r="AZ69" s="66"/>
      <c r="BA69" s="66"/>
      <c r="BB69" s="68"/>
      <c r="BC69" s="5"/>
    </row>
    <row r="70" spans="2:55" ht="14.25" customHeight="1">
      <c r="B70" s="66"/>
      <c r="C70" s="66"/>
      <c r="D70" s="66"/>
      <c r="E70" s="66"/>
      <c r="F70" s="68"/>
      <c r="G70" s="68"/>
      <c r="H70" s="68"/>
      <c r="I70" s="5"/>
      <c r="K70" s="66"/>
      <c r="L70" s="66"/>
      <c r="M70" s="77"/>
      <c r="N70" s="66"/>
      <c r="O70" s="66"/>
      <c r="P70" s="68"/>
      <c r="Q70" s="68"/>
      <c r="R70" s="68"/>
      <c r="S70" s="68"/>
      <c r="T70" s="68"/>
      <c r="U70" s="5"/>
      <c r="W70" s="66"/>
      <c r="X70" s="66"/>
      <c r="Y70" s="77"/>
      <c r="Z70" s="66"/>
      <c r="AA70" s="66"/>
      <c r="AB70" s="68"/>
      <c r="AC70" s="68"/>
      <c r="AD70" s="68"/>
      <c r="AE70" s="68"/>
      <c r="AF70" s="68"/>
      <c r="AG70" s="5"/>
      <c r="AI70" s="264"/>
      <c r="AJ70" s="5"/>
      <c r="AL70" s="66"/>
      <c r="AM70" s="66"/>
      <c r="AN70" s="66"/>
      <c r="AO70" s="66"/>
      <c r="AP70" s="68"/>
      <c r="AQ70" s="70"/>
      <c r="AR70" s="70"/>
      <c r="AS70" s="70"/>
      <c r="AT70" s="70"/>
      <c r="AU70" s="5"/>
      <c r="AW70" s="147"/>
      <c r="AX70" s="66"/>
      <c r="AY70" s="147"/>
      <c r="AZ70" s="66"/>
      <c r="BA70" s="66"/>
      <c r="BB70" s="68"/>
      <c r="BC70" s="5"/>
    </row>
    <row r="71" spans="2:55" ht="14.25" customHeight="1">
      <c r="B71" s="66"/>
      <c r="C71" s="66"/>
      <c r="D71" s="66"/>
      <c r="E71" s="66"/>
      <c r="F71" s="68"/>
      <c r="G71" s="68"/>
      <c r="H71" s="68"/>
      <c r="I71" s="5"/>
      <c r="K71" s="66"/>
      <c r="L71" s="66"/>
      <c r="M71" s="77"/>
      <c r="N71" s="66"/>
      <c r="O71" s="66"/>
      <c r="P71" s="68"/>
      <c r="Q71" s="68"/>
      <c r="R71" s="68"/>
      <c r="S71" s="68"/>
      <c r="T71" s="68"/>
      <c r="U71" s="5"/>
      <c r="W71" s="66"/>
      <c r="X71" s="66"/>
      <c r="Y71" s="77"/>
      <c r="Z71" s="66"/>
      <c r="AA71" s="66"/>
      <c r="AB71" s="68"/>
      <c r="AC71" s="68"/>
      <c r="AD71" s="68"/>
      <c r="AE71" s="68"/>
      <c r="AF71" s="68"/>
      <c r="AG71" s="5"/>
      <c r="AI71" s="264"/>
      <c r="AJ71" s="5"/>
      <c r="AL71" s="66"/>
      <c r="AM71" s="66"/>
      <c r="AN71" s="66"/>
      <c r="AO71" s="66"/>
      <c r="AP71" s="68"/>
      <c r="AQ71" s="70"/>
      <c r="AR71" s="70"/>
      <c r="AS71" s="70"/>
      <c r="AT71" s="70"/>
      <c r="AU71" s="5"/>
      <c r="AW71" s="147"/>
      <c r="AX71" s="66"/>
      <c r="AY71" s="147"/>
      <c r="AZ71" s="66"/>
      <c r="BA71" s="66"/>
      <c r="BB71" s="68"/>
      <c r="BC71" s="5"/>
    </row>
    <row r="72" spans="2:55" ht="14.25" customHeight="1">
      <c r="B72" s="66"/>
      <c r="C72" s="66"/>
      <c r="D72" s="66"/>
      <c r="E72" s="66"/>
      <c r="F72" s="68"/>
      <c r="G72" s="68"/>
      <c r="H72" s="68"/>
      <c r="I72" s="5"/>
      <c r="K72" s="66"/>
      <c r="L72" s="66"/>
      <c r="M72" s="77"/>
      <c r="N72" s="66"/>
      <c r="O72" s="66"/>
      <c r="P72" s="68"/>
      <c r="Q72" s="68"/>
      <c r="R72" s="68"/>
      <c r="S72" s="68"/>
      <c r="T72" s="68"/>
      <c r="U72" s="5"/>
      <c r="W72" s="66"/>
      <c r="X72" s="66"/>
      <c r="Y72" s="77"/>
      <c r="Z72" s="66"/>
      <c r="AA72" s="66"/>
      <c r="AB72" s="68"/>
      <c r="AC72" s="68"/>
      <c r="AD72" s="68"/>
      <c r="AE72" s="68"/>
      <c r="AF72" s="68"/>
      <c r="AG72" s="5"/>
      <c r="AI72" s="264"/>
      <c r="AJ72" s="5"/>
      <c r="AL72" s="66"/>
      <c r="AM72" s="66"/>
      <c r="AN72" s="66"/>
      <c r="AO72" s="66"/>
      <c r="AP72" s="68"/>
      <c r="AQ72" s="70"/>
      <c r="AR72" s="70"/>
      <c r="AS72" s="70"/>
      <c r="AT72" s="70"/>
      <c r="AU72" s="5"/>
      <c r="AW72" s="147"/>
      <c r="AX72" s="66"/>
      <c r="AY72" s="147"/>
      <c r="AZ72" s="66"/>
      <c r="BA72" s="66"/>
      <c r="BB72" s="68"/>
      <c r="BC72" s="5"/>
    </row>
    <row r="73" spans="2:55" ht="14.25" customHeight="1">
      <c r="B73" s="66"/>
      <c r="C73" s="66"/>
      <c r="D73" s="66"/>
      <c r="E73" s="66"/>
      <c r="F73" s="68"/>
      <c r="G73" s="68"/>
      <c r="H73" s="68"/>
      <c r="I73" s="5"/>
      <c r="K73" s="66"/>
      <c r="L73" s="66"/>
      <c r="M73" s="77"/>
      <c r="N73" s="66"/>
      <c r="O73" s="66"/>
      <c r="P73" s="68"/>
      <c r="Q73" s="68"/>
      <c r="R73" s="68"/>
      <c r="S73" s="68"/>
      <c r="T73" s="68"/>
      <c r="U73" s="5"/>
      <c r="W73" s="66"/>
      <c r="X73" s="66"/>
      <c r="Y73" s="77"/>
      <c r="Z73" s="66"/>
      <c r="AA73" s="66"/>
      <c r="AB73" s="68"/>
      <c r="AC73" s="68"/>
      <c r="AD73" s="68"/>
      <c r="AE73" s="68"/>
      <c r="AF73" s="68"/>
      <c r="AG73" s="5"/>
      <c r="AI73" s="264"/>
      <c r="AJ73" s="5"/>
      <c r="AL73" s="66"/>
      <c r="AM73" s="66"/>
      <c r="AN73" s="66"/>
      <c r="AO73" s="66"/>
      <c r="AP73" s="68"/>
      <c r="AQ73" s="70"/>
      <c r="AR73" s="70"/>
      <c r="AS73" s="70"/>
      <c r="AT73" s="70"/>
      <c r="AU73" s="5"/>
      <c r="AW73" s="147"/>
      <c r="AX73" s="66"/>
      <c r="AY73" s="147"/>
      <c r="AZ73" s="66"/>
      <c r="BA73" s="66"/>
      <c r="BB73" s="68"/>
      <c r="BC73" s="5"/>
    </row>
    <row r="74" spans="2:55" ht="14.25" customHeight="1">
      <c r="B74" s="66"/>
      <c r="C74" s="66"/>
      <c r="D74" s="66"/>
      <c r="E74" s="66"/>
      <c r="F74" s="68"/>
      <c r="G74" s="68"/>
      <c r="H74" s="68"/>
      <c r="I74" s="5"/>
      <c r="K74" s="66"/>
      <c r="L74" s="66"/>
      <c r="M74" s="77"/>
      <c r="N74" s="66"/>
      <c r="O74" s="66"/>
      <c r="P74" s="68"/>
      <c r="Q74" s="68"/>
      <c r="R74" s="68"/>
      <c r="S74" s="68"/>
      <c r="T74" s="68"/>
      <c r="U74" s="5"/>
      <c r="W74" s="66"/>
      <c r="X74" s="66"/>
      <c r="Y74" s="77"/>
      <c r="Z74" s="66"/>
      <c r="AA74" s="66"/>
      <c r="AB74" s="68"/>
      <c r="AC74" s="68"/>
      <c r="AD74" s="68"/>
      <c r="AE74" s="68"/>
      <c r="AF74" s="68"/>
      <c r="AG74" s="5"/>
      <c r="AI74" s="264"/>
      <c r="AJ74" s="5"/>
      <c r="AL74" s="66"/>
      <c r="AM74" s="66"/>
      <c r="AN74" s="66"/>
      <c r="AO74" s="66"/>
      <c r="AP74" s="68"/>
      <c r="AQ74" s="70"/>
      <c r="AR74" s="70"/>
      <c r="AS74" s="70"/>
      <c r="AT74" s="70"/>
      <c r="AU74" s="5"/>
      <c r="AW74" s="147"/>
      <c r="AX74" s="66"/>
      <c r="AY74" s="147"/>
      <c r="AZ74" s="66"/>
      <c r="BA74" s="66"/>
      <c r="BB74" s="68"/>
      <c r="BC74" s="5"/>
    </row>
    <row r="75" spans="2:55" ht="14.25" customHeight="1">
      <c r="B75" s="66"/>
      <c r="C75" s="66"/>
      <c r="D75" s="66"/>
      <c r="E75" s="66"/>
      <c r="F75" s="68"/>
      <c r="G75" s="68"/>
      <c r="H75" s="68"/>
      <c r="I75" s="5"/>
      <c r="K75" s="66"/>
      <c r="L75" s="66"/>
      <c r="M75" s="77"/>
      <c r="N75" s="66"/>
      <c r="O75" s="66"/>
      <c r="P75" s="68"/>
      <c r="Q75" s="68"/>
      <c r="R75" s="68"/>
      <c r="S75" s="68"/>
      <c r="T75" s="68"/>
      <c r="U75" s="5"/>
      <c r="W75" s="66"/>
      <c r="X75" s="66"/>
      <c r="Y75" s="77"/>
      <c r="Z75" s="66"/>
      <c r="AA75" s="66"/>
      <c r="AB75" s="68"/>
      <c r="AC75" s="68"/>
      <c r="AD75" s="68"/>
      <c r="AE75" s="68"/>
      <c r="AF75" s="68"/>
      <c r="AG75" s="5"/>
      <c r="AI75" s="264"/>
      <c r="AJ75" s="5"/>
      <c r="AL75" s="66"/>
      <c r="AM75" s="66"/>
      <c r="AN75" s="66"/>
      <c r="AO75" s="66"/>
      <c r="AP75" s="68"/>
      <c r="AQ75" s="70"/>
      <c r="AR75" s="70"/>
      <c r="AS75" s="70"/>
      <c r="AT75" s="70"/>
      <c r="AU75" s="5"/>
      <c r="AW75" s="147"/>
      <c r="AX75" s="66"/>
      <c r="AY75" s="147"/>
      <c r="AZ75" s="66"/>
      <c r="BA75" s="66"/>
      <c r="BB75" s="68"/>
      <c r="BC75" s="5"/>
    </row>
    <row r="76" spans="2:55" ht="14.25" customHeight="1">
      <c r="B76" s="66"/>
      <c r="C76" s="66"/>
      <c r="D76" s="66"/>
      <c r="E76" s="66"/>
      <c r="F76" s="68"/>
      <c r="G76" s="68"/>
      <c r="H76" s="68"/>
      <c r="I76" s="5"/>
      <c r="K76" s="66"/>
      <c r="L76" s="66"/>
      <c r="M76" s="77"/>
      <c r="N76" s="66"/>
      <c r="O76" s="66"/>
      <c r="P76" s="68"/>
      <c r="Q76" s="68"/>
      <c r="R76" s="68"/>
      <c r="S76" s="68"/>
      <c r="T76" s="68"/>
      <c r="U76" s="5"/>
      <c r="W76" s="66"/>
      <c r="X76" s="66"/>
      <c r="Y76" s="77"/>
      <c r="Z76" s="66"/>
      <c r="AA76" s="66"/>
      <c r="AB76" s="68"/>
      <c r="AC76" s="68"/>
      <c r="AD76" s="68"/>
      <c r="AE76" s="68"/>
      <c r="AF76" s="68"/>
      <c r="AG76" s="5"/>
      <c r="AI76" s="264"/>
      <c r="AJ76" s="5"/>
      <c r="AL76" s="66"/>
      <c r="AM76" s="66"/>
      <c r="AN76" s="66"/>
      <c r="AO76" s="66"/>
      <c r="AP76" s="68"/>
      <c r="AQ76" s="70"/>
      <c r="AR76" s="70"/>
      <c r="AS76" s="70"/>
      <c r="AT76" s="70"/>
      <c r="AU76" s="5"/>
      <c r="AW76" s="147"/>
      <c r="AX76" s="66"/>
      <c r="AY76" s="147"/>
      <c r="AZ76" s="66"/>
      <c r="BA76" s="66"/>
      <c r="BB76" s="68"/>
      <c r="BC76" s="5"/>
    </row>
    <row r="77" spans="2:55" ht="14.25" customHeight="1">
      <c r="B77" s="66"/>
      <c r="C77" s="66"/>
      <c r="D77" s="66"/>
      <c r="E77" s="66"/>
      <c r="F77" s="68"/>
      <c r="G77" s="68"/>
      <c r="H77" s="68"/>
      <c r="I77" s="5"/>
      <c r="K77" s="66"/>
      <c r="L77" s="66"/>
      <c r="M77" s="77"/>
      <c r="N77" s="66"/>
      <c r="O77" s="66"/>
      <c r="P77" s="68"/>
      <c r="Q77" s="68"/>
      <c r="R77" s="68"/>
      <c r="S77" s="68"/>
      <c r="T77" s="68"/>
      <c r="U77" s="5"/>
      <c r="W77" s="66"/>
      <c r="X77" s="66"/>
      <c r="Y77" s="77"/>
      <c r="Z77" s="66"/>
      <c r="AA77" s="66"/>
      <c r="AB77" s="68"/>
      <c r="AC77" s="68"/>
      <c r="AD77" s="68"/>
      <c r="AE77" s="68"/>
      <c r="AF77" s="68"/>
      <c r="AG77" s="5"/>
      <c r="AI77" s="264"/>
      <c r="AJ77" s="5"/>
      <c r="AL77" s="66"/>
      <c r="AM77" s="66"/>
      <c r="AN77" s="66"/>
      <c r="AO77" s="66"/>
      <c r="AP77" s="68"/>
      <c r="AQ77" s="70"/>
      <c r="AR77" s="70"/>
      <c r="AS77" s="70"/>
      <c r="AT77" s="70"/>
      <c r="AU77" s="5"/>
      <c r="AW77" s="147"/>
      <c r="AX77" s="66"/>
      <c r="AY77" s="147"/>
      <c r="AZ77" s="66"/>
      <c r="BA77" s="66"/>
      <c r="BB77" s="68"/>
      <c r="BC77" s="5"/>
    </row>
    <row r="78" spans="2:55" ht="14.25" customHeight="1">
      <c r="B78" s="66"/>
      <c r="C78" s="66"/>
      <c r="D78" s="66"/>
      <c r="E78" s="66"/>
      <c r="F78" s="68"/>
      <c r="G78" s="68"/>
      <c r="H78" s="68"/>
      <c r="I78" s="5"/>
      <c r="K78" s="66"/>
      <c r="L78" s="66"/>
      <c r="M78" s="77"/>
      <c r="N78" s="66"/>
      <c r="O78" s="66"/>
      <c r="P78" s="68"/>
      <c r="Q78" s="68"/>
      <c r="R78" s="68"/>
      <c r="S78" s="68"/>
      <c r="T78" s="68"/>
      <c r="U78" s="5"/>
      <c r="W78" s="66"/>
      <c r="X78" s="66"/>
      <c r="Y78" s="77"/>
      <c r="Z78" s="66"/>
      <c r="AA78" s="66"/>
      <c r="AB78" s="68"/>
      <c r="AC78" s="68"/>
      <c r="AD78" s="68"/>
      <c r="AE78" s="68"/>
      <c r="AF78" s="68"/>
      <c r="AG78" s="5"/>
      <c r="AI78" s="264"/>
      <c r="AJ78" s="5"/>
      <c r="AL78" s="66"/>
      <c r="AM78" s="66"/>
      <c r="AN78" s="66"/>
      <c r="AO78" s="66"/>
      <c r="AP78" s="68"/>
      <c r="AQ78" s="70"/>
      <c r="AR78" s="70"/>
      <c r="AS78" s="70"/>
      <c r="AT78" s="70"/>
      <c r="AU78" s="5"/>
      <c r="AW78" s="147"/>
      <c r="AX78" s="66"/>
      <c r="AY78" s="147"/>
      <c r="AZ78" s="66"/>
      <c r="BA78" s="66"/>
      <c r="BB78" s="68"/>
      <c r="BC78" s="5"/>
    </row>
    <row r="79" spans="2:55" ht="14.25" customHeight="1">
      <c r="B79" s="66"/>
      <c r="C79" s="66"/>
      <c r="D79" s="66"/>
      <c r="E79" s="66"/>
      <c r="F79" s="68"/>
      <c r="G79" s="68"/>
      <c r="H79" s="68"/>
      <c r="I79" s="5"/>
      <c r="K79" s="66"/>
      <c r="L79" s="66"/>
      <c r="M79" s="77"/>
      <c r="N79" s="66"/>
      <c r="O79" s="66"/>
      <c r="P79" s="68"/>
      <c r="Q79" s="68"/>
      <c r="R79" s="68"/>
      <c r="S79" s="68"/>
      <c r="T79" s="68"/>
      <c r="U79" s="5"/>
      <c r="W79" s="66"/>
      <c r="X79" s="66"/>
      <c r="Y79" s="77"/>
      <c r="Z79" s="66"/>
      <c r="AA79" s="66"/>
      <c r="AB79" s="68"/>
      <c r="AC79" s="68"/>
      <c r="AD79" s="68"/>
      <c r="AE79" s="68"/>
      <c r="AF79" s="68"/>
      <c r="AG79" s="5"/>
      <c r="AI79" s="264"/>
      <c r="AJ79" s="5"/>
      <c r="AL79" s="66"/>
      <c r="AM79" s="66"/>
      <c r="AN79" s="66"/>
      <c r="AO79" s="66"/>
      <c r="AP79" s="68"/>
      <c r="AQ79" s="70"/>
      <c r="AR79" s="70"/>
      <c r="AS79" s="70"/>
      <c r="AT79" s="70"/>
      <c r="AU79" s="5"/>
      <c r="AW79" s="147"/>
      <c r="AX79" s="66"/>
      <c r="AY79" s="147"/>
      <c r="AZ79" s="66"/>
      <c r="BA79" s="66"/>
      <c r="BB79" s="68"/>
      <c r="BC79" s="5"/>
    </row>
    <row r="80" spans="2:55" ht="14.25" customHeight="1">
      <c r="B80" s="66"/>
      <c r="C80" s="66"/>
      <c r="D80" s="66"/>
      <c r="E80" s="66"/>
      <c r="F80" s="68"/>
      <c r="G80" s="68"/>
      <c r="H80" s="68"/>
      <c r="I80" s="5"/>
      <c r="K80" s="66"/>
      <c r="L80" s="66"/>
      <c r="M80" s="77"/>
      <c r="N80" s="66"/>
      <c r="O80" s="66"/>
      <c r="P80" s="68"/>
      <c r="Q80" s="68"/>
      <c r="R80" s="68"/>
      <c r="S80" s="68"/>
      <c r="T80" s="68"/>
      <c r="U80" s="5"/>
      <c r="W80" s="66"/>
      <c r="X80" s="66"/>
      <c r="Y80" s="77"/>
      <c r="Z80" s="66"/>
      <c r="AA80" s="66"/>
      <c r="AB80" s="68"/>
      <c r="AC80" s="68"/>
      <c r="AD80" s="68"/>
      <c r="AE80" s="68"/>
      <c r="AF80" s="68"/>
      <c r="AG80" s="5"/>
      <c r="AI80" s="264"/>
      <c r="AJ80" s="5"/>
      <c r="AL80" s="66"/>
      <c r="AM80" s="66"/>
      <c r="AN80" s="66"/>
      <c r="AO80" s="66"/>
      <c r="AP80" s="68"/>
      <c r="AQ80" s="70"/>
      <c r="AR80" s="70"/>
      <c r="AS80" s="70"/>
      <c r="AT80" s="70"/>
      <c r="AU80" s="5"/>
      <c r="AW80" s="147"/>
      <c r="AX80" s="66"/>
      <c r="AY80" s="147"/>
      <c r="AZ80" s="66"/>
      <c r="BA80" s="66"/>
      <c r="BB80" s="68"/>
      <c r="BC80" s="5"/>
    </row>
    <row r="81" spans="2:55" ht="14.25" customHeight="1">
      <c r="B81" s="66"/>
      <c r="C81" s="66"/>
      <c r="D81" s="66"/>
      <c r="E81" s="66"/>
      <c r="F81" s="68"/>
      <c r="G81" s="68"/>
      <c r="H81" s="68"/>
      <c r="I81" s="5"/>
      <c r="K81" s="66"/>
      <c r="L81" s="66"/>
      <c r="M81" s="77"/>
      <c r="N81" s="66"/>
      <c r="O81" s="66"/>
      <c r="P81" s="68"/>
      <c r="Q81" s="68"/>
      <c r="R81" s="68"/>
      <c r="S81" s="68"/>
      <c r="T81" s="68"/>
      <c r="U81" s="5"/>
      <c r="W81" s="66"/>
      <c r="X81" s="66"/>
      <c r="Y81" s="77"/>
      <c r="Z81" s="66"/>
      <c r="AA81" s="66"/>
      <c r="AB81" s="68"/>
      <c r="AC81" s="68"/>
      <c r="AD81" s="68"/>
      <c r="AE81" s="68"/>
      <c r="AF81" s="68"/>
      <c r="AG81" s="5"/>
      <c r="AI81" s="264"/>
      <c r="AJ81" s="5"/>
      <c r="AL81" s="66"/>
      <c r="AM81" s="66"/>
      <c r="AN81" s="66"/>
      <c r="AO81" s="66"/>
      <c r="AP81" s="68"/>
      <c r="AQ81" s="70"/>
      <c r="AR81" s="70"/>
      <c r="AS81" s="70"/>
      <c r="AT81" s="70"/>
      <c r="AU81" s="5"/>
      <c r="AW81" s="147"/>
      <c r="AX81" s="66"/>
      <c r="AY81" s="147"/>
      <c r="AZ81" s="66"/>
      <c r="BA81" s="66"/>
      <c r="BB81" s="68"/>
      <c r="BC81" s="5"/>
    </row>
    <row r="82" spans="2:55" ht="14.25" customHeight="1">
      <c r="B82" s="66"/>
      <c r="C82" s="66"/>
      <c r="D82" s="66"/>
      <c r="E82" s="66"/>
      <c r="F82" s="68"/>
      <c r="G82" s="68"/>
      <c r="H82" s="68"/>
      <c r="I82" s="5"/>
      <c r="K82" s="66"/>
      <c r="L82" s="66"/>
      <c r="M82" s="77"/>
      <c r="N82" s="66"/>
      <c r="O82" s="66"/>
      <c r="P82" s="68"/>
      <c r="Q82" s="68"/>
      <c r="R82" s="68"/>
      <c r="S82" s="68"/>
      <c r="T82" s="68"/>
      <c r="U82" s="5"/>
      <c r="W82" s="66"/>
      <c r="X82" s="66"/>
      <c r="Y82" s="77"/>
      <c r="Z82" s="66"/>
      <c r="AA82" s="66"/>
      <c r="AB82" s="68"/>
      <c r="AC82" s="68"/>
      <c r="AD82" s="68"/>
      <c r="AE82" s="68"/>
      <c r="AF82" s="68"/>
      <c r="AG82" s="5"/>
      <c r="AI82" s="264"/>
      <c r="AJ82" s="5"/>
      <c r="AL82" s="66"/>
      <c r="AM82" s="66"/>
      <c r="AN82" s="66"/>
      <c r="AO82" s="66"/>
      <c r="AP82" s="68"/>
      <c r="AQ82" s="70"/>
      <c r="AR82" s="70"/>
      <c r="AS82" s="70"/>
      <c r="AT82" s="70"/>
      <c r="AU82" s="5"/>
      <c r="AW82" s="147"/>
      <c r="AX82" s="66"/>
      <c r="AY82" s="147"/>
      <c r="AZ82" s="66"/>
      <c r="BA82" s="66"/>
      <c r="BB82" s="68"/>
      <c r="BC82" s="5"/>
    </row>
    <row r="83" spans="2:55" ht="14.25" customHeight="1">
      <c r="B83" s="66"/>
      <c r="C83" s="66"/>
      <c r="D83" s="66"/>
      <c r="E83" s="66"/>
      <c r="F83" s="68"/>
      <c r="G83" s="68"/>
      <c r="H83" s="68"/>
      <c r="I83" s="5"/>
      <c r="K83" s="66"/>
      <c r="L83" s="66"/>
      <c r="M83" s="77"/>
      <c r="N83" s="66"/>
      <c r="O83" s="66"/>
      <c r="P83" s="68"/>
      <c r="Q83" s="68"/>
      <c r="R83" s="68"/>
      <c r="S83" s="68"/>
      <c r="T83" s="68"/>
      <c r="U83" s="5"/>
      <c r="W83" s="66"/>
      <c r="X83" s="66"/>
      <c r="Y83" s="77"/>
      <c r="Z83" s="66"/>
      <c r="AA83" s="66"/>
      <c r="AB83" s="68"/>
      <c r="AC83" s="68"/>
      <c r="AD83" s="68"/>
      <c r="AE83" s="68"/>
      <c r="AF83" s="68"/>
      <c r="AG83" s="5"/>
      <c r="AI83" s="264"/>
      <c r="AJ83" s="5"/>
      <c r="AL83" s="66"/>
      <c r="AM83" s="66"/>
      <c r="AN83" s="66"/>
      <c r="AO83" s="66"/>
      <c r="AP83" s="68"/>
      <c r="AQ83" s="70"/>
      <c r="AR83" s="70"/>
      <c r="AS83" s="70"/>
      <c r="AT83" s="70"/>
      <c r="AU83" s="5"/>
      <c r="AW83" s="147"/>
      <c r="AX83" s="66"/>
      <c r="AY83" s="147"/>
      <c r="AZ83" s="66"/>
      <c r="BA83" s="66"/>
      <c r="BB83" s="68"/>
      <c r="BC83" s="5"/>
    </row>
    <row r="84" spans="2:55" ht="14.25" customHeight="1">
      <c r="B84" s="66"/>
      <c r="C84" s="66"/>
      <c r="D84" s="66"/>
      <c r="E84" s="66"/>
      <c r="F84" s="68"/>
      <c r="G84" s="68"/>
      <c r="H84" s="68"/>
      <c r="I84" s="5"/>
      <c r="K84" s="66"/>
      <c r="L84" s="66"/>
      <c r="M84" s="77"/>
      <c r="N84" s="66"/>
      <c r="O84" s="66"/>
      <c r="P84" s="68"/>
      <c r="Q84" s="68"/>
      <c r="R84" s="68"/>
      <c r="S84" s="68"/>
      <c r="T84" s="68"/>
      <c r="U84" s="5"/>
      <c r="W84" s="66"/>
      <c r="X84" s="66"/>
      <c r="Y84" s="77"/>
      <c r="Z84" s="66"/>
      <c r="AA84" s="66"/>
      <c r="AB84" s="68"/>
      <c r="AC84" s="68"/>
      <c r="AD84" s="68"/>
      <c r="AE84" s="68"/>
      <c r="AF84" s="68"/>
      <c r="AG84" s="5"/>
      <c r="AI84" s="264"/>
      <c r="AJ84" s="5"/>
      <c r="AL84" s="66"/>
      <c r="AM84" s="66"/>
      <c r="AN84" s="66"/>
      <c r="AO84" s="66"/>
      <c r="AP84" s="68"/>
      <c r="AQ84" s="70"/>
      <c r="AR84" s="70"/>
      <c r="AS84" s="70"/>
      <c r="AT84" s="70"/>
      <c r="AU84" s="5"/>
      <c r="AW84" s="147"/>
      <c r="AX84" s="66"/>
      <c r="AY84" s="147"/>
      <c r="AZ84" s="66"/>
      <c r="BA84" s="66"/>
      <c r="BB84" s="68"/>
      <c r="BC84" s="5"/>
    </row>
    <row r="85" spans="2:55" ht="14.25" customHeight="1">
      <c r="B85" s="66"/>
      <c r="C85" s="66"/>
      <c r="D85" s="66"/>
      <c r="E85" s="66"/>
      <c r="F85" s="68"/>
      <c r="G85" s="68"/>
      <c r="H85" s="68"/>
      <c r="I85" s="5"/>
      <c r="K85" s="66"/>
      <c r="L85" s="66"/>
      <c r="M85" s="77"/>
      <c r="N85" s="66"/>
      <c r="O85" s="66"/>
      <c r="P85" s="68"/>
      <c r="Q85" s="68"/>
      <c r="R85" s="68"/>
      <c r="S85" s="68"/>
      <c r="T85" s="68"/>
      <c r="U85" s="5"/>
      <c r="W85" s="66"/>
      <c r="X85" s="66"/>
      <c r="Y85" s="77"/>
      <c r="Z85" s="66"/>
      <c r="AA85" s="66"/>
      <c r="AB85" s="68"/>
      <c r="AC85" s="68"/>
      <c r="AD85" s="68"/>
      <c r="AE85" s="68"/>
      <c r="AF85" s="68"/>
      <c r="AG85" s="5"/>
      <c r="AI85" s="264"/>
      <c r="AJ85" s="5"/>
      <c r="AL85" s="66"/>
      <c r="AM85" s="66"/>
      <c r="AN85" s="66"/>
      <c r="AO85" s="66"/>
      <c r="AP85" s="68"/>
      <c r="AQ85" s="70"/>
      <c r="AR85" s="70"/>
      <c r="AS85" s="70"/>
      <c r="AT85" s="70"/>
      <c r="AU85" s="5"/>
      <c r="AW85" s="147"/>
      <c r="AX85" s="66"/>
      <c r="AY85" s="147"/>
      <c r="AZ85" s="66"/>
      <c r="BA85" s="66"/>
      <c r="BB85" s="68"/>
      <c r="BC85" s="5"/>
    </row>
    <row r="86" spans="2:55" ht="14.25" customHeight="1">
      <c r="B86" s="66"/>
      <c r="C86" s="66"/>
      <c r="D86" s="66"/>
      <c r="E86" s="66"/>
      <c r="F86" s="68"/>
      <c r="G86" s="68"/>
      <c r="H86" s="68"/>
      <c r="I86" s="5"/>
      <c r="K86" s="66"/>
      <c r="L86" s="66"/>
      <c r="M86" s="77"/>
      <c r="N86" s="66"/>
      <c r="O86" s="66"/>
      <c r="P86" s="68"/>
      <c r="Q86" s="68"/>
      <c r="R86" s="68"/>
      <c r="S86" s="68"/>
      <c r="T86" s="68"/>
      <c r="U86" s="5"/>
      <c r="W86" s="66"/>
      <c r="X86" s="66"/>
      <c r="Y86" s="77"/>
      <c r="Z86" s="66"/>
      <c r="AA86" s="66"/>
      <c r="AB86" s="68"/>
      <c r="AC86" s="68"/>
      <c r="AD86" s="68"/>
      <c r="AE86" s="68"/>
      <c r="AF86" s="68"/>
      <c r="AG86" s="5"/>
      <c r="AI86" s="264"/>
      <c r="AJ86" s="5"/>
      <c r="AL86" s="66"/>
      <c r="AM86" s="66"/>
      <c r="AN86" s="66"/>
      <c r="AO86" s="66"/>
      <c r="AP86" s="68"/>
      <c r="AQ86" s="70"/>
      <c r="AR86" s="70"/>
      <c r="AS86" s="70"/>
      <c r="AT86" s="70"/>
      <c r="AU86" s="5"/>
      <c r="AW86" s="147"/>
      <c r="AX86" s="66"/>
      <c r="AY86" s="147"/>
      <c r="AZ86" s="66"/>
      <c r="BA86" s="66"/>
      <c r="BB86" s="68"/>
      <c r="BC86" s="5"/>
    </row>
    <row r="87" spans="2:55" ht="14.25" customHeight="1">
      <c r="B87" s="66"/>
      <c r="C87" s="66"/>
      <c r="D87" s="66"/>
      <c r="E87" s="66"/>
      <c r="F87" s="68"/>
      <c r="G87" s="68"/>
      <c r="H87" s="68"/>
      <c r="I87" s="5"/>
      <c r="K87" s="66"/>
      <c r="L87" s="66"/>
      <c r="M87" s="77"/>
      <c r="N87" s="66"/>
      <c r="O87" s="66"/>
      <c r="P87" s="68"/>
      <c r="Q87" s="68"/>
      <c r="R87" s="68"/>
      <c r="S87" s="68"/>
      <c r="T87" s="68"/>
      <c r="U87" s="5"/>
      <c r="W87" s="66"/>
      <c r="X87" s="66"/>
      <c r="Y87" s="77"/>
      <c r="Z87" s="66"/>
      <c r="AA87" s="66"/>
      <c r="AB87" s="68"/>
      <c r="AC87" s="68"/>
      <c r="AD87" s="68"/>
      <c r="AE87" s="68"/>
      <c r="AF87" s="68"/>
      <c r="AG87" s="5"/>
      <c r="AI87" s="264"/>
      <c r="AJ87" s="5"/>
      <c r="AL87" s="66"/>
      <c r="AM87" s="66"/>
      <c r="AN87" s="66"/>
      <c r="AO87" s="66"/>
      <c r="AP87" s="68"/>
      <c r="AQ87" s="70"/>
      <c r="AR87" s="70"/>
      <c r="AS87" s="70"/>
      <c r="AT87" s="70"/>
      <c r="AU87" s="5"/>
      <c r="AW87" s="147"/>
      <c r="AX87" s="66"/>
      <c r="AY87" s="147"/>
      <c r="AZ87" s="66"/>
      <c r="BA87" s="66"/>
      <c r="BB87" s="68"/>
      <c r="BC87" s="5"/>
    </row>
    <row r="88" spans="2:55" ht="14.25" customHeight="1">
      <c r="B88" s="66"/>
      <c r="C88" s="66"/>
      <c r="D88" s="66"/>
      <c r="E88" s="66"/>
      <c r="F88" s="68"/>
      <c r="G88" s="68"/>
      <c r="H88" s="68"/>
      <c r="I88" s="5"/>
      <c r="K88" s="66"/>
      <c r="L88" s="66"/>
      <c r="M88" s="77"/>
      <c r="N88" s="66"/>
      <c r="O88" s="66"/>
      <c r="P88" s="68"/>
      <c r="Q88" s="68"/>
      <c r="R88" s="68"/>
      <c r="S88" s="68"/>
      <c r="T88" s="68"/>
      <c r="U88" s="5"/>
      <c r="W88" s="66"/>
      <c r="X88" s="66"/>
      <c r="Y88" s="77"/>
      <c r="Z88" s="66"/>
      <c r="AA88" s="66"/>
      <c r="AB88" s="68"/>
      <c r="AC88" s="68"/>
      <c r="AD88" s="68"/>
      <c r="AE88" s="68"/>
      <c r="AF88" s="68"/>
      <c r="AG88" s="5"/>
      <c r="AI88" s="264"/>
      <c r="AJ88" s="5"/>
      <c r="AL88" s="66"/>
      <c r="AM88" s="66"/>
      <c r="AN88" s="66"/>
      <c r="AO88" s="66"/>
      <c r="AP88" s="68"/>
      <c r="AQ88" s="70"/>
      <c r="AR88" s="70"/>
      <c r="AS88" s="70"/>
      <c r="AT88" s="70"/>
      <c r="AU88" s="5"/>
      <c r="AW88" s="147"/>
      <c r="AX88" s="66"/>
      <c r="AY88" s="147"/>
      <c r="AZ88" s="66"/>
      <c r="BA88" s="66"/>
      <c r="BB88" s="68"/>
      <c r="BC88" s="5"/>
    </row>
    <row r="89" spans="2:55" ht="14.25" customHeight="1">
      <c r="B89" s="66"/>
      <c r="C89" s="66"/>
      <c r="D89" s="66"/>
      <c r="E89" s="66"/>
      <c r="F89" s="68"/>
      <c r="G89" s="68"/>
      <c r="H89" s="68"/>
      <c r="I89" s="5"/>
      <c r="K89" s="66"/>
      <c r="L89" s="66"/>
      <c r="M89" s="77"/>
      <c r="N89" s="66"/>
      <c r="O89" s="66"/>
      <c r="P89" s="68"/>
      <c r="Q89" s="68"/>
      <c r="R89" s="68"/>
      <c r="S89" s="68"/>
      <c r="T89" s="68"/>
      <c r="U89" s="5"/>
      <c r="W89" s="66"/>
      <c r="X89" s="66"/>
      <c r="Y89" s="77"/>
      <c r="Z89" s="66"/>
      <c r="AA89" s="66"/>
      <c r="AB89" s="68"/>
      <c r="AC89" s="68"/>
      <c r="AD89" s="68"/>
      <c r="AE89" s="68"/>
      <c r="AF89" s="68"/>
      <c r="AG89" s="5"/>
      <c r="AI89" s="264"/>
      <c r="AJ89" s="5"/>
      <c r="AL89" s="66"/>
      <c r="AM89" s="66"/>
      <c r="AN89" s="66"/>
      <c r="AO89" s="66"/>
      <c r="AP89" s="68"/>
      <c r="AQ89" s="70"/>
      <c r="AR89" s="70"/>
      <c r="AS89" s="70"/>
      <c r="AT89" s="70"/>
      <c r="AU89" s="5"/>
      <c r="AW89" s="147"/>
      <c r="AX89" s="66"/>
      <c r="AY89" s="147"/>
      <c r="AZ89" s="66"/>
      <c r="BA89" s="66"/>
      <c r="BB89" s="68"/>
      <c r="BC89" s="5"/>
    </row>
    <row r="90" spans="2:55" ht="14.25" customHeight="1">
      <c r="B90" s="66"/>
      <c r="C90" s="66"/>
      <c r="D90" s="66"/>
      <c r="E90" s="66"/>
      <c r="F90" s="68"/>
      <c r="G90" s="68"/>
      <c r="H90" s="68"/>
      <c r="I90" s="5"/>
      <c r="K90" s="66"/>
      <c r="L90" s="66"/>
      <c r="M90" s="77"/>
      <c r="N90" s="66"/>
      <c r="O90" s="66"/>
      <c r="P90" s="68"/>
      <c r="Q90" s="68"/>
      <c r="R90" s="68"/>
      <c r="S90" s="68"/>
      <c r="T90" s="68"/>
      <c r="U90" s="5"/>
      <c r="W90" s="66"/>
      <c r="X90" s="66"/>
      <c r="Y90" s="77"/>
      <c r="Z90" s="66"/>
      <c r="AA90" s="66"/>
      <c r="AB90" s="68"/>
      <c r="AC90" s="68"/>
      <c r="AD90" s="68"/>
      <c r="AE90" s="68"/>
      <c r="AF90" s="68"/>
      <c r="AG90" s="5"/>
      <c r="AI90" s="264"/>
      <c r="AJ90" s="5"/>
      <c r="AL90" s="66"/>
      <c r="AM90" s="66"/>
      <c r="AN90" s="66"/>
      <c r="AO90" s="66"/>
      <c r="AP90" s="68"/>
      <c r="AQ90" s="70"/>
      <c r="AR90" s="70"/>
      <c r="AS90" s="70"/>
      <c r="AT90" s="70"/>
      <c r="AU90" s="5"/>
      <c r="AW90" s="147"/>
      <c r="AX90" s="66"/>
      <c r="AY90" s="147"/>
      <c r="AZ90" s="66"/>
      <c r="BA90" s="66"/>
      <c r="BB90" s="68"/>
      <c r="BC90" s="5"/>
    </row>
    <row r="91" spans="2:55" ht="14.25" customHeight="1">
      <c r="B91" s="66"/>
      <c r="C91" s="66"/>
      <c r="D91" s="66"/>
      <c r="E91" s="66"/>
      <c r="F91" s="68"/>
      <c r="G91" s="68"/>
      <c r="H91" s="68"/>
      <c r="I91" s="5"/>
      <c r="K91" s="66"/>
      <c r="L91" s="66"/>
      <c r="M91" s="77"/>
      <c r="N91" s="66"/>
      <c r="O91" s="66"/>
      <c r="P91" s="68"/>
      <c r="Q91" s="68"/>
      <c r="R91" s="68"/>
      <c r="S91" s="68"/>
      <c r="T91" s="68"/>
      <c r="U91" s="5"/>
      <c r="W91" s="66"/>
      <c r="X91" s="66"/>
      <c r="Y91" s="77"/>
      <c r="Z91" s="66"/>
      <c r="AA91" s="66"/>
      <c r="AB91" s="68"/>
      <c r="AC91" s="68"/>
      <c r="AD91" s="68"/>
      <c r="AE91" s="68"/>
      <c r="AF91" s="68"/>
      <c r="AG91" s="5"/>
      <c r="AI91" s="264"/>
      <c r="AJ91" s="5"/>
      <c r="AL91" s="66"/>
      <c r="AM91" s="66"/>
      <c r="AN91" s="66"/>
      <c r="AO91" s="66"/>
      <c r="AP91" s="68"/>
      <c r="AQ91" s="70"/>
      <c r="AR91" s="70"/>
      <c r="AS91" s="70"/>
      <c r="AT91" s="70"/>
      <c r="AU91" s="5"/>
      <c r="AW91" s="147"/>
      <c r="AX91" s="66"/>
      <c r="AY91" s="147"/>
      <c r="AZ91" s="66"/>
      <c r="BA91" s="66"/>
      <c r="BB91" s="68"/>
      <c r="BC91" s="5"/>
    </row>
    <row r="92" spans="2:55" ht="14.25" customHeight="1">
      <c r="B92" s="66"/>
      <c r="C92" s="66"/>
      <c r="D92" s="66"/>
      <c r="E92" s="66"/>
      <c r="F92" s="68"/>
      <c r="G92" s="68"/>
      <c r="H92" s="68"/>
      <c r="I92" s="5"/>
      <c r="K92" s="66"/>
      <c r="L92" s="66"/>
      <c r="M92" s="77"/>
      <c r="N92" s="66"/>
      <c r="O92" s="66"/>
      <c r="P92" s="68"/>
      <c r="Q92" s="68"/>
      <c r="R92" s="68"/>
      <c r="S92" s="68"/>
      <c r="T92" s="68"/>
      <c r="U92" s="5"/>
      <c r="W92" s="66"/>
      <c r="X92" s="66"/>
      <c r="Y92" s="77"/>
      <c r="Z92" s="66"/>
      <c r="AA92" s="66"/>
      <c r="AB92" s="68"/>
      <c r="AC92" s="68"/>
      <c r="AD92" s="68"/>
      <c r="AE92" s="68"/>
      <c r="AF92" s="68"/>
      <c r="AG92" s="5"/>
      <c r="AI92" s="264"/>
      <c r="AJ92" s="5"/>
      <c r="AL92" s="66"/>
      <c r="AM92" s="66"/>
      <c r="AN92" s="66"/>
      <c r="AO92" s="66"/>
      <c r="AP92" s="68"/>
      <c r="AQ92" s="70"/>
      <c r="AR92" s="70"/>
      <c r="AS92" s="70"/>
      <c r="AT92" s="70"/>
      <c r="AU92" s="5"/>
      <c r="AW92" s="147"/>
      <c r="AX92" s="66"/>
      <c r="AY92" s="147"/>
      <c r="AZ92" s="66"/>
      <c r="BA92" s="66"/>
      <c r="BB92" s="68"/>
      <c r="BC92" s="5"/>
    </row>
    <row r="93" spans="2:55" ht="14.25" customHeight="1">
      <c r="B93" s="66"/>
      <c r="C93" s="66"/>
      <c r="D93" s="66"/>
      <c r="E93" s="66"/>
      <c r="F93" s="68"/>
      <c r="G93" s="68"/>
      <c r="H93" s="68"/>
      <c r="I93" s="5"/>
      <c r="K93" s="66"/>
      <c r="L93" s="66"/>
      <c r="M93" s="77"/>
      <c r="N93" s="66"/>
      <c r="O93" s="66"/>
      <c r="P93" s="68"/>
      <c r="Q93" s="68"/>
      <c r="R93" s="68"/>
      <c r="S93" s="68"/>
      <c r="T93" s="68"/>
      <c r="U93" s="5"/>
      <c r="W93" s="66"/>
      <c r="X93" s="66"/>
      <c r="Y93" s="77"/>
      <c r="Z93" s="66"/>
      <c r="AA93" s="66"/>
      <c r="AB93" s="68"/>
      <c r="AC93" s="68"/>
      <c r="AD93" s="68"/>
      <c r="AE93" s="68"/>
      <c r="AF93" s="68"/>
      <c r="AG93" s="5"/>
      <c r="AI93" s="264"/>
      <c r="AJ93" s="5"/>
      <c r="AL93" s="66"/>
      <c r="AM93" s="66"/>
      <c r="AN93" s="66"/>
      <c r="AO93" s="66"/>
      <c r="AP93" s="68"/>
      <c r="AQ93" s="70"/>
      <c r="AR93" s="70"/>
      <c r="AS93" s="70"/>
      <c r="AT93" s="70"/>
      <c r="AU93" s="5"/>
      <c r="AW93" s="147"/>
      <c r="AX93" s="66"/>
      <c r="AY93" s="147"/>
      <c r="AZ93" s="66"/>
      <c r="BA93" s="66"/>
      <c r="BB93" s="68"/>
      <c r="BC93" s="5"/>
    </row>
    <row r="94" spans="2:55" ht="14.25" customHeight="1">
      <c r="B94" s="66"/>
      <c r="C94" s="66"/>
      <c r="D94" s="66"/>
      <c r="E94" s="66"/>
      <c r="F94" s="68"/>
      <c r="G94" s="68"/>
      <c r="H94" s="68"/>
      <c r="I94" s="5"/>
      <c r="K94" s="66"/>
      <c r="L94" s="66"/>
      <c r="M94" s="77"/>
      <c r="N94" s="66"/>
      <c r="O94" s="66"/>
      <c r="P94" s="68"/>
      <c r="Q94" s="68"/>
      <c r="R94" s="68"/>
      <c r="S94" s="68"/>
      <c r="T94" s="68"/>
      <c r="U94" s="5"/>
      <c r="W94" s="66"/>
      <c r="X94" s="66"/>
      <c r="Y94" s="77"/>
      <c r="Z94" s="66"/>
      <c r="AA94" s="66"/>
      <c r="AB94" s="68"/>
      <c r="AC94" s="68"/>
      <c r="AD94" s="68"/>
      <c r="AE94" s="68"/>
      <c r="AF94" s="68"/>
      <c r="AG94" s="5"/>
      <c r="AI94" s="264"/>
      <c r="AJ94" s="5"/>
      <c r="AL94" s="66"/>
      <c r="AM94" s="66"/>
      <c r="AN94" s="66"/>
      <c r="AO94" s="66"/>
      <c r="AP94" s="68"/>
      <c r="AQ94" s="70"/>
      <c r="AR94" s="70"/>
      <c r="AS94" s="70"/>
      <c r="AT94" s="70"/>
      <c r="AU94" s="5"/>
      <c r="AW94" s="147"/>
      <c r="AX94" s="66"/>
      <c r="AY94" s="147"/>
      <c r="AZ94" s="66"/>
      <c r="BA94" s="66"/>
      <c r="BB94" s="68"/>
      <c r="BC94" s="5"/>
    </row>
    <row r="95" spans="2:55" ht="14.25" customHeight="1">
      <c r="B95" s="66"/>
      <c r="C95" s="66"/>
      <c r="D95" s="66"/>
      <c r="E95" s="66"/>
      <c r="F95" s="68"/>
      <c r="G95" s="68"/>
      <c r="H95" s="68"/>
      <c r="I95" s="5"/>
      <c r="K95" s="66"/>
      <c r="L95" s="66"/>
      <c r="M95" s="77"/>
      <c r="N95" s="66"/>
      <c r="O95" s="66"/>
      <c r="P95" s="68"/>
      <c r="Q95" s="68"/>
      <c r="R95" s="68"/>
      <c r="S95" s="68"/>
      <c r="T95" s="68"/>
      <c r="U95" s="5"/>
      <c r="W95" s="66"/>
      <c r="X95" s="66"/>
      <c r="Y95" s="77"/>
      <c r="Z95" s="66"/>
      <c r="AA95" s="66"/>
      <c r="AB95" s="68"/>
      <c r="AC95" s="68"/>
      <c r="AD95" s="68"/>
      <c r="AE95" s="68"/>
      <c r="AF95" s="68"/>
      <c r="AG95" s="5"/>
      <c r="AI95" s="264"/>
      <c r="AJ95" s="5"/>
      <c r="AL95" s="66"/>
      <c r="AM95" s="66"/>
      <c r="AN95" s="66"/>
      <c r="AO95" s="66"/>
      <c r="AP95" s="68"/>
      <c r="AQ95" s="70"/>
      <c r="AR95" s="70"/>
      <c r="AS95" s="70"/>
      <c r="AT95" s="70"/>
      <c r="AU95" s="5"/>
      <c r="AW95" s="147"/>
      <c r="AX95" s="66"/>
      <c r="AY95" s="147"/>
      <c r="AZ95" s="66"/>
      <c r="BA95" s="66"/>
      <c r="BB95" s="68"/>
      <c r="BC95" s="5"/>
    </row>
    <row r="96" spans="2:55" ht="14.25" customHeight="1">
      <c r="B96" s="66"/>
      <c r="C96" s="66"/>
      <c r="D96" s="66"/>
      <c r="E96" s="66"/>
      <c r="F96" s="68"/>
      <c r="G96" s="68"/>
      <c r="H96" s="68"/>
      <c r="I96" s="5"/>
      <c r="K96" s="66"/>
      <c r="L96" s="66"/>
      <c r="M96" s="77"/>
      <c r="N96" s="66"/>
      <c r="O96" s="66"/>
      <c r="P96" s="68"/>
      <c r="Q96" s="68"/>
      <c r="R96" s="68"/>
      <c r="S96" s="68"/>
      <c r="T96" s="68"/>
      <c r="U96" s="5"/>
      <c r="W96" s="66"/>
      <c r="X96" s="66"/>
      <c r="Y96" s="77"/>
      <c r="Z96" s="66"/>
      <c r="AA96" s="66"/>
      <c r="AB96" s="68"/>
      <c r="AC96" s="68"/>
      <c r="AD96" s="68"/>
      <c r="AE96" s="68"/>
      <c r="AF96" s="68"/>
      <c r="AG96" s="5"/>
      <c r="AI96" s="264"/>
      <c r="AJ96" s="5"/>
      <c r="AL96" s="66"/>
      <c r="AM96" s="66"/>
      <c r="AN96" s="66"/>
      <c r="AO96" s="66"/>
      <c r="AP96" s="68"/>
      <c r="AQ96" s="70"/>
      <c r="AR96" s="70"/>
      <c r="AS96" s="70"/>
      <c r="AT96" s="70"/>
      <c r="AU96" s="5"/>
      <c r="AW96" s="147"/>
      <c r="AX96" s="66"/>
      <c r="AY96" s="147"/>
      <c r="AZ96" s="66"/>
      <c r="BA96" s="66"/>
      <c r="BB96" s="68"/>
      <c r="BC96" s="5"/>
    </row>
    <row r="97" spans="2:55" ht="14.25" customHeight="1">
      <c r="B97" s="66"/>
      <c r="C97" s="66"/>
      <c r="D97" s="66"/>
      <c r="E97" s="66"/>
      <c r="F97" s="68"/>
      <c r="G97" s="68"/>
      <c r="H97" s="68"/>
      <c r="I97" s="5"/>
      <c r="K97" s="66"/>
      <c r="L97" s="66"/>
      <c r="M97" s="77"/>
      <c r="N97" s="66"/>
      <c r="O97" s="66"/>
      <c r="P97" s="68"/>
      <c r="Q97" s="68"/>
      <c r="R97" s="68"/>
      <c r="S97" s="68"/>
      <c r="T97" s="68"/>
      <c r="U97" s="5"/>
      <c r="W97" s="66"/>
      <c r="X97" s="66"/>
      <c r="Y97" s="77"/>
      <c r="Z97" s="66"/>
      <c r="AA97" s="66"/>
      <c r="AB97" s="68"/>
      <c r="AC97" s="68"/>
      <c r="AD97" s="68"/>
      <c r="AE97" s="68"/>
      <c r="AF97" s="68"/>
      <c r="AG97" s="5"/>
      <c r="AI97" s="264"/>
      <c r="AJ97" s="5"/>
      <c r="AL97" s="66"/>
      <c r="AM97" s="66"/>
      <c r="AN97" s="66"/>
      <c r="AO97" s="66"/>
      <c r="AP97" s="68"/>
      <c r="AQ97" s="70"/>
      <c r="AR97" s="70"/>
      <c r="AS97" s="70"/>
      <c r="AT97" s="70"/>
      <c r="AU97" s="5"/>
      <c r="AW97" s="147"/>
      <c r="AX97" s="66"/>
      <c r="AY97" s="147"/>
      <c r="AZ97" s="66"/>
      <c r="BA97" s="66"/>
      <c r="BB97" s="68"/>
      <c r="BC97" s="5"/>
    </row>
    <row r="98" spans="2:55" ht="14.25" customHeight="1">
      <c r="B98" s="66"/>
      <c r="C98" s="66"/>
      <c r="D98" s="66"/>
      <c r="E98" s="66"/>
      <c r="F98" s="68"/>
      <c r="G98" s="68"/>
      <c r="H98" s="68"/>
      <c r="I98" s="5"/>
      <c r="K98" s="66"/>
      <c r="L98" s="66"/>
      <c r="M98" s="77"/>
      <c r="N98" s="66"/>
      <c r="O98" s="66"/>
      <c r="P98" s="68"/>
      <c r="Q98" s="68"/>
      <c r="R98" s="68"/>
      <c r="S98" s="68"/>
      <c r="T98" s="68"/>
      <c r="U98" s="5"/>
      <c r="W98" s="66"/>
      <c r="X98" s="66"/>
      <c r="Y98" s="77"/>
      <c r="Z98" s="66"/>
      <c r="AA98" s="66"/>
      <c r="AB98" s="68"/>
      <c r="AC98" s="68"/>
      <c r="AD98" s="68"/>
      <c r="AE98" s="68"/>
      <c r="AF98" s="68"/>
      <c r="AG98" s="5"/>
      <c r="AI98" s="264"/>
      <c r="AJ98" s="5"/>
      <c r="AL98" s="66"/>
      <c r="AM98" s="66"/>
      <c r="AN98" s="66"/>
      <c r="AO98" s="66"/>
      <c r="AP98" s="68"/>
      <c r="AQ98" s="70"/>
      <c r="AR98" s="70"/>
      <c r="AS98" s="70"/>
      <c r="AT98" s="70"/>
      <c r="AU98" s="5"/>
      <c r="AW98" s="147"/>
      <c r="AX98" s="66"/>
      <c r="AY98" s="147"/>
      <c r="AZ98" s="66"/>
      <c r="BA98" s="66"/>
      <c r="BB98" s="68"/>
      <c r="BC98" s="5"/>
    </row>
    <row r="99" spans="2:55" ht="14.25" customHeight="1">
      <c r="B99" s="66"/>
      <c r="C99" s="66"/>
      <c r="D99" s="66"/>
      <c r="E99" s="66"/>
      <c r="F99" s="68"/>
      <c r="G99" s="68"/>
      <c r="H99" s="68"/>
      <c r="I99" s="5"/>
      <c r="K99" s="66"/>
      <c r="L99" s="66"/>
      <c r="M99" s="77"/>
      <c r="N99" s="66"/>
      <c r="O99" s="66"/>
      <c r="P99" s="68"/>
      <c r="Q99" s="68"/>
      <c r="R99" s="68"/>
      <c r="S99" s="68"/>
      <c r="T99" s="68"/>
      <c r="U99" s="5"/>
      <c r="W99" s="66"/>
      <c r="X99" s="66"/>
      <c r="Y99" s="77"/>
      <c r="Z99" s="66"/>
      <c r="AA99" s="66"/>
      <c r="AB99" s="68"/>
      <c r="AC99" s="68"/>
      <c r="AD99" s="68"/>
      <c r="AE99" s="68"/>
      <c r="AF99" s="68"/>
      <c r="AG99" s="5"/>
      <c r="AI99" s="264"/>
      <c r="AJ99" s="5"/>
      <c r="AL99" s="66"/>
      <c r="AM99" s="66"/>
      <c r="AN99" s="66"/>
      <c r="AO99" s="66"/>
      <c r="AP99" s="68"/>
      <c r="AQ99" s="70"/>
      <c r="AR99" s="70"/>
      <c r="AS99" s="70"/>
      <c r="AT99" s="70"/>
      <c r="AU99" s="5"/>
      <c r="AW99" s="147"/>
      <c r="AX99" s="66"/>
      <c r="AY99" s="147"/>
      <c r="AZ99" s="66"/>
      <c r="BA99" s="66"/>
      <c r="BB99" s="68"/>
      <c r="BC99" s="5"/>
    </row>
    <row r="100" spans="2:55" ht="14.25" customHeight="1">
      <c r="B100" s="66"/>
      <c r="C100" s="66"/>
      <c r="D100" s="66"/>
      <c r="E100" s="66"/>
      <c r="F100" s="68"/>
      <c r="G100" s="68"/>
      <c r="H100" s="68"/>
      <c r="I100" s="5"/>
      <c r="K100" s="66"/>
      <c r="L100" s="66"/>
      <c r="M100" s="77"/>
      <c r="N100" s="66"/>
      <c r="O100" s="66"/>
      <c r="P100" s="68"/>
      <c r="Q100" s="68"/>
      <c r="R100" s="68"/>
      <c r="S100" s="68"/>
      <c r="T100" s="68"/>
      <c r="U100" s="5"/>
      <c r="W100" s="66"/>
      <c r="X100" s="66"/>
      <c r="Y100" s="77"/>
      <c r="Z100" s="66"/>
      <c r="AA100" s="66"/>
      <c r="AB100" s="68"/>
      <c r="AC100" s="68"/>
      <c r="AD100" s="68"/>
      <c r="AE100" s="68"/>
      <c r="AF100" s="68"/>
      <c r="AG100" s="5"/>
      <c r="AI100" s="264"/>
      <c r="AJ100" s="5"/>
      <c r="AL100" s="66"/>
      <c r="AM100" s="66"/>
      <c r="AN100" s="66"/>
      <c r="AO100" s="66"/>
      <c r="AP100" s="68"/>
      <c r="AQ100" s="70"/>
      <c r="AR100" s="70"/>
      <c r="AS100" s="70"/>
      <c r="AT100" s="70"/>
      <c r="AU100" s="5"/>
      <c r="AW100" s="147"/>
      <c r="AX100" s="66"/>
      <c r="AY100" s="147"/>
      <c r="AZ100" s="66"/>
      <c r="BA100" s="66"/>
      <c r="BB100" s="68"/>
      <c r="BC100" s="5"/>
    </row>
    <row r="101" spans="2:55" ht="14.25" customHeight="1">
      <c r="B101" s="66"/>
      <c r="C101" s="66"/>
      <c r="D101" s="66"/>
      <c r="E101" s="66"/>
      <c r="F101" s="68"/>
      <c r="G101" s="68"/>
      <c r="H101" s="68"/>
      <c r="I101" s="5"/>
      <c r="K101" s="66"/>
      <c r="L101" s="66"/>
      <c r="M101" s="77"/>
      <c r="N101" s="66"/>
      <c r="O101" s="66"/>
      <c r="P101" s="68"/>
      <c r="Q101" s="68"/>
      <c r="R101" s="68"/>
      <c r="S101" s="68"/>
      <c r="T101" s="68"/>
      <c r="U101" s="5"/>
      <c r="W101" s="66"/>
      <c r="X101" s="66"/>
      <c r="Y101" s="77"/>
      <c r="Z101" s="66"/>
      <c r="AA101" s="66"/>
      <c r="AB101" s="68"/>
      <c r="AC101" s="68"/>
      <c r="AD101" s="68"/>
      <c r="AE101" s="68"/>
      <c r="AF101" s="68"/>
      <c r="AG101" s="5"/>
      <c r="AI101" s="264"/>
      <c r="AJ101" s="5"/>
      <c r="AL101" s="66"/>
      <c r="AM101" s="66"/>
      <c r="AN101" s="66"/>
      <c r="AO101" s="66"/>
      <c r="AP101" s="68"/>
      <c r="AQ101" s="70"/>
      <c r="AR101" s="70"/>
      <c r="AS101" s="70"/>
      <c r="AT101" s="70"/>
      <c r="AU101" s="5"/>
      <c r="AW101" s="147"/>
      <c r="AX101" s="66"/>
      <c r="AY101" s="147"/>
      <c r="AZ101" s="66"/>
      <c r="BA101" s="66"/>
      <c r="BB101" s="68"/>
      <c r="BC101" s="5"/>
    </row>
    <row r="102" spans="2:55" ht="14.25" customHeight="1">
      <c r="B102" s="66"/>
      <c r="C102" s="66"/>
      <c r="D102" s="66"/>
      <c r="E102" s="66"/>
      <c r="F102" s="68"/>
      <c r="G102" s="68"/>
      <c r="H102" s="68"/>
      <c r="I102" s="5"/>
      <c r="K102" s="66"/>
      <c r="L102" s="66"/>
      <c r="M102" s="77"/>
      <c r="N102" s="66"/>
      <c r="O102" s="66"/>
      <c r="P102" s="68"/>
      <c r="Q102" s="68"/>
      <c r="R102" s="68"/>
      <c r="S102" s="68"/>
      <c r="T102" s="68"/>
      <c r="U102" s="5"/>
      <c r="W102" s="66"/>
      <c r="X102" s="66"/>
      <c r="Y102" s="77"/>
      <c r="Z102" s="66"/>
      <c r="AA102" s="66"/>
      <c r="AB102" s="68"/>
      <c r="AC102" s="68"/>
      <c r="AD102" s="68"/>
      <c r="AE102" s="68"/>
      <c r="AF102" s="68"/>
      <c r="AG102" s="5"/>
      <c r="AI102" s="264"/>
      <c r="AJ102" s="5"/>
      <c r="AL102" s="66"/>
      <c r="AM102" s="66"/>
      <c r="AN102" s="66"/>
      <c r="AO102" s="66"/>
      <c r="AP102" s="68"/>
      <c r="AQ102" s="70"/>
      <c r="AR102" s="70"/>
      <c r="AS102" s="70"/>
      <c r="AT102" s="70"/>
      <c r="AU102" s="5"/>
      <c r="AW102" s="147"/>
      <c r="AX102" s="66"/>
      <c r="AY102" s="147"/>
      <c r="AZ102" s="66"/>
      <c r="BA102" s="66"/>
      <c r="BB102" s="68"/>
      <c r="BC102" s="5"/>
    </row>
    <row r="103" spans="2:55" ht="14.25" customHeight="1">
      <c r="B103" s="66"/>
      <c r="C103" s="66"/>
      <c r="D103" s="66"/>
      <c r="E103" s="66"/>
      <c r="F103" s="68"/>
      <c r="G103" s="68"/>
      <c r="H103" s="68"/>
      <c r="I103" s="5"/>
      <c r="K103" s="66"/>
      <c r="L103" s="66"/>
      <c r="M103" s="77"/>
      <c r="N103" s="66"/>
      <c r="O103" s="66"/>
      <c r="P103" s="68"/>
      <c r="Q103" s="68"/>
      <c r="R103" s="68"/>
      <c r="S103" s="68"/>
      <c r="T103" s="68"/>
      <c r="U103" s="5"/>
      <c r="W103" s="66"/>
      <c r="X103" s="66"/>
      <c r="Y103" s="77"/>
      <c r="Z103" s="66"/>
      <c r="AA103" s="66"/>
      <c r="AB103" s="68"/>
      <c r="AC103" s="68"/>
      <c r="AD103" s="68"/>
      <c r="AE103" s="68"/>
      <c r="AF103" s="68"/>
      <c r="AG103" s="5"/>
      <c r="AI103" s="264"/>
      <c r="AJ103" s="5"/>
      <c r="AL103" s="66"/>
      <c r="AM103" s="66"/>
      <c r="AN103" s="66"/>
      <c r="AO103" s="66"/>
      <c r="AP103" s="68"/>
      <c r="AQ103" s="70"/>
      <c r="AR103" s="70"/>
      <c r="AS103" s="70"/>
      <c r="AT103" s="70"/>
      <c r="AU103" s="5"/>
      <c r="AW103" s="147"/>
      <c r="AX103" s="66"/>
      <c r="AY103" s="147"/>
      <c r="AZ103" s="66"/>
      <c r="BA103" s="66"/>
      <c r="BB103" s="68"/>
      <c r="BC103" s="5"/>
    </row>
    <row r="104" spans="2:55" ht="14.25" customHeight="1">
      <c r="B104" s="66"/>
      <c r="C104" s="66"/>
      <c r="D104" s="66"/>
      <c r="E104" s="66"/>
      <c r="F104" s="68"/>
      <c r="G104" s="68"/>
      <c r="H104" s="68"/>
      <c r="I104" s="5"/>
      <c r="K104" s="66"/>
      <c r="L104" s="66"/>
      <c r="M104" s="77"/>
      <c r="N104" s="66"/>
      <c r="O104" s="66"/>
      <c r="P104" s="68"/>
      <c r="Q104" s="68"/>
      <c r="R104" s="68"/>
      <c r="S104" s="68"/>
      <c r="T104" s="68"/>
      <c r="U104" s="5"/>
      <c r="W104" s="66"/>
      <c r="X104" s="66"/>
      <c r="Y104" s="77"/>
      <c r="Z104" s="66"/>
      <c r="AA104" s="66"/>
      <c r="AB104" s="68"/>
      <c r="AC104" s="68"/>
      <c r="AD104" s="68"/>
      <c r="AE104" s="68"/>
      <c r="AF104" s="68"/>
      <c r="AG104" s="5"/>
      <c r="AI104" s="264"/>
      <c r="AJ104" s="5"/>
      <c r="AL104" s="66"/>
      <c r="AM104" s="66"/>
      <c r="AN104" s="66"/>
      <c r="AO104" s="66"/>
      <c r="AP104" s="68"/>
      <c r="AQ104" s="70"/>
      <c r="AR104" s="70"/>
      <c r="AS104" s="70"/>
      <c r="AT104" s="70"/>
      <c r="AU104" s="5"/>
      <c r="AW104" s="147"/>
      <c r="AX104" s="66"/>
      <c r="AY104" s="147"/>
      <c r="AZ104" s="66"/>
      <c r="BA104" s="66"/>
      <c r="BB104" s="68"/>
      <c r="BC104" s="5"/>
    </row>
    <row r="105" spans="2:55" ht="14.25" customHeight="1">
      <c r="B105" s="66"/>
      <c r="C105" s="66"/>
      <c r="D105" s="66"/>
      <c r="E105" s="66"/>
      <c r="F105" s="68"/>
      <c r="G105" s="68"/>
      <c r="H105" s="68"/>
      <c r="I105" s="5"/>
      <c r="K105" s="66"/>
      <c r="L105" s="66"/>
      <c r="M105" s="77"/>
      <c r="N105" s="66"/>
      <c r="O105" s="66"/>
      <c r="P105" s="68"/>
      <c r="Q105" s="68"/>
      <c r="R105" s="68"/>
      <c r="S105" s="68"/>
      <c r="T105" s="68"/>
      <c r="U105" s="5"/>
      <c r="W105" s="66"/>
      <c r="X105" s="66"/>
      <c r="Y105" s="77"/>
      <c r="Z105" s="66"/>
      <c r="AA105" s="66"/>
      <c r="AB105" s="68"/>
      <c r="AC105" s="68"/>
      <c r="AD105" s="68"/>
      <c r="AE105" s="68"/>
      <c r="AF105" s="68"/>
      <c r="AG105" s="5"/>
      <c r="AI105" s="264"/>
      <c r="AJ105" s="5"/>
      <c r="AL105" s="66"/>
      <c r="AM105" s="66"/>
      <c r="AN105" s="66"/>
      <c r="AO105" s="66"/>
      <c r="AP105" s="68"/>
      <c r="AQ105" s="70"/>
      <c r="AR105" s="70"/>
      <c r="AS105" s="70"/>
      <c r="AT105" s="70"/>
      <c r="AU105" s="5"/>
      <c r="AW105" s="147"/>
      <c r="AX105" s="66"/>
      <c r="AY105" s="147"/>
      <c r="AZ105" s="66"/>
      <c r="BA105" s="66"/>
      <c r="BB105" s="68"/>
      <c r="BC105" s="5"/>
    </row>
    <row r="106" spans="2:55" ht="14">
      <c r="I106" s="5"/>
      <c r="U106" s="5"/>
      <c r="AG106" s="5"/>
      <c r="AJ106" s="5"/>
      <c r="AU106" s="5"/>
      <c r="BC106" s="5"/>
    </row>
    <row r="107" spans="2:55" ht="14">
      <c r="I107" s="5"/>
      <c r="U107" s="5"/>
      <c r="AG107" s="5"/>
      <c r="AJ107" s="5"/>
      <c r="AL107" s="202" t="s">
        <v>1585</v>
      </c>
      <c r="AU107" s="5"/>
      <c r="BC107" s="5"/>
    </row>
    <row r="108" spans="2:55" s="268" customFormat="1" ht="14.25" customHeight="1">
      <c r="B108" s="256" t="s">
        <v>68</v>
      </c>
      <c r="C108" s="81" t="s">
        <v>70</v>
      </c>
      <c r="D108" s="265"/>
      <c r="E108" s="265"/>
      <c r="F108" s="265"/>
      <c r="G108" s="265"/>
      <c r="H108" s="266"/>
      <c r="I108" s="267"/>
      <c r="K108" s="256" t="s">
        <v>68</v>
      </c>
      <c r="L108" s="81" t="s">
        <v>70</v>
      </c>
      <c r="M108" s="265"/>
      <c r="N108" s="265"/>
      <c r="O108" s="265"/>
      <c r="P108" s="265"/>
      <c r="Q108" s="265"/>
      <c r="R108" s="265"/>
      <c r="S108" s="265"/>
      <c r="T108" s="266"/>
      <c r="U108" s="267"/>
      <c r="W108" s="342" t="s">
        <v>68</v>
      </c>
      <c r="X108" s="81" t="s">
        <v>70</v>
      </c>
      <c r="Y108" s="265"/>
      <c r="Z108" s="265"/>
      <c r="AA108" s="265"/>
      <c r="AB108" s="265"/>
      <c r="AC108" s="265"/>
      <c r="AD108" s="265"/>
      <c r="AE108" s="265"/>
      <c r="AF108" s="266"/>
      <c r="AG108" s="267"/>
      <c r="AI108" s="269"/>
      <c r="AJ108" s="267"/>
      <c r="AL108" s="378" t="s">
        <v>1586</v>
      </c>
      <c r="AM108" s="378"/>
      <c r="AN108" s="378"/>
      <c r="AP108" s="256" t="s">
        <v>68</v>
      </c>
      <c r="AQ108" s="81" t="s">
        <v>70</v>
      </c>
      <c r="AR108" s="265"/>
      <c r="AS108" s="265"/>
      <c r="AT108" s="266"/>
      <c r="AU108" s="267"/>
      <c r="AW108" s="256" t="s">
        <v>68</v>
      </c>
      <c r="AX108" s="81" t="s">
        <v>70</v>
      </c>
      <c r="AY108" s="265"/>
      <c r="AZ108" s="265"/>
      <c r="BA108" s="265"/>
      <c r="BB108" s="266"/>
      <c r="BC108" s="267"/>
    </row>
    <row r="109" spans="2:55" ht="14">
      <c r="I109" s="5"/>
      <c r="U109" s="5"/>
      <c r="AG109" s="5"/>
      <c r="AJ109" s="5"/>
      <c r="AL109" s="270" t="s">
        <v>1587</v>
      </c>
      <c r="AM109" s="270" t="s">
        <v>1588</v>
      </c>
      <c r="AN109" s="270" t="s">
        <v>238</v>
      </c>
      <c r="AU109" s="5"/>
      <c r="BC109" s="5"/>
    </row>
    <row r="110" spans="2:55" ht="14">
      <c r="I110" s="5"/>
      <c r="U110" s="5"/>
      <c r="AG110" s="5"/>
      <c r="AJ110" s="5"/>
      <c r="AL110" s="70"/>
      <c r="AM110" s="70"/>
      <c r="AN110" s="70"/>
      <c r="AO110" s="268"/>
      <c r="AU110" s="5"/>
      <c r="BC110" s="5"/>
    </row>
    <row r="111" spans="2:55" ht="15" thickBot="1">
      <c r="I111" s="5"/>
      <c r="U111" s="5"/>
      <c r="AG111" s="5"/>
      <c r="AJ111" s="5"/>
      <c r="AU111" s="5"/>
      <c r="BC111" s="5"/>
    </row>
    <row r="112" spans="2:55" s="345" customFormat="1" ht="16" thickBot="1">
      <c r="B112" s="346" t="s">
        <v>1538</v>
      </c>
    </row>
    <row r="113" spans="2:49" s="254" customFormat="1" ht="15">
      <c r="B113" s="352" t="s">
        <v>1747</v>
      </c>
      <c r="I113" s="5"/>
    </row>
    <row r="114" spans="2:49" s="254" customFormat="1" ht="14">
      <c r="B114" s="271"/>
      <c r="I114" s="5"/>
    </row>
    <row r="115" spans="2:49" ht="14">
      <c r="B115" s="202" t="s">
        <v>1528</v>
      </c>
      <c r="I115" s="5"/>
    </row>
    <row r="116" spans="2:49" s="254" customFormat="1" ht="14">
      <c r="B116" s="257" t="s">
        <v>112</v>
      </c>
      <c r="C116" s="150"/>
      <c r="I116" s="5"/>
    </row>
    <row r="117" spans="2:49" s="254" customFormat="1" ht="14">
      <c r="B117" s="257" t="s">
        <v>113</v>
      </c>
      <c r="C117" s="150"/>
      <c r="I117" s="5"/>
    </row>
    <row r="118" spans="2:49" s="254" customFormat="1" ht="14">
      <c r="I118" s="5"/>
    </row>
    <row r="119" spans="2:49" s="254" customFormat="1" ht="14">
      <c r="B119" s="256" t="s">
        <v>68</v>
      </c>
      <c r="C119" s="93" t="s">
        <v>70</v>
      </c>
      <c r="D119" s="195"/>
      <c r="E119" s="195"/>
      <c r="F119" s="195"/>
      <c r="G119" s="195"/>
      <c r="H119" s="221"/>
      <c r="I119" s="5"/>
    </row>
    <row r="120" spans="2:49" ht="14">
      <c r="B120" s="202"/>
      <c r="I120" s="5"/>
    </row>
    <row r="121" spans="2:49" ht="13" customHeight="1" thickBot="1">
      <c r="I121" s="5"/>
      <c r="T121" s="254"/>
      <c r="U121" s="254"/>
      <c r="V121" s="254"/>
      <c r="W121" s="254"/>
      <c r="AU121" s="254"/>
      <c r="AV121" s="254"/>
      <c r="AW121" s="254"/>
    </row>
    <row r="122" spans="2:49" s="345" customFormat="1" ht="16" thickBot="1">
      <c r="B122" s="346" t="s">
        <v>12</v>
      </c>
    </row>
    <row r="123" spans="2:49" ht="15">
      <c r="B123" s="352" t="s">
        <v>1747</v>
      </c>
      <c r="K123" s="5"/>
      <c r="L123" s="254"/>
    </row>
    <row r="124" spans="2:49" ht="14.25" customHeight="1">
      <c r="K124" s="5"/>
      <c r="L124" s="254"/>
    </row>
    <row r="125" spans="2:49" ht="14.25" customHeight="1">
      <c r="B125" s="202" t="s">
        <v>1622</v>
      </c>
      <c r="K125" s="5"/>
      <c r="L125" s="254"/>
    </row>
    <row r="126" spans="2:49" ht="15" customHeight="1">
      <c r="B126" s="250" t="s">
        <v>114</v>
      </c>
      <c r="C126" s="75"/>
      <c r="K126" s="5"/>
      <c r="L126" s="254"/>
    </row>
    <row r="127" spans="2:49" ht="15" customHeight="1">
      <c r="B127" s="250" t="s">
        <v>115</v>
      </c>
      <c r="C127" s="75"/>
      <c r="K127" s="5"/>
      <c r="L127" s="254"/>
    </row>
    <row r="128" spans="2:49" ht="15" customHeight="1">
      <c r="B128" s="250" t="s">
        <v>117</v>
      </c>
      <c r="C128" s="75"/>
      <c r="K128" s="5"/>
      <c r="L128" s="254"/>
    </row>
    <row r="129" spans="1:12" ht="15" customHeight="1">
      <c r="B129" s="250" t="s">
        <v>118</v>
      </c>
      <c r="C129" s="75"/>
      <c r="K129" s="5"/>
      <c r="L129" s="254"/>
    </row>
    <row r="130" spans="1:12" ht="15" customHeight="1">
      <c r="B130" s="250" t="s">
        <v>116</v>
      </c>
      <c r="C130" s="75"/>
      <c r="K130" s="5"/>
      <c r="L130" s="254"/>
    </row>
    <row r="131" spans="1:12" ht="15" customHeight="1">
      <c r="B131" s="250" t="s">
        <v>119</v>
      </c>
      <c r="C131" s="75"/>
      <c r="K131" s="5"/>
      <c r="L131" s="254"/>
    </row>
    <row r="132" spans="1:12" ht="15" customHeight="1">
      <c r="K132" s="5"/>
      <c r="L132" s="254"/>
    </row>
    <row r="133" spans="1:12" ht="15" customHeight="1" thickBot="1">
      <c r="K133" s="5"/>
      <c r="L133" s="254"/>
    </row>
    <row r="134" spans="1:12" ht="15" customHeight="1">
      <c r="A134" s="249"/>
      <c r="B134" s="249"/>
      <c r="C134" s="249"/>
      <c r="D134" s="252"/>
      <c r="E134" s="249"/>
      <c r="F134" s="249"/>
      <c r="G134" s="249"/>
      <c r="H134" s="249"/>
      <c r="I134" s="249"/>
      <c r="J134" s="249"/>
      <c r="K134" s="252"/>
    </row>
    <row r="135" spans="1:12" ht="15" customHeight="1">
      <c r="B135" s="253" t="s">
        <v>120</v>
      </c>
      <c r="D135" s="5"/>
      <c r="F135" s="253" t="s">
        <v>115</v>
      </c>
      <c r="K135" s="5"/>
    </row>
    <row r="136" spans="1:12" ht="15" customHeight="1">
      <c r="B136" s="255"/>
      <c r="D136" s="5"/>
      <c r="F136" s="255"/>
      <c r="K136" s="5"/>
    </row>
    <row r="137" spans="1:12" ht="15" customHeight="1">
      <c r="B137" s="202" t="s">
        <v>121</v>
      </c>
      <c r="D137" s="5"/>
      <c r="F137" s="202" t="s">
        <v>121</v>
      </c>
      <c r="K137" s="5"/>
    </row>
    <row r="138" spans="1:12" ht="15" customHeight="1">
      <c r="B138" s="379" t="s">
        <v>122</v>
      </c>
      <c r="C138" s="76"/>
      <c r="D138" s="5"/>
      <c r="F138" s="379" t="s">
        <v>122</v>
      </c>
      <c r="G138" s="76"/>
      <c r="K138" s="5"/>
    </row>
    <row r="139" spans="1:12" ht="15" customHeight="1">
      <c r="B139" s="380"/>
      <c r="C139" s="76"/>
      <c r="D139" s="5"/>
      <c r="F139" s="380"/>
      <c r="G139" s="76"/>
      <c r="K139" s="5"/>
    </row>
    <row r="140" spans="1:12" ht="14.25" customHeight="1">
      <c r="B140" s="381"/>
      <c r="C140" s="76"/>
      <c r="D140" s="5"/>
      <c r="F140" s="381"/>
      <c r="G140" s="76"/>
      <c r="K140" s="5"/>
    </row>
    <row r="141" spans="1:12" ht="14.25" customHeight="1">
      <c r="D141" s="5"/>
      <c r="K141" s="5"/>
    </row>
    <row r="142" spans="1:12" ht="14.25" customHeight="1">
      <c r="B142" s="202" t="s">
        <v>123</v>
      </c>
      <c r="D142" s="5"/>
      <c r="F142" s="202" t="s">
        <v>123</v>
      </c>
      <c r="K142" s="5"/>
    </row>
    <row r="143" spans="1:12" ht="14.25" customHeight="1">
      <c r="B143" s="251" t="s">
        <v>124</v>
      </c>
      <c r="C143" s="251" t="s">
        <v>125</v>
      </c>
      <c r="D143" s="5"/>
      <c r="F143" s="251" t="s">
        <v>124</v>
      </c>
      <c r="G143" s="251" t="s">
        <v>125</v>
      </c>
      <c r="K143" s="5"/>
    </row>
    <row r="144" spans="1:12" ht="14.25" customHeight="1">
      <c r="B144" s="66"/>
      <c r="C144" s="68"/>
      <c r="D144" s="5"/>
      <c r="F144" s="66"/>
      <c r="G144" s="68"/>
      <c r="K144" s="5"/>
    </row>
    <row r="145" spans="1:11" ht="14.25" customHeight="1">
      <c r="B145" s="66"/>
      <c r="C145" s="68"/>
      <c r="D145" s="5"/>
      <c r="F145" s="66"/>
      <c r="G145" s="68"/>
      <c r="K145" s="5"/>
    </row>
    <row r="146" spans="1:11" ht="14.25" customHeight="1">
      <c r="B146" s="66"/>
      <c r="C146" s="68"/>
      <c r="D146" s="5"/>
      <c r="F146" s="66"/>
      <c r="G146" s="68"/>
      <c r="K146" s="5"/>
    </row>
    <row r="147" spans="1:11" ht="14.25" customHeight="1">
      <c r="B147" s="66"/>
      <c r="C147" s="68"/>
      <c r="D147" s="5"/>
      <c r="F147" s="66"/>
      <c r="G147" s="68"/>
      <c r="K147" s="5"/>
    </row>
    <row r="148" spans="1:11" ht="14.25" customHeight="1">
      <c r="B148" s="66"/>
      <c r="C148" s="68"/>
      <c r="D148" s="5"/>
      <c r="F148" s="66"/>
      <c r="G148" s="68"/>
      <c r="K148" s="5"/>
    </row>
    <row r="149" spans="1:11" ht="14.25" customHeight="1">
      <c r="D149" s="5"/>
      <c r="K149" s="5"/>
    </row>
    <row r="150" spans="1:11" ht="15" customHeight="1" thickBot="1">
      <c r="D150" s="5"/>
      <c r="K150" s="5"/>
    </row>
    <row r="151" spans="1:11" ht="15" customHeight="1">
      <c r="A151" s="249"/>
      <c r="B151" s="249"/>
      <c r="C151" s="249"/>
      <c r="D151" s="252"/>
      <c r="E151" s="249"/>
      <c r="F151" s="249"/>
      <c r="G151" s="249"/>
      <c r="H151" s="249"/>
      <c r="I151" s="249"/>
      <c r="J151" s="249"/>
      <c r="K151" s="252"/>
    </row>
    <row r="152" spans="1:11" ht="14.25" customHeight="1">
      <c r="B152" s="253" t="s">
        <v>117</v>
      </c>
      <c r="D152" s="5"/>
      <c r="F152" s="253" t="s">
        <v>118</v>
      </c>
      <c r="K152" s="5"/>
    </row>
    <row r="153" spans="1:11" ht="14.25" customHeight="1">
      <c r="D153" s="5"/>
      <c r="K153" s="5"/>
    </row>
    <row r="154" spans="1:11" ht="14.25" customHeight="1">
      <c r="B154" s="202" t="s">
        <v>121</v>
      </c>
      <c r="D154" s="5"/>
      <c r="F154" s="202" t="s">
        <v>121</v>
      </c>
      <c r="K154" s="5"/>
    </row>
    <row r="155" spans="1:11" ht="14.25" customHeight="1">
      <c r="B155" s="379" t="s">
        <v>122</v>
      </c>
      <c r="C155" s="76"/>
      <c r="D155" s="5"/>
      <c r="F155" s="379" t="s">
        <v>122</v>
      </c>
      <c r="G155" s="76"/>
      <c r="K155" s="5"/>
    </row>
    <row r="156" spans="1:11" ht="14.25" customHeight="1">
      <c r="B156" s="380"/>
      <c r="C156" s="76"/>
      <c r="D156" s="5"/>
      <c r="F156" s="380"/>
      <c r="G156" s="76"/>
      <c r="K156" s="5"/>
    </row>
    <row r="157" spans="1:11" ht="14.25" customHeight="1">
      <c r="B157" s="381"/>
      <c r="C157" s="76"/>
      <c r="D157" s="5"/>
      <c r="F157" s="381"/>
      <c r="G157" s="76"/>
      <c r="K157" s="5"/>
    </row>
    <row r="158" spans="1:11" ht="14.25" customHeight="1">
      <c r="D158" s="5"/>
      <c r="K158" s="5"/>
    </row>
    <row r="159" spans="1:11" ht="14.25" customHeight="1">
      <c r="B159" s="202" t="s">
        <v>123</v>
      </c>
      <c r="D159" s="5"/>
      <c r="F159" s="202" t="s">
        <v>123</v>
      </c>
      <c r="K159" s="5"/>
    </row>
    <row r="160" spans="1:11" ht="14.25" customHeight="1">
      <c r="B160" s="251" t="s">
        <v>124</v>
      </c>
      <c r="C160" s="251" t="s">
        <v>125</v>
      </c>
      <c r="D160" s="5"/>
      <c r="F160" s="251" t="s">
        <v>124</v>
      </c>
      <c r="G160" s="251" t="s">
        <v>125</v>
      </c>
      <c r="K160" s="5"/>
    </row>
    <row r="161" spans="1:11" ht="14.25" customHeight="1">
      <c r="B161" s="66"/>
      <c r="C161" s="68"/>
      <c r="D161" s="5"/>
      <c r="F161" s="66"/>
      <c r="G161" s="68"/>
      <c r="K161" s="5"/>
    </row>
    <row r="162" spans="1:11" ht="14.25" customHeight="1">
      <c r="B162" s="66"/>
      <c r="C162" s="68"/>
      <c r="D162" s="5"/>
      <c r="F162" s="66"/>
      <c r="G162" s="68"/>
      <c r="K162" s="5"/>
    </row>
    <row r="163" spans="1:11" ht="14.25" customHeight="1">
      <c r="B163" s="66"/>
      <c r="C163" s="68"/>
      <c r="D163" s="5"/>
      <c r="F163" s="66"/>
      <c r="G163" s="68"/>
      <c r="K163" s="5"/>
    </row>
    <row r="164" spans="1:11" ht="14.25" customHeight="1">
      <c r="B164" s="66"/>
      <c r="C164" s="68"/>
      <c r="D164" s="5"/>
      <c r="F164" s="66"/>
      <c r="G164" s="68"/>
      <c r="K164" s="5"/>
    </row>
    <row r="165" spans="1:11" ht="14.25" customHeight="1">
      <c r="B165" s="66"/>
      <c r="C165" s="68"/>
      <c r="D165" s="5"/>
      <c r="F165" s="66"/>
      <c r="G165" s="68"/>
      <c r="K165" s="5"/>
    </row>
    <row r="166" spans="1:11" ht="14.25" customHeight="1">
      <c r="D166" s="5"/>
      <c r="K166" s="5"/>
    </row>
    <row r="167" spans="1:11" ht="15" customHeight="1" thickBot="1">
      <c r="D167" s="5"/>
      <c r="K167" s="5"/>
    </row>
    <row r="168" spans="1:11" ht="15" customHeight="1">
      <c r="A168" s="249"/>
      <c r="B168" s="249"/>
      <c r="C168" s="249"/>
      <c r="D168" s="252"/>
      <c r="E168" s="249"/>
      <c r="F168" s="249"/>
      <c r="G168" s="249"/>
      <c r="H168" s="249"/>
      <c r="I168" s="249"/>
      <c r="J168" s="249"/>
      <c r="K168" s="252"/>
    </row>
    <row r="169" spans="1:11" ht="14.25" customHeight="1">
      <c r="B169" s="253" t="s">
        <v>116</v>
      </c>
      <c r="D169" s="5"/>
      <c r="F169" s="253" t="s">
        <v>119</v>
      </c>
      <c r="K169" s="5"/>
    </row>
    <row r="170" spans="1:11" ht="14.25" customHeight="1">
      <c r="D170" s="5"/>
      <c r="K170" s="5"/>
    </row>
    <row r="171" spans="1:11" ht="14.25" customHeight="1">
      <c r="B171" s="202" t="s">
        <v>121</v>
      </c>
      <c r="D171" s="5"/>
      <c r="F171" s="202" t="s">
        <v>121</v>
      </c>
      <c r="K171" s="5"/>
    </row>
    <row r="172" spans="1:11" ht="14.25" customHeight="1">
      <c r="B172" s="379" t="s">
        <v>122</v>
      </c>
      <c r="C172" s="76"/>
      <c r="D172" s="5"/>
      <c r="F172" s="379" t="s">
        <v>122</v>
      </c>
      <c r="G172" s="76"/>
      <c r="K172" s="5"/>
    </row>
    <row r="173" spans="1:11" ht="14.25" customHeight="1">
      <c r="B173" s="380"/>
      <c r="C173" s="76"/>
      <c r="D173" s="5"/>
      <c r="F173" s="380"/>
      <c r="G173" s="76"/>
      <c r="K173" s="5"/>
    </row>
    <row r="174" spans="1:11" ht="14.25" customHeight="1">
      <c r="B174" s="381"/>
      <c r="C174" s="76"/>
      <c r="D174" s="5"/>
      <c r="F174" s="381"/>
      <c r="G174" s="76"/>
      <c r="K174" s="5"/>
    </row>
    <row r="175" spans="1:11" ht="14.25" customHeight="1">
      <c r="D175" s="5"/>
      <c r="K175" s="5"/>
    </row>
    <row r="176" spans="1:11" ht="14.25" customHeight="1">
      <c r="B176" s="202" t="s">
        <v>123</v>
      </c>
      <c r="D176" s="5"/>
      <c r="F176" s="202" t="s">
        <v>123</v>
      </c>
      <c r="K176" s="5"/>
    </row>
    <row r="177" spans="1:11" ht="14.25" customHeight="1">
      <c r="B177" s="251" t="s">
        <v>124</v>
      </c>
      <c r="D177" s="5"/>
      <c r="F177" s="251" t="s">
        <v>124</v>
      </c>
      <c r="K177" s="5"/>
    </row>
    <row r="178" spans="1:11" ht="14.25" customHeight="1">
      <c r="B178" s="66"/>
      <c r="D178" s="5"/>
      <c r="F178" s="66"/>
      <c r="K178" s="5"/>
    </row>
    <row r="179" spans="1:11" ht="13" customHeight="1">
      <c r="B179" s="66"/>
      <c r="D179" s="5"/>
      <c r="F179" s="66"/>
      <c r="K179" s="5"/>
    </row>
    <row r="180" spans="1:11" ht="14.25" customHeight="1">
      <c r="B180" s="66"/>
      <c r="D180" s="5"/>
      <c r="F180" s="66"/>
      <c r="K180" s="5"/>
    </row>
    <row r="181" spans="1:11" ht="14.25" customHeight="1">
      <c r="B181" s="66"/>
      <c r="D181" s="5"/>
      <c r="F181" s="66"/>
      <c r="K181" s="5"/>
    </row>
    <row r="182" spans="1:11" ht="14.25" customHeight="1">
      <c r="B182" s="66"/>
      <c r="D182" s="5"/>
      <c r="F182" s="66"/>
      <c r="K182" s="5"/>
    </row>
    <row r="183" spans="1:11" ht="14.25" customHeight="1">
      <c r="D183" s="5"/>
      <c r="K183" s="5"/>
    </row>
    <row r="184" spans="1:11" ht="14.25" customHeight="1">
      <c r="B184" s="202" t="s">
        <v>1599</v>
      </c>
      <c r="D184" s="5"/>
      <c r="F184" s="202" t="s">
        <v>1599</v>
      </c>
      <c r="K184" s="5"/>
    </row>
    <row r="185" spans="1:11" ht="14.25" customHeight="1">
      <c r="B185" s="250" t="s">
        <v>125</v>
      </c>
      <c r="C185" s="68"/>
      <c r="D185" s="5"/>
      <c r="F185" s="250" t="s">
        <v>125</v>
      </c>
      <c r="G185" s="68"/>
      <c r="K185" s="5"/>
    </row>
    <row r="186" spans="1:11" ht="14.25" customHeight="1">
      <c r="D186" s="5"/>
      <c r="K186" s="5"/>
    </row>
    <row r="187" spans="1:11" ht="14.25" customHeight="1" thickBot="1">
      <c r="A187" s="186"/>
      <c r="B187" s="186"/>
      <c r="C187" s="186"/>
      <c r="D187" s="247"/>
      <c r="E187" s="186"/>
      <c r="F187" s="186"/>
      <c r="G187" s="186"/>
      <c r="H187" s="186"/>
      <c r="I187" s="186"/>
      <c r="J187" s="186"/>
      <c r="K187" s="247"/>
    </row>
    <row r="188" spans="1:11" ht="15" customHeight="1">
      <c r="A188" s="248"/>
      <c r="B188" s="248"/>
      <c r="C188" s="248"/>
      <c r="D188" s="248"/>
      <c r="E188" s="248"/>
      <c r="F188" s="248"/>
      <c r="G188" s="248"/>
      <c r="H188" s="249"/>
      <c r="I188" s="249"/>
      <c r="J188" s="249"/>
    </row>
    <row r="189" spans="1:11" ht="14.25" customHeight="1"/>
    <row r="190" spans="1:11" ht="14.25" customHeight="1"/>
    <row r="193" ht="14.25" customHeight="1"/>
    <row r="194" ht="14.25" customHeight="1"/>
    <row r="195" ht="14.25" customHeight="1"/>
    <row r="207" ht="14.25" customHeight="1"/>
  </sheetData>
  <sheetProtection algorithmName="SHA-512" hashValue="mIb8Ox+oaaVtYDRLDDeWofvnN6nU+zRUM+bAKLT9+FvYa4YkMkkhDvLF+9ZMnTOygKCVuDyNDFlKvd/eaNdnmg==" saltValue="+Jw9SH8uz5npm/FMeqZEjA==" spinCount="100000" sheet="1" objects="1" scenarios="1"/>
  <mergeCells count="7">
    <mergeCell ref="AL108:AN108"/>
    <mergeCell ref="B138:B140"/>
    <mergeCell ref="B155:B157"/>
    <mergeCell ref="B172:B174"/>
    <mergeCell ref="F172:F174"/>
    <mergeCell ref="F155:F157"/>
    <mergeCell ref="F138:F140"/>
  </mergeCells>
  <conditionalFormatting sqref="C138:C140 B144:C148">
    <cfRule type="expression" dxfId="12" priority="31">
      <formula>$C$126="Não"</formula>
    </cfRule>
  </conditionalFormatting>
  <conditionalFormatting sqref="C155:C157 B161:C165">
    <cfRule type="expression" dxfId="11" priority="28">
      <formula>$C$128="Não"</formula>
    </cfRule>
  </conditionalFormatting>
  <conditionalFormatting sqref="C172:C174 B178:B182 C185">
    <cfRule type="expression" dxfId="10" priority="15">
      <formula>$C$130="Não"</formula>
    </cfRule>
  </conditionalFormatting>
  <conditionalFormatting sqref="G138:G140 F144:G148">
    <cfRule type="expression" dxfId="9" priority="30">
      <formula>$C$127="Não"</formula>
    </cfRule>
  </conditionalFormatting>
  <conditionalFormatting sqref="G155:G157 F161:G165">
    <cfRule type="expression" dxfId="8" priority="27">
      <formula>$C$129="Não"</formula>
    </cfRule>
  </conditionalFormatting>
  <conditionalFormatting sqref="G172:G174 F178:F182 G185">
    <cfRule type="expression" dxfId="7" priority="14">
      <formula>$C$131="Não"</formula>
    </cfRule>
  </conditionalFormatting>
  <dataValidations count="43">
    <dataValidation type="textLength" operator="lessThanOrEqual" allowBlank="1" showInputMessage="1" showErrorMessage="1" sqref="C119 C108 AQ108 X108 L108 AX108 C22 C13" xr:uid="{884A1F3D-5B89-5944-AFC7-69ECEC24D4E3}">
      <formula1>300</formula1>
    </dataValidation>
    <dataValidation type="decimal" operator="greaterThanOrEqual" allowBlank="1" showInputMessage="1" showErrorMessage="1" sqref="G185 C6:C11 F31:H105 P31:T105 AB31:AF105 AL110:AN110 C18:C20 C144:C148 G144:G148 G161:G165 C161:C165 C185 C116:C117 AP31:AT105 BB31:BC105" xr:uid="{E3D3E6C3-05DF-D448-A6A1-1AB5EB9D83DB}">
      <formula1>0</formula1>
    </dataValidation>
    <dataValidation allowBlank="1" showInputMessage="1" showErrorMessage="1" prompt="Área de receção para reutilização em ecocentros/centros de recolha, estaleiros municipais ou outras áreas de armazenamento gerida pela EG alvo no ano dos dados reportados." sqref="B6" xr:uid="{ED70B9CC-E804-AE40-8986-70939F16FFAA}"/>
    <dataValidation allowBlank="1" showInputMessage="1" showErrorMessage="1" prompt="Pontos ou áreas descentralizadas de recolha de materiais reutilizáveis. Ex.: ecocentros móveis, pontos de recolha em juntas de freguesia." sqref="B7" xr:uid="{5C480E31-C747-0549-AB69-6712A92C9D0D}"/>
    <dataValidation allowBlank="1" showInputMessage="1" showErrorMessage="1" prompt="Lojas sociais de troca de materiais reutilizáveis geridos pela EG alvo no ano dos dados reportados." sqref="B8" xr:uid="{B5389BE7-C3CA-B546-9623-5CA4907F6ADA}"/>
    <dataValidation allowBlank="1" showInputMessage="1" showErrorMessage="1" prompt="Mercados de troca de materiais reutilizáveis geridos pela EG alvo no ano dos dados reportados." sqref="B9" xr:uid="{580F534B-7BAB-654A-BDCA-4493D862CC95}"/>
    <dataValidation allowBlank="1" showInputMessage="1" showErrorMessage="1" prompt="Locais de reparação de materiais reutilizáves (ex. móveis, EEE) geridos pela EG alvo durante o ano dos dados reportados. Estes locais devem funcionar em continuidade." sqref="B10" xr:uid="{7F6D5CF4-DA96-3F4B-BC9E-4C53C1C105B5}"/>
    <dataValidation allowBlank="1" showInputMessage="1" showErrorMessage="1" prompt="Geridas pela EG alvo." sqref="B11" xr:uid="{E8B3FDB1-F0A5-894C-AECD-607CDD5FECED}"/>
    <dataValidation allowBlank="1" showInputMessage="1" showErrorMessage="1" prompt="Incluir estaleiros municípais que recebam resíduos urbanos de utilizadores domésticos e/ou não domésticos." sqref="B20" xr:uid="{B3FDEE42-6D4D-1F45-A9C8-32232AD6820C}"/>
    <dataValidation allowBlank="1" showInputMessage="1" showErrorMessage="1" prompt="Selecione, para o conjunto do tipo de infraestruturas, um tipo de fluxo recebido por coluna." sqref="D17:H17" xr:uid="{BDD96DEE-FB45-B448-A4D4-4E1A977195E8}"/>
    <dataValidation allowBlank="1" showInputMessage="1" showErrorMessage="1" prompt="Tipo de deposição de RI disponível ao utilizador durante o ano dos dados reportados." sqref="C30" xr:uid="{96E29D9D-DAA1-FC42-9F89-D5D80A3F7413}"/>
    <dataValidation allowBlank="1" showInputMessage="1" showErrorMessage="1" prompt="Esclarecer se os contentores de RI disponíveis neste tipo de deposição estão equipados com mecanismos de controlo de acesso mecânico (ex. através de chave) ou através de tecnologia de informação e comunicação (ex: cartões de identificação do utilizador)." sqref="E30" xr:uid="{307F50C3-D580-1446-A4DB-5946152146F1}"/>
    <dataValidation allowBlank="1" showInputMessage="1" showErrorMessage="1" prompt="Número de contentores ao serviço do tipo de desposição, propriedade da EG alvo ou do operador protocolado, no ano dos dados reportados." sqref="F30" xr:uid="{CA687F2C-9B87-A545-A161-1A4E2AC85A29}"/>
    <dataValidation allowBlank="1" showInputMessage="1" showErrorMessage="1" prompt="Nº de alojamentos abrangidos pelo servido de recolha deste tipo de deposição._x000a_Na deposição em proximidade devem ser considerados os alojamentos servidos a uma distância máxima de 100 m (freguesias predominantemente urbanas) ou 200 m (restantes casos)." sqref="G30 Q30 AC30" xr:uid="{ECACDE3E-79DF-7948-B36B-E345B2E01558}"/>
    <dataValidation allowBlank="1" showInputMessage="1" showErrorMessage="1" prompt="Nº de estabelecimentos comerciais ou outros abrangidos pelo servido de recolha do tipo de deposição." sqref="H30 R30 AD30" xr:uid="{632AA688-A2A6-E546-9D05-D39F58F63C5F}"/>
    <dataValidation allowBlank="1" showInputMessage="1" showErrorMessage="1" prompt="Tipo de deposição de biorresíduos alimentares disponível ao utilizador durante o ano dos dados reportados." sqref="L30" xr:uid="{3CE8041C-495B-DB4A-A5AE-10C912119828}"/>
    <dataValidation allowBlank="1" showInputMessage="1" showErrorMessage="1" prompt="Identificar se os contentores deste tipo de deposição são dedicados apenas à recolha seletiva de biorresíduos alimentares ou se se destinam também à deposição de RI." sqref="M30" xr:uid="{483989CB-4537-CC4C-BC72-0E12AB229743}"/>
    <dataValidation allowBlank="1" showInputMessage="1" showErrorMessage="1" prompt="Esclarecer se os contentores disponíveis neste tipo de deposição estão equipados com mecanismos de controlo de acesso mecânico (ex. através de chave) ou através de tecnologia de informação e comunicação (ex: cartões de identificação do utilizador)." sqref="O30 AA30 AO30 BA30" xr:uid="{5C7BB52A-A187-9648-9D03-3944460E41BC}"/>
    <dataValidation allowBlank="1" showInputMessage="1" showErrorMessage="1" prompt="Nº total de contentores ao serviço deste tipo de desposição, propriedade da EG alvo ou do operador protocolado, no ano dos dados reportados." sqref="P30" xr:uid="{65FE936F-6B08-B34E-8C9B-3ABB23374816}"/>
    <dataValidation allowBlank="1" showInputMessage="1" showErrorMessage="1" prompt="Tipo de deposição disponível ao utilizador durante o ano dos dados reportados." sqref="X30 AM30 AX30" xr:uid="{5E96156C-848E-8A48-8CE1-9EC6B4B404E0}"/>
    <dataValidation allowBlank="1" showInputMessage="1" showErrorMessage="1" prompt="Contentores, ecocentros/ centros de recolha, ou outro disponíveis ao utilizador para este tipo de deposição. Caso o serviço não recorra a infraestruturas de recolha, não selecionar qualquer opção de resposta." sqref="Y30" xr:uid="{364F49E0-0725-494A-AC90-4F1A0C2562AD}"/>
    <dataValidation allowBlank="1" showInputMessage="1" showErrorMessage="1" prompt="Nº total de infraestruturas  ao serviço deste tipo de desposição, no ano dos dados reportados, propriedade da EG alvo ou do operador protocolado." sqref="AB30" xr:uid="{4254CE14-3C65-7D43-B61D-D417D8840764}"/>
    <dataValidation allowBlank="1" showInputMessage="1" showErrorMessage="1" prompt="Nº total de pontos de recolha para deposição coletiva em proximidade, no ano dos dados reportados, propriedade da EG alvo ou do operador protocolado._x000a_Não se aplica à deposição Porta-a-Porta._x000a_Ver definição de &quot;ponto de recolha&quot; na folha Instruções." sqref="AP30" xr:uid="{E16A7416-E923-3F47-8562-36FE12C865D1}"/>
    <dataValidation allowBlank="1" showInputMessage="1" showErrorMessage="1" prompt="Nº de estabelecimentos comerciais ou outros abrangidos pelo servido de recolha deste tipo de deposição._x000a_Preenchimento obrigatório para a deposição Porta-a-Porta." sqref="AR30" xr:uid="{A35FE944-9626-A44F-97B0-EC3B8E12BD6C}"/>
    <dataValidation allowBlank="1" showInputMessage="1" showErrorMessage="1" prompt="Nº de alojamentos abrangidos pelo servido de recolha deste tipo de deposição._x000a_Preenchimento obrigatório para a deposição Porta-a-Porta." sqref="AQ30" xr:uid="{AD727522-FBFA-F845-9601-B588BA858A5E}"/>
    <dataValidation allowBlank="1" showInputMessage="1" showErrorMessage="1" prompt="Contentores, ecocentros/ centros de receção, ou outro disponíveis ao utilizador para este tipo de deposição. Caso o serviço não recorra a infraestruturas de recolha, não selecionar qualquer opção de resposta." sqref="AY30" xr:uid="{E21A806F-1364-1142-9E49-9F3346F868B1}"/>
    <dataValidation allowBlank="1" showInputMessage="1" showErrorMessage="1" prompt="Nº total de infraestruturas ao serviço deste tipo de desposição, no ano dos dados reportados, propriedade da EG alvo ou do operador protocolado._x000a_No caso dos ecocentros, preencher o número de infraestruturas que recebem o fluxo não o número de contentores." sqref="BB30" xr:uid="{CE0D528C-5438-9240-8C75-184971EB2582}"/>
    <dataValidation allowBlank="1" showInputMessage="1" showErrorMessage="1" prompt="Indicar o número total de contentores de cada fluxo multimaterial, para recolha coletiva em proximidade, independentemente de se encontrarem isolados ou agrupados em ecopontos._x000a_" sqref="AL108:AN108" xr:uid="{AB3EC22F-D21F-DE40-91CB-A0D85B0E8A7B}"/>
    <dataValidation allowBlank="1" showInputMessage="1" showErrorMessage="1" prompt="Viaturas de recolha adquiridas entre 2022 e o ano dos dados reportados." sqref="B116" xr:uid="{F9B99121-B788-B14E-B496-AB22AF020060}"/>
    <dataValidation allowBlank="1" showInputMessage="1" showErrorMessage="1" prompt="Outras viaturas (ex. lavagem de contentores, viaturas usadas para monitorização e/ou fiscalização, etc.) adquiridas entre 2022 e o ano dos dados reportados." sqref="B117" xr:uid="{D3203D7D-E269-A04F-B1C1-0B24B6A44456}"/>
    <dataValidation allowBlank="1" showInputMessage="1" showErrorMessage="1" prompt="Responder &quot;Sim&quot; apenas se esta indentificação de contentores for complementada com os respetivos leitores." sqref="B126" xr:uid="{F7451E5E-0547-EA45-9C43-F4AC9FA388F2}"/>
    <dataValidation allowBlank="1" showInputMessage="1" showErrorMessage="1" prompt="Responder &quot;Sim&quot; apenas se esta indentificação do utilizador for complementada com os respetivos leitores nos contentores." sqref="B127" xr:uid="{8619D425-D5A4-C646-81FD-6EDF6EFF2777}"/>
    <dataValidation allowBlank="1" showInputMessage="1" showErrorMessage="1" prompt="Sensores IoT incluem sensores de humidade, temperatura e odores. Nesta classe de TIC incluem-se os leitores de identificação de utilizador/controlo de acesso." sqref="B128" xr:uid="{AA4330C6-B5F1-A84D-BB4F-D9A0ACE04196}"/>
    <dataValidation allowBlank="1" showInputMessage="1" showErrorMessage="1" prompt="Nesta classe de TIC incluem-se os leitores de identificação de contentores." sqref="B129" xr:uid="{D85DDF65-13A3-9F42-9A32-FD2D6A58807C}"/>
    <dataValidation allowBlank="1" showInputMessage="1" showErrorMessage="1" prompt="Sistemas de Informação Geográfica para gestão dos circuitos de recolha." sqref="B130" xr:uid="{923B6687-3357-2644-8FA8-6017038C4264}"/>
    <dataValidation allowBlank="1" showInputMessage="1" showErrorMessage="1" prompt="Hardware, Software/plataformas usados para a gestão da informação recolhida por TIC para a otimização da recolha, acompanhamento da qualidade do serviço e da participação dos utilizadores e/ou para o sistema tarifário do serviço de gestão de RU." sqref="B131" xr:uid="{D1AA2223-DDD5-CB4D-9AAA-3038ADE706E1}"/>
    <dataValidation allowBlank="1" showInputMessage="1" showErrorMessage="1" prompt="Selecionar o(s) objetivo(s) da utilização deste tipo de TIC. " sqref="B138 B155 B172 F172 F155 F138" xr:uid="{D3169EFB-DDC0-BB4E-83B3-DF3D7181906B}"/>
    <dataValidation allowBlank="1" showInputMessage="1" showErrorMessage="1" prompt="Identificar o(s) fluxo(s) de resíduos cuja gestão utiliza este tipo de TIC." sqref="B143 B160 B177 F177 F160 F143" xr:uid="{26E07B54-39AF-8241-95B6-780D49558CC8}"/>
    <dataValidation allowBlank="1" showInputMessage="1" showErrorMessage="1" prompt="Nº deste tipo de TIC utilizado na gestão do fluxo de resíduos. Devem apenas ser considerados os contentores que são efetivamente identificados durante a recolha." sqref="C143 G143" xr:uid="{7D969F88-0CC2-D643-8A7D-CA6F115CAA59}"/>
    <dataValidation allowBlank="1" showInputMessage="1" showErrorMessage="1" prompt="Nº deste tipo de TIC utilizado na gestão do fluxo de resíduos." sqref="C160 B185 F185 G160" xr:uid="{6F2CAF98-600D-B642-834F-EF32340E93E0}"/>
    <dataValidation allowBlank="1" showInputMessage="1" showErrorMessage="1" prompt="Nº alojamentos que colocam  o contentor à porta pelo menos 2x por mês;_x000a_Nº cartões acesso a contentores em proximidade lidos pelo menos 2x por mês;_x000a_Se não houver controlo por cartão de acesso, estimar através de nível de enchimento dos contentores." sqref="S30 AE30 AS30" xr:uid="{FC1C0180-9F86-B246-AA05-99C0BA867DB4}"/>
    <dataValidation allowBlank="1" showInputMessage="1" showErrorMessage="1" prompt="Nº estabelecimentos que colocam o contentor à porta pelo menos 1x por semana;_x000a_Nº cartões acesso a contentores em proximidade lidos pelo menos 2x por mês;_x000a_Se não houver controlo por cartão de acesso, estimar através de nível de enchimento dos contentores." sqref="T30 AF30 AT30" xr:uid="{481204A3-6BC0-EC4F-86E3-77FBD17CCB40}"/>
    <dataValidation allowBlank="1" showInputMessage="1" showErrorMessage="1" prompt="Esclarecer se:_x000a_- deposição coletiva por proximidade é realizada sem infraestrutura de deposição, junto aos contentores de RI;_x000a_- deposição porta-a-porta é realizada com pedido prévio pelo utilizador ou se é realizada mediante circuitos com calendarização." sqref="W108" xr:uid="{410BEFC2-680A-7340-8B83-8893D61CC073}"/>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7" id="{A9EB2925-592A-9B43-ADE6-B9BCF7FF8977}">
            <xm:f>OR('Identificação da EG'!$D$25="",'Identificação da EG'!$D$25="EG em baixa",'Identificação da EG'!$D$25="Outra entidade")</xm:f>
            <x14:dxf>
              <fill>
                <patternFill>
                  <bgColor theme="0" tint="-0.14996795556505021"/>
                </patternFill>
              </fill>
            </x14:dxf>
          </x14:cfRule>
          <xm:sqref>B31:H105 C108:H108</xm:sqref>
        </x14:conditionalFormatting>
        <x14:conditionalFormatting xmlns:xm="http://schemas.microsoft.com/office/excel/2006/main">
          <x14:cfRule type="expression" priority="36" id="{A859AB47-D6B5-6C4E-875B-2C85E9A33642}">
            <xm:f>OR('Identificação da EG'!$D$27="",'Identificação da EG'!$D$27="EG em baixa",'Identificação da EG'!$D$27="Outra entidade")</xm:f>
            <x14:dxf>
              <fill>
                <patternFill>
                  <bgColor theme="0" tint="-0.14996795556505021"/>
                </patternFill>
              </fill>
            </x14:dxf>
          </x14:cfRule>
          <xm:sqref>K31:T105 L108:T108</xm:sqref>
        </x14:conditionalFormatting>
        <x14:conditionalFormatting xmlns:xm="http://schemas.microsoft.com/office/excel/2006/main">
          <x14:cfRule type="expression" priority="35" id="{3EFD09EB-262D-6247-AF37-CFFF319926D4}">
            <xm:f>OR('Identificação da EG'!$D$28="",'Identificação da EG'!$D$28="EG em baixa",'Identificação da EG'!$D$28="Outra entidade")</xm:f>
            <x14:dxf>
              <fill>
                <patternFill>
                  <bgColor theme="0" tint="-0.14996795556505021"/>
                </patternFill>
              </fill>
            </x14:dxf>
          </x14:cfRule>
          <xm:sqref>W31:AF105 X108:AF108</xm:sqref>
        </x14:conditionalFormatting>
        <x14:conditionalFormatting xmlns:xm="http://schemas.microsoft.com/office/excel/2006/main">
          <x14:cfRule type="expression" priority="33" id="{D080A3A9-69FE-C34A-9C99-EA7960B77427}">
            <xm:f>OR('Identificação da EG'!$D$26="",'Identificação da EG'!$D$26="EG em baixa",'Identificação da EG'!$D$26="Outra entidade")</xm:f>
            <x14:dxf>
              <fill>
                <patternFill>
                  <bgColor theme="0" tint="-0.14996795556505021"/>
                </patternFill>
              </fill>
            </x14:dxf>
          </x14:cfRule>
          <xm:sqref>AL31:AT105 AQ108:AT108 AL110:AN110</xm:sqref>
        </x14:conditionalFormatting>
        <x14:conditionalFormatting xmlns:xm="http://schemas.microsoft.com/office/excel/2006/main">
          <x14:cfRule type="expression" priority="32" id="{18A51DA7-4314-2840-8FB3-C8A98C2FB270}">
            <xm:f>COUNTIF('Identificação da EG'!$D$29:$D$35,"EG em alta")=0</xm:f>
            <x14:dxf>
              <fill>
                <patternFill>
                  <bgColor theme="0" tint="-0.14996795556505021"/>
                </patternFill>
              </fill>
            </x14:dxf>
          </x14:cfRule>
          <xm:sqref>AW31:BB105 AX108:BB108</xm:sqref>
        </x14:conditionalFormatting>
      </x14:conditionalFormattings>
    </ext>
    <ext xmlns:x14="http://schemas.microsoft.com/office/spreadsheetml/2009/9/main" uri="{CCE6A557-97BC-4b89-ADB6-D9C93CAAB3DF}">
      <x14:dataValidations xmlns:xm="http://schemas.microsoft.com/office/excel/2006/main" count="14">
        <x14:dataValidation type="list" allowBlank="1" showInputMessage="1" showErrorMessage="1" xr:uid="{73D8CEE5-5B33-8246-86E5-ABEA8AEE8AB6}">
          <x14:formula1>
            <xm:f>INDIRECT(SUBSTITUTE(Capa!$C$8," ","")&amp;"1")</xm:f>
          </x14:formula1>
          <xm:sqref>B31:B105 W31:W105 AL31:AL105 K31:K105</xm:sqref>
        </x14:dataValidation>
        <x14:dataValidation type="list" allowBlank="1" showInputMessage="1" showErrorMessage="1" xr:uid="{B98B5F04-308E-0942-8CAB-2DC35EB8FF8C}">
          <x14:formula1>
            <xm:f>Auxiliar!$AG$25:$AG$27</xm:f>
          </x14:formula1>
          <xm:sqref>AM31:AM105</xm:sqref>
        </x14:dataValidation>
        <x14:dataValidation type="list" allowBlank="1" showInputMessage="1" showErrorMessage="1" xr:uid="{A35AFC3F-A68B-884D-8105-B8233986A531}">
          <x14:formula1>
            <xm:f>Auxiliar!$AH$25:$AH$38</xm:f>
          </x14:formula1>
          <xm:sqref>AW31:AW105</xm:sqref>
        </x14:dataValidation>
        <x14:dataValidation type="list" allowBlank="1" showInputMessage="1" showErrorMessage="1" xr:uid="{5F37DA87-B2DA-9145-8B58-07C120E1853B}">
          <x14:formula1>
            <xm:f>Auxiliar!$AJ$25:$AJ$27</xm:f>
          </x14:formula1>
          <xm:sqref>C138:C140 G138:G140 C155:C157 G172:G174 G155:G157 C172:C174</xm:sqref>
        </x14:dataValidation>
        <x14:dataValidation type="list" allowBlank="1" showInputMessage="1" showErrorMessage="1" xr:uid="{C0DA7D82-9D8D-964E-930D-8A96E6E7E7A7}">
          <x14:formula1>
            <xm:f>Auxiliar!$AD$25:$AD$26</xm:f>
          </x14:formula1>
          <xm:sqref>M31:M105</xm:sqref>
        </x14:dataValidation>
        <x14:dataValidation type="list" allowBlank="1" showInputMessage="1" showErrorMessage="1" xr:uid="{C968D96B-F8A7-2D44-A35B-7DC5690C6167}">
          <x14:formula1>
            <xm:f>Auxiliar!$AC$25:$AC$27</xm:f>
          </x14:formula1>
          <xm:sqref>E31:E105 AA31:AA105 BA31:BA105 AO31:AO105 O31:O105</xm:sqref>
        </x14:dataValidation>
        <x14:dataValidation type="list" allowBlank="1" showInputMessage="1" showErrorMessage="1" xr:uid="{40F521A8-C812-B04A-91FE-82646E68033A}">
          <x14:formula1>
            <xm:f>Auxiliar!$AB$25:$AB$27</xm:f>
          </x14:formula1>
          <xm:sqref>D31:D105 Z31:Z105 AZ31:AZ105 AN31:AN105 N31:N105</xm:sqref>
        </x14:dataValidation>
        <x14:dataValidation type="list" allowBlank="1" showInputMessage="1" showErrorMessage="1" xr:uid="{833391E7-7685-5145-8B00-4B21A01A7B43}">
          <x14:formula1>
            <xm:f>Auxiliar!$AA$25:$AA$26</xm:f>
          </x14:formula1>
          <xm:sqref>C31:C105 AX31:AX105 X31:X105 L31:L105</xm:sqref>
        </x14:dataValidation>
        <x14:dataValidation type="list" allowBlank="1" showInputMessage="1" showErrorMessage="1" xr:uid="{EA74B879-55F2-DF44-9951-DDF0805A63C1}">
          <x14:formula1>
            <xm:f>Auxiliar!$AI$25:$AI$26</xm:f>
          </x14:formula1>
          <xm:sqref>C126:C132</xm:sqref>
        </x14:dataValidation>
        <x14:dataValidation type="list" allowBlank="1" showInputMessage="1" showErrorMessage="1" xr:uid="{C0A13D99-DB68-0A45-9B23-AC4A24D52CDA}">
          <x14:formula1>
            <xm:f>Auxiliar!$Z$26:$Z$29</xm:f>
          </x14:formula1>
          <xm:sqref>K18:K20</xm:sqref>
        </x14:dataValidation>
        <x14:dataValidation type="list" allowBlank="1" showInputMessage="1" showErrorMessage="1" xr:uid="{B1114D87-43B2-FF4C-A94B-936AF282158B}">
          <x14:formula1>
            <xm:f>Auxiliar!$Z$24:$Z$29</xm:f>
          </x14:formula1>
          <xm:sqref>D18:H20</xm:sqref>
        </x14:dataValidation>
        <x14:dataValidation type="list" allowBlank="1" showInputMessage="1" showErrorMessage="1" xr:uid="{B5B1F4D5-DF67-ED4F-BB88-FBD0BA33A8E5}">
          <x14:formula1>
            <xm:f>Auxiliar!$AK$25:$AK$30</xm:f>
          </x14:formula1>
          <xm:sqref>B144:B148 F144:F148 B161:B165 F161:F165 B178:B182 F178:F182</xm:sqref>
        </x14:dataValidation>
        <x14:dataValidation type="list" allowBlank="1" showInputMessage="1" showErrorMessage="1" xr:uid="{DC14B1BE-7245-AE4C-ABB9-563D38AC9FC4}">
          <x14:formula1>
            <xm:f>Auxiliar!$AE$25:$AE$29</xm:f>
          </x14:formula1>
          <xm:sqref>AY31:AY105</xm:sqref>
        </x14:dataValidation>
        <x14:dataValidation type="list" allowBlank="1" showInputMessage="1" showErrorMessage="1" xr:uid="{929E59E8-15DA-4D37-AAB2-FA22B0CF66B8}">
          <x14:formula1>
            <xm:f>Auxiliar!$AE$24:$AE$29</xm:f>
          </x14:formula1>
          <xm:sqref>Y31:Y105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8D32A-65D3-4B81-A67B-73B596DEB61B}">
  <dimension ref="A1:M30"/>
  <sheetViews>
    <sheetView zoomScaleNormal="100" workbookViewId="0"/>
  </sheetViews>
  <sheetFormatPr baseColWidth="10" defaultColWidth="20.5" defaultRowHeight="14"/>
  <sheetData>
    <row r="1" spans="1:13" ht="50.25" customHeight="1">
      <c r="A1" s="103" t="s">
        <v>1604</v>
      </c>
      <c r="B1" s="103" t="s">
        <v>45</v>
      </c>
      <c r="C1" s="103" t="s">
        <v>1702</v>
      </c>
      <c r="D1" s="103" t="s">
        <v>1703</v>
      </c>
      <c r="E1" s="103" t="s">
        <v>55</v>
      </c>
      <c r="F1" s="103" t="s">
        <v>182</v>
      </c>
      <c r="G1" s="103" t="s">
        <v>56</v>
      </c>
      <c r="H1" s="103" t="s">
        <v>1550</v>
      </c>
      <c r="I1" s="103" t="s">
        <v>130</v>
      </c>
      <c r="J1" s="103" t="s">
        <v>1646</v>
      </c>
      <c r="K1" s="103" t="s">
        <v>1609</v>
      </c>
      <c r="L1" s="103" t="s">
        <v>1607</v>
      </c>
      <c r="M1" s="103" t="s">
        <v>68</v>
      </c>
    </row>
    <row r="2" spans="1:13">
      <c r="A2" s="24" t="str">
        <f>IF(I2="","",IF(OR('Identificação da EG'!$B$7=0,'Identificação da EG'!$B$7=""),"",Capa!$C$10))</f>
        <v/>
      </c>
      <c r="B2" s="24" t="str">
        <f>IF(I2="","",IF(OR('Identificação da EG'!$B$7=0,'Identificação da EG'!$B$7=""),"",'Identificação da EG'!$B$7))</f>
        <v/>
      </c>
      <c r="C2" s="24" t="str">
        <f>IF(I2="","",IF(B2="","",VLOOKUP(B2,Auxiliar!$DK$23:$DL$45,2,0)))</f>
        <v/>
      </c>
      <c r="D2" s="24" t="str">
        <f>IF(I2="","",IF(OR('Identificação da EG'!$B$7=0,'Identificação da EG'!$B$7=""),"","Portugal"))</f>
        <v/>
      </c>
      <c r="E2" s="24" t="str">
        <f>IF(I2="","",'Identificação da EG'!$C$7)</f>
        <v/>
      </c>
      <c r="F2" s="24" t="str">
        <f>IF(I2="","",'Identificação da EG'!$E$7)</f>
        <v/>
      </c>
      <c r="G2" s="24" t="str">
        <f>IF(I2="","",B2)</f>
        <v/>
      </c>
      <c r="H2" s="24" t="str">
        <f>IF(I2="","",'Identificação da EG'!$D$7)</f>
        <v/>
      </c>
      <c r="I2" s="23" t="str">
        <f>IF('Identificação da EG'!$B$7="","","Prevenção de resíduos")</f>
        <v/>
      </c>
      <c r="J2" s="23" t="str">
        <f>IF('Identificação da EG'!$B$7="","","Área de receção para reutilização em ecocentros")</f>
        <v/>
      </c>
      <c r="K2" s="23" t="str">
        <f>IF('Identificação da EG'!$B$7="","","n.º")</f>
        <v/>
      </c>
      <c r="L2" s="79" t="str">
        <f>IF('Infraestruturas Recolha'!C6="","",'Infraestruturas Recolha'!C6)</f>
        <v/>
      </c>
      <c r="M2" s="79" t="str">
        <f>IF(OR('Infraestruturas Recolha'!$C$13="",'Infraestruturas Recolha'!$C$13="(máximo 300 carateres)",J2=""),"",'Infraestruturas Recolha'!$C$13)</f>
        <v/>
      </c>
    </row>
    <row r="3" spans="1:13">
      <c r="A3" s="24" t="str">
        <f>IF(I3="","",IF(OR('Identificação da EG'!$B$7=0,'Identificação da EG'!$B$7=""),"",Capa!$C$10))</f>
        <v/>
      </c>
      <c r="B3" s="24" t="str">
        <f>IF(I3="","",IF(OR('Identificação da EG'!$B$7=0,'Identificação da EG'!$B$7=""),"",'Identificação da EG'!$B$7))</f>
        <v/>
      </c>
      <c r="C3" s="24" t="str">
        <f>IF(I3="","",IF(B3="","",VLOOKUP(B3,Auxiliar!$DK$23:$DL$45,2,0)))</f>
        <v/>
      </c>
      <c r="D3" s="24" t="str">
        <f>IF(I3="","",IF(OR('Identificação da EG'!$B$7=0,'Identificação da EG'!$B$7=""),"","Portugal"))</f>
        <v/>
      </c>
      <c r="E3" s="24" t="str">
        <f>IF(I3="","",'Identificação da EG'!$C$7)</f>
        <v/>
      </c>
      <c r="F3" s="24" t="str">
        <f>IF(I3="","",'Identificação da EG'!$E$7)</f>
        <v/>
      </c>
      <c r="G3" s="24" t="str">
        <f t="shared" ref="G3:G30" si="0">IF(I3="","",B3)</f>
        <v/>
      </c>
      <c r="H3" s="24" t="str">
        <f>IF(I3="","",'Identificação da EG'!$D$7)</f>
        <v/>
      </c>
      <c r="I3" s="23" t="str">
        <f>IF('Identificação da EG'!$B$7="","","Prevenção de resíduos")</f>
        <v/>
      </c>
      <c r="J3" s="23" t="str">
        <f>IF('Identificação da EG'!$B$7="","","Pontos de recolha para reutilização")</f>
        <v/>
      </c>
      <c r="K3" s="23" t="str">
        <f>IF('Identificação da EG'!$B$7="","","n.º")</f>
        <v/>
      </c>
      <c r="L3" s="79" t="str">
        <f>IF('Infraestruturas Recolha'!C7="","",'Infraestruturas Recolha'!C7)</f>
        <v/>
      </c>
      <c r="M3" s="79" t="str">
        <f>IF(OR('Infraestruturas Recolha'!$C$13="",'Infraestruturas Recolha'!$C$13="(máximo 300 carateres)",J3=""),"",'Infraestruturas Recolha'!$C$13)</f>
        <v/>
      </c>
    </row>
    <row r="4" spans="1:13">
      <c r="A4" s="24" t="str">
        <f>IF(I4="","",IF(OR('Identificação da EG'!$B$7=0,'Identificação da EG'!$B$7=""),"",Capa!$C$10))</f>
        <v/>
      </c>
      <c r="B4" s="24" t="str">
        <f>IF(I4="","",IF(OR('Identificação da EG'!$B$7=0,'Identificação da EG'!$B$7=""),"",'Identificação da EG'!$B$7))</f>
        <v/>
      </c>
      <c r="C4" s="24" t="str">
        <f>IF(I4="","",IF(B4="","",VLOOKUP(B4,Auxiliar!$DK$23:$DL$45,2,0)))</f>
        <v/>
      </c>
      <c r="D4" s="24" t="str">
        <f>IF(I4="","",IF(OR('Identificação da EG'!$B$7=0,'Identificação da EG'!$B$7=""),"","Portugal"))</f>
        <v/>
      </c>
      <c r="E4" s="24" t="str">
        <f>IF(I4="","",'Identificação da EG'!$C$7)</f>
        <v/>
      </c>
      <c r="F4" s="24" t="str">
        <f>IF(I4="","",'Identificação da EG'!$E$7)</f>
        <v/>
      </c>
      <c r="G4" s="24" t="str">
        <f t="shared" si="0"/>
        <v/>
      </c>
      <c r="H4" s="24" t="str">
        <f>IF(I4="","",'Identificação da EG'!$D$7)</f>
        <v/>
      </c>
      <c r="I4" s="23" t="str">
        <f>IF('Identificação da EG'!$B$7="","","Prevenção de resíduos")</f>
        <v/>
      </c>
      <c r="J4" s="23" t="str">
        <f>IF('Identificação da EG'!$B$7="","","Lojas sociais de troca")</f>
        <v/>
      </c>
      <c r="K4" s="23" t="str">
        <f>IF('Identificação da EG'!$B$7="","","n.º")</f>
        <v/>
      </c>
      <c r="L4" s="79" t="str">
        <f>IF('Infraestruturas Recolha'!C8="","",'Infraestruturas Recolha'!C8)</f>
        <v/>
      </c>
      <c r="M4" s="79" t="str">
        <f>IF(OR('Infraestruturas Recolha'!$C$13="",'Infraestruturas Recolha'!$C$13="(máximo 300 carateres)",J4=""),"",'Infraestruturas Recolha'!$C$13)</f>
        <v/>
      </c>
    </row>
    <row r="5" spans="1:13">
      <c r="A5" s="24" t="str">
        <f>IF(I5="","",IF(OR('Identificação da EG'!$B$7=0,'Identificação da EG'!$B$7=""),"",Capa!$C$10))</f>
        <v/>
      </c>
      <c r="B5" s="24" t="str">
        <f>IF(I5="","",IF(OR('Identificação da EG'!$B$7=0,'Identificação da EG'!$B$7=""),"",'Identificação da EG'!$B$7))</f>
        <v/>
      </c>
      <c r="C5" s="24" t="str">
        <f>IF(I5="","",IF(B5="","",VLOOKUP(B5,Auxiliar!$DK$23:$DL$45,2,0)))</f>
        <v/>
      </c>
      <c r="D5" s="24" t="str">
        <f>IF(I5="","",IF(OR('Identificação da EG'!$B$7=0,'Identificação da EG'!$B$7=""),"","Portugal"))</f>
        <v/>
      </c>
      <c r="E5" s="24" t="str">
        <f>IF(I5="","",'Identificação da EG'!$C$7)</f>
        <v/>
      </c>
      <c r="F5" s="24" t="str">
        <f>IF(I5="","",'Identificação da EG'!$E$7)</f>
        <v/>
      </c>
      <c r="G5" s="24" t="str">
        <f t="shared" si="0"/>
        <v/>
      </c>
      <c r="H5" s="24" t="str">
        <f>IF(I5="","",'Identificação da EG'!$D$7)</f>
        <v/>
      </c>
      <c r="I5" s="23" t="str">
        <f>IF('Identificação da EG'!$B$7="","","Prevenção de resíduos")</f>
        <v/>
      </c>
      <c r="J5" s="23" t="str">
        <f>IF('Identificação da EG'!$B$7="","","Mercados de troca")</f>
        <v/>
      </c>
      <c r="K5" s="23" t="str">
        <f>IF('Identificação da EG'!$B$7="","","n.º")</f>
        <v/>
      </c>
      <c r="L5" s="79" t="str">
        <f>IF('Infraestruturas Recolha'!C9="","",'Infraestruturas Recolha'!C9)</f>
        <v/>
      </c>
      <c r="M5" s="79" t="str">
        <f>IF(OR('Infraestruturas Recolha'!$C$13="",'Infraestruturas Recolha'!$C$13="(máximo 300 carateres)",J5=""),"",'Infraestruturas Recolha'!$C$13)</f>
        <v/>
      </c>
    </row>
    <row r="6" spans="1:13">
      <c r="A6" s="24" t="str">
        <f>IF(I6="","",IF(OR('Identificação da EG'!$B$7=0,'Identificação da EG'!$B$7=""),"",Capa!$C$10))</f>
        <v/>
      </c>
      <c r="B6" s="24" t="str">
        <f>IF(I6="","",IF(OR('Identificação da EG'!$B$7=0,'Identificação da EG'!$B$7=""),"",'Identificação da EG'!$B$7))</f>
        <v/>
      </c>
      <c r="C6" s="24" t="str">
        <f>IF(I6="","",IF(B6="","",VLOOKUP(B6,Auxiliar!$DK$23:$DL$45,2,0)))</f>
        <v/>
      </c>
      <c r="D6" s="24" t="str">
        <f>IF(I6="","",IF(OR('Identificação da EG'!$B$7=0,'Identificação da EG'!$B$7=""),"","Portugal"))</f>
        <v/>
      </c>
      <c r="E6" s="24" t="str">
        <f>IF(I6="","",'Identificação da EG'!$C$7)</f>
        <v/>
      </c>
      <c r="F6" s="24" t="str">
        <f>IF(I6="","",'Identificação da EG'!$E$7)</f>
        <v/>
      </c>
      <c r="G6" s="24" t="str">
        <f t="shared" si="0"/>
        <v/>
      </c>
      <c r="H6" s="24" t="str">
        <f>IF(I6="","",'Identificação da EG'!$D$7)</f>
        <v/>
      </c>
      <c r="I6" s="23" t="str">
        <f>IF('Identificação da EG'!$B$7="","","Prevenção de resíduos")</f>
        <v/>
      </c>
      <c r="J6" s="23" t="str">
        <f>IF('Identificação da EG'!$B$7="","","Locais de reparação")</f>
        <v/>
      </c>
      <c r="K6" s="23" t="str">
        <f>IF('Identificação da EG'!$B$7="","","n.º")</f>
        <v/>
      </c>
      <c r="L6" s="79" t="str">
        <f>IF('Infraestruturas Recolha'!C10="","",'Infraestruturas Recolha'!C10)</f>
        <v/>
      </c>
      <c r="M6" s="79" t="str">
        <f>IF(OR('Infraestruturas Recolha'!$C$13="",'Infraestruturas Recolha'!$C$13="(máximo 300 carateres)",J6=""),"",'Infraestruturas Recolha'!$C$13)</f>
        <v/>
      </c>
    </row>
    <row r="7" spans="1:13">
      <c r="A7" s="24" t="str">
        <f>IF(I7="","",IF(OR('Identificação da EG'!$B$7=0,'Identificação da EG'!$B$7=""),"",Capa!$C$10))</f>
        <v/>
      </c>
      <c r="B7" s="24" t="str">
        <f>IF(I7="","",IF(OR('Identificação da EG'!$B$7=0,'Identificação da EG'!$B$7=""),"",'Identificação da EG'!$B$7))</f>
        <v/>
      </c>
      <c r="C7" s="24" t="str">
        <f>IF(I7="","",IF(B7="","",VLOOKUP(B7,Auxiliar!$DK$23:$DL$45,2,0)))</f>
        <v/>
      </c>
      <c r="D7" s="24" t="str">
        <f>IF(I7="","",IF(OR('Identificação da EG'!$B$7=0,'Identificação da EG'!$B$7=""),"","Portugal"))</f>
        <v/>
      </c>
      <c r="E7" s="24" t="str">
        <f>IF(I7="","",'Identificação da EG'!$C$7)</f>
        <v/>
      </c>
      <c r="F7" s="24" t="str">
        <f>IF(I7="","",'Identificação da EG'!$E$7)</f>
        <v/>
      </c>
      <c r="G7" s="24" t="str">
        <f t="shared" si="0"/>
        <v/>
      </c>
      <c r="H7" s="24" t="str">
        <f>IF(I7="","",'Identificação da EG'!$D$7)</f>
        <v/>
      </c>
      <c r="I7" s="23" t="str">
        <f>IF('Identificação da EG'!$B$7="","","Prevenção de resíduos")</f>
        <v/>
      </c>
      <c r="J7" s="23" t="str">
        <f>IF('Identificação da EG'!$B$7="","","Plataforma online de trocas/doação")</f>
        <v/>
      </c>
      <c r="K7" s="23" t="str">
        <f>IF('Identificação da EG'!$B$7="","","n.º")</f>
        <v/>
      </c>
      <c r="L7" s="79" t="str">
        <f>IF('Infraestruturas Recolha'!C11="","",'Infraestruturas Recolha'!C11)</f>
        <v/>
      </c>
      <c r="M7" s="79" t="str">
        <f>IF(OR('Infraestruturas Recolha'!$C$13="",'Infraestruturas Recolha'!$C$13="(máximo 300 carateres)",J7=""),"",'Infraestruturas Recolha'!$C$13)</f>
        <v/>
      </c>
    </row>
    <row r="8" spans="1:13">
      <c r="A8" s="24" t="str">
        <f>IF(I8="","",IF(OR('Identificação da EG'!$B$7=0,'Identificação da EG'!$B$7=""),"",Capa!$C$10))</f>
        <v/>
      </c>
      <c r="B8" s="24" t="str">
        <f>IF(I8="","",IF(OR('Identificação da EG'!$B$7=0,'Identificação da EG'!$B$7=""),"",'Identificação da EG'!$B$7))</f>
        <v/>
      </c>
      <c r="C8" s="24" t="str">
        <f>IF(I8="","",IF(B8="","",VLOOKUP(B8,Auxiliar!$DK$23:$DL$45,2,0)))</f>
        <v/>
      </c>
      <c r="D8" s="24" t="str">
        <f>IF(I8="","",IF(OR('Identificação da EG'!$B$7=0,'Identificação da EG'!$B$7=""),"","Portugal"))</f>
        <v/>
      </c>
      <c r="E8" s="24" t="str">
        <f>IF(I8="","",'Identificação da EG'!$C$7)</f>
        <v/>
      </c>
      <c r="F8" s="24" t="str">
        <f>IF(I8="","",'Identificação da EG'!$E$7)</f>
        <v/>
      </c>
      <c r="G8" s="24" t="str">
        <f t="shared" si="0"/>
        <v/>
      </c>
      <c r="H8" s="24" t="str">
        <f>IF(I8="","",'Identificação da EG'!$D$7)</f>
        <v/>
      </c>
      <c r="I8" s="23" t="str">
        <f>IF('Identificação da EG'!$B$7="","","Receção de resíduos")</f>
        <v/>
      </c>
      <c r="J8" s="23" t="str">
        <f>IF('Identificação da EG'!$B$7="","","Estações de transferência")</f>
        <v/>
      </c>
      <c r="K8" s="23" t="str">
        <f>IF('Identificação da EG'!$B$7="","","n.º")</f>
        <v/>
      </c>
      <c r="L8" s="23" t="str" cm="1">
        <f t="array" ref="L8">IF(ISBLANK(INDEX('Infraestruturas Recolha'!$C$18:$H$20,INT((ROWS($A$1:A1)-1)/6)+1,MOD(ROWS($A$1:A1)-1,6)+1)),"",INDEX('Infraestruturas Recolha'!$C$18:$H$20,INT((ROWS($A$1:A1)-1)/6)+1,MOD(ROWS($A$1:A1)-1,6)+1))</f>
        <v/>
      </c>
      <c r="M8" s="79" t="str">
        <f>IF(OR('Infraestruturas Recolha'!$C$22="",'Infraestruturas Recolha'!$C$22="(máximo 300 carateres)",J8=""),"",'Infraestruturas Recolha'!$C$22)</f>
        <v/>
      </c>
    </row>
    <row r="9" spans="1:13">
      <c r="A9" s="24" t="str">
        <f>IF(I9="","",IF(OR('Identificação da EG'!$B$7=0,'Identificação da EG'!$B$7=""),"",Capa!$C$10))</f>
        <v/>
      </c>
      <c r="B9" s="24" t="str">
        <f>IF(I9="","",IF(OR('Identificação da EG'!$B$7=0,'Identificação da EG'!$B$7=""),"",'Identificação da EG'!$B$7))</f>
        <v/>
      </c>
      <c r="C9" s="24" t="str">
        <f>IF(I9="","",IF(B9="","",VLOOKUP(B9,Auxiliar!$DK$23:$DL$45,2,0)))</f>
        <v/>
      </c>
      <c r="D9" s="24" t="str">
        <f>IF(I9="","",IF(OR('Identificação da EG'!$B$7=0,'Identificação da EG'!$B$7=""),"","Portugal"))</f>
        <v/>
      </c>
      <c r="E9" s="24" t="str">
        <f>IF(I9="","",'Identificação da EG'!$C$7)</f>
        <v/>
      </c>
      <c r="F9" s="24" t="str">
        <f>IF(I9="","",'Identificação da EG'!$E$7)</f>
        <v/>
      </c>
      <c r="G9" s="24" t="str">
        <f t="shared" si="0"/>
        <v/>
      </c>
      <c r="H9" s="24" t="str">
        <f>IF(I9="","",'Identificação da EG'!$D$7)</f>
        <v/>
      </c>
      <c r="I9" s="23" t="str">
        <f>IF(L9="","","Receção de resíduos")</f>
        <v/>
      </c>
      <c r="J9" s="23" t="str">
        <f>IF(L9="","",$J$8)</f>
        <v/>
      </c>
      <c r="K9" s="23" t="str">
        <f>IF(L9="","","Tipo de fluxo recebido")</f>
        <v/>
      </c>
      <c r="L9" s="23" t="str" cm="1">
        <f t="array" ref="L9">IF(ISBLANK(INDEX('Infraestruturas Recolha'!$C$18:$H$20,INT((ROWS($A$1:A2)-1)/6)+1,MOD(ROWS($A$1:A2)-1,6)+1)),"",INDEX('Infraestruturas Recolha'!$C$18:$H$20,INT((ROWS($A$1:A2)-1)/6)+1,MOD(ROWS($A$1:A2)-1,6)+1))</f>
        <v/>
      </c>
      <c r="M9" s="79" t="str">
        <f>IF(OR('Infraestruturas Recolha'!$C$22="",'Infraestruturas Recolha'!$C$22="(máximo 300 carateres)",J9=""),"",'Infraestruturas Recolha'!$C$22)</f>
        <v/>
      </c>
    </row>
    <row r="10" spans="1:13">
      <c r="A10" s="24" t="str">
        <f>IF(I10="","",IF(OR('Identificação da EG'!$B$7=0,'Identificação da EG'!$B$7=""),"",Capa!$C$10))</f>
        <v/>
      </c>
      <c r="B10" s="24" t="str">
        <f>IF(I10="","",IF(OR('Identificação da EG'!$B$7=0,'Identificação da EG'!$B$7=""),"",'Identificação da EG'!$B$7))</f>
        <v/>
      </c>
      <c r="C10" s="24" t="str">
        <f>IF(I10="","",IF(B10="","",VLOOKUP(B10,Auxiliar!$DK$23:$DL$45,2,0)))</f>
        <v/>
      </c>
      <c r="D10" s="24" t="str">
        <f>IF(I10="","",IF(OR('Identificação da EG'!$B$7=0,'Identificação da EG'!$B$7=""),"","Portugal"))</f>
        <v/>
      </c>
      <c r="E10" s="24" t="str">
        <f>IF(I10="","",'Identificação da EG'!$C$7)</f>
        <v/>
      </c>
      <c r="F10" s="24" t="str">
        <f>IF(I10="","",'Identificação da EG'!$E$7)</f>
        <v/>
      </c>
      <c r="G10" s="24" t="str">
        <f t="shared" si="0"/>
        <v/>
      </c>
      <c r="H10" s="24" t="str">
        <f>IF(I10="","",'Identificação da EG'!$D$7)</f>
        <v/>
      </c>
      <c r="I10" s="23" t="str">
        <f>IF(L10="","","Receção de resíduos")</f>
        <v/>
      </c>
      <c r="J10" s="23" t="str">
        <f t="shared" ref="J10:J13" si="1">IF(L10="","",$J$8)</f>
        <v/>
      </c>
      <c r="K10" s="23" t="str">
        <f>IF(L10="","","Tipo de fluxo recebido")</f>
        <v/>
      </c>
      <c r="L10" s="23" t="str" cm="1">
        <f t="array" ref="L10">IF(ISBLANK(INDEX('Infraestruturas Recolha'!$C$18:$H$20,INT((ROWS($A$1:A3)-1)/6)+1,MOD(ROWS($A$1:A3)-1,6)+1)),"",INDEX('Infraestruturas Recolha'!$C$18:$H$20,INT((ROWS($A$1:A3)-1)/6)+1,MOD(ROWS($A$1:A3)-1,6)+1))</f>
        <v/>
      </c>
      <c r="M10" s="79" t="str">
        <f>IF(OR('Infraestruturas Recolha'!$C$22="",'Infraestruturas Recolha'!$C$22="(máximo 300 carateres)",J10=""),"",'Infraestruturas Recolha'!$C$22)</f>
        <v/>
      </c>
    </row>
    <row r="11" spans="1:13">
      <c r="A11" s="24" t="str">
        <f>IF(I11="","",IF(OR('Identificação da EG'!$B$7=0,'Identificação da EG'!$B$7=""),"",Capa!$C$10))</f>
        <v/>
      </c>
      <c r="B11" s="24" t="str">
        <f>IF(I11="","",IF(OR('Identificação da EG'!$B$7=0,'Identificação da EG'!$B$7=""),"",'Identificação da EG'!$B$7))</f>
        <v/>
      </c>
      <c r="C11" s="24" t="str">
        <f>IF(I11="","",IF(B11="","",VLOOKUP(B11,Auxiliar!$DK$23:$DL$45,2,0)))</f>
        <v/>
      </c>
      <c r="D11" s="24" t="str">
        <f>IF(I11="","",IF(OR('Identificação da EG'!$B$7=0,'Identificação da EG'!$B$7=""),"","Portugal"))</f>
        <v/>
      </c>
      <c r="E11" s="24" t="str">
        <f>IF(I11="","",'Identificação da EG'!$C$7)</f>
        <v/>
      </c>
      <c r="F11" s="24" t="str">
        <f>IF(I11="","",'Identificação da EG'!$E$7)</f>
        <v/>
      </c>
      <c r="G11" s="24" t="str">
        <f t="shared" si="0"/>
        <v/>
      </c>
      <c r="H11" s="24" t="str">
        <f>IF(I11="","",'Identificação da EG'!$D$7)</f>
        <v/>
      </c>
      <c r="I11" s="23" t="str">
        <f>IF(L11="","","Receção de resíduos")</f>
        <v/>
      </c>
      <c r="J11" s="23" t="str">
        <f t="shared" si="1"/>
        <v/>
      </c>
      <c r="K11" s="23" t="str">
        <f>IF(L11="","","Tipo de fluxo recebido")</f>
        <v/>
      </c>
      <c r="L11" s="23" t="str" cm="1">
        <f t="array" ref="L11">IF(ISBLANK(INDEX('Infraestruturas Recolha'!$C$18:$H$20,INT((ROWS($A$1:A4)-1)/6)+1,MOD(ROWS($A$1:A4)-1,6)+1)),"",INDEX('Infraestruturas Recolha'!$C$18:$H$20,INT((ROWS($A$1:A4)-1)/6)+1,MOD(ROWS($A$1:A4)-1,6)+1))</f>
        <v/>
      </c>
      <c r="M11" s="79" t="str">
        <f>IF(OR('Infraestruturas Recolha'!$C$22="",'Infraestruturas Recolha'!$C$22="(máximo 300 carateres)",J11=""),"",'Infraestruturas Recolha'!$C$22)</f>
        <v/>
      </c>
    </row>
    <row r="12" spans="1:13">
      <c r="A12" s="24" t="str">
        <f>IF(I12="","",IF(OR('Identificação da EG'!$B$7=0,'Identificação da EG'!$B$7=""),"",Capa!$C$10))</f>
        <v/>
      </c>
      <c r="B12" s="24" t="str">
        <f>IF(I12="","",IF(OR('Identificação da EG'!$B$7=0,'Identificação da EG'!$B$7=""),"",'Identificação da EG'!$B$7))</f>
        <v/>
      </c>
      <c r="C12" s="24" t="str">
        <f>IF(I12="","",IF(B12="","",VLOOKUP(B12,Auxiliar!$DK$23:$DL$45,2,0)))</f>
        <v/>
      </c>
      <c r="D12" s="24" t="str">
        <f>IF(I12="","",IF(OR('Identificação da EG'!$B$7=0,'Identificação da EG'!$B$7=""),"","Portugal"))</f>
        <v/>
      </c>
      <c r="E12" s="24" t="str">
        <f>IF(I12="","",'Identificação da EG'!$C$7)</f>
        <v/>
      </c>
      <c r="F12" s="24" t="str">
        <f>IF(I12="","",'Identificação da EG'!$E$7)</f>
        <v/>
      </c>
      <c r="G12" s="24" t="str">
        <f t="shared" si="0"/>
        <v/>
      </c>
      <c r="H12" s="24" t="str">
        <f>IF(I12="","",'Identificação da EG'!$D$7)</f>
        <v/>
      </c>
      <c r="I12" s="23" t="str">
        <f>IF(L12="","","Receção de resíduos")</f>
        <v/>
      </c>
      <c r="J12" s="23" t="str">
        <f t="shared" si="1"/>
        <v/>
      </c>
      <c r="K12" s="23" t="str">
        <f>IF(L12="","","Tipo de fluxo recebido")</f>
        <v/>
      </c>
      <c r="L12" s="23" t="str" cm="1">
        <f t="array" ref="L12">IF(ISBLANK(INDEX('Infraestruturas Recolha'!$C$18:$H$20,INT((ROWS($A$1:A5)-1)/6)+1,MOD(ROWS($A$1:A5)-1,6)+1)),"",INDEX('Infraestruturas Recolha'!$C$18:$H$20,INT((ROWS($A$1:A5)-1)/6)+1,MOD(ROWS($A$1:A5)-1,6)+1))</f>
        <v/>
      </c>
      <c r="M12" s="79" t="str">
        <f>IF(OR('Infraestruturas Recolha'!$C$22="",'Infraestruturas Recolha'!$C$22="(máximo 300 carateres)",J12=""),"",'Infraestruturas Recolha'!$C$22)</f>
        <v/>
      </c>
    </row>
    <row r="13" spans="1:13">
      <c r="A13" s="24" t="str">
        <f>IF(I13="","",IF(OR('Identificação da EG'!$B$7=0,'Identificação da EG'!$B$7=""),"",Capa!$C$10))</f>
        <v/>
      </c>
      <c r="B13" s="24" t="str">
        <f>IF(I13="","",IF(OR('Identificação da EG'!$B$7=0,'Identificação da EG'!$B$7=""),"",'Identificação da EG'!$B$7))</f>
        <v/>
      </c>
      <c r="C13" s="24" t="str">
        <f>IF(I13="","",IF(B13="","",VLOOKUP(B13,Auxiliar!$DK$23:$DL$45,2,0)))</f>
        <v/>
      </c>
      <c r="D13" s="24" t="str">
        <f>IF(I13="","",IF(OR('Identificação da EG'!$B$7=0,'Identificação da EG'!$B$7=""),"","Portugal"))</f>
        <v/>
      </c>
      <c r="E13" s="24" t="str">
        <f>IF(I13="","",'Identificação da EG'!$C$7)</f>
        <v/>
      </c>
      <c r="F13" s="24" t="str">
        <f>IF(I13="","",'Identificação da EG'!$E$7)</f>
        <v/>
      </c>
      <c r="G13" s="24" t="str">
        <f t="shared" si="0"/>
        <v/>
      </c>
      <c r="H13" s="24" t="str">
        <f>IF(I13="","",'Identificação da EG'!$D$7)</f>
        <v/>
      </c>
      <c r="I13" s="23" t="str">
        <f>IF(L13="","","Receção de resíduos")</f>
        <v/>
      </c>
      <c r="J13" s="23" t="str">
        <f t="shared" si="1"/>
        <v/>
      </c>
      <c r="K13" s="23" t="str">
        <f>IF(L13="","","Tipo de fluxo recebido")</f>
        <v/>
      </c>
      <c r="L13" s="23" t="str" cm="1">
        <f t="array" ref="L13">IF(ISBLANK(INDEX('Infraestruturas Recolha'!$C$18:$H$20,INT((ROWS($A$1:A6)-1)/6)+1,MOD(ROWS($A$1:A6)-1,6)+1)),"",INDEX('Infraestruturas Recolha'!$C$18:$H$20,INT((ROWS($A$1:A6)-1)/6)+1,MOD(ROWS($A$1:A6)-1,6)+1))</f>
        <v/>
      </c>
      <c r="M13" s="79" t="str">
        <f>IF(OR('Infraestruturas Recolha'!$C$22="",'Infraestruturas Recolha'!$C$22="(máximo 300 carateres)",J13=""),"",'Infraestruturas Recolha'!$C$22)</f>
        <v/>
      </c>
    </row>
    <row r="14" spans="1:13">
      <c r="A14" s="24" t="str">
        <f>IF(I14="","",IF(OR('Identificação da EG'!$B$7=0,'Identificação da EG'!$B$7=""),"",Capa!$C$10))</f>
        <v/>
      </c>
      <c r="B14" s="24" t="str">
        <f>IF(I14="","",IF(OR('Identificação da EG'!$B$7=0,'Identificação da EG'!$B$7=""),"",'Identificação da EG'!$B$7))</f>
        <v/>
      </c>
      <c r="C14" s="24" t="str">
        <f>IF(I14="","",IF(B14="","",VLOOKUP(B14,Auxiliar!$DK$23:$DL$45,2,0)))</f>
        <v/>
      </c>
      <c r="D14" s="24" t="str">
        <f>IF(I14="","",IF(OR('Identificação da EG'!$B$7=0,'Identificação da EG'!$B$7=""),"","Portugal"))</f>
        <v/>
      </c>
      <c r="E14" s="24" t="str">
        <f>IF(I14="","",'Identificação da EG'!$C$7)</f>
        <v/>
      </c>
      <c r="F14" s="24" t="str">
        <f>IF(I14="","",'Identificação da EG'!$E$7)</f>
        <v/>
      </c>
      <c r="G14" s="24" t="str">
        <f t="shared" si="0"/>
        <v/>
      </c>
      <c r="H14" s="24" t="str">
        <f>IF(I14="","",'Identificação da EG'!$D$7)</f>
        <v/>
      </c>
      <c r="I14" s="23" t="str">
        <f>IF('Identificação da EG'!$B$7="","","Receção de resíduos")</f>
        <v/>
      </c>
      <c r="J14" s="23" t="str">
        <f>IF('Identificação da EG'!$B$7="","","Ecocentros móveis")</f>
        <v/>
      </c>
      <c r="K14" s="23" t="str">
        <f>IF('Identificação da EG'!$B$7="","","n.º")</f>
        <v/>
      </c>
      <c r="L14" s="23" t="str" cm="1">
        <f t="array" ref="L14">IF(ISBLANK(INDEX('Infraestruturas Recolha'!$C$18:$H$20,INT((ROWS($A$1:A7)-1)/6)+1,MOD(ROWS($A$1:A7)-1,6)+1)),"",INDEX('Infraestruturas Recolha'!$C$18:$H$20,INT((ROWS($A$1:A7)-1)/6)+1,MOD(ROWS($A$1:A7)-1,6)+1))</f>
        <v/>
      </c>
      <c r="M14" s="79" t="str">
        <f>IF(OR('Infraestruturas Recolha'!$C$22="",'Infraestruturas Recolha'!$C$22="(máximo 300 carateres)",J14=""),"",'Infraestruturas Recolha'!$C$22)</f>
        <v/>
      </c>
    </row>
    <row r="15" spans="1:13">
      <c r="A15" s="24" t="str">
        <f>IF(I15="","",IF(OR('Identificação da EG'!$B$7=0,'Identificação da EG'!$B$7=""),"",Capa!$C$10))</f>
        <v/>
      </c>
      <c r="B15" s="24" t="str">
        <f>IF(I15="","",IF(OR('Identificação da EG'!$B$7=0,'Identificação da EG'!$B$7=""),"",'Identificação da EG'!$B$7))</f>
        <v/>
      </c>
      <c r="C15" s="24" t="str">
        <f>IF(I15="","",IF(B15="","",VLOOKUP(B15,Auxiliar!$DK$23:$DL$45,2,0)))</f>
        <v/>
      </c>
      <c r="D15" s="24" t="str">
        <f>IF(I15="","",IF(OR('Identificação da EG'!$B$7=0,'Identificação da EG'!$B$7=""),"","Portugal"))</f>
        <v/>
      </c>
      <c r="E15" s="24" t="str">
        <f>IF(I15="","",'Identificação da EG'!$C$7)</f>
        <v/>
      </c>
      <c r="F15" s="24" t="str">
        <f>IF(I15="","",'Identificação da EG'!$E$7)</f>
        <v/>
      </c>
      <c r="G15" s="24" t="str">
        <f t="shared" si="0"/>
        <v/>
      </c>
      <c r="H15" s="24" t="str">
        <f>IF(I15="","",'Identificação da EG'!$D$7)</f>
        <v/>
      </c>
      <c r="I15" s="23" t="str">
        <f>IF(L15="","","Receção de resíduos")</f>
        <v/>
      </c>
      <c r="J15" s="23" t="str">
        <f>IF(L15="","",$J$14)</f>
        <v/>
      </c>
      <c r="K15" s="23" t="str">
        <f t="shared" ref="K15:K25" si="2">IF(L15="","","Tipo de fluxo recebido")</f>
        <v/>
      </c>
      <c r="L15" s="23" t="str" cm="1">
        <f t="array" ref="L15">IF(ISBLANK(INDEX('Infraestruturas Recolha'!$C$18:$H$20,INT((ROWS($A$1:A8)-1)/6)+1,MOD(ROWS($A$1:A8)-1,6)+1)),"",INDEX('Infraestruturas Recolha'!$C$18:$H$20,INT((ROWS($A$1:A8)-1)/6)+1,MOD(ROWS($A$1:A8)-1,6)+1))</f>
        <v/>
      </c>
      <c r="M15" s="79" t="str">
        <f>IF(OR('Infraestruturas Recolha'!$C$22="",'Infraestruturas Recolha'!$C$22="(máximo 300 carateres)",J15=""),"",'Infraestruturas Recolha'!$C$22)</f>
        <v/>
      </c>
    </row>
    <row r="16" spans="1:13">
      <c r="A16" s="24" t="str">
        <f>IF(I16="","",IF(OR('Identificação da EG'!$B$7=0,'Identificação da EG'!$B$7=""),"",Capa!$C$10))</f>
        <v/>
      </c>
      <c r="B16" s="24" t="str">
        <f>IF(I16="","",IF(OR('Identificação da EG'!$B$7=0,'Identificação da EG'!$B$7=""),"",'Identificação da EG'!$B$7))</f>
        <v/>
      </c>
      <c r="C16" s="24" t="str">
        <f>IF(I16="","",IF(B16="","",VLOOKUP(B16,Auxiliar!$DK$23:$DL$45,2,0)))</f>
        <v/>
      </c>
      <c r="D16" s="24" t="str">
        <f>IF(I16="","",IF(OR('Identificação da EG'!$B$7=0,'Identificação da EG'!$B$7=""),"","Portugal"))</f>
        <v/>
      </c>
      <c r="E16" s="24" t="str">
        <f>IF(I16="","",'Identificação da EG'!$C$7)</f>
        <v/>
      </c>
      <c r="F16" s="24" t="str">
        <f>IF(I16="","",'Identificação da EG'!$E$7)</f>
        <v/>
      </c>
      <c r="G16" s="24" t="str">
        <f t="shared" si="0"/>
        <v/>
      </c>
      <c r="H16" s="24" t="str">
        <f>IF(I16="","",'Identificação da EG'!$D$7)</f>
        <v/>
      </c>
      <c r="I16" s="23" t="str">
        <f>IF(L16="","","Receção de resíduos")</f>
        <v/>
      </c>
      <c r="J16" s="23" t="str">
        <f>IF(L16="","",$J$14)</f>
        <v/>
      </c>
      <c r="K16" s="23" t="str">
        <f t="shared" si="2"/>
        <v/>
      </c>
      <c r="L16" s="23" t="str" cm="1">
        <f t="array" ref="L16">IF(ISBLANK(INDEX('Infraestruturas Recolha'!$C$18:$H$20,INT((ROWS($A$1:A9)-1)/6)+1,MOD(ROWS($A$1:A9)-1,6)+1)),"",INDEX('Infraestruturas Recolha'!$C$18:$H$20,INT((ROWS($A$1:A9)-1)/6)+1,MOD(ROWS($A$1:A9)-1,6)+1))</f>
        <v/>
      </c>
      <c r="M16" s="79" t="str">
        <f>IF(OR('Infraestruturas Recolha'!$C$22="",'Infraestruturas Recolha'!$C$22="(máximo 300 carateres)",J16=""),"",'Infraestruturas Recolha'!$C$22)</f>
        <v/>
      </c>
    </row>
    <row r="17" spans="1:13">
      <c r="A17" s="24" t="str">
        <f>IF(I17="","",IF(OR('Identificação da EG'!$B$7=0,'Identificação da EG'!$B$7=""),"",Capa!$C$10))</f>
        <v/>
      </c>
      <c r="B17" s="24" t="str">
        <f>IF(I17="","",IF(OR('Identificação da EG'!$B$7=0,'Identificação da EG'!$B$7=""),"",'Identificação da EG'!$B$7))</f>
        <v/>
      </c>
      <c r="C17" s="24" t="str">
        <f>IF(I17="","",IF(B17="","",VLOOKUP(B17,Auxiliar!$DK$23:$DL$45,2,0)))</f>
        <v/>
      </c>
      <c r="D17" s="24" t="str">
        <f>IF(I17="","",IF(OR('Identificação da EG'!$B$7=0,'Identificação da EG'!$B$7=""),"","Portugal"))</f>
        <v/>
      </c>
      <c r="E17" s="24" t="str">
        <f>IF(I17="","",'Identificação da EG'!$C$7)</f>
        <v/>
      </c>
      <c r="F17" s="24" t="str">
        <f>IF(I17="","",'Identificação da EG'!$E$7)</f>
        <v/>
      </c>
      <c r="G17" s="24" t="str">
        <f t="shared" si="0"/>
        <v/>
      </c>
      <c r="H17" s="24" t="str">
        <f>IF(I17="","",'Identificação da EG'!$D$7)</f>
        <v/>
      </c>
      <c r="I17" s="23" t="str">
        <f>IF(L17="","","Receção de resíduos")</f>
        <v/>
      </c>
      <c r="J17" s="23" t="str">
        <f>IF(L17="","",$J$14)</f>
        <v/>
      </c>
      <c r="K17" s="23" t="str">
        <f t="shared" si="2"/>
        <v/>
      </c>
      <c r="L17" s="23" t="str" cm="1">
        <f t="array" ref="L17">IF(ISBLANK(INDEX('Infraestruturas Recolha'!$C$18:$H$20,INT((ROWS($A$1:A10)-1)/6)+1,MOD(ROWS($A$1:A10)-1,6)+1)),"",INDEX('Infraestruturas Recolha'!$C$18:$H$20,INT((ROWS($A$1:A10)-1)/6)+1,MOD(ROWS($A$1:A10)-1,6)+1))</f>
        <v/>
      </c>
      <c r="M17" s="79" t="str">
        <f>IF(OR('Infraestruturas Recolha'!$C$22="",'Infraestruturas Recolha'!$C$22="(máximo 300 carateres)",J17=""),"",'Infraestruturas Recolha'!$C$22)</f>
        <v/>
      </c>
    </row>
    <row r="18" spans="1:13">
      <c r="A18" s="24" t="str">
        <f>IF(I18="","",IF(OR('Identificação da EG'!$B$7=0,'Identificação da EG'!$B$7=""),"",Capa!$C$10))</f>
        <v/>
      </c>
      <c r="B18" s="24" t="str">
        <f>IF(I18="","",IF(OR('Identificação da EG'!$B$7=0,'Identificação da EG'!$B$7=""),"",'Identificação da EG'!$B$7))</f>
        <v/>
      </c>
      <c r="C18" s="24" t="str">
        <f>IF(I18="","",IF(B18="","",VLOOKUP(B18,Auxiliar!$DK$23:$DL$45,2,0)))</f>
        <v/>
      </c>
      <c r="D18" s="24" t="str">
        <f>IF(I18="","",IF(OR('Identificação da EG'!$B$7=0,'Identificação da EG'!$B$7=""),"","Portugal"))</f>
        <v/>
      </c>
      <c r="E18" s="24" t="str">
        <f>IF(I18="","",'Identificação da EG'!$C$7)</f>
        <v/>
      </c>
      <c r="F18" s="24" t="str">
        <f>IF(I18="","",'Identificação da EG'!$E$7)</f>
        <v/>
      </c>
      <c r="G18" s="24" t="str">
        <f t="shared" si="0"/>
        <v/>
      </c>
      <c r="H18" s="24" t="str">
        <f>IF(I18="","",'Identificação da EG'!$D$7)</f>
        <v/>
      </c>
      <c r="I18" s="23" t="str">
        <f>IF(L18="","","Receção de resíduos")</f>
        <v/>
      </c>
      <c r="J18" s="23" t="str">
        <f>IF(L18="","",$J$14)</f>
        <v/>
      </c>
      <c r="K18" s="23" t="str">
        <f t="shared" si="2"/>
        <v/>
      </c>
      <c r="L18" s="23" t="str" cm="1">
        <f t="array" ref="L18">IF(ISBLANK(INDEX('Infraestruturas Recolha'!$C$18:$H$20,INT((ROWS($A$1:A11)-1)/6)+1,MOD(ROWS($A$1:A11)-1,6)+1)),"",INDEX('Infraestruturas Recolha'!$C$18:$H$20,INT((ROWS($A$1:A11)-1)/6)+1,MOD(ROWS($A$1:A11)-1,6)+1))</f>
        <v/>
      </c>
      <c r="M18" s="79" t="str">
        <f>IF(OR('Infraestruturas Recolha'!$C$22="",'Infraestruturas Recolha'!$C$22="(máximo 300 carateres)",J18=""),"",'Infraestruturas Recolha'!$C$22)</f>
        <v/>
      </c>
    </row>
    <row r="19" spans="1:13">
      <c r="A19" s="24" t="str">
        <f>IF(I19="","",IF(OR('Identificação da EG'!$B$7=0,'Identificação da EG'!$B$7=""),"",Capa!$C$10))</f>
        <v/>
      </c>
      <c r="B19" s="24" t="str">
        <f>IF(I19="","",IF(OR('Identificação da EG'!$B$7=0,'Identificação da EG'!$B$7=""),"",'Identificação da EG'!$B$7))</f>
        <v/>
      </c>
      <c r="C19" s="24" t="str">
        <f>IF(I19="","",IF(B19="","",VLOOKUP(B19,Auxiliar!$DK$23:$DL$45,2,0)))</f>
        <v/>
      </c>
      <c r="D19" s="24" t="str">
        <f>IF(I19="","",IF(OR('Identificação da EG'!$B$7=0,'Identificação da EG'!$B$7=""),"","Portugal"))</f>
        <v/>
      </c>
      <c r="E19" s="24" t="str">
        <f>IF(I19="","",'Identificação da EG'!$C$7)</f>
        <v/>
      </c>
      <c r="F19" s="24" t="str">
        <f>IF(I19="","",'Identificação da EG'!$E$7)</f>
        <v/>
      </c>
      <c r="G19" s="24" t="str">
        <f t="shared" si="0"/>
        <v/>
      </c>
      <c r="H19" s="24" t="str">
        <f>IF(I19="","",'Identificação da EG'!$D$7)</f>
        <v/>
      </c>
      <c r="I19" s="23" t="str">
        <f>IF(L19="","","Receção de resíduos")</f>
        <v/>
      </c>
      <c r="J19" s="23" t="str">
        <f>IF(L19="","",$J$14)</f>
        <v/>
      </c>
      <c r="K19" s="23" t="str">
        <f t="shared" si="2"/>
        <v/>
      </c>
      <c r="L19" s="23" t="str" cm="1">
        <f t="array" ref="L19">IF(ISBLANK(INDEX('Infraestruturas Recolha'!$C$18:$H$20,INT((ROWS($A$1:A12)-1)/6)+1,MOD(ROWS($A$1:A12)-1,6)+1)),"",INDEX('Infraestruturas Recolha'!$C$18:$H$20,INT((ROWS($A$1:A12)-1)/6)+1,MOD(ROWS($A$1:A12)-1,6)+1))</f>
        <v/>
      </c>
      <c r="M19" s="79" t="str">
        <f>IF(OR('Infraestruturas Recolha'!$C$22="",'Infraestruturas Recolha'!$C$22="(máximo 300 carateres)",J19=""),"",'Infraestruturas Recolha'!$C$22)</f>
        <v/>
      </c>
    </row>
    <row r="20" spans="1:13">
      <c r="A20" s="24" t="str">
        <f>IF(I20="","",IF(OR('Identificação da EG'!$B$7=0,'Identificação da EG'!$B$7=""),"",Capa!$C$10))</f>
        <v/>
      </c>
      <c r="B20" s="24" t="str">
        <f>IF(I20="","",IF(OR('Identificação da EG'!$B$7=0,'Identificação da EG'!$B$7=""),"",'Identificação da EG'!$B$7))</f>
        <v/>
      </c>
      <c r="C20" s="24" t="str">
        <f>IF(I20="","",IF(B20="","",VLOOKUP(B20,Auxiliar!$DK$23:$DL$45,2,0)))</f>
        <v/>
      </c>
      <c r="D20" s="24" t="str">
        <f>IF(I20="","",IF(OR('Identificação da EG'!$B$7=0,'Identificação da EG'!$B$7=""),"","Portugal"))</f>
        <v/>
      </c>
      <c r="E20" s="24" t="str">
        <f>IF(I20="","",'Identificação da EG'!$C$7)</f>
        <v/>
      </c>
      <c r="F20" s="24" t="str">
        <f>IF(I20="","",'Identificação da EG'!$E$7)</f>
        <v/>
      </c>
      <c r="G20" s="24" t="str">
        <f t="shared" si="0"/>
        <v/>
      </c>
      <c r="H20" s="24" t="str">
        <f>IF(I20="","",'Identificação da EG'!$D$7)</f>
        <v/>
      </c>
      <c r="I20" s="23" t="str">
        <f>IF('Identificação da EG'!$B$7="","","Receção de resíduos")</f>
        <v/>
      </c>
      <c r="J20" s="23" t="str">
        <f>IF('Identificação da EG'!$B$7="","","Ecocentros / Centros de recolha")</f>
        <v/>
      </c>
      <c r="K20" s="23" t="str">
        <f>IF('Identificação da EG'!$B$7="","","n.º")</f>
        <v/>
      </c>
      <c r="L20" s="23" t="str" cm="1">
        <f t="array" ref="L20">IF(ISBLANK(INDEX('Infraestruturas Recolha'!$C$18:$H$20,INT((ROWS($A$1:A13)-1)/6)+1,MOD(ROWS($A$1:A13)-1,6)+1)),"",INDEX('Infraestruturas Recolha'!$C$18:$H$20,INT((ROWS($A$1:A13)-1)/6)+1,MOD(ROWS($A$1:A13)-1,6)+1))</f>
        <v/>
      </c>
      <c r="M20" s="79" t="str">
        <f>IF(OR('Infraestruturas Recolha'!$C$22="",'Infraestruturas Recolha'!$C$22="(máximo 300 carateres)",J20=""),"",'Infraestruturas Recolha'!$C$22)</f>
        <v/>
      </c>
    </row>
    <row r="21" spans="1:13">
      <c r="A21" s="24" t="str">
        <f>IF(I21="","",IF(OR('Identificação da EG'!$B$7=0,'Identificação da EG'!$B$7=""),"",Capa!$C$10))</f>
        <v/>
      </c>
      <c r="B21" s="24" t="str">
        <f>IF(I21="","",IF(OR('Identificação da EG'!$B$7=0,'Identificação da EG'!$B$7=""),"",'Identificação da EG'!$B$7))</f>
        <v/>
      </c>
      <c r="C21" s="24" t="str">
        <f>IF(I21="","",IF(B21="","",VLOOKUP(B21,Auxiliar!$DK$23:$DL$45,2,0)))</f>
        <v/>
      </c>
      <c r="D21" s="24" t="str">
        <f>IF(I21="","",IF(OR('Identificação da EG'!$B$7=0,'Identificação da EG'!$B$7=""),"","Portugal"))</f>
        <v/>
      </c>
      <c r="E21" s="24" t="str">
        <f>IF(I21="","",'Identificação da EG'!$C$7)</f>
        <v/>
      </c>
      <c r="F21" s="24" t="str">
        <f>IF(I21="","",'Identificação da EG'!$E$7)</f>
        <v/>
      </c>
      <c r="G21" s="24" t="str">
        <f t="shared" si="0"/>
        <v/>
      </c>
      <c r="H21" s="24" t="str">
        <f>IF(I21="","",'Identificação da EG'!$D$7)</f>
        <v/>
      </c>
      <c r="I21" s="23" t="str">
        <f>IF(L21="","","Receção de resíduos")</f>
        <v/>
      </c>
      <c r="J21" s="23" t="str">
        <f>IF(L21="","",$J$20)</f>
        <v/>
      </c>
      <c r="K21" s="23" t="str">
        <f>IF(L21="","","Tipo de fluxo recebido")</f>
        <v/>
      </c>
      <c r="L21" s="23" t="str" cm="1">
        <f t="array" ref="L21">IF(ISBLANK(INDEX('Infraestruturas Recolha'!$C$18:$H$20,INT((ROWS($A$1:A14)-1)/6)+1,MOD(ROWS($A$1:A14)-1,6)+1)),"",INDEX('Infraestruturas Recolha'!$C$18:$H$20,INT((ROWS($A$1:A14)-1)/6)+1,MOD(ROWS($A$1:A14)-1,6)+1))</f>
        <v/>
      </c>
      <c r="M21" s="79" t="str">
        <f>IF(OR('Infraestruturas Recolha'!$C$22="",'Infraestruturas Recolha'!$C$22="(máximo 300 carateres)",J21=""),"",'Infraestruturas Recolha'!$C$22)</f>
        <v/>
      </c>
    </row>
    <row r="22" spans="1:13">
      <c r="A22" s="24" t="str">
        <f>IF(I22="","",IF(OR('Identificação da EG'!$B$7=0,'Identificação da EG'!$B$7=""),"",Capa!$C$10))</f>
        <v/>
      </c>
      <c r="B22" s="24" t="str">
        <f>IF(I22="","",IF(OR('Identificação da EG'!$B$7=0,'Identificação da EG'!$B$7=""),"",'Identificação da EG'!$B$7))</f>
        <v/>
      </c>
      <c r="C22" s="24" t="str">
        <f>IF(I22="","",IF(B22="","",VLOOKUP(B22,Auxiliar!$DK$23:$DL$45,2,0)))</f>
        <v/>
      </c>
      <c r="D22" s="24" t="str">
        <f>IF(I22="","",IF(OR('Identificação da EG'!$B$7=0,'Identificação da EG'!$B$7=""),"","Portugal"))</f>
        <v/>
      </c>
      <c r="E22" s="24" t="str">
        <f>IF(I22="","",'Identificação da EG'!$C$7)</f>
        <v/>
      </c>
      <c r="F22" s="24" t="str">
        <f>IF(I22="","",'Identificação da EG'!$E$7)</f>
        <v/>
      </c>
      <c r="G22" s="24" t="str">
        <f t="shared" si="0"/>
        <v/>
      </c>
      <c r="H22" s="24" t="str">
        <f>IF(I22="","",'Identificação da EG'!$D$7)</f>
        <v/>
      </c>
      <c r="I22" s="23" t="str">
        <f>IF(L22="","","Receção de resíduos")</f>
        <v/>
      </c>
      <c r="J22" s="23" t="str">
        <f>IF(L22="","",$J$20)</f>
        <v/>
      </c>
      <c r="K22" s="23" t="str">
        <f t="shared" si="2"/>
        <v/>
      </c>
      <c r="L22" s="23" t="str" cm="1">
        <f t="array" ref="L22">IF(ISBLANK(INDEX('Infraestruturas Recolha'!$C$18:$H$20,INT((ROWS($A$1:A15)-1)/6)+1,MOD(ROWS($A$1:A15)-1,6)+1)),"",INDEX('Infraestruturas Recolha'!$C$18:$H$20,INT((ROWS($A$1:A15)-1)/6)+1,MOD(ROWS($A$1:A15)-1,6)+1))</f>
        <v/>
      </c>
      <c r="M22" s="79" t="str">
        <f>IF(OR('Infraestruturas Recolha'!$C$22="",'Infraestruturas Recolha'!$C$22="(máximo 300 carateres)",J22=""),"",'Infraestruturas Recolha'!$C$22)</f>
        <v/>
      </c>
    </row>
    <row r="23" spans="1:13">
      <c r="A23" s="24" t="str">
        <f>IF(I23="","",IF(OR('Identificação da EG'!$B$7=0,'Identificação da EG'!$B$7=""),"",Capa!$C$10))</f>
        <v/>
      </c>
      <c r="B23" s="24" t="str">
        <f>IF(I23="","",IF(OR('Identificação da EG'!$B$7=0,'Identificação da EG'!$B$7=""),"",'Identificação da EG'!$B$7))</f>
        <v/>
      </c>
      <c r="C23" s="24" t="str">
        <f>IF(I23="","",IF(B23="","",VLOOKUP(B23,Auxiliar!$DK$23:$DL$45,2,0)))</f>
        <v/>
      </c>
      <c r="D23" s="24" t="str">
        <f>IF(I23="","",IF(OR('Identificação da EG'!$B$7=0,'Identificação da EG'!$B$7=""),"","Portugal"))</f>
        <v/>
      </c>
      <c r="E23" s="24" t="str">
        <f>IF(I23="","",'Identificação da EG'!$C$7)</f>
        <v/>
      </c>
      <c r="F23" s="24" t="str">
        <f>IF(I23="","",'Identificação da EG'!$E$7)</f>
        <v/>
      </c>
      <c r="G23" s="24" t="str">
        <f t="shared" si="0"/>
        <v/>
      </c>
      <c r="H23" s="24" t="str">
        <f>IF(I23="","",'Identificação da EG'!$D$7)</f>
        <v/>
      </c>
      <c r="I23" s="23" t="str">
        <f>IF(L23="","","Receção de resíduos")</f>
        <v/>
      </c>
      <c r="J23" s="23" t="str">
        <f>IF(L23="","",$J$20)</f>
        <v/>
      </c>
      <c r="K23" s="23" t="str">
        <f>IF(L23="","","Tipo de fluxo recebido")</f>
        <v/>
      </c>
      <c r="L23" s="23" t="str" cm="1">
        <f t="array" ref="L23">IF(ISBLANK(INDEX('Infraestruturas Recolha'!$C$18:$H$20,INT((ROWS($A$1:A16)-1)/6)+1,MOD(ROWS($A$1:A16)-1,6)+1)),"",INDEX('Infraestruturas Recolha'!$C$18:$H$20,INT((ROWS($A$1:A16)-1)/6)+1,MOD(ROWS($A$1:A16)-1,6)+1))</f>
        <v/>
      </c>
      <c r="M23" s="79" t="str">
        <f>IF(OR('Infraestruturas Recolha'!$C$22="",'Infraestruturas Recolha'!$C$22="(máximo 300 carateres)",J23=""),"",'Infraestruturas Recolha'!$C$22)</f>
        <v/>
      </c>
    </row>
    <row r="24" spans="1:13">
      <c r="A24" s="24" t="str">
        <f>IF(I24="","",IF(OR('Identificação da EG'!$B$7=0,'Identificação da EG'!$B$7=""),"",Capa!$C$10))</f>
        <v/>
      </c>
      <c r="B24" s="24" t="str">
        <f>IF(I24="","",IF(OR('Identificação da EG'!$B$7=0,'Identificação da EG'!$B$7=""),"",'Identificação da EG'!$B$7))</f>
        <v/>
      </c>
      <c r="C24" s="24" t="str">
        <f>IF(I24="","",IF(B24="","",VLOOKUP(B24,Auxiliar!$DK$23:$DL$45,2,0)))</f>
        <v/>
      </c>
      <c r="D24" s="24" t="str">
        <f>IF(I24="","",IF(OR('Identificação da EG'!$B$7=0,'Identificação da EG'!$B$7=""),"","Portugal"))</f>
        <v/>
      </c>
      <c r="E24" s="24" t="str">
        <f>IF(I24="","",'Identificação da EG'!$C$7)</f>
        <v/>
      </c>
      <c r="F24" s="24" t="str">
        <f>IF(I24="","",'Identificação da EG'!$E$7)</f>
        <v/>
      </c>
      <c r="G24" s="24" t="str">
        <f t="shared" si="0"/>
        <v/>
      </c>
      <c r="H24" s="24" t="str">
        <f>IF(I24="","",'Identificação da EG'!$D$7)</f>
        <v/>
      </c>
      <c r="I24" s="23" t="str">
        <f>IF(L24="","","Receção de resíduos")</f>
        <v/>
      </c>
      <c r="J24" s="23" t="str">
        <f>IF(L24="","",$J$20)</f>
        <v/>
      </c>
      <c r="K24" s="23" t="str">
        <f t="shared" si="2"/>
        <v/>
      </c>
      <c r="L24" s="23" t="str" cm="1">
        <f t="array" ref="L24">IF(ISBLANK(INDEX('Infraestruturas Recolha'!$C$18:$H$20,INT((ROWS($A$1:A17)-1)/6)+1,MOD(ROWS($A$1:A17)-1,6)+1)),"",INDEX('Infraestruturas Recolha'!$C$18:$H$20,INT((ROWS($A$1:A17)-1)/6)+1,MOD(ROWS($A$1:A17)-1,6)+1))</f>
        <v/>
      </c>
      <c r="M24" s="79" t="str">
        <f>IF(OR('Infraestruturas Recolha'!$C$22="",'Infraestruturas Recolha'!$C$22="(máximo 300 carateres)",J24=""),"",'Infraestruturas Recolha'!$C$22)</f>
        <v/>
      </c>
    </row>
    <row r="25" spans="1:13">
      <c r="A25" s="24" t="str">
        <f>IF(I25="","",IF(OR('Identificação da EG'!$B$7=0,'Identificação da EG'!$B$7=""),"",Capa!$C$10))</f>
        <v/>
      </c>
      <c r="B25" s="24" t="str">
        <f>IF(I25="","",IF(OR('Identificação da EG'!$B$7=0,'Identificação da EG'!$B$7=""),"",'Identificação da EG'!$B$7))</f>
        <v/>
      </c>
      <c r="C25" s="24" t="str">
        <f>IF(I25="","",IF(B25="","",VLOOKUP(B25,Auxiliar!$DK$23:$DL$45,2,0)))</f>
        <v/>
      </c>
      <c r="D25" s="24" t="str">
        <f>IF(I25="","",IF(OR('Identificação da EG'!$B$7=0,'Identificação da EG'!$B$7=""),"","Portugal"))</f>
        <v/>
      </c>
      <c r="E25" s="24" t="str">
        <f>IF(I25="","",'Identificação da EG'!$C$7)</f>
        <v/>
      </c>
      <c r="F25" s="24" t="str">
        <f>IF(I25="","",'Identificação da EG'!$E$7)</f>
        <v/>
      </c>
      <c r="G25" s="24" t="str">
        <f t="shared" si="0"/>
        <v/>
      </c>
      <c r="H25" s="24" t="str">
        <f>IF(I25="","",'Identificação da EG'!$D$7)</f>
        <v/>
      </c>
      <c r="I25" s="23" t="str">
        <f>IF(L25="","","Receção de resíduos")</f>
        <v/>
      </c>
      <c r="J25" s="23" t="str">
        <f>IF(L25="","",$J$20)</f>
        <v/>
      </c>
      <c r="K25" s="23" t="str">
        <f t="shared" si="2"/>
        <v/>
      </c>
      <c r="L25" s="23" t="str" cm="1">
        <f t="array" ref="L25">IF(ISBLANK(INDEX('Infraestruturas Recolha'!$C$18:$H$20,INT((ROWS($A$1:A18)-1)/6)+1,MOD(ROWS($A$1:A18)-1,6)+1)),"",INDEX('Infraestruturas Recolha'!$C$18:$H$20,INT((ROWS($A$1:A18)-1)/6)+1,MOD(ROWS($A$1:A18)-1,6)+1))</f>
        <v/>
      </c>
      <c r="M25" s="79" t="str">
        <f>IF(OR('Infraestruturas Recolha'!$C$22="",'Infraestruturas Recolha'!$C$22="(máximo 300 carateres)",J25=""),"",'Infraestruturas Recolha'!$C$22)</f>
        <v/>
      </c>
    </row>
    <row r="26" spans="1:13">
      <c r="A26" s="24" t="str">
        <f>IF(I26="","",IF(OR('Identificação da EG'!$B$7=0,'Identificação da EG'!$B$7=""),"",Capa!$C$10))</f>
        <v/>
      </c>
      <c r="B26" s="24" t="str">
        <f>IF(I26="","",IF(OR('Identificação da EG'!$B$7=0,'Identificação da EG'!$B$7=""),"",'Identificação da EG'!$B$7))</f>
        <v/>
      </c>
      <c r="C26" s="24" t="str">
        <f>IF(I26="","",IF(B26="","",VLOOKUP(B26,Auxiliar!$DK$23:$DL$45,2,0)))</f>
        <v/>
      </c>
      <c r="D26" s="24" t="str">
        <f>IF(I26="","",IF(OR('Identificação da EG'!$B$7=0,'Identificação da EG'!$B$7=""),"","Portugal"))</f>
        <v/>
      </c>
      <c r="E26" s="24" t="str">
        <f>IF(I26="","",'Identificação da EG'!$C$7)</f>
        <v/>
      </c>
      <c r="F26" s="24" t="str">
        <f>IF(I26="","",'Identificação da EG'!$E$7)</f>
        <v/>
      </c>
      <c r="G26" s="24" t="str">
        <f t="shared" si="0"/>
        <v/>
      </c>
      <c r="H26" s="24" t="str">
        <f>IF(I26="","",'Identificação da EG'!$D$7)</f>
        <v/>
      </c>
      <c r="I26" s="23" t="str">
        <f>IF('Identificação da EG'!$B$7="","","Viaturas")</f>
        <v/>
      </c>
      <c r="J26" s="23" t="str">
        <f>IF('Identificação da EG'!$B$7="","","Viaturas de recolha adquiridas")</f>
        <v/>
      </c>
      <c r="K26" s="23" t="str">
        <f>IF('Identificação da EG'!$B$7="","","n.º")</f>
        <v/>
      </c>
      <c r="L26" s="23" t="str">
        <f>IF('Infraestruturas Recolha'!C116="","",'Infraestruturas Recolha'!C116)</f>
        <v/>
      </c>
      <c r="M26" s="79" t="str">
        <f>IF(OR('Infraestruturas Recolha'!$C$119="",'Infraestruturas Recolha'!$C$13="(máximo 300 carateres)",J26=""),"",'Infraestruturas Recolha'!$C$119)</f>
        <v/>
      </c>
    </row>
    <row r="27" spans="1:13">
      <c r="A27" s="24" t="str">
        <f>IF(I27="","",IF(OR('Identificação da EG'!$B$7=0,'Identificação da EG'!$B$7=""),"",Capa!$C$10))</f>
        <v/>
      </c>
      <c r="B27" s="24" t="str">
        <f>IF(I27="","",IF(OR('Identificação da EG'!$B$7=0,'Identificação da EG'!$B$7=""),"",'Identificação da EG'!$B$7))</f>
        <v/>
      </c>
      <c r="C27" s="24" t="str">
        <f>IF(I27="","",IF(B27="","",VLOOKUP(B27,Auxiliar!$DK$23:$DL$45,2,0)))</f>
        <v/>
      </c>
      <c r="D27" s="24" t="str">
        <f>IF(I27="","",IF(OR('Identificação da EG'!$B$7=0,'Identificação da EG'!$B$7=""),"","Portugal"))</f>
        <v/>
      </c>
      <c r="E27" s="24" t="str">
        <f>IF(I27="","",'Identificação da EG'!$C$7)</f>
        <v/>
      </c>
      <c r="F27" s="24" t="str">
        <f>IF(I27="","",'Identificação da EG'!$E$7)</f>
        <v/>
      </c>
      <c r="G27" s="24" t="str">
        <f t="shared" si="0"/>
        <v/>
      </c>
      <c r="H27" s="24" t="str">
        <f>IF(I27="","",'Identificação da EG'!$D$7)</f>
        <v/>
      </c>
      <c r="I27" s="23" t="str">
        <f>IF('Identificação da EG'!$B$7="","","Viaturas")</f>
        <v/>
      </c>
      <c r="J27" s="23" t="str">
        <f>IF('Identificação da EG'!$B$7="","","Outras viaturas adquiridas")</f>
        <v/>
      </c>
      <c r="K27" s="23" t="str">
        <f>IF('Identificação da EG'!$B$7="","","n.º")</f>
        <v/>
      </c>
      <c r="L27" s="23" t="str">
        <f>IF('Infraestruturas Recolha'!C117="","",'Infraestruturas Recolha'!C117)</f>
        <v/>
      </c>
      <c r="M27" s="79" t="str">
        <f>IF(OR('Infraestruturas Recolha'!$C$119="",'Infraestruturas Recolha'!$C$13="(máximo 300 carateres)",J27=""),"",'Infraestruturas Recolha'!$C$119)</f>
        <v/>
      </c>
    </row>
    <row r="28" spans="1:13">
      <c r="A28" s="24" t="str">
        <f>IF(I28="","",IF(OR('Identificação da EG'!$B$7=0,'Identificação da EG'!$B$7=""),"",Capa!$C$10))</f>
        <v/>
      </c>
      <c r="B28" s="24" t="str">
        <f>IF(I28="","",IF(OR('Identificação da EG'!$B$7=0,'Identificação da EG'!$B$7=""),"",'Identificação da EG'!$B$7))</f>
        <v/>
      </c>
      <c r="C28" s="24" t="str">
        <f>IF(I28="","",IF(B28="","",VLOOKUP(B28,Auxiliar!$DK$23:$DL$45,2,0)))</f>
        <v/>
      </c>
      <c r="D28" s="24" t="str">
        <f>IF(I28="","",IF(OR('Identificação da EG'!$B$7=0,'Identificação da EG'!$B$7=""),"","Portugal"))</f>
        <v/>
      </c>
      <c r="E28" s="24" t="str">
        <f>IF(I28="","",'Identificação da EG'!$C$7)</f>
        <v/>
      </c>
      <c r="F28" s="24" t="str">
        <f>IF(I28="","",'Identificação da EG'!$E$7)</f>
        <v/>
      </c>
      <c r="G28" s="24" t="str">
        <f t="shared" si="0"/>
        <v/>
      </c>
      <c r="H28" s="24" t="str">
        <f>IF(I28="","",'Identificação da EG'!$D$7)</f>
        <v/>
      </c>
      <c r="I28" s="23" t="str">
        <f>IF(L28="","","Contentores de recolha seletiva multimaterial")</f>
        <v/>
      </c>
      <c r="J28" s="23" t="str">
        <f>IF(L28="","","Plástico/metal/ECAL")</f>
        <v/>
      </c>
      <c r="K28" s="23" t="str">
        <f>IF(L28="","","n.º")</f>
        <v/>
      </c>
      <c r="L28" s="23" t="str">
        <f>IF('Infraestruturas Recolha'!AL110="","",'Infraestruturas Recolha'!AL110)</f>
        <v/>
      </c>
      <c r="M28" s="79" t="str">
        <f>IF(OR('Infraestruturas Recolha'!$AQ$108="",'Infraestruturas Recolha'!$AQ$108="(máximo 300 carateres)",J28=""),"",'Infraestruturas Recolha'!$AQ$108)</f>
        <v/>
      </c>
    </row>
    <row r="29" spans="1:13">
      <c r="A29" s="24" t="str">
        <f>IF(I29="","",IF(OR('Identificação da EG'!$B$7=0,'Identificação da EG'!$B$7=""),"",Capa!$C$10))</f>
        <v/>
      </c>
      <c r="B29" s="24" t="str">
        <f>IF(I29="","",IF(OR('Identificação da EG'!$B$7=0,'Identificação da EG'!$B$7=""),"",'Identificação da EG'!$B$7))</f>
        <v/>
      </c>
      <c r="C29" s="24" t="str">
        <f>IF(I29="","",IF(B29="","",VLOOKUP(B29,Auxiliar!$DK$23:$DL$45,2,0)))</f>
        <v/>
      </c>
      <c r="D29" s="24" t="str">
        <f>IF(I29="","",IF(OR('Identificação da EG'!$B$7=0,'Identificação da EG'!$B$7=""),"","Portugal"))</f>
        <v/>
      </c>
      <c r="E29" s="24" t="str">
        <f>IF(I29="","",'Identificação da EG'!$C$7)</f>
        <v/>
      </c>
      <c r="F29" s="24" t="str">
        <f>IF(I29="","",'Identificação da EG'!$E$7)</f>
        <v/>
      </c>
      <c r="G29" s="24" t="str">
        <f t="shared" si="0"/>
        <v/>
      </c>
      <c r="H29" s="24" t="str">
        <f>IF(I29="","",'Identificação da EG'!$D$7)</f>
        <v/>
      </c>
      <c r="I29" s="23" t="str">
        <f t="shared" ref="I29:I30" si="3">IF(L29="","","Contentores de recolha seletiva multimaterial")</f>
        <v/>
      </c>
      <c r="J29" s="23" t="str">
        <f>IF(L28="","","Papel/cartão")</f>
        <v/>
      </c>
      <c r="K29" s="23" t="str">
        <f t="shared" ref="K29:K30" si="4">IF(L29="","","n.º")</f>
        <v/>
      </c>
      <c r="L29" s="23" t="str">
        <f>IF('Infraestruturas Recolha'!AM110="","",'Infraestruturas Recolha'!AM110)</f>
        <v/>
      </c>
      <c r="M29" s="79" t="str">
        <f>IF(OR('Infraestruturas Recolha'!$AQ$108="",'Infraestruturas Recolha'!$AQ$108="(máximo 300 carateres)",J29=""),"",'Infraestruturas Recolha'!$AQ$108)</f>
        <v/>
      </c>
    </row>
    <row r="30" spans="1:13">
      <c r="A30" s="24" t="str">
        <f>IF(I30="","",IF(OR('Identificação da EG'!$B$7=0,'Identificação da EG'!$B$7=""),"",Capa!$C$10))</f>
        <v/>
      </c>
      <c r="B30" s="24" t="str">
        <f>IF(I30="","",IF(OR('Identificação da EG'!$B$7=0,'Identificação da EG'!$B$7=""),"",'Identificação da EG'!$B$7))</f>
        <v/>
      </c>
      <c r="C30" s="24" t="str">
        <f>IF(I30="","",IF(B30="","",VLOOKUP(B30,Auxiliar!$DK$23:$DL$45,2,0)))</f>
        <v/>
      </c>
      <c r="D30" s="24" t="str">
        <f>IF(I30="","",IF(OR('Identificação da EG'!$B$7=0,'Identificação da EG'!$B$7=""),"","Portugal"))</f>
        <v/>
      </c>
      <c r="E30" s="24" t="str">
        <f>IF(I30="","",'Identificação da EG'!$C$7)</f>
        <v/>
      </c>
      <c r="F30" s="24" t="str">
        <f>IF(I30="","",'Identificação da EG'!$E$7)</f>
        <v/>
      </c>
      <c r="G30" s="24" t="str">
        <f t="shared" si="0"/>
        <v/>
      </c>
      <c r="H30" s="24" t="str">
        <f>IF(I30="","",'Identificação da EG'!$D$7)</f>
        <v/>
      </c>
      <c r="I30" s="23" t="str">
        <f t="shared" si="3"/>
        <v/>
      </c>
      <c r="J30" s="23" t="str">
        <f>IF(L28="","","Vidro")</f>
        <v/>
      </c>
      <c r="K30" s="23" t="str">
        <f t="shared" si="4"/>
        <v/>
      </c>
      <c r="L30" s="23" t="str">
        <f>IF('Infraestruturas Recolha'!AN110="","",'Infraestruturas Recolha'!AN110)</f>
        <v/>
      </c>
      <c r="M30" s="79" t="str">
        <f>IF(OR('Infraestruturas Recolha'!$AQ$108="",'Infraestruturas Recolha'!$AQ$108="(máximo 300 carateres)",J30=""),"",'Infraestruturas Recolha'!$AQ$108)</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F36B0-48F3-4599-9473-78CA62B4C782}">
  <dimension ref="A1:T1426"/>
  <sheetViews>
    <sheetView zoomScaleNormal="100" workbookViewId="0"/>
  </sheetViews>
  <sheetFormatPr baseColWidth="10" defaultColWidth="20.5" defaultRowHeight="14"/>
  <sheetData>
    <row r="1" spans="1:20" ht="50.25" customHeight="1">
      <c r="A1" s="103" t="s">
        <v>1604</v>
      </c>
      <c r="B1" s="103" t="s">
        <v>45</v>
      </c>
      <c r="C1" s="103" t="s">
        <v>1702</v>
      </c>
      <c r="D1" s="103" t="s">
        <v>1703</v>
      </c>
      <c r="E1" s="103" t="s">
        <v>55</v>
      </c>
      <c r="F1" s="103" t="s">
        <v>182</v>
      </c>
      <c r="G1" s="103" t="s">
        <v>56</v>
      </c>
      <c r="H1" s="103" t="s">
        <v>1550</v>
      </c>
      <c r="I1" s="103" t="s">
        <v>124</v>
      </c>
      <c r="J1" s="103" t="s">
        <v>1658</v>
      </c>
      <c r="K1" s="103" t="s">
        <v>1567</v>
      </c>
      <c r="L1" s="103" t="s">
        <v>105</v>
      </c>
      <c r="M1" s="103" t="s">
        <v>108</v>
      </c>
      <c r="N1" s="103" t="s">
        <v>109</v>
      </c>
      <c r="O1" s="103" t="s">
        <v>11</v>
      </c>
      <c r="P1" s="103" t="s">
        <v>106</v>
      </c>
      <c r="Q1" s="103" t="s">
        <v>1646</v>
      </c>
      <c r="R1" s="103" t="s">
        <v>1609</v>
      </c>
      <c r="S1" s="103" t="s">
        <v>1607</v>
      </c>
      <c r="T1" s="103" t="s">
        <v>68</v>
      </c>
    </row>
    <row r="2" spans="1:20">
      <c r="A2" s="24" t="str">
        <f>IF(I2="","",IF(OR('Identificação da EG'!$B$7=0,'Identificação da EG'!$B$7=""),"",Capa!$C$10))</f>
        <v/>
      </c>
      <c r="B2" s="24" t="str">
        <f>IF(I2="","",IF(OR('Identificação da EG'!$B$7=0,'Identificação da EG'!$B$7=""),"",'Identificação da EG'!$B$7))</f>
        <v/>
      </c>
      <c r="C2" s="24" t="str">
        <f>IF(I2="","",IF(B2="","",VLOOKUP(B2,Auxiliar!$DK$23:$DL$45,2,0)))</f>
        <v/>
      </c>
      <c r="D2" s="24" t="str">
        <f>IF(I2="","",IF(OR('Identificação da EG'!$B$7=0,'Identificação da EG'!$B$7=""),"","Portugal"))</f>
        <v/>
      </c>
      <c r="E2" s="24" t="str">
        <f>IF(I2="","",'Identificação da EG'!$C$7)</f>
        <v/>
      </c>
      <c r="F2" s="24" t="str">
        <f>IF(I2="","",'Identificação da EG'!$E$7)</f>
        <v/>
      </c>
      <c r="G2" s="24" t="str">
        <f>IF(I2="","",B2)</f>
        <v/>
      </c>
      <c r="H2" s="24" t="str">
        <f>IF(I2="","",'Identificação da EG'!$D$7)</f>
        <v/>
      </c>
      <c r="I2" s="138" t="str">
        <f>IF(L2="","","Recolha indiferenciada")</f>
        <v/>
      </c>
      <c r="J2" s="138" t="str" cm="1">
        <f t="array" ref="J2:J226">IF(INDEX('Infraestruturas Recolha'!B31:B105,INT((_xlfn.SEQUENCE(ROWS('Infraestruturas Recolha'!B31:B105)*3,1,1,1)-1)/3)+1)=0,"",INDEX('Infraestruturas Recolha'!B31:B105,INT((_xlfn.SEQUENCE(ROWS('Infraestruturas Recolha'!B31:B105)*3,1,1,1)-1)/3)+1))</f>
        <v/>
      </c>
      <c r="K2" s="138"/>
      <c r="L2" s="138" t="str" cm="1">
        <f t="array" ref="L2:L226">IF(INDEX('Infraestruturas Recolha'!C31:C105,INT((_xlfn.SEQUENCE(ROWS('Infraestruturas Recolha'!C31:C105)*3,1,1,1)-1)/3)+1)=0,"",INDEX('Infraestruturas Recolha'!C31:C105,INT((_xlfn.SEQUENCE(ROWS('Infraestruturas Recolha'!C31:C105)*3,1,1,1)-1)/3)+1))</f>
        <v/>
      </c>
      <c r="M2" s="138"/>
      <c r="N2" s="138"/>
      <c r="O2" s="138" t="str" cm="1">
        <f t="array" ref="O2:O226">IF(INDEX('Infraestruturas Recolha'!D31:D105,INT((_xlfn.SEQUENCE(ROWS('Infraestruturas Recolha'!D31:D105)*3,1,1,1)-1)/3)+1)=0,"",INDEX('Infraestruturas Recolha'!D31:D105,INT((_xlfn.SEQUENCE(ROWS('Infraestruturas Recolha'!D31:D105)*3,1,1,1)-1)/3)+1))</f>
        <v/>
      </c>
      <c r="P2" s="138" t="str" cm="1">
        <f t="array" ref="P2:P226">IF(INDEX('Infraestruturas Recolha'!E31:E105,INT((_xlfn.SEQUENCE(ROWS('Infraestruturas Recolha'!E31:E105)*3,1,1,1)-1)/3)+1)=0,"",INDEX('Infraestruturas Recolha'!E31:E105,INT((_xlfn.SEQUENCE(ROWS('Infraestruturas Recolha'!E31:E105)*3,1,1,1)-1)/3)+1))</f>
        <v/>
      </c>
      <c r="Q2" s="138" t="str">
        <f>IF(L2="","","Nº de contentores")</f>
        <v/>
      </c>
      <c r="R2" s="138" t="str">
        <f>IF(L2="","","nº")</f>
        <v/>
      </c>
      <c r="S2" s="138" t="str" cm="1">
        <f t="array" ref="S2">IF(ISBLANK(INDEX('Infraestruturas Recolha'!$F$31:$H$105,INT((ROWS($B$1:B1)-1)/3)+1,MOD(ROWS($B$1:B1)-1,3)+1)),"",INDEX('Infraestruturas Recolha'!$F$31:$H$105,INT((ROWS($B$1:B1)-1)/3)+1,MOD(ROWS($B$1:B1)-1,3)+1))</f>
        <v/>
      </c>
      <c r="T2" s="138" t="str">
        <f>IF(OR(L2="",'Infraestruturas Recolha'!$C$108="",'Infraestruturas Recolha'!$C$108="(máximo 300 carateres)"),"",'Infraestruturas Recolha'!$C$108)</f>
        <v/>
      </c>
    </row>
    <row r="3" spans="1:20">
      <c r="A3" s="24" t="str">
        <f>IF(I3="","",IF(OR('Identificação da EG'!$B$7=0,'Identificação da EG'!$B$7=""),"",Capa!$C$10))</f>
        <v/>
      </c>
      <c r="B3" s="24" t="str">
        <f>IF(I3="","",IF(OR('Identificação da EG'!$B$7=0,'Identificação da EG'!$B$7=""),"",'Identificação da EG'!$B$7))</f>
        <v/>
      </c>
      <c r="C3" s="24" t="str">
        <f>IF(I3="","",IF(B3="","",VLOOKUP(B3,Auxiliar!$DK$23:$DL$45,2,0)))</f>
        <v/>
      </c>
      <c r="D3" s="24" t="str">
        <f>IF(I3="","",IF(OR('Identificação da EG'!$B$7=0,'Identificação da EG'!$B$7=""),"","Portugal"))</f>
        <v/>
      </c>
      <c r="E3" s="24" t="str">
        <f>IF(I3="","",'Identificação da EG'!$C$7)</f>
        <v/>
      </c>
      <c r="F3" s="24" t="str">
        <f>IF(I3="","",'Identificação da EG'!$E$7)</f>
        <v/>
      </c>
      <c r="G3" s="24" t="str">
        <f t="shared" ref="G3:G66" si="0">IF(I3="","",B3)</f>
        <v/>
      </c>
      <c r="H3" s="24" t="str">
        <f>IF(I3="","",'Identificação da EG'!$D$7)</f>
        <v/>
      </c>
      <c r="I3" s="138" t="str">
        <f t="shared" ref="I3:I66" si="1">IF(L3="","","Recolha indiferenciada")</f>
        <v/>
      </c>
      <c r="J3" s="138" t="str">
        <v/>
      </c>
      <c r="K3" s="138"/>
      <c r="L3" s="138" t="str">
        <v/>
      </c>
      <c r="M3" s="138"/>
      <c r="N3" s="138"/>
      <c r="O3" s="138" t="str">
        <v/>
      </c>
      <c r="P3" s="138" t="str">
        <v/>
      </c>
      <c r="Q3" s="138" t="str">
        <f>IF(L2="","","Nº de alojamentos abrangidos")</f>
        <v/>
      </c>
      <c r="R3" s="138" t="str">
        <f t="shared" ref="R3:R66" si="2">IF(L3="","","nº")</f>
        <v/>
      </c>
      <c r="S3" s="138" t="str" cm="1">
        <f t="array" ref="S3">IF(ISBLANK(INDEX('Infraestruturas Recolha'!$F$31:$H$105,INT((ROWS($B$1:B2)-1)/3)+1,MOD(ROWS($B$1:B2)-1,3)+1)),"",INDEX('Infraestruturas Recolha'!$F$31:$H$105,INT((ROWS($B$1:B2)-1)/3)+1,MOD(ROWS($B$1:B2)-1,3)+1))</f>
        <v/>
      </c>
      <c r="T3" s="138" t="str">
        <f>IF(OR(L3="",'Infraestruturas Recolha'!$C$108="",'Infraestruturas Recolha'!$C$108="(máximo 300 carateres)"),"",'Infraestruturas Recolha'!$C$108)</f>
        <v/>
      </c>
    </row>
    <row r="4" spans="1:20">
      <c r="A4" s="24" t="str">
        <f>IF(I4="","",IF(OR('Identificação da EG'!$B$7=0,'Identificação da EG'!$B$7=""),"",Capa!$C$10))</f>
        <v/>
      </c>
      <c r="B4" s="24" t="str">
        <f>IF(I4="","",IF(OR('Identificação da EG'!$B$7=0,'Identificação da EG'!$B$7=""),"",'Identificação da EG'!$B$7))</f>
        <v/>
      </c>
      <c r="C4" s="24" t="str">
        <f>IF(I4="","",IF(B4="","",VLOOKUP(B4,Auxiliar!$DK$23:$DL$45,2,0)))</f>
        <v/>
      </c>
      <c r="D4" s="24" t="str">
        <f>IF(I4="","",IF(OR('Identificação da EG'!$B$7=0,'Identificação da EG'!$B$7=""),"","Portugal"))</f>
        <v/>
      </c>
      <c r="E4" s="24" t="str">
        <f>IF(I4="","",'Identificação da EG'!$C$7)</f>
        <v/>
      </c>
      <c r="F4" s="24" t="str">
        <f>IF(I4="","",'Identificação da EG'!$E$7)</f>
        <v/>
      </c>
      <c r="G4" s="24" t="str">
        <f t="shared" si="0"/>
        <v/>
      </c>
      <c r="H4" s="24" t="str">
        <f>IF(I4="","",'Identificação da EG'!$D$7)</f>
        <v/>
      </c>
      <c r="I4" s="138" t="str">
        <f t="shared" si="1"/>
        <v/>
      </c>
      <c r="J4" s="138" t="str">
        <v/>
      </c>
      <c r="K4" s="138"/>
      <c r="L4" s="138" t="str">
        <v/>
      </c>
      <c r="M4" s="138"/>
      <c r="N4" s="138"/>
      <c r="O4" s="138" t="str">
        <v/>
      </c>
      <c r="P4" s="138" t="str">
        <v/>
      </c>
      <c r="Q4" s="138" t="str">
        <f>IF(L2="","","Nº de estabelecimentos abrangidos")</f>
        <v/>
      </c>
      <c r="R4" s="138" t="str">
        <f t="shared" si="2"/>
        <v/>
      </c>
      <c r="S4" s="138" t="str" cm="1">
        <f t="array" ref="S4">IF(ISBLANK(INDEX('Infraestruturas Recolha'!$F$31:$H$105,INT((ROWS($B$1:B3)-1)/3)+1,MOD(ROWS($B$1:B3)-1,3)+1)),"",INDEX('Infraestruturas Recolha'!$F$31:$H$105,INT((ROWS($B$1:B3)-1)/3)+1,MOD(ROWS($B$1:B3)-1,3)+1))</f>
        <v/>
      </c>
      <c r="T4" s="138" t="str">
        <f>IF(OR(L4="",'Infraestruturas Recolha'!$C$108="",'Infraestruturas Recolha'!$C$108="(máximo 300 carateres)"),"",'Infraestruturas Recolha'!$C$108)</f>
        <v/>
      </c>
    </row>
    <row r="5" spans="1:20">
      <c r="A5" s="24" t="str">
        <f>IF(I5="","",IF(OR('Identificação da EG'!$B$7=0,'Identificação da EG'!$B$7=""),"",Capa!$C$10))</f>
        <v/>
      </c>
      <c r="B5" s="24" t="str">
        <f>IF(I5="","",IF(OR('Identificação da EG'!$B$7=0,'Identificação da EG'!$B$7=""),"",'Identificação da EG'!$B$7))</f>
        <v/>
      </c>
      <c r="C5" s="24" t="str">
        <f>IF(I5="","",IF(B5="","",VLOOKUP(B5,Auxiliar!$DK$23:$DL$45,2,0)))</f>
        <v/>
      </c>
      <c r="D5" s="24" t="str">
        <f>IF(I5="","",IF(OR('Identificação da EG'!$B$7=0,'Identificação da EG'!$B$7=""),"","Portugal"))</f>
        <v/>
      </c>
      <c r="E5" s="24" t="str">
        <f>IF(I5="","",'Identificação da EG'!$C$7)</f>
        <v/>
      </c>
      <c r="F5" s="24" t="str">
        <f>IF(I5="","",'Identificação da EG'!$E$7)</f>
        <v/>
      </c>
      <c r="G5" s="24" t="str">
        <f t="shared" si="0"/>
        <v/>
      </c>
      <c r="H5" s="24" t="str">
        <f>IF(I5="","",'Identificação da EG'!$D$7)</f>
        <v/>
      </c>
      <c r="I5" s="138" t="str">
        <f t="shared" si="1"/>
        <v/>
      </c>
      <c r="J5" s="138" t="str">
        <v/>
      </c>
      <c r="K5" s="138"/>
      <c r="L5" s="138" t="str">
        <v/>
      </c>
      <c r="M5" s="138"/>
      <c r="N5" s="138"/>
      <c r="O5" s="142" t="str">
        <v/>
      </c>
      <c r="P5" s="142" t="str">
        <v/>
      </c>
      <c r="Q5" s="138" t="str">
        <f>IF(L5="","","Nº de contentores")</f>
        <v/>
      </c>
      <c r="R5" s="138" t="str">
        <f t="shared" si="2"/>
        <v/>
      </c>
      <c r="S5" s="138" t="str" cm="1">
        <f t="array" ref="S5">IF(ISBLANK(INDEX('Infraestruturas Recolha'!$F$31:$H$105,INT((ROWS($B$1:B4)-1)/3)+1,MOD(ROWS($B$1:B4)-1,3)+1)),"",INDEX('Infraestruturas Recolha'!$F$31:$H$105,INT((ROWS($B$1:B4)-1)/3)+1,MOD(ROWS($B$1:B4)-1,3)+1))</f>
        <v/>
      </c>
      <c r="T5" s="138" t="str">
        <f>IF(OR(L5="",'Infraestruturas Recolha'!$C$108="",'Infraestruturas Recolha'!$C$108="(máximo 300 carateres)"),"",'Infraestruturas Recolha'!$C$108)</f>
        <v/>
      </c>
    </row>
    <row r="6" spans="1:20">
      <c r="A6" s="24" t="str">
        <f>IF(I6="","",IF(OR('Identificação da EG'!$B$7=0,'Identificação da EG'!$B$7=""),"",Capa!$C$10))</f>
        <v/>
      </c>
      <c r="B6" s="24" t="str">
        <f>IF(I6="","",IF(OR('Identificação da EG'!$B$7=0,'Identificação da EG'!$B$7=""),"",'Identificação da EG'!$B$7))</f>
        <v/>
      </c>
      <c r="C6" s="24" t="str">
        <f>IF(I6="","",IF(B6="","",VLOOKUP(B6,Auxiliar!$DK$23:$DL$45,2,0)))</f>
        <v/>
      </c>
      <c r="D6" s="24" t="str">
        <f>IF(I6="","",IF(OR('Identificação da EG'!$B$7=0,'Identificação da EG'!$B$7=""),"","Portugal"))</f>
        <v/>
      </c>
      <c r="E6" s="24" t="str">
        <f>IF(I6="","",'Identificação da EG'!$C$7)</f>
        <v/>
      </c>
      <c r="F6" s="24" t="str">
        <f>IF(I6="","",'Identificação da EG'!$E$7)</f>
        <v/>
      </c>
      <c r="G6" s="24" t="str">
        <f t="shared" si="0"/>
        <v/>
      </c>
      <c r="H6" s="24" t="str">
        <f>IF(I6="","",'Identificação da EG'!$D$7)</f>
        <v/>
      </c>
      <c r="I6" s="138" t="str">
        <f t="shared" si="1"/>
        <v/>
      </c>
      <c r="J6" s="138" t="str">
        <v/>
      </c>
      <c r="K6" s="138"/>
      <c r="L6" s="138" t="str">
        <v/>
      </c>
      <c r="M6" s="138"/>
      <c r="N6" s="138"/>
      <c r="O6" s="142" t="str">
        <v/>
      </c>
      <c r="P6" s="142" t="str">
        <v/>
      </c>
      <c r="Q6" s="138" t="str">
        <f>IF(L5="","","Nº de alojamentos abrangidos")</f>
        <v/>
      </c>
      <c r="R6" s="138" t="str">
        <f t="shared" si="2"/>
        <v/>
      </c>
      <c r="S6" s="138" t="str" cm="1">
        <f t="array" ref="S6">IF(ISBLANK(INDEX('Infraestruturas Recolha'!$F$31:$H$105,INT((ROWS($B$1:B5)-1)/3)+1,MOD(ROWS($B$1:B5)-1,3)+1)),"",INDEX('Infraestruturas Recolha'!$F$31:$H$105,INT((ROWS($B$1:B5)-1)/3)+1,MOD(ROWS($B$1:B5)-1,3)+1))</f>
        <v/>
      </c>
      <c r="T6" s="138" t="str">
        <f>IF(OR(L6="",'Infraestruturas Recolha'!$C$108="",'Infraestruturas Recolha'!$C$108="(máximo 300 carateres)"),"",'Infraestruturas Recolha'!$C$108)</f>
        <v/>
      </c>
    </row>
    <row r="7" spans="1:20">
      <c r="A7" s="24" t="str">
        <f>IF(I7="","",IF(OR('Identificação da EG'!$B$7=0,'Identificação da EG'!$B$7=""),"",Capa!$C$10))</f>
        <v/>
      </c>
      <c r="B7" s="24" t="str">
        <f>IF(I7="","",IF(OR('Identificação da EG'!$B$7=0,'Identificação da EG'!$B$7=""),"",'Identificação da EG'!$B$7))</f>
        <v/>
      </c>
      <c r="C7" s="24" t="str">
        <f>IF(I7="","",IF(B7="","",VLOOKUP(B7,Auxiliar!$DK$23:$DL$45,2,0)))</f>
        <v/>
      </c>
      <c r="D7" s="24" t="str">
        <f>IF(I7="","",IF(OR('Identificação da EG'!$B$7=0,'Identificação da EG'!$B$7=""),"","Portugal"))</f>
        <v/>
      </c>
      <c r="E7" s="24" t="str">
        <f>IF(I7="","",'Identificação da EG'!$C$7)</f>
        <v/>
      </c>
      <c r="F7" s="24" t="str">
        <f>IF(I7="","",'Identificação da EG'!$E$7)</f>
        <v/>
      </c>
      <c r="G7" s="24" t="str">
        <f t="shared" si="0"/>
        <v/>
      </c>
      <c r="H7" s="24" t="str">
        <f>IF(I7="","",'Identificação da EG'!$D$7)</f>
        <v/>
      </c>
      <c r="I7" s="138" t="str">
        <f t="shared" si="1"/>
        <v/>
      </c>
      <c r="J7" s="138" t="str">
        <v/>
      </c>
      <c r="K7" s="138"/>
      <c r="L7" s="138" t="str">
        <v/>
      </c>
      <c r="M7" s="138"/>
      <c r="N7" s="138"/>
      <c r="O7" s="142" t="str">
        <v/>
      </c>
      <c r="P7" s="142" t="str">
        <v/>
      </c>
      <c r="Q7" s="138" t="str">
        <f>IF(L5="","","Nº de estabelecimentos abrangidos")</f>
        <v/>
      </c>
      <c r="R7" s="138" t="str">
        <f t="shared" si="2"/>
        <v/>
      </c>
      <c r="S7" s="138" t="str" cm="1">
        <f t="array" ref="S7">IF(ISBLANK(INDEX('Infraestruturas Recolha'!$F$31:$H$105,INT((ROWS($B$1:B6)-1)/3)+1,MOD(ROWS($B$1:B6)-1,3)+1)),"",INDEX('Infraestruturas Recolha'!$F$31:$H$105,INT((ROWS($B$1:B6)-1)/3)+1,MOD(ROWS($B$1:B6)-1,3)+1))</f>
        <v/>
      </c>
      <c r="T7" s="138" t="str">
        <f>IF(OR(L7="",'Infraestruturas Recolha'!$C$108="",'Infraestruturas Recolha'!$C$108="(máximo 300 carateres)"),"",'Infraestruturas Recolha'!$C$108)</f>
        <v/>
      </c>
    </row>
    <row r="8" spans="1:20">
      <c r="A8" s="24" t="str">
        <f>IF(I8="","",IF(OR('Identificação da EG'!$B$7=0,'Identificação da EG'!$B$7=""),"",Capa!$C$10))</f>
        <v/>
      </c>
      <c r="B8" s="24" t="str">
        <f>IF(I8="","",IF(OR('Identificação da EG'!$B$7=0,'Identificação da EG'!$B$7=""),"",'Identificação da EG'!$B$7))</f>
        <v/>
      </c>
      <c r="C8" s="24" t="str">
        <f>IF(I8="","",IF(B8="","",VLOOKUP(B8,Auxiliar!$DK$23:$DL$45,2,0)))</f>
        <v/>
      </c>
      <c r="D8" s="24" t="str">
        <f>IF(I8="","",IF(OR('Identificação da EG'!$B$7=0,'Identificação da EG'!$B$7=""),"","Portugal"))</f>
        <v/>
      </c>
      <c r="E8" s="24" t="str">
        <f>IF(I8="","",'Identificação da EG'!$C$7)</f>
        <v/>
      </c>
      <c r="F8" s="24" t="str">
        <f>IF(I8="","",'Identificação da EG'!$E$7)</f>
        <v/>
      </c>
      <c r="G8" s="24" t="str">
        <f t="shared" si="0"/>
        <v/>
      </c>
      <c r="H8" s="24" t="str">
        <f>IF(I8="","",'Identificação da EG'!$D$7)</f>
        <v/>
      </c>
      <c r="I8" s="138" t="str">
        <f t="shared" si="1"/>
        <v/>
      </c>
      <c r="J8" s="138" t="str">
        <v/>
      </c>
      <c r="K8" s="138"/>
      <c r="L8" s="138" t="str">
        <v/>
      </c>
      <c r="M8" s="138"/>
      <c r="N8" s="138"/>
      <c r="O8" s="142" t="str">
        <v/>
      </c>
      <c r="P8" s="142" t="str">
        <v/>
      </c>
      <c r="Q8" s="138" t="str">
        <f>IF(L8="","","Nº de contentores")</f>
        <v/>
      </c>
      <c r="R8" s="138" t="str">
        <f t="shared" si="2"/>
        <v/>
      </c>
      <c r="S8" s="138" t="str" cm="1">
        <f t="array" ref="S8">IF(ISBLANK(INDEX('Infraestruturas Recolha'!$F$31:$H$105,INT((ROWS($B$1:B7)-1)/3)+1,MOD(ROWS($B$1:B7)-1,3)+1)),"",INDEX('Infraestruturas Recolha'!$F$31:$H$105,INT((ROWS($B$1:B7)-1)/3)+1,MOD(ROWS($B$1:B7)-1,3)+1))</f>
        <v/>
      </c>
      <c r="T8" s="138" t="str">
        <f>IF(OR(L8="",'Infraestruturas Recolha'!$C$108="",'Infraestruturas Recolha'!$C$108="(máximo 300 carateres)"),"",'Infraestruturas Recolha'!$C$108)</f>
        <v/>
      </c>
    </row>
    <row r="9" spans="1:20">
      <c r="A9" s="24" t="str">
        <f>IF(I9="","",IF(OR('Identificação da EG'!$B$7=0,'Identificação da EG'!$B$7=""),"",Capa!$C$10))</f>
        <v/>
      </c>
      <c r="B9" s="24" t="str">
        <f>IF(I9="","",IF(OR('Identificação da EG'!$B$7=0,'Identificação da EG'!$B$7=""),"",'Identificação da EG'!$B$7))</f>
        <v/>
      </c>
      <c r="C9" s="24" t="str">
        <f>IF(I9="","",IF(B9="","",VLOOKUP(B9,Auxiliar!$DK$23:$DL$45,2,0)))</f>
        <v/>
      </c>
      <c r="D9" s="24" t="str">
        <f>IF(I9="","",IF(OR('Identificação da EG'!$B$7=0,'Identificação da EG'!$B$7=""),"","Portugal"))</f>
        <v/>
      </c>
      <c r="E9" s="24" t="str">
        <f>IF(I9="","",'Identificação da EG'!$C$7)</f>
        <v/>
      </c>
      <c r="F9" s="24" t="str">
        <f>IF(I9="","",'Identificação da EG'!$E$7)</f>
        <v/>
      </c>
      <c r="G9" s="24" t="str">
        <f t="shared" si="0"/>
        <v/>
      </c>
      <c r="H9" s="24" t="str">
        <f>IF(I9="","",'Identificação da EG'!$D$7)</f>
        <v/>
      </c>
      <c r="I9" s="138" t="str">
        <f t="shared" si="1"/>
        <v/>
      </c>
      <c r="J9" s="138" t="str">
        <v/>
      </c>
      <c r="K9" s="138"/>
      <c r="L9" s="138" t="str">
        <v/>
      </c>
      <c r="M9" s="138"/>
      <c r="N9" s="138"/>
      <c r="O9" s="142" t="str">
        <v/>
      </c>
      <c r="P9" s="142" t="str">
        <v/>
      </c>
      <c r="Q9" s="138" t="str">
        <f>IF(L8="","","Nº de alojamentos abrangidos")</f>
        <v/>
      </c>
      <c r="R9" s="138" t="str">
        <f t="shared" si="2"/>
        <v/>
      </c>
      <c r="S9" s="138" t="str" cm="1">
        <f t="array" ref="S9">IF(ISBLANK(INDEX('Infraestruturas Recolha'!$F$31:$H$105,INT((ROWS($B$1:B8)-1)/3)+1,MOD(ROWS($B$1:B8)-1,3)+1)),"",INDEX('Infraestruturas Recolha'!$F$31:$H$105,INT((ROWS($B$1:B8)-1)/3)+1,MOD(ROWS($B$1:B8)-1,3)+1))</f>
        <v/>
      </c>
      <c r="T9" s="138" t="str">
        <f>IF(OR(L9="",'Infraestruturas Recolha'!$C$108="",'Infraestruturas Recolha'!$C$108="(máximo 300 carateres)"),"",'Infraestruturas Recolha'!$C$108)</f>
        <v/>
      </c>
    </row>
    <row r="10" spans="1:20">
      <c r="A10" s="24" t="str">
        <f>IF(I10="","",IF(OR('Identificação da EG'!$B$7=0,'Identificação da EG'!$B$7=""),"",Capa!$C$10))</f>
        <v/>
      </c>
      <c r="B10" s="24" t="str">
        <f>IF(I10="","",IF(OR('Identificação da EG'!$B$7=0,'Identificação da EG'!$B$7=""),"",'Identificação da EG'!$B$7))</f>
        <v/>
      </c>
      <c r="C10" s="24" t="str">
        <f>IF(I10="","",IF(B10="","",VLOOKUP(B10,Auxiliar!$DK$23:$DL$45,2,0)))</f>
        <v/>
      </c>
      <c r="D10" s="24" t="str">
        <f>IF(I10="","",IF(OR('Identificação da EG'!$B$7=0,'Identificação da EG'!$B$7=""),"","Portugal"))</f>
        <v/>
      </c>
      <c r="E10" s="24" t="str">
        <f>IF(I10="","",'Identificação da EG'!$C$7)</f>
        <v/>
      </c>
      <c r="F10" s="24" t="str">
        <f>IF(I10="","",'Identificação da EG'!$E$7)</f>
        <v/>
      </c>
      <c r="G10" s="24" t="str">
        <f t="shared" si="0"/>
        <v/>
      </c>
      <c r="H10" s="24" t="str">
        <f>IF(I10="","",'Identificação da EG'!$D$7)</f>
        <v/>
      </c>
      <c r="I10" s="138" t="str">
        <f t="shared" si="1"/>
        <v/>
      </c>
      <c r="J10" s="138" t="str">
        <v/>
      </c>
      <c r="K10" s="138"/>
      <c r="L10" s="138" t="str">
        <v/>
      </c>
      <c r="M10" s="138"/>
      <c r="N10" s="138"/>
      <c r="O10" s="142" t="str">
        <v/>
      </c>
      <c r="P10" s="142" t="str">
        <v/>
      </c>
      <c r="Q10" s="138" t="str">
        <f>IF(L8="","","Nº de estabelecimentos abrangidos")</f>
        <v/>
      </c>
      <c r="R10" s="138" t="str">
        <f t="shared" si="2"/>
        <v/>
      </c>
      <c r="S10" s="138" t="str" cm="1">
        <f t="array" ref="S10">IF(ISBLANK(INDEX('Infraestruturas Recolha'!$F$31:$H$105,INT((ROWS($B$1:B9)-1)/3)+1,MOD(ROWS($B$1:B9)-1,3)+1)),"",INDEX('Infraestruturas Recolha'!$F$31:$H$105,INT((ROWS($B$1:B9)-1)/3)+1,MOD(ROWS($B$1:B9)-1,3)+1))</f>
        <v/>
      </c>
      <c r="T10" s="138" t="str">
        <f>IF(OR(L10="",'Infraestruturas Recolha'!$C$108="",'Infraestruturas Recolha'!$C$108="(máximo 300 carateres)"),"",'Infraestruturas Recolha'!$C$108)</f>
        <v/>
      </c>
    </row>
    <row r="11" spans="1:20">
      <c r="A11" s="24" t="str">
        <f>IF(I11="","",IF(OR('Identificação da EG'!$B$7=0,'Identificação da EG'!$B$7=""),"",Capa!$C$10))</f>
        <v/>
      </c>
      <c r="B11" s="24" t="str">
        <f>IF(I11="","",IF(OR('Identificação da EG'!$B$7=0,'Identificação da EG'!$B$7=""),"",'Identificação da EG'!$B$7))</f>
        <v/>
      </c>
      <c r="C11" s="24" t="str">
        <f>IF(I11="","",IF(B11="","",VLOOKUP(B11,Auxiliar!$DK$23:$DL$45,2,0)))</f>
        <v/>
      </c>
      <c r="D11" s="24" t="str">
        <f>IF(I11="","",IF(OR('Identificação da EG'!$B$7=0,'Identificação da EG'!$B$7=""),"","Portugal"))</f>
        <v/>
      </c>
      <c r="E11" s="24" t="str">
        <f>IF(I11="","",'Identificação da EG'!$C$7)</f>
        <v/>
      </c>
      <c r="F11" s="24" t="str">
        <f>IF(I11="","",'Identificação da EG'!$E$7)</f>
        <v/>
      </c>
      <c r="G11" s="24" t="str">
        <f t="shared" si="0"/>
        <v/>
      </c>
      <c r="H11" s="24" t="str">
        <f>IF(I11="","",'Identificação da EG'!$D$7)</f>
        <v/>
      </c>
      <c r="I11" s="138" t="str">
        <f t="shared" si="1"/>
        <v/>
      </c>
      <c r="J11" s="138" t="str">
        <v/>
      </c>
      <c r="K11" s="138"/>
      <c r="L11" s="138" t="str">
        <v/>
      </c>
      <c r="M11" s="138"/>
      <c r="N11" s="138"/>
      <c r="O11" s="142" t="str">
        <v/>
      </c>
      <c r="P11" s="142" t="str">
        <v/>
      </c>
      <c r="Q11" s="138" t="str">
        <f>IF(L11="","","Nº de contentores")</f>
        <v/>
      </c>
      <c r="R11" s="138" t="str">
        <f t="shared" si="2"/>
        <v/>
      </c>
      <c r="S11" s="138" t="str" cm="1">
        <f t="array" ref="S11">IF(ISBLANK(INDEX('Infraestruturas Recolha'!$F$31:$H$105,INT((ROWS($B$1:B10)-1)/3)+1,MOD(ROWS($B$1:B10)-1,3)+1)),"",INDEX('Infraestruturas Recolha'!$F$31:$H$105,INT((ROWS($B$1:B10)-1)/3)+1,MOD(ROWS($B$1:B10)-1,3)+1))</f>
        <v/>
      </c>
      <c r="T11" s="138" t="str">
        <f>IF(OR(L11="",'Infraestruturas Recolha'!$C$108="",'Infraestruturas Recolha'!$C$108="(máximo 300 carateres)"),"",'Infraestruturas Recolha'!$C$108)</f>
        <v/>
      </c>
    </row>
    <row r="12" spans="1:20">
      <c r="A12" s="24" t="str">
        <f>IF(I12="","",IF(OR('Identificação da EG'!$B$7=0,'Identificação da EG'!$B$7=""),"",Capa!$C$10))</f>
        <v/>
      </c>
      <c r="B12" s="24" t="str">
        <f>IF(I12="","",IF(OR('Identificação da EG'!$B$7=0,'Identificação da EG'!$B$7=""),"",'Identificação da EG'!$B$7))</f>
        <v/>
      </c>
      <c r="C12" s="24" t="str">
        <f>IF(I12="","",IF(B12="","",VLOOKUP(B12,Auxiliar!$DK$23:$DL$45,2,0)))</f>
        <v/>
      </c>
      <c r="D12" s="24" t="str">
        <f>IF(I12="","",IF(OR('Identificação da EG'!$B$7=0,'Identificação da EG'!$B$7=""),"","Portugal"))</f>
        <v/>
      </c>
      <c r="E12" s="24" t="str">
        <f>IF(I12="","",'Identificação da EG'!$C$7)</f>
        <v/>
      </c>
      <c r="F12" s="24" t="str">
        <f>IF(I12="","",'Identificação da EG'!$E$7)</f>
        <v/>
      </c>
      <c r="G12" s="24" t="str">
        <f t="shared" si="0"/>
        <v/>
      </c>
      <c r="H12" s="24" t="str">
        <f>IF(I12="","",'Identificação da EG'!$D$7)</f>
        <v/>
      </c>
      <c r="I12" s="138" t="str">
        <f t="shared" si="1"/>
        <v/>
      </c>
      <c r="J12" s="138" t="str">
        <v/>
      </c>
      <c r="K12" s="138"/>
      <c r="L12" s="138" t="str">
        <v/>
      </c>
      <c r="M12" s="138"/>
      <c r="N12" s="138"/>
      <c r="O12" s="142" t="str">
        <v/>
      </c>
      <c r="P12" s="142" t="str">
        <v/>
      </c>
      <c r="Q12" s="138" t="str">
        <f>IF(L11="","","Nº de alojamentos abrangidos")</f>
        <v/>
      </c>
      <c r="R12" s="138" t="str">
        <f t="shared" si="2"/>
        <v/>
      </c>
      <c r="S12" s="138" t="str" cm="1">
        <f t="array" ref="S12">IF(ISBLANK(INDEX('Infraestruturas Recolha'!$F$31:$H$105,INT((ROWS($B$1:B11)-1)/3)+1,MOD(ROWS($B$1:B11)-1,3)+1)),"",INDEX('Infraestruturas Recolha'!$F$31:$H$105,INT((ROWS($B$1:B11)-1)/3)+1,MOD(ROWS($B$1:B11)-1,3)+1))</f>
        <v/>
      </c>
      <c r="T12" s="138" t="str">
        <f>IF(OR(L12="",'Infraestruturas Recolha'!$C$108="",'Infraestruturas Recolha'!$C$108="(máximo 300 carateres)"),"",'Infraestruturas Recolha'!$C$108)</f>
        <v/>
      </c>
    </row>
    <row r="13" spans="1:20">
      <c r="A13" s="24" t="str">
        <f>IF(I13="","",IF(OR('Identificação da EG'!$B$7=0,'Identificação da EG'!$B$7=""),"",Capa!$C$10))</f>
        <v/>
      </c>
      <c r="B13" s="24" t="str">
        <f>IF(I13="","",IF(OR('Identificação da EG'!$B$7=0,'Identificação da EG'!$B$7=""),"",'Identificação da EG'!$B$7))</f>
        <v/>
      </c>
      <c r="C13" s="24" t="str">
        <f>IF(I13="","",IF(B13="","",VLOOKUP(B13,Auxiliar!$DK$23:$DL$45,2,0)))</f>
        <v/>
      </c>
      <c r="D13" s="24" t="str">
        <f>IF(I13="","",IF(OR('Identificação da EG'!$B$7=0,'Identificação da EG'!$B$7=""),"","Portugal"))</f>
        <v/>
      </c>
      <c r="E13" s="24" t="str">
        <f>IF(I13="","",'Identificação da EG'!$C$7)</f>
        <v/>
      </c>
      <c r="F13" s="24" t="str">
        <f>IF(I13="","",'Identificação da EG'!$E$7)</f>
        <v/>
      </c>
      <c r="G13" s="24" t="str">
        <f t="shared" si="0"/>
        <v/>
      </c>
      <c r="H13" s="24" t="str">
        <f>IF(I13="","",'Identificação da EG'!$D$7)</f>
        <v/>
      </c>
      <c r="I13" s="138" t="str">
        <f t="shared" si="1"/>
        <v/>
      </c>
      <c r="J13" s="138" t="str">
        <v/>
      </c>
      <c r="K13" s="138"/>
      <c r="L13" s="138" t="str">
        <v/>
      </c>
      <c r="M13" s="138"/>
      <c r="N13" s="138"/>
      <c r="O13" s="142" t="str">
        <v/>
      </c>
      <c r="P13" s="142" t="str">
        <v/>
      </c>
      <c r="Q13" s="138" t="str">
        <f>IF(L11="","","Nº de estabelecimentos abrangidos")</f>
        <v/>
      </c>
      <c r="R13" s="138" t="str">
        <f t="shared" si="2"/>
        <v/>
      </c>
      <c r="S13" s="138" t="str" cm="1">
        <f t="array" ref="S13">IF(ISBLANK(INDEX('Infraestruturas Recolha'!$F$31:$H$105,INT((ROWS($B$1:B12)-1)/3)+1,MOD(ROWS($B$1:B12)-1,3)+1)),"",INDEX('Infraestruturas Recolha'!$F$31:$H$105,INT((ROWS($B$1:B12)-1)/3)+1,MOD(ROWS($B$1:B12)-1,3)+1))</f>
        <v/>
      </c>
      <c r="T13" s="138" t="str">
        <f>IF(OR(L13="",'Infraestruturas Recolha'!$C$108="",'Infraestruturas Recolha'!$C$108="(máximo 300 carateres)"),"",'Infraestruturas Recolha'!$C$108)</f>
        <v/>
      </c>
    </row>
    <row r="14" spans="1:20">
      <c r="A14" s="24" t="str">
        <f>IF(I14="","",IF(OR('Identificação da EG'!$B$7=0,'Identificação da EG'!$B$7=""),"",Capa!$C$10))</f>
        <v/>
      </c>
      <c r="B14" s="24" t="str">
        <f>IF(I14="","",IF(OR('Identificação da EG'!$B$7=0,'Identificação da EG'!$B$7=""),"",'Identificação da EG'!$B$7))</f>
        <v/>
      </c>
      <c r="C14" s="24" t="str">
        <f>IF(I14="","",IF(B14="","",VLOOKUP(B14,Auxiliar!$DK$23:$DL$45,2,0)))</f>
        <v/>
      </c>
      <c r="D14" s="24" t="str">
        <f>IF(I14="","",IF(OR('Identificação da EG'!$B$7=0,'Identificação da EG'!$B$7=""),"","Portugal"))</f>
        <v/>
      </c>
      <c r="E14" s="24" t="str">
        <f>IF(I14="","",'Identificação da EG'!$C$7)</f>
        <v/>
      </c>
      <c r="F14" s="24" t="str">
        <f>IF(I14="","",'Identificação da EG'!$E$7)</f>
        <v/>
      </c>
      <c r="G14" s="24" t="str">
        <f t="shared" si="0"/>
        <v/>
      </c>
      <c r="H14" s="24" t="str">
        <f>IF(I14="","",'Identificação da EG'!$D$7)</f>
        <v/>
      </c>
      <c r="I14" s="138" t="str">
        <f t="shared" si="1"/>
        <v/>
      </c>
      <c r="J14" s="138" t="str">
        <v/>
      </c>
      <c r="K14" s="138"/>
      <c r="L14" s="138" t="str">
        <v/>
      </c>
      <c r="M14" s="138"/>
      <c r="N14" s="138"/>
      <c r="O14" s="142" t="str">
        <v/>
      </c>
      <c r="P14" s="142" t="str">
        <v/>
      </c>
      <c r="Q14" s="138" t="str">
        <f>IF(L14="","","Nº de contentores")</f>
        <v/>
      </c>
      <c r="R14" s="138" t="str">
        <f t="shared" si="2"/>
        <v/>
      </c>
      <c r="S14" s="138" t="str" cm="1">
        <f t="array" ref="S14">IF(ISBLANK(INDEX('Infraestruturas Recolha'!$F$31:$H$105,INT((ROWS($B$1:B13)-1)/3)+1,MOD(ROWS($B$1:B13)-1,3)+1)),"",INDEX('Infraestruturas Recolha'!$F$31:$H$105,INT((ROWS($B$1:B13)-1)/3)+1,MOD(ROWS($B$1:B13)-1,3)+1))</f>
        <v/>
      </c>
      <c r="T14" s="138" t="str">
        <f>IF(OR(L14="",'Infraestruturas Recolha'!$C$108="",'Infraestruturas Recolha'!$C$108="(máximo 300 carateres)"),"",'Infraestruturas Recolha'!$C$108)</f>
        <v/>
      </c>
    </row>
    <row r="15" spans="1:20">
      <c r="A15" s="24" t="str">
        <f>IF(I15="","",IF(OR('Identificação da EG'!$B$7=0,'Identificação da EG'!$B$7=""),"",Capa!$C$10))</f>
        <v/>
      </c>
      <c r="B15" s="24" t="str">
        <f>IF(I15="","",IF(OR('Identificação da EG'!$B$7=0,'Identificação da EG'!$B$7=""),"",'Identificação da EG'!$B$7))</f>
        <v/>
      </c>
      <c r="C15" s="24" t="str">
        <f>IF(I15="","",IF(B15="","",VLOOKUP(B15,Auxiliar!$DK$23:$DL$45,2,0)))</f>
        <v/>
      </c>
      <c r="D15" s="24" t="str">
        <f>IF(I15="","",IF(OR('Identificação da EG'!$B$7=0,'Identificação da EG'!$B$7=""),"","Portugal"))</f>
        <v/>
      </c>
      <c r="E15" s="24" t="str">
        <f>IF(I15="","",'Identificação da EG'!$C$7)</f>
        <v/>
      </c>
      <c r="F15" s="24" t="str">
        <f>IF(I15="","",'Identificação da EG'!$E$7)</f>
        <v/>
      </c>
      <c r="G15" s="24" t="str">
        <f t="shared" si="0"/>
        <v/>
      </c>
      <c r="H15" s="24" t="str">
        <f>IF(I15="","",'Identificação da EG'!$D$7)</f>
        <v/>
      </c>
      <c r="I15" s="138" t="str">
        <f t="shared" si="1"/>
        <v/>
      </c>
      <c r="J15" s="138" t="str">
        <v/>
      </c>
      <c r="K15" s="138"/>
      <c r="L15" s="138" t="str">
        <v/>
      </c>
      <c r="M15" s="138"/>
      <c r="N15" s="138"/>
      <c r="O15" s="142" t="str">
        <v/>
      </c>
      <c r="P15" s="142" t="str">
        <v/>
      </c>
      <c r="Q15" s="138" t="str">
        <f>IF(L14="","","Nº de alojamentos abrangidos")</f>
        <v/>
      </c>
      <c r="R15" s="138" t="str">
        <f t="shared" si="2"/>
        <v/>
      </c>
      <c r="S15" s="138" t="str" cm="1">
        <f t="array" ref="S15">IF(ISBLANK(INDEX('Infraestruturas Recolha'!$F$31:$H$105,INT((ROWS($B$1:B14)-1)/3)+1,MOD(ROWS($B$1:B14)-1,3)+1)),"",INDEX('Infraestruturas Recolha'!$F$31:$H$105,INT((ROWS($B$1:B14)-1)/3)+1,MOD(ROWS($B$1:B14)-1,3)+1))</f>
        <v/>
      </c>
      <c r="T15" s="138" t="str">
        <f>IF(OR(L15="",'Infraestruturas Recolha'!$C$108="",'Infraestruturas Recolha'!$C$108="(máximo 300 carateres)"),"",'Infraestruturas Recolha'!$C$108)</f>
        <v/>
      </c>
    </row>
    <row r="16" spans="1:20">
      <c r="A16" s="24" t="str">
        <f>IF(I16="","",IF(OR('Identificação da EG'!$B$7=0,'Identificação da EG'!$B$7=""),"",Capa!$C$10))</f>
        <v/>
      </c>
      <c r="B16" s="24" t="str">
        <f>IF(I16="","",IF(OR('Identificação da EG'!$B$7=0,'Identificação da EG'!$B$7=""),"",'Identificação da EG'!$B$7))</f>
        <v/>
      </c>
      <c r="C16" s="24" t="str">
        <f>IF(I16="","",IF(B16="","",VLOOKUP(B16,Auxiliar!$DK$23:$DL$45,2,0)))</f>
        <v/>
      </c>
      <c r="D16" s="24" t="str">
        <f>IF(I16="","",IF(OR('Identificação da EG'!$B$7=0,'Identificação da EG'!$B$7=""),"","Portugal"))</f>
        <v/>
      </c>
      <c r="E16" s="24" t="str">
        <f>IF(I16="","",'Identificação da EG'!$C$7)</f>
        <v/>
      </c>
      <c r="F16" s="24" t="str">
        <f>IF(I16="","",'Identificação da EG'!$E$7)</f>
        <v/>
      </c>
      <c r="G16" s="24" t="str">
        <f t="shared" si="0"/>
        <v/>
      </c>
      <c r="H16" s="24" t="str">
        <f>IF(I16="","",'Identificação da EG'!$D$7)</f>
        <v/>
      </c>
      <c r="I16" s="138" t="str">
        <f t="shared" si="1"/>
        <v/>
      </c>
      <c r="J16" s="138" t="str">
        <v/>
      </c>
      <c r="K16" s="138"/>
      <c r="L16" s="138" t="str">
        <v/>
      </c>
      <c r="M16" s="138"/>
      <c r="N16" s="138"/>
      <c r="O16" s="142" t="str">
        <v/>
      </c>
      <c r="P16" s="142" t="str">
        <v/>
      </c>
      <c r="Q16" s="138" t="str">
        <f>IF(L14="","","Nº de estabelecimentos abrangidos")</f>
        <v/>
      </c>
      <c r="R16" s="138" t="str">
        <f t="shared" si="2"/>
        <v/>
      </c>
      <c r="S16" s="138" t="str" cm="1">
        <f t="array" ref="S16">IF(ISBLANK(INDEX('Infraestruturas Recolha'!$F$31:$H$105,INT((ROWS($B$1:B15)-1)/3)+1,MOD(ROWS($B$1:B15)-1,3)+1)),"",INDEX('Infraestruturas Recolha'!$F$31:$H$105,INT((ROWS($B$1:B15)-1)/3)+1,MOD(ROWS($B$1:B15)-1,3)+1))</f>
        <v/>
      </c>
      <c r="T16" s="138" t="str">
        <f>IF(OR(L16="",'Infraestruturas Recolha'!$C$108="",'Infraestruturas Recolha'!$C$108="(máximo 300 carateres)"),"",'Infraestruturas Recolha'!$C$108)</f>
        <v/>
      </c>
    </row>
    <row r="17" spans="1:20">
      <c r="A17" s="24" t="str">
        <f>IF(I17="","",IF(OR('Identificação da EG'!$B$7=0,'Identificação da EG'!$B$7=""),"",Capa!$C$10))</f>
        <v/>
      </c>
      <c r="B17" s="24" t="str">
        <f>IF(I17="","",IF(OR('Identificação da EG'!$B$7=0,'Identificação da EG'!$B$7=""),"",'Identificação da EG'!$B$7))</f>
        <v/>
      </c>
      <c r="C17" s="24" t="str">
        <f>IF(I17="","",IF(B17="","",VLOOKUP(B17,Auxiliar!$DK$23:$DL$45,2,0)))</f>
        <v/>
      </c>
      <c r="D17" s="24" t="str">
        <f>IF(I17="","",IF(OR('Identificação da EG'!$B$7=0,'Identificação da EG'!$B$7=""),"","Portugal"))</f>
        <v/>
      </c>
      <c r="E17" s="24" t="str">
        <f>IF(I17="","",'Identificação da EG'!$C$7)</f>
        <v/>
      </c>
      <c r="F17" s="24" t="str">
        <f>IF(I17="","",'Identificação da EG'!$E$7)</f>
        <v/>
      </c>
      <c r="G17" s="24" t="str">
        <f t="shared" si="0"/>
        <v/>
      </c>
      <c r="H17" s="24" t="str">
        <f>IF(I17="","",'Identificação da EG'!$D$7)</f>
        <v/>
      </c>
      <c r="I17" s="138" t="str">
        <f t="shared" si="1"/>
        <v/>
      </c>
      <c r="J17" s="138" t="str">
        <v/>
      </c>
      <c r="K17" s="138"/>
      <c r="L17" s="138" t="str">
        <v/>
      </c>
      <c r="M17" s="138"/>
      <c r="N17" s="138"/>
      <c r="O17" s="142" t="str">
        <v/>
      </c>
      <c r="P17" s="142" t="str">
        <v/>
      </c>
      <c r="Q17" s="138" t="str">
        <f>IF(L17="","","Nº de contentores")</f>
        <v/>
      </c>
      <c r="R17" s="138" t="str">
        <f t="shared" si="2"/>
        <v/>
      </c>
      <c r="S17" s="138" t="str" cm="1">
        <f t="array" ref="S17">IF(ISBLANK(INDEX('Infraestruturas Recolha'!$F$31:$H$105,INT((ROWS($B$1:B16)-1)/3)+1,MOD(ROWS($B$1:B16)-1,3)+1)),"",INDEX('Infraestruturas Recolha'!$F$31:$H$105,INT((ROWS($B$1:B16)-1)/3)+1,MOD(ROWS($B$1:B16)-1,3)+1))</f>
        <v/>
      </c>
      <c r="T17" s="138" t="str">
        <f>IF(OR(L17="",'Infraestruturas Recolha'!$C$108="",'Infraestruturas Recolha'!$C$108="(máximo 300 carateres)"),"",'Infraestruturas Recolha'!$C$108)</f>
        <v/>
      </c>
    </row>
    <row r="18" spans="1:20">
      <c r="A18" s="24" t="str">
        <f>IF(I18="","",IF(OR('Identificação da EG'!$B$7=0,'Identificação da EG'!$B$7=""),"",Capa!$C$10))</f>
        <v/>
      </c>
      <c r="B18" s="24" t="str">
        <f>IF(I18="","",IF(OR('Identificação da EG'!$B$7=0,'Identificação da EG'!$B$7=""),"",'Identificação da EG'!$B$7))</f>
        <v/>
      </c>
      <c r="C18" s="24" t="str">
        <f>IF(I18="","",IF(B18="","",VLOOKUP(B18,Auxiliar!$DK$23:$DL$45,2,0)))</f>
        <v/>
      </c>
      <c r="D18" s="24" t="str">
        <f>IF(I18="","",IF(OR('Identificação da EG'!$B$7=0,'Identificação da EG'!$B$7=""),"","Portugal"))</f>
        <v/>
      </c>
      <c r="E18" s="24" t="str">
        <f>IF(I18="","",'Identificação da EG'!$C$7)</f>
        <v/>
      </c>
      <c r="F18" s="24" t="str">
        <f>IF(I18="","",'Identificação da EG'!$E$7)</f>
        <v/>
      </c>
      <c r="G18" s="24" t="str">
        <f t="shared" si="0"/>
        <v/>
      </c>
      <c r="H18" s="24" t="str">
        <f>IF(I18="","",'Identificação da EG'!$D$7)</f>
        <v/>
      </c>
      <c r="I18" s="138" t="str">
        <f t="shared" si="1"/>
        <v/>
      </c>
      <c r="J18" s="138" t="str">
        <v/>
      </c>
      <c r="K18" s="138"/>
      <c r="L18" s="138" t="str">
        <v/>
      </c>
      <c r="M18" s="138"/>
      <c r="N18" s="138"/>
      <c r="O18" s="142" t="str">
        <v/>
      </c>
      <c r="P18" s="142" t="str">
        <v/>
      </c>
      <c r="Q18" s="138" t="str">
        <f>IF(L17="","","Nº de alojamentos abrangidos")</f>
        <v/>
      </c>
      <c r="R18" s="138" t="str">
        <f t="shared" si="2"/>
        <v/>
      </c>
      <c r="S18" s="138" t="str" cm="1">
        <f t="array" ref="S18">IF(ISBLANK(INDEX('Infraestruturas Recolha'!$F$31:$H$105,INT((ROWS($B$1:B17)-1)/3)+1,MOD(ROWS($B$1:B17)-1,3)+1)),"",INDEX('Infraestruturas Recolha'!$F$31:$H$105,INT((ROWS($B$1:B17)-1)/3)+1,MOD(ROWS($B$1:B17)-1,3)+1))</f>
        <v/>
      </c>
      <c r="T18" s="138" t="str">
        <f>IF(OR(L18="",'Infraestruturas Recolha'!$C$108="",'Infraestruturas Recolha'!$C$108="(máximo 300 carateres)"),"",'Infraestruturas Recolha'!$C$108)</f>
        <v/>
      </c>
    </row>
    <row r="19" spans="1:20">
      <c r="A19" s="24" t="str">
        <f>IF(I19="","",IF(OR('Identificação da EG'!$B$7=0,'Identificação da EG'!$B$7=""),"",Capa!$C$10))</f>
        <v/>
      </c>
      <c r="B19" s="24" t="str">
        <f>IF(I19="","",IF(OR('Identificação da EG'!$B$7=0,'Identificação da EG'!$B$7=""),"",'Identificação da EG'!$B$7))</f>
        <v/>
      </c>
      <c r="C19" s="24" t="str">
        <f>IF(I19="","",IF(B19="","",VLOOKUP(B19,Auxiliar!$DK$23:$DL$45,2,0)))</f>
        <v/>
      </c>
      <c r="D19" s="24" t="str">
        <f>IF(I19="","",IF(OR('Identificação da EG'!$B$7=0,'Identificação da EG'!$B$7=""),"","Portugal"))</f>
        <v/>
      </c>
      <c r="E19" s="24" t="str">
        <f>IF(I19="","",'Identificação da EG'!$C$7)</f>
        <v/>
      </c>
      <c r="F19" s="24" t="str">
        <f>IF(I19="","",'Identificação da EG'!$E$7)</f>
        <v/>
      </c>
      <c r="G19" s="24" t="str">
        <f t="shared" si="0"/>
        <v/>
      </c>
      <c r="H19" s="24" t="str">
        <f>IF(I19="","",'Identificação da EG'!$D$7)</f>
        <v/>
      </c>
      <c r="I19" s="138" t="str">
        <f t="shared" si="1"/>
        <v/>
      </c>
      <c r="J19" s="138" t="str">
        <v/>
      </c>
      <c r="K19" s="138"/>
      <c r="L19" s="138" t="str">
        <v/>
      </c>
      <c r="M19" s="138"/>
      <c r="N19" s="138"/>
      <c r="O19" s="142" t="str">
        <v/>
      </c>
      <c r="P19" s="142" t="str">
        <v/>
      </c>
      <c r="Q19" s="138" t="str">
        <f>IF(L17="","","Nº de estabelecimentos abrangidos")</f>
        <v/>
      </c>
      <c r="R19" s="138" t="str">
        <f t="shared" si="2"/>
        <v/>
      </c>
      <c r="S19" s="138" t="str" cm="1">
        <f t="array" ref="S19">IF(ISBLANK(INDEX('Infraestruturas Recolha'!$F$31:$H$105,INT((ROWS($B$1:B18)-1)/3)+1,MOD(ROWS($B$1:B18)-1,3)+1)),"",INDEX('Infraestruturas Recolha'!$F$31:$H$105,INT((ROWS($B$1:B18)-1)/3)+1,MOD(ROWS($B$1:B18)-1,3)+1))</f>
        <v/>
      </c>
      <c r="T19" s="138" t="str">
        <f>IF(OR(L19="",'Infraestruturas Recolha'!$C$108="",'Infraestruturas Recolha'!$C$108="(máximo 300 carateres)"),"",'Infraestruturas Recolha'!$C$108)</f>
        <v/>
      </c>
    </row>
    <row r="20" spans="1:20">
      <c r="A20" s="24" t="str">
        <f>IF(I20="","",IF(OR('Identificação da EG'!$B$7=0,'Identificação da EG'!$B$7=""),"",Capa!$C$10))</f>
        <v/>
      </c>
      <c r="B20" s="24" t="str">
        <f>IF(I20="","",IF(OR('Identificação da EG'!$B$7=0,'Identificação da EG'!$B$7=""),"",'Identificação da EG'!$B$7))</f>
        <v/>
      </c>
      <c r="C20" s="24" t="str">
        <f>IF(I20="","",IF(B20="","",VLOOKUP(B20,Auxiliar!$DK$23:$DL$45,2,0)))</f>
        <v/>
      </c>
      <c r="D20" s="24" t="str">
        <f>IF(I20="","",IF(OR('Identificação da EG'!$B$7=0,'Identificação da EG'!$B$7=""),"","Portugal"))</f>
        <v/>
      </c>
      <c r="E20" s="24" t="str">
        <f>IF(I20="","",'Identificação da EG'!$C$7)</f>
        <v/>
      </c>
      <c r="F20" s="24" t="str">
        <f>IF(I20="","",'Identificação da EG'!$E$7)</f>
        <v/>
      </c>
      <c r="G20" s="24" t="str">
        <f t="shared" si="0"/>
        <v/>
      </c>
      <c r="H20" s="24" t="str">
        <f>IF(I20="","",'Identificação da EG'!$D$7)</f>
        <v/>
      </c>
      <c r="I20" s="138" t="str">
        <f t="shared" si="1"/>
        <v/>
      </c>
      <c r="J20" s="138" t="str">
        <v/>
      </c>
      <c r="K20" s="138"/>
      <c r="L20" s="138" t="str">
        <v/>
      </c>
      <c r="M20" s="138"/>
      <c r="N20" s="138"/>
      <c r="O20" s="142" t="str">
        <v/>
      </c>
      <c r="P20" s="142" t="str">
        <v/>
      </c>
      <c r="Q20" s="138" t="str">
        <f>IF(L20="","","Nº de contentores")</f>
        <v/>
      </c>
      <c r="R20" s="138" t="str">
        <f t="shared" si="2"/>
        <v/>
      </c>
      <c r="S20" s="138" t="str" cm="1">
        <f t="array" ref="S20">IF(ISBLANK(INDEX('Infraestruturas Recolha'!$F$31:$H$105,INT((ROWS($B$1:B19)-1)/3)+1,MOD(ROWS($B$1:B19)-1,3)+1)),"",INDEX('Infraestruturas Recolha'!$F$31:$H$105,INT((ROWS($B$1:B19)-1)/3)+1,MOD(ROWS($B$1:B19)-1,3)+1))</f>
        <v/>
      </c>
      <c r="T20" s="138" t="str">
        <f>IF(OR(L20="",'Infraestruturas Recolha'!$C$108="",'Infraestruturas Recolha'!$C$108="(máximo 300 carateres)"),"",'Infraestruturas Recolha'!$C$108)</f>
        <v/>
      </c>
    </row>
    <row r="21" spans="1:20">
      <c r="A21" s="24" t="str">
        <f>IF(I21="","",IF(OR('Identificação da EG'!$B$7=0,'Identificação da EG'!$B$7=""),"",Capa!$C$10))</f>
        <v/>
      </c>
      <c r="B21" s="24" t="str">
        <f>IF(I21="","",IF(OR('Identificação da EG'!$B$7=0,'Identificação da EG'!$B$7=""),"",'Identificação da EG'!$B$7))</f>
        <v/>
      </c>
      <c r="C21" s="24" t="str">
        <f>IF(I21="","",IF(B21="","",VLOOKUP(B21,Auxiliar!$DK$23:$DL$45,2,0)))</f>
        <v/>
      </c>
      <c r="D21" s="24" t="str">
        <f>IF(I21="","",IF(OR('Identificação da EG'!$B$7=0,'Identificação da EG'!$B$7=""),"","Portugal"))</f>
        <v/>
      </c>
      <c r="E21" s="24" t="str">
        <f>IF(I21="","",'Identificação da EG'!$C$7)</f>
        <v/>
      </c>
      <c r="F21" s="24" t="str">
        <f>IF(I21="","",'Identificação da EG'!$E$7)</f>
        <v/>
      </c>
      <c r="G21" s="24" t="str">
        <f t="shared" si="0"/>
        <v/>
      </c>
      <c r="H21" s="24" t="str">
        <f>IF(I21="","",'Identificação da EG'!$D$7)</f>
        <v/>
      </c>
      <c r="I21" s="138" t="str">
        <f t="shared" si="1"/>
        <v/>
      </c>
      <c r="J21" s="138" t="str">
        <v/>
      </c>
      <c r="K21" s="138"/>
      <c r="L21" s="138" t="str">
        <v/>
      </c>
      <c r="M21" s="138"/>
      <c r="N21" s="138"/>
      <c r="O21" s="142" t="str">
        <v/>
      </c>
      <c r="P21" s="142" t="str">
        <v/>
      </c>
      <c r="Q21" s="138" t="str">
        <f>IF(L20="","","Nº de alojamentos abrangidos")</f>
        <v/>
      </c>
      <c r="R21" s="138" t="str">
        <f t="shared" si="2"/>
        <v/>
      </c>
      <c r="S21" s="138" t="str" cm="1">
        <f t="array" ref="S21">IF(ISBLANK(INDEX('Infraestruturas Recolha'!$F$31:$H$105,INT((ROWS($B$1:B20)-1)/3)+1,MOD(ROWS($B$1:B20)-1,3)+1)),"",INDEX('Infraestruturas Recolha'!$F$31:$H$105,INT((ROWS($B$1:B20)-1)/3)+1,MOD(ROWS($B$1:B20)-1,3)+1))</f>
        <v/>
      </c>
      <c r="T21" s="138" t="str">
        <f>IF(OR(L21="",'Infraestruturas Recolha'!$C$108="",'Infraestruturas Recolha'!$C$108="(máximo 300 carateres)"),"",'Infraestruturas Recolha'!$C$108)</f>
        <v/>
      </c>
    </row>
    <row r="22" spans="1:20">
      <c r="A22" s="24" t="str">
        <f>IF(I22="","",IF(OR('Identificação da EG'!$B$7=0,'Identificação da EG'!$B$7=""),"",Capa!$C$10))</f>
        <v/>
      </c>
      <c r="B22" s="24" t="str">
        <f>IF(I22="","",IF(OR('Identificação da EG'!$B$7=0,'Identificação da EG'!$B$7=""),"",'Identificação da EG'!$B$7))</f>
        <v/>
      </c>
      <c r="C22" s="24" t="str">
        <f>IF(I22="","",IF(B22="","",VLOOKUP(B22,Auxiliar!$DK$23:$DL$45,2,0)))</f>
        <v/>
      </c>
      <c r="D22" s="24" t="str">
        <f>IF(I22="","",IF(OR('Identificação da EG'!$B$7=0,'Identificação da EG'!$B$7=""),"","Portugal"))</f>
        <v/>
      </c>
      <c r="E22" s="24" t="str">
        <f>IF(I22="","",'Identificação da EG'!$C$7)</f>
        <v/>
      </c>
      <c r="F22" s="24" t="str">
        <f>IF(I22="","",'Identificação da EG'!$E$7)</f>
        <v/>
      </c>
      <c r="G22" s="24" t="str">
        <f t="shared" si="0"/>
        <v/>
      </c>
      <c r="H22" s="24" t="str">
        <f>IF(I22="","",'Identificação da EG'!$D$7)</f>
        <v/>
      </c>
      <c r="I22" s="138" t="str">
        <f t="shared" si="1"/>
        <v/>
      </c>
      <c r="J22" s="138" t="str">
        <v/>
      </c>
      <c r="K22" s="138"/>
      <c r="L22" s="138" t="str">
        <v/>
      </c>
      <c r="M22" s="138"/>
      <c r="N22" s="138"/>
      <c r="O22" s="142" t="str">
        <v/>
      </c>
      <c r="P22" s="142" t="str">
        <v/>
      </c>
      <c r="Q22" s="138" t="str">
        <f>IF(L20="","","Nº de estabelecimentos abrangidos")</f>
        <v/>
      </c>
      <c r="R22" s="138" t="str">
        <f t="shared" si="2"/>
        <v/>
      </c>
      <c r="S22" s="138" t="str" cm="1">
        <f t="array" ref="S22">IF(ISBLANK(INDEX('Infraestruturas Recolha'!$F$31:$H$105,INT((ROWS($B$1:B21)-1)/3)+1,MOD(ROWS($B$1:B21)-1,3)+1)),"",INDEX('Infraestruturas Recolha'!$F$31:$H$105,INT((ROWS($B$1:B21)-1)/3)+1,MOD(ROWS($B$1:B21)-1,3)+1))</f>
        <v/>
      </c>
      <c r="T22" s="138" t="str">
        <f>IF(OR(L22="",'Infraestruturas Recolha'!$C$108="",'Infraestruturas Recolha'!$C$108="(máximo 300 carateres)"),"",'Infraestruturas Recolha'!$C$108)</f>
        <v/>
      </c>
    </row>
    <row r="23" spans="1:20">
      <c r="A23" s="24" t="str">
        <f>IF(I23="","",IF(OR('Identificação da EG'!$B$7=0,'Identificação da EG'!$B$7=""),"",Capa!$C$10))</f>
        <v/>
      </c>
      <c r="B23" s="24" t="str">
        <f>IF(I23="","",IF(OR('Identificação da EG'!$B$7=0,'Identificação da EG'!$B$7=""),"",'Identificação da EG'!$B$7))</f>
        <v/>
      </c>
      <c r="C23" s="24" t="str">
        <f>IF(I23="","",IF(B23="","",VLOOKUP(B23,Auxiliar!$DK$23:$DL$45,2,0)))</f>
        <v/>
      </c>
      <c r="D23" s="24" t="str">
        <f>IF(I23="","",IF(OR('Identificação da EG'!$B$7=0,'Identificação da EG'!$B$7=""),"","Portugal"))</f>
        <v/>
      </c>
      <c r="E23" s="24" t="str">
        <f>IF(I23="","",'Identificação da EG'!$C$7)</f>
        <v/>
      </c>
      <c r="F23" s="24" t="str">
        <f>IF(I23="","",'Identificação da EG'!$E$7)</f>
        <v/>
      </c>
      <c r="G23" s="24" t="str">
        <f t="shared" si="0"/>
        <v/>
      </c>
      <c r="H23" s="24" t="str">
        <f>IF(I23="","",'Identificação da EG'!$D$7)</f>
        <v/>
      </c>
      <c r="I23" s="138" t="str">
        <f t="shared" si="1"/>
        <v/>
      </c>
      <c r="J23" s="138" t="str">
        <v/>
      </c>
      <c r="K23" s="138"/>
      <c r="L23" s="138" t="str">
        <v/>
      </c>
      <c r="M23" s="138"/>
      <c r="N23" s="138"/>
      <c r="O23" s="142" t="str">
        <v/>
      </c>
      <c r="P23" s="142" t="str">
        <v/>
      </c>
      <c r="Q23" s="138" t="str">
        <f>IF(L23="","","Nº de contentores")</f>
        <v/>
      </c>
      <c r="R23" s="138" t="str">
        <f t="shared" si="2"/>
        <v/>
      </c>
      <c r="S23" s="138" t="str" cm="1">
        <f t="array" ref="S23">IF(ISBLANK(INDEX('Infraestruturas Recolha'!$F$31:$H$105,INT((ROWS($B$1:B22)-1)/3)+1,MOD(ROWS($B$1:B22)-1,3)+1)),"",INDEX('Infraestruturas Recolha'!$F$31:$H$105,INT((ROWS($B$1:B22)-1)/3)+1,MOD(ROWS($B$1:B22)-1,3)+1))</f>
        <v/>
      </c>
      <c r="T23" s="138" t="str">
        <f>IF(OR(L23="",'Infraestruturas Recolha'!$C$108="",'Infraestruturas Recolha'!$C$108="(máximo 300 carateres)"),"",'Infraestruturas Recolha'!$C$108)</f>
        <v/>
      </c>
    </row>
    <row r="24" spans="1:20">
      <c r="A24" s="24" t="str">
        <f>IF(I24="","",IF(OR('Identificação da EG'!$B$7=0,'Identificação da EG'!$B$7=""),"",Capa!$C$10))</f>
        <v/>
      </c>
      <c r="B24" s="24" t="str">
        <f>IF(I24="","",IF(OR('Identificação da EG'!$B$7=0,'Identificação da EG'!$B$7=""),"",'Identificação da EG'!$B$7))</f>
        <v/>
      </c>
      <c r="C24" s="24" t="str">
        <f>IF(I24="","",IF(B24="","",VLOOKUP(B24,Auxiliar!$DK$23:$DL$45,2,0)))</f>
        <v/>
      </c>
      <c r="D24" s="24" t="str">
        <f>IF(I24="","",IF(OR('Identificação da EG'!$B$7=0,'Identificação da EG'!$B$7=""),"","Portugal"))</f>
        <v/>
      </c>
      <c r="E24" s="24" t="str">
        <f>IF(I24="","",'Identificação da EG'!$C$7)</f>
        <v/>
      </c>
      <c r="F24" s="24" t="str">
        <f>IF(I24="","",'Identificação da EG'!$E$7)</f>
        <v/>
      </c>
      <c r="G24" s="24" t="str">
        <f t="shared" si="0"/>
        <v/>
      </c>
      <c r="H24" s="24" t="str">
        <f>IF(I24="","",'Identificação da EG'!$D$7)</f>
        <v/>
      </c>
      <c r="I24" s="138" t="str">
        <f t="shared" si="1"/>
        <v/>
      </c>
      <c r="J24" s="138" t="str">
        <v/>
      </c>
      <c r="K24" s="138"/>
      <c r="L24" s="138" t="str">
        <v/>
      </c>
      <c r="M24" s="138"/>
      <c r="N24" s="138"/>
      <c r="O24" s="142" t="str">
        <v/>
      </c>
      <c r="P24" s="142" t="str">
        <v/>
      </c>
      <c r="Q24" s="138" t="str">
        <f>IF(L23="","","Nº de alojamentos abrangidos")</f>
        <v/>
      </c>
      <c r="R24" s="138" t="str">
        <f t="shared" si="2"/>
        <v/>
      </c>
      <c r="S24" s="138" t="str" cm="1">
        <f t="array" ref="S24">IF(ISBLANK(INDEX('Infraestruturas Recolha'!$F$31:$H$105,INT((ROWS($B$1:B23)-1)/3)+1,MOD(ROWS($B$1:B23)-1,3)+1)),"",INDEX('Infraestruturas Recolha'!$F$31:$H$105,INT((ROWS($B$1:B23)-1)/3)+1,MOD(ROWS($B$1:B23)-1,3)+1))</f>
        <v/>
      </c>
      <c r="T24" s="138" t="str">
        <f>IF(OR(L24="",'Infraestruturas Recolha'!$C$108="",'Infraestruturas Recolha'!$C$108="(máximo 300 carateres)"),"",'Infraestruturas Recolha'!$C$108)</f>
        <v/>
      </c>
    </row>
    <row r="25" spans="1:20">
      <c r="A25" s="24" t="str">
        <f>IF(I25="","",IF(OR('Identificação da EG'!$B$7=0,'Identificação da EG'!$B$7=""),"",Capa!$C$10))</f>
        <v/>
      </c>
      <c r="B25" s="24" t="str">
        <f>IF(I25="","",IF(OR('Identificação da EG'!$B$7=0,'Identificação da EG'!$B$7=""),"",'Identificação da EG'!$B$7))</f>
        <v/>
      </c>
      <c r="C25" s="24" t="str">
        <f>IF(I25="","",IF(B25="","",VLOOKUP(B25,Auxiliar!$DK$23:$DL$45,2,0)))</f>
        <v/>
      </c>
      <c r="D25" s="24" t="str">
        <f>IF(I25="","",IF(OR('Identificação da EG'!$B$7=0,'Identificação da EG'!$B$7=""),"","Portugal"))</f>
        <v/>
      </c>
      <c r="E25" s="24" t="str">
        <f>IF(I25="","",'Identificação da EG'!$C$7)</f>
        <v/>
      </c>
      <c r="F25" s="24" t="str">
        <f>IF(I25="","",'Identificação da EG'!$E$7)</f>
        <v/>
      </c>
      <c r="G25" s="24" t="str">
        <f t="shared" si="0"/>
        <v/>
      </c>
      <c r="H25" s="24" t="str">
        <f>IF(I25="","",'Identificação da EG'!$D$7)</f>
        <v/>
      </c>
      <c r="I25" s="138" t="str">
        <f t="shared" si="1"/>
        <v/>
      </c>
      <c r="J25" s="138" t="str">
        <v/>
      </c>
      <c r="K25" s="138"/>
      <c r="L25" s="138" t="str">
        <v/>
      </c>
      <c r="M25" s="138"/>
      <c r="N25" s="138"/>
      <c r="O25" s="142" t="str">
        <v/>
      </c>
      <c r="P25" s="142" t="str">
        <v/>
      </c>
      <c r="Q25" s="138" t="str">
        <f>IF(L23="","","Nº de estabelecimentos abrangidos")</f>
        <v/>
      </c>
      <c r="R25" s="138" t="str">
        <f t="shared" si="2"/>
        <v/>
      </c>
      <c r="S25" s="138" t="str" cm="1">
        <f t="array" ref="S25">IF(ISBLANK(INDEX('Infraestruturas Recolha'!$F$31:$H$105,INT((ROWS($B$1:B24)-1)/3)+1,MOD(ROWS($B$1:B24)-1,3)+1)),"",INDEX('Infraestruturas Recolha'!$F$31:$H$105,INT((ROWS($B$1:B24)-1)/3)+1,MOD(ROWS($B$1:B24)-1,3)+1))</f>
        <v/>
      </c>
      <c r="T25" s="138" t="str">
        <f>IF(OR(L25="",'Infraestruturas Recolha'!$C$108="",'Infraestruturas Recolha'!$C$108="(máximo 300 carateres)"),"",'Infraestruturas Recolha'!$C$108)</f>
        <v/>
      </c>
    </row>
    <row r="26" spans="1:20">
      <c r="A26" s="24" t="str">
        <f>IF(I26="","",IF(OR('Identificação da EG'!$B$7=0,'Identificação da EG'!$B$7=""),"",Capa!$C$10))</f>
        <v/>
      </c>
      <c r="B26" s="24" t="str">
        <f>IF(I26="","",IF(OR('Identificação da EG'!$B$7=0,'Identificação da EG'!$B$7=""),"",'Identificação da EG'!$B$7))</f>
        <v/>
      </c>
      <c r="C26" s="24" t="str">
        <f>IF(I26="","",IF(B26="","",VLOOKUP(B26,Auxiliar!$DK$23:$DL$45,2,0)))</f>
        <v/>
      </c>
      <c r="D26" s="24" t="str">
        <f>IF(I26="","",IF(OR('Identificação da EG'!$B$7=0,'Identificação da EG'!$B$7=""),"","Portugal"))</f>
        <v/>
      </c>
      <c r="E26" s="24" t="str">
        <f>IF(I26="","",'Identificação da EG'!$C$7)</f>
        <v/>
      </c>
      <c r="F26" s="24" t="str">
        <f>IF(I26="","",'Identificação da EG'!$E$7)</f>
        <v/>
      </c>
      <c r="G26" s="24" t="str">
        <f t="shared" si="0"/>
        <v/>
      </c>
      <c r="H26" s="24" t="str">
        <f>IF(I26="","",'Identificação da EG'!$D$7)</f>
        <v/>
      </c>
      <c r="I26" s="138" t="str">
        <f t="shared" si="1"/>
        <v/>
      </c>
      <c r="J26" s="138" t="str">
        <v/>
      </c>
      <c r="K26" s="138"/>
      <c r="L26" s="138" t="str">
        <v/>
      </c>
      <c r="M26" s="138"/>
      <c r="N26" s="138"/>
      <c r="O26" s="142" t="str">
        <v/>
      </c>
      <c r="P26" s="142" t="str">
        <v/>
      </c>
      <c r="Q26" s="138" t="str">
        <f>IF(L26="","","Nº de contentores")</f>
        <v/>
      </c>
      <c r="R26" s="138" t="str">
        <f t="shared" si="2"/>
        <v/>
      </c>
      <c r="S26" s="138" t="str" cm="1">
        <f t="array" ref="S26">IF(ISBLANK(INDEX('Infraestruturas Recolha'!$F$31:$H$105,INT((ROWS($B$1:B25)-1)/3)+1,MOD(ROWS($B$1:B25)-1,3)+1)),"",INDEX('Infraestruturas Recolha'!$F$31:$H$105,INT((ROWS($B$1:B25)-1)/3)+1,MOD(ROWS($B$1:B25)-1,3)+1))</f>
        <v/>
      </c>
      <c r="T26" s="138" t="str">
        <f>IF(OR(L26="",'Infraestruturas Recolha'!$C$108="",'Infraestruturas Recolha'!$C$108="(máximo 300 carateres)"),"",'Infraestruturas Recolha'!$C$108)</f>
        <v/>
      </c>
    </row>
    <row r="27" spans="1:20">
      <c r="A27" s="24" t="str">
        <f>IF(I27="","",IF(OR('Identificação da EG'!$B$7=0,'Identificação da EG'!$B$7=""),"",Capa!$C$10))</f>
        <v/>
      </c>
      <c r="B27" s="24" t="str">
        <f>IF(I27="","",IF(OR('Identificação da EG'!$B$7=0,'Identificação da EG'!$B$7=""),"",'Identificação da EG'!$B$7))</f>
        <v/>
      </c>
      <c r="C27" s="24" t="str">
        <f>IF(I27="","",IF(B27="","",VLOOKUP(B27,Auxiliar!$DK$23:$DL$45,2,0)))</f>
        <v/>
      </c>
      <c r="D27" s="24" t="str">
        <f>IF(I27="","",IF(OR('Identificação da EG'!$B$7=0,'Identificação da EG'!$B$7=""),"","Portugal"))</f>
        <v/>
      </c>
      <c r="E27" s="24" t="str">
        <f>IF(I27="","",'Identificação da EG'!$C$7)</f>
        <v/>
      </c>
      <c r="F27" s="24" t="str">
        <f>IF(I27="","",'Identificação da EG'!$E$7)</f>
        <v/>
      </c>
      <c r="G27" s="24" t="str">
        <f t="shared" si="0"/>
        <v/>
      </c>
      <c r="H27" s="24" t="str">
        <f>IF(I27="","",'Identificação da EG'!$D$7)</f>
        <v/>
      </c>
      <c r="I27" s="138" t="str">
        <f t="shared" si="1"/>
        <v/>
      </c>
      <c r="J27" s="138" t="str">
        <v/>
      </c>
      <c r="K27" s="138"/>
      <c r="L27" s="138" t="str">
        <v/>
      </c>
      <c r="M27" s="138"/>
      <c r="N27" s="138"/>
      <c r="O27" s="142" t="str">
        <v/>
      </c>
      <c r="P27" s="142" t="str">
        <v/>
      </c>
      <c r="Q27" s="138" t="str">
        <f>IF(L26="","","Nº de alojamentos abrangidos")</f>
        <v/>
      </c>
      <c r="R27" s="138" t="str">
        <f t="shared" si="2"/>
        <v/>
      </c>
      <c r="S27" s="138" t="str" cm="1">
        <f t="array" ref="S27">IF(ISBLANK(INDEX('Infraestruturas Recolha'!$F$31:$H$105,INT((ROWS($B$1:B26)-1)/3)+1,MOD(ROWS($B$1:B26)-1,3)+1)),"",INDEX('Infraestruturas Recolha'!$F$31:$H$105,INT((ROWS($B$1:B26)-1)/3)+1,MOD(ROWS($B$1:B26)-1,3)+1))</f>
        <v/>
      </c>
      <c r="T27" s="138" t="str">
        <f>IF(OR(L27="",'Infraestruturas Recolha'!$C$108="",'Infraestruturas Recolha'!$C$108="(máximo 300 carateres)"),"",'Infraestruturas Recolha'!$C$108)</f>
        <v/>
      </c>
    </row>
    <row r="28" spans="1:20">
      <c r="A28" s="24" t="str">
        <f>IF(I28="","",IF(OR('Identificação da EG'!$B$7=0,'Identificação da EG'!$B$7=""),"",Capa!$C$10))</f>
        <v/>
      </c>
      <c r="B28" s="24" t="str">
        <f>IF(I28="","",IF(OR('Identificação da EG'!$B$7=0,'Identificação da EG'!$B$7=""),"",'Identificação da EG'!$B$7))</f>
        <v/>
      </c>
      <c r="C28" s="24" t="str">
        <f>IF(I28="","",IF(B28="","",VLOOKUP(B28,Auxiliar!$DK$23:$DL$45,2,0)))</f>
        <v/>
      </c>
      <c r="D28" s="24" t="str">
        <f>IF(I28="","",IF(OR('Identificação da EG'!$B$7=0,'Identificação da EG'!$B$7=""),"","Portugal"))</f>
        <v/>
      </c>
      <c r="E28" s="24" t="str">
        <f>IF(I28="","",'Identificação da EG'!$C$7)</f>
        <v/>
      </c>
      <c r="F28" s="24" t="str">
        <f>IF(I28="","",'Identificação da EG'!$E$7)</f>
        <v/>
      </c>
      <c r="G28" s="24" t="str">
        <f t="shared" si="0"/>
        <v/>
      </c>
      <c r="H28" s="24" t="str">
        <f>IF(I28="","",'Identificação da EG'!$D$7)</f>
        <v/>
      </c>
      <c r="I28" s="138" t="str">
        <f t="shared" si="1"/>
        <v/>
      </c>
      <c r="J28" s="138" t="str">
        <v/>
      </c>
      <c r="K28" s="138"/>
      <c r="L28" s="138" t="str">
        <v/>
      </c>
      <c r="M28" s="138"/>
      <c r="N28" s="138"/>
      <c r="O28" s="142" t="str">
        <v/>
      </c>
      <c r="P28" s="142" t="str">
        <v/>
      </c>
      <c r="Q28" s="138" t="str">
        <f>IF(L26="","","Nº de estabelecimentos abrangidos")</f>
        <v/>
      </c>
      <c r="R28" s="138" t="str">
        <f t="shared" si="2"/>
        <v/>
      </c>
      <c r="S28" s="138" t="str" cm="1">
        <f t="array" ref="S28">IF(ISBLANK(INDEX('Infraestruturas Recolha'!$F$31:$H$105,INT((ROWS($B$1:B27)-1)/3)+1,MOD(ROWS($B$1:B27)-1,3)+1)),"",INDEX('Infraestruturas Recolha'!$F$31:$H$105,INT((ROWS($B$1:B27)-1)/3)+1,MOD(ROWS($B$1:B27)-1,3)+1))</f>
        <v/>
      </c>
      <c r="T28" s="138" t="str">
        <f>IF(OR(L28="",'Infraestruturas Recolha'!$C$108="",'Infraestruturas Recolha'!$C$108="(máximo 300 carateres)"),"",'Infraestruturas Recolha'!$C$108)</f>
        <v/>
      </c>
    </row>
    <row r="29" spans="1:20">
      <c r="A29" s="24" t="str">
        <f>IF(I29="","",IF(OR('Identificação da EG'!$B$7=0,'Identificação da EG'!$B$7=""),"",Capa!$C$10))</f>
        <v/>
      </c>
      <c r="B29" s="24" t="str">
        <f>IF(I29="","",IF(OR('Identificação da EG'!$B$7=0,'Identificação da EG'!$B$7=""),"",'Identificação da EG'!$B$7))</f>
        <v/>
      </c>
      <c r="C29" s="24" t="str">
        <f>IF(I29="","",IF(B29="","",VLOOKUP(B29,Auxiliar!$DK$23:$DL$45,2,0)))</f>
        <v/>
      </c>
      <c r="D29" s="24" t="str">
        <f>IF(I29="","",IF(OR('Identificação da EG'!$B$7=0,'Identificação da EG'!$B$7=""),"","Portugal"))</f>
        <v/>
      </c>
      <c r="E29" s="24" t="str">
        <f>IF(I29="","",'Identificação da EG'!$C$7)</f>
        <v/>
      </c>
      <c r="F29" s="24" t="str">
        <f>IF(I29="","",'Identificação da EG'!$E$7)</f>
        <v/>
      </c>
      <c r="G29" s="24" t="str">
        <f t="shared" si="0"/>
        <v/>
      </c>
      <c r="H29" s="24" t="str">
        <f>IF(I29="","",'Identificação da EG'!$D$7)</f>
        <v/>
      </c>
      <c r="I29" s="138" t="str">
        <f t="shared" si="1"/>
        <v/>
      </c>
      <c r="J29" s="138" t="str">
        <v/>
      </c>
      <c r="K29" s="138"/>
      <c r="L29" s="138" t="str">
        <v/>
      </c>
      <c r="M29" s="138"/>
      <c r="N29" s="138"/>
      <c r="O29" s="142" t="str">
        <v/>
      </c>
      <c r="P29" s="142" t="str">
        <v/>
      </c>
      <c r="Q29" s="138" t="str">
        <f>IF(L29="","","Nº de contentores")</f>
        <v/>
      </c>
      <c r="R29" s="138" t="str">
        <f t="shared" si="2"/>
        <v/>
      </c>
      <c r="S29" s="138" t="str" cm="1">
        <f t="array" ref="S29">IF(ISBLANK(INDEX('Infraestruturas Recolha'!$F$31:$H$105,INT((ROWS($B$1:B28)-1)/3)+1,MOD(ROWS($B$1:B28)-1,3)+1)),"",INDEX('Infraestruturas Recolha'!$F$31:$H$105,INT((ROWS($B$1:B28)-1)/3)+1,MOD(ROWS($B$1:B28)-1,3)+1))</f>
        <v/>
      </c>
      <c r="T29" s="138" t="str">
        <f>IF(OR(L29="",'Infraestruturas Recolha'!$C$108="",'Infraestruturas Recolha'!$C$108="(máximo 300 carateres)"),"",'Infraestruturas Recolha'!$C$108)</f>
        <v/>
      </c>
    </row>
    <row r="30" spans="1:20">
      <c r="A30" s="24" t="str">
        <f>IF(I30="","",IF(OR('Identificação da EG'!$B$7=0,'Identificação da EG'!$B$7=""),"",Capa!$C$10))</f>
        <v/>
      </c>
      <c r="B30" s="24" t="str">
        <f>IF(I30="","",IF(OR('Identificação da EG'!$B$7=0,'Identificação da EG'!$B$7=""),"",'Identificação da EG'!$B$7))</f>
        <v/>
      </c>
      <c r="C30" s="24" t="str">
        <f>IF(I30="","",IF(B30="","",VLOOKUP(B30,Auxiliar!$DK$23:$DL$45,2,0)))</f>
        <v/>
      </c>
      <c r="D30" s="24" t="str">
        <f>IF(I30="","",IF(OR('Identificação da EG'!$B$7=0,'Identificação da EG'!$B$7=""),"","Portugal"))</f>
        <v/>
      </c>
      <c r="E30" s="24" t="str">
        <f>IF(I30="","",'Identificação da EG'!$C$7)</f>
        <v/>
      </c>
      <c r="F30" s="24" t="str">
        <f>IF(I30="","",'Identificação da EG'!$E$7)</f>
        <v/>
      </c>
      <c r="G30" s="24" t="str">
        <f t="shared" si="0"/>
        <v/>
      </c>
      <c r="H30" s="24" t="str">
        <f>IF(I30="","",'Identificação da EG'!$D$7)</f>
        <v/>
      </c>
      <c r="I30" s="138" t="str">
        <f t="shared" si="1"/>
        <v/>
      </c>
      <c r="J30" s="138" t="str">
        <v/>
      </c>
      <c r="K30" s="138"/>
      <c r="L30" s="138" t="str">
        <v/>
      </c>
      <c r="M30" s="138"/>
      <c r="N30" s="138"/>
      <c r="O30" s="142" t="str">
        <v/>
      </c>
      <c r="P30" s="142" t="str">
        <v/>
      </c>
      <c r="Q30" s="138" t="str">
        <f>IF(L29="","","Nº de alojamentos abrangidos")</f>
        <v/>
      </c>
      <c r="R30" s="138" t="str">
        <f t="shared" si="2"/>
        <v/>
      </c>
      <c r="S30" s="138" t="str" cm="1">
        <f t="array" ref="S30">IF(ISBLANK(INDEX('Infraestruturas Recolha'!$F$31:$H$105,INT((ROWS($B$1:B29)-1)/3)+1,MOD(ROWS($B$1:B29)-1,3)+1)),"",INDEX('Infraestruturas Recolha'!$F$31:$H$105,INT((ROWS($B$1:B29)-1)/3)+1,MOD(ROWS($B$1:B29)-1,3)+1))</f>
        <v/>
      </c>
      <c r="T30" s="138" t="str">
        <f>IF(OR(L30="",'Infraestruturas Recolha'!$C$108="",'Infraestruturas Recolha'!$C$108="(máximo 300 carateres)"),"",'Infraestruturas Recolha'!$C$108)</f>
        <v/>
      </c>
    </row>
    <row r="31" spans="1:20">
      <c r="A31" s="24" t="str">
        <f>IF(I31="","",IF(OR('Identificação da EG'!$B$7=0,'Identificação da EG'!$B$7=""),"",Capa!$C$10))</f>
        <v/>
      </c>
      <c r="B31" s="24" t="str">
        <f>IF(I31="","",IF(OR('Identificação da EG'!$B$7=0,'Identificação da EG'!$B$7=""),"",'Identificação da EG'!$B$7))</f>
        <v/>
      </c>
      <c r="C31" s="24" t="str">
        <f>IF(I31="","",IF(B31="","",VLOOKUP(B31,Auxiliar!$DK$23:$DL$45,2,0)))</f>
        <v/>
      </c>
      <c r="D31" s="24" t="str">
        <f>IF(I31="","",IF(OR('Identificação da EG'!$B$7=0,'Identificação da EG'!$B$7=""),"","Portugal"))</f>
        <v/>
      </c>
      <c r="E31" s="24" t="str">
        <f>IF(I31="","",'Identificação da EG'!$C$7)</f>
        <v/>
      </c>
      <c r="F31" s="24" t="str">
        <f>IF(I31="","",'Identificação da EG'!$E$7)</f>
        <v/>
      </c>
      <c r="G31" s="24" t="str">
        <f t="shared" si="0"/>
        <v/>
      </c>
      <c r="H31" s="24" t="str">
        <f>IF(I31="","",'Identificação da EG'!$D$7)</f>
        <v/>
      </c>
      <c r="I31" s="138" t="str">
        <f t="shared" si="1"/>
        <v/>
      </c>
      <c r="J31" s="138" t="str">
        <v/>
      </c>
      <c r="K31" s="138"/>
      <c r="L31" s="138" t="str">
        <v/>
      </c>
      <c r="M31" s="138"/>
      <c r="N31" s="138"/>
      <c r="O31" s="142" t="str">
        <v/>
      </c>
      <c r="P31" s="142" t="str">
        <v/>
      </c>
      <c r="Q31" s="138" t="str">
        <f>IF(L29="","","Nº de estabelecimentos abrangidos")</f>
        <v/>
      </c>
      <c r="R31" s="138" t="str">
        <f t="shared" si="2"/>
        <v/>
      </c>
      <c r="S31" s="138" t="str" cm="1">
        <f t="array" ref="S31">IF(ISBLANK(INDEX('Infraestruturas Recolha'!$F$31:$H$105,INT((ROWS($B$1:B30)-1)/3)+1,MOD(ROWS($B$1:B30)-1,3)+1)),"",INDEX('Infraestruturas Recolha'!$F$31:$H$105,INT((ROWS($B$1:B30)-1)/3)+1,MOD(ROWS($B$1:B30)-1,3)+1))</f>
        <v/>
      </c>
      <c r="T31" s="138" t="str">
        <f>IF(OR(L31="",'Infraestruturas Recolha'!$C$108="",'Infraestruturas Recolha'!$C$108="(máximo 300 carateres)"),"",'Infraestruturas Recolha'!$C$108)</f>
        <v/>
      </c>
    </row>
    <row r="32" spans="1:20">
      <c r="A32" s="24" t="str">
        <f>IF(I32="","",IF(OR('Identificação da EG'!$B$7=0,'Identificação da EG'!$B$7=""),"",Capa!$C$10))</f>
        <v/>
      </c>
      <c r="B32" s="24" t="str">
        <f>IF(I32="","",IF(OR('Identificação da EG'!$B$7=0,'Identificação da EG'!$B$7=""),"",'Identificação da EG'!$B$7))</f>
        <v/>
      </c>
      <c r="C32" s="24" t="str">
        <f>IF(I32="","",IF(B32="","",VLOOKUP(B32,Auxiliar!$DK$23:$DL$45,2,0)))</f>
        <v/>
      </c>
      <c r="D32" s="24" t="str">
        <f>IF(I32="","",IF(OR('Identificação da EG'!$B$7=0,'Identificação da EG'!$B$7=""),"","Portugal"))</f>
        <v/>
      </c>
      <c r="E32" s="24" t="str">
        <f>IF(I32="","",'Identificação da EG'!$C$7)</f>
        <v/>
      </c>
      <c r="F32" s="24" t="str">
        <f>IF(I32="","",'Identificação da EG'!$E$7)</f>
        <v/>
      </c>
      <c r="G32" s="24" t="str">
        <f t="shared" si="0"/>
        <v/>
      </c>
      <c r="H32" s="24" t="str">
        <f>IF(I32="","",'Identificação da EG'!$D$7)</f>
        <v/>
      </c>
      <c r="I32" s="138" t="str">
        <f t="shared" si="1"/>
        <v/>
      </c>
      <c r="J32" s="138" t="str">
        <v/>
      </c>
      <c r="K32" s="138"/>
      <c r="L32" s="138" t="str">
        <v/>
      </c>
      <c r="M32" s="138"/>
      <c r="N32" s="138"/>
      <c r="O32" s="142" t="str">
        <v/>
      </c>
      <c r="P32" s="142" t="str">
        <v/>
      </c>
      <c r="Q32" s="138" t="str">
        <f>IF(L32="","","Nº de contentores")</f>
        <v/>
      </c>
      <c r="R32" s="138" t="str">
        <f t="shared" si="2"/>
        <v/>
      </c>
      <c r="S32" s="138" t="str" cm="1">
        <f t="array" ref="S32">IF(ISBLANK(INDEX('Infraestruturas Recolha'!$F$31:$H$105,INT((ROWS($B$1:B31)-1)/3)+1,MOD(ROWS($B$1:B31)-1,3)+1)),"",INDEX('Infraestruturas Recolha'!$F$31:$H$105,INT((ROWS($B$1:B31)-1)/3)+1,MOD(ROWS($B$1:B31)-1,3)+1))</f>
        <v/>
      </c>
      <c r="T32" s="138" t="str">
        <f>IF(OR(L32="",'Infraestruturas Recolha'!$C$108="",'Infraestruturas Recolha'!$C$108="(máximo 300 carateres)"),"",'Infraestruturas Recolha'!$C$108)</f>
        <v/>
      </c>
    </row>
    <row r="33" spans="1:20">
      <c r="A33" s="24" t="str">
        <f>IF(I33="","",IF(OR('Identificação da EG'!$B$7=0,'Identificação da EG'!$B$7=""),"",Capa!$C$10))</f>
        <v/>
      </c>
      <c r="B33" s="24" t="str">
        <f>IF(I33="","",IF(OR('Identificação da EG'!$B$7=0,'Identificação da EG'!$B$7=""),"",'Identificação da EG'!$B$7))</f>
        <v/>
      </c>
      <c r="C33" s="24" t="str">
        <f>IF(I33="","",IF(B33="","",VLOOKUP(B33,Auxiliar!$DK$23:$DL$45,2,0)))</f>
        <v/>
      </c>
      <c r="D33" s="24" t="str">
        <f>IF(I33="","",IF(OR('Identificação da EG'!$B$7=0,'Identificação da EG'!$B$7=""),"","Portugal"))</f>
        <v/>
      </c>
      <c r="E33" s="24" t="str">
        <f>IF(I33="","",'Identificação da EG'!$C$7)</f>
        <v/>
      </c>
      <c r="F33" s="24" t="str">
        <f>IF(I33="","",'Identificação da EG'!$E$7)</f>
        <v/>
      </c>
      <c r="G33" s="24" t="str">
        <f t="shared" si="0"/>
        <v/>
      </c>
      <c r="H33" s="24" t="str">
        <f>IF(I33="","",'Identificação da EG'!$D$7)</f>
        <v/>
      </c>
      <c r="I33" s="138" t="str">
        <f t="shared" si="1"/>
        <v/>
      </c>
      <c r="J33" s="138" t="str">
        <v/>
      </c>
      <c r="K33" s="138"/>
      <c r="L33" s="138" t="str">
        <v/>
      </c>
      <c r="M33" s="138"/>
      <c r="N33" s="138"/>
      <c r="O33" s="142" t="str">
        <v/>
      </c>
      <c r="P33" s="142" t="str">
        <v/>
      </c>
      <c r="Q33" s="138" t="str">
        <f>IF(L32="","","Nº de alojamentos abrangidos")</f>
        <v/>
      </c>
      <c r="R33" s="138" t="str">
        <f t="shared" si="2"/>
        <v/>
      </c>
      <c r="S33" s="138" t="str" cm="1">
        <f t="array" ref="S33">IF(ISBLANK(INDEX('Infraestruturas Recolha'!$F$31:$H$105,INT((ROWS($B$1:B32)-1)/3)+1,MOD(ROWS($B$1:B32)-1,3)+1)),"",INDEX('Infraestruturas Recolha'!$F$31:$H$105,INT((ROWS($B$1:B32)-1)/3)+1,MOD(ROWS($B$1:B32)-1,3)+1))</f>
        <v/>
      </c>
      <c r="T33" s="138" t="str">
        <f>IF(OR(L33="",'Infraestruturas Recolha'!$C$108="",'Infraestruturas Recolha'!$C$108="(máximo 300 carateres)"),"",'Infraestruturas Recolha'!$C$108)</f>
        <v/>
      </c>
    </row>
    <row r="34" spans="1:20">
      <c r="A34" s="24" t="str">
        <f>IF(I34="","",IF(OR('Identificação da EG'!$B$7=0,'Identificação da EG'!$B$7=""),"",Capa!$C$10))</f>
        <v/>
      </c>
      <c r="B34" s="24" t="str">
        <f>IF(I34="","",IF(OR('Identificação da EG'!$B$7=0,'Identificação da EG'!$B$7=""),"",'Identificação da EG'!$B$7))</f>
        <v/>
      </c>
      <c r="C34" s="24" t="str">
        <f>IF(I34="","",IF(B34="","",VLOOKUP(B34,Auxiliar!$DK$23:$DL$45,2,0)))</f>
        <v/>
      </c>
      <c r="D34" s="24" t="str">
        <f>IF(I34="","",IF(OR('Identificação da EG'!$B$7=0,'Identificação da EG'!$B$7=""),"","Portugal"))</f>
        <v/>
      </c>
      <c r="E34" s="24" t="str">
        <f>IF(I34="","",'Identificação da EG'!$C$7)</f>
        <v/>
      </c>
      <c r="F34" s="24" t="str">
        <f>IF(I34="","",'Identificação da EG'!$E$7)</f>
        <v/>
      </c>
      <c r="G34" s="24" t="str">
        <f t="shared" si="0"/>
        <v/>
      </c>
      <c r="H34" s="24" t="str">
        <f>IF(I34="","",'Identificação da EG'!$D$7)</f>
        <v/>
      </c>
      <c r="I34" s="138" t="str">
        <f t="shared" si="1"/>
        <v/>
      </c>
      <c r="J34" s="138" t="str">
        <v/>
      </c>
      <c r="K34" s="138"/>
      <c r="L34" s="138" t="str">
        <v/>
      </c>
      <c r="M34" s="138"/>
      <c r="N34" s="138"/>
      <c r="O34" s="142" t="str">
        <v/>
      </c>
      <c r="P34" s="142" t="str">
        <v/>
      </c>
      <c r="Q34" s="138" t="str">
        <f>IF(L32="","","Nº de estabelecimentos abrangidos")</f>
        <v/>
      </c>
      <c r="R34" s="138" t="str">
        <f t="shared" si="2"/>
        <v/>
      </c>
      <c r="S34" s="138" t="str" cm="1">
        <f t="array" ref="S34">IF(ISBLANK(INDEX('Infraestruturas Recolha'!$F$31:$H$105,INT((ROWS($B$1:B33)-1)/3)+1,MOD(ROWS($B$1:B33)-1,3)+1)),"",INDEX('Infraestruturas Recolha'!$F$31:$H$105,INT((ROWS($B$1:B33)-1)/3)+1,MOD(ROWS($B$1:B33)-1,3)+1))</f>
        <v/>
      </c>
      <c r="T34" s="138" t="str">
        <f>IF(OR(L34="",'Infraestruturas Recolha'!$C$108="",'Infraestruturas Recolha'!$C$108="(máximo 300 carateres)"),"",'Infraestruturas Recolha'!$C$108)</f>
        <v/>
      </c>
    </row>
    <row r="35" spans="1:20">
      <c r="A35" s="24" t="str">
        <f>IF(I35="","",IF(OR('Identificação da EG'!$B$7=0,'Identificação da EG'!$B$7=""),"",Capa!$C$10))</f>
        <v/>
      </c>
      <c r="B35" s="24" t="str">
        <f>IF(I35="","",IF(OR('Identificação da EG'!$B$7=0,'Identificação da EG'!$B$7=""),"",'Identificação da EG'!$B$7))</f>
        <v/>
      </c>
      <c r="C35" s="24" t="str">
        <f>IF(I35="","",IF(B35="","",VLOOKUP(B35,Auxiliar!$DK$23:$DL$45,2,0)))</f>
        <v/>
      </c>
      <c r="D35" s="24" t="str">
        <f>IF(I35="","",IF(OR('Identificação da EG'!$B$7=0,'Identificação da EG'!$B$7=""),"","Portugal"))</f>
        <v/>
      </c>
      <c r="E35" s="24" t="str">
        <f>IF(I35="","",'Identificação da EG'!$C$7)</f>
        <v/>
      </c>
      <c r="F35" s="24" t="str">
        <f>IF(I35="","",'Identificação da EG'!$E$7)</f>
        <v/>
      </c>
      <c r="G35" s="24" t="str">
        <f t="shared" si="0"/>
        <v/>
      </c>
      <c r="H35" s="24" t="str">
        <f>IF(I35="","",'Identificação da EG'!$D$7)</f>
        <v/>
      </c>
      <c r="I35" s="138" t="str">
        <f t="shared" si="1"/>
        <v/>
      </c>
      <c r="J35" s="138" t="str">
        <v/>
      </c>
      <c r="K35" s="138"/>
      <c r="L35" s="138" t="str">
        <v/>
      </c>
      <c r="M35" s="138"/>
      <c r="N35" s="138"/>
      <c r="O35" s="142" t="str">
        <v/>
      </c>
      <c r="P35" s="142" t="str">
        <v/>
      </c>
      <c r="Q35" s="138" t="str">
        <f>IF(L35="","","Nº de contentores")</f>
        <v/>
      </c>
      <c r="R35" s="138" t="str">
        <f t="shared" si="2"/>
        <v/>
      </c>
      <c r="S35" s="138" t="str" cm="1">
        <f t="array" ref="S35">IF(ISBLANK(INDEX('Infraestruturas Recolha'!$F$31:$H$105,INT((ROWS($B$1:B34)-1)/3)+1,MOD(ROWS($B$1:B34)-1,3)+1)),"",INDEX('Infraestruturas Recolha'!$F$31:$H$105,INT((ROWS($B$1:B34)-1)/3)+1,MOD(ROWS($B$1:B34)-1,3)+1))</f>
        <v/>
      </c>
      <c r="T35" s="138" t="str">
        <f>IF(OR(L35="",'Infraestruturas Recolha'!$C$108="",'Infraestruturas Recolha'!$C$108="(máximo 300 carateres)"),"",'Infraestruturas Recolha'!$C$108)</f>
        <v/>
      </c>
    </row>
    <row r="36" spans="1:20">
      <c r="A36" s="24" t="str">
        <f>IF(I36="","",IF(OR('Identificação da EG'!$B$7=0,'Identificação da EG'!$B$7=""),"",Capa!$C$10))</f>
        <v/>
      </c>
      <c r="B36" s="24" t="str">
        <f>IF(I36="","",IF(OR('Identificação da EG'!$B$7=0,'Identificação da EG'!$B$7=""),"",'Identificação da EG'!$B$7))</f>
        <v/>
      </c>
      <c r="C36" s="24" t="str">
        <f>IF(I36="","",IF(B36="","",VLOOKUP(B36,Auxiliar!$DK$23:$DL$45,2,0)))</f>
        <v/>
      </c>
      <c r="D36" s="24" t="str">
        <f>IF(I36="","",IF(OR('Identificação da EG'!$B$7=0,'Identificação da EG'!$B$7=""),"","Portugal"))</f>
        <v/>
      </c>
      <c r="E36" s="24" t="str">
        <f>IF(I36="","",'Identificação da EG'!$C$7)</f>
        <v/>
      </c>
      <c r="F36" s="24" t="str">
        <f>IF(I36="","",'Identificação da EG'!$E$7)</f>
        <v/>
      </c>
      <c r="G36" s="24" t="str">
        <f t="shared" si="0"/>
        <v/>
      </c>
      <c r="H36" s="24" t="str">
        <f>IF(I36="","",'Identificação da EG'!$D$7)</f>
        <v/>
      </c>
      <c r="I36" s="138" t="str">
        <f t="shared" si="1"/>
        <v/>
      </c>
      <c r="J36" s="138" t="str">
        <v/>
      </c>
      <c r="K36" s="138"/>
      <c r="L36" s="138" t="str">
        <v/>
      </c>
      <c r="M36" s="138"/>
      <c r="N36" s="138"/>
      <c r="O36" s="142" t="str">
        <v/>
      </c>
      <c r="P36" s="142" t="str">
        <v/>
      </c>
      <c r="Q36" s="138" t="str">
        <f>IF(L35="","","Nº de alojamentos abrangidos")</f>
        <v/>
      </c>
      <c r="R36" s="138" t="str">
        <f t="shared" si="2"/>
        <v/>
      </c>
      <c r="S36" s="138" t="str" cm="1">
        <f t="array" ref="S36">IF(ISBLANK(INDEX('Infraestruturas Recolha'!$F$31:$H$105,INT((ROWS($B$1:B35)-1)/3)+1,MOD(ROWS($B$1:B35)-1,3)+1)),"",INDEX('Infraestruturas Recolha'!$F$31:$H$105,INT((ROWS($B$1:B35)-1)/3)+1,MOD(ROWS($B$1:B35)-1,3)+1))</f>
        <v/>
      </c>
      <c r="T36" s="138" t="str">
        <f>IF(OR(L36="",'Infraestruturas Recolha'!$C$108="",'Infraestruturas Recolha'!$C$108="(máximo 300 carateres)"),"",'Infraestruturas Recolha'!$C$108)</f>
        <v/>
      </c>
    </row>
    <row r="37" spans="1:20">
      <c r="A37" s="24" t="str">
        <f>IF(I37="","",IF(OR('Identificação da EG'!$B$7=0,'Identificação da EG'!$B$7=""),"",Capa!$C$10))</f>
        <v/>
      </c>
      <c r="B37" s="24" t="str">
        <f>IF(I37="","",IF(OR('Identificação da EG'!$B$7=0,'Identificação da EG'!$B$7=""),"",'Identificação da EG'!$B$7))</f>
        <v/>
      </c>
      <c r="C37" s="24" t="str">
        <f>IF(I37="","",IF(B37="","",VLOOKUP(B37,Auxiliar!$DK$23:$DL$45,2,0)))</f>
        <v/>
      </c>
      <c r="D37" s="24" t="str">
        <f>IF(I37="","",IF(OR('Identificação da EG'!$B$7=0,'Identificação da EG'!$B$7=""),"","Portugal"))</f>
        <v/>
      </c>
      <c r="E37" s="24" t="str">
        <f>IF(I37="","",'Identificação da EG'!$C$7)</f>
        <v/>
      </c>
      <c r="F37" s="24" t="str">
        <f>IF(I37="","",'Identificação da EG'!$E$7)</f>
        <v/>
      </c>
      <c r="G37" s="24" t="str">
        <f t="shared" si="0"/>
        <v/>
      </c>
      <c r="H37" s="24" t="str">
        <f>IF(I37="","",'Identificação da EG'!$D$7)</f>
        <v/>
      </c>
      <c r="I37" s="138" t="str">
        <f t="shared" si="1"/>
        <v/>
      </c>
      <c r="J37" s="138" t="str">
        <v/>
      </c>
      <c r="K37" s="138"/>
      <c r="L37" s="138" t="str">
        <v/>
      </c>
      <c r="M37" s="138"/>
      <c r="N37" s="138"/>
      <c r="O37" s="142" t="str">
        <v/>
      </c>
      <c r="P37" s="142" t="str">
        <v/>
      </c>
      <c r="Q37" s="138" t="str">
        <f>IF(L35="","","Nº de estabelecimentos abrangidos")</f>
        <v/>
      </c>
      <c r="R37" s="138" t="str">
        <f t="shared" si="2"/>
        <v/>
      </c>
      <c r="S37" s="138" t="str" cm="1">
        <f t="array" ref="S37">IF(ISBLANK(INDEX('Infraestruturas Recolha'!$F$31:$H$105,INT((ROWS($B$1:B36)-1)/3)+1,MOD(ROWS($B$1:B36)-1,3)+1)),"",INDEX('Infraestruturas Recolha'!$F$31:$H$105,INT((ROWS($B$1:B36)-1)/3)+1,MOD(ROWS($B$1:B36)-1,3)+1))</f>
        <v/>
      </c>
      <c r="T37" s="138" t="str">
        <f>IF(OR(L37="",'Infraestruturas Recolha'!$C$108="",'Infraestruturas Recolha'!$C$108="(máximo 300 carateres)"),"",'Infraestruturas Recolha'!$C$108)</f>
        <v/>
      </c>
    </row>
    <row r="38" spans="1:20">
      <c r="A38" s="24" t="str">
        <f>IF(I38="","",IF(OR('Identificação da EG'!$B$7=0,'Identificação da EG'!$B$7=""),"",Capa!$C$10))</f>
        <v/>
      </c>
      <c r="B38" s="24" t="str">
        <f>IF(I38="","",IF(OR('Identificação da EG'!$B$7=0,'Identificação da EG'!$B$7=""),"",'Identificação da EG'!$B$7))</f>
        <v/>
      </c>
      <c r="C38" s="24" t="str">
        <f>IF(I38="","",IF(B38="","",VLOOKUP(B38,Auxiliar!$DK$23:$DL$45,2,0)))</f>
        <v/>
      </c>
      <c r="D38" s="24" t="str">
        <f>IF(I38="","",IF(OR('Identificação da EG'!$B$7=0,'Identificação da EG'!$B$7=""),"","Portugal"))</f>
        <v/>
      </c>
      <c r="E38" s="24" t="str">
        <f>IF(I38="","",'Identificação da EG'!$C$7)</f>
        <v/>
      </c>
      <c r="F38" s="24" t="str">
        <f>IF(I38="","",'Identificação da EG'!$E$7)</f>
        <v/>
      </c>
      <c r="G38" s="24" t="str">
        <f t="shared" si="0"/>
        <v/>
      </c>
      <c r="H38" s="24" t="str">
        <f>IF(I38="","",'Identificação da EG'!$D$7)</f>
        <v/>
      </c>
      <c r="I38" s="138" t="str">
        <f t="shared" si="1"/>
        <v/>
      </c>
      <c r="J38" s="138" t="str">
        <v/>
      </c>
      <c r="K38" s="138"/>
      <c r="L38" s="138" t="str">
        <v/>
      </c>
      <c r="M38" s="138"/>
      <c r="N38" s="138"/>
      <c r="O38" s="142" t="str">
        <v/>
      </c>
      <c r="P38" s="142" t="str">
        <v/>
      </c>
      <c r="Q38" s="138" t="str">
        <f>IF(L38="","","Nº de contentores")</f>
        <v/>
      </c>
      <c r="R38" s="138" t="str">
        <f t="shared" si="2"/>
        <v/>
      </c>
      <c r="S38" s="138" t="str" cm="1">
        <f t="array" ref="S38">IF(ISBLANK(INDEX('Infraestruturas Recolha'!$F$31:$H$105,INT((ROWS($B$1:B37)-1)/3)+1,MOD(ROWS($B$1:B37)-1,3)+1)),"",INDEX('Infraestruturas Recolha'!$F$31:$H$105,INT((ROWS($B$1:B37)-1)/3)+1,MOD(ROWS($B$1:B37)-1,3)+1))</f>
        <v/>
      </c>
      <c r="T38" s="138" t="str">
        <f>IF(OR(L38="",'Infraestruturas Recolha'!$C$108="",'Infraestruturas Recolha'!$C$108="(máximo 300 carateres)"),"",'Infraestruturas Recolha'!$C$108)</f>
        <v/>
      </c>
    </row>
    <row r="39" spans="1:20">
      <c r="A39" s="24" t="str">
        <f>IF(I39="","",IF(OR('Identificação da EG'!$B$7=0,'Identificação da EG'!$B$7=""),"",Capa!$C$10))</f>
        <v/>
      </c>
      <c r="B39" s="24" t="str">
        <f>IF(I39="","",IF(OR('Identificação da EG'!$B$7=0,'Identificação da EG'!$B$7=""),"",'Identificação da EG'!$B$7))</f>
        <v/>
      </c>
      <c r="C39" s="24" t="str">
        <f>IF(I39="","",IF(B39="","",VLOOKUP(B39,Auxiliar!$DK$23:$DL$45,2,0)))</f>
        <v/>
      </c>
      <c r="D39" s="24" t="str">
        <f>IF(I39="","",IF(OR('Identificação da EG'!$B$7=0,'Identificação da EG'!$B$7=""),"","Portugal"))</f>
        <v/>
      </c>
      <c r="E39" s="24" t="str">
        <f>IF(I39="","",'Identificação da EG'!$C$7)</f>
        <v/>
      </c>
      <c r="F39" s="24" t="str">
        <f>IF(I39="","",'Identificação da EG'!$E$7)</f>
        <v/>
      </c>
      <c r="G39" s="24" t="str">
        <f t="shared" si="0"/>
        <v/>
      </c>
      <c r="H39" s="24" t="str">
        <f>IF(I39="","",'Identificação da EG'!$D$7)</f>
        <v/>
      </c>
      <c r="I39" s="138" t="str">
        <f t="shared" si="1"/>
        <v/>
      </c>
      <c r="J39" s="138" t="str">
        <v/>
      </c>
      <c r="K39" s="138"/>
      <c r="L39" s="138" t="str">
        <v/>
      </c>
      <c r="M39" s="138"/>
      <c r="N39" s="138"/>
      <c r="O39" s="142" t="str">
        <v/>
      </c>
      <c r="P39" s="142" t="str">
        <v/>
      </c>
      <c r="Q39" s="138" t="str">
        <f>IF(L38="","","Nº de alojamentos abrangidos")</f>
        <v/>
      </c>
      <c r="R39" s="138" t="str">
        <f t="shared" si="2"/>
        <v/>
      </c>
      <c r="S39" s="138" t="str" cm="1">
        <f t="array" ref="S39">IF(ISBLANK(INDEX('Infraestruturas Recolha'!$F$31:$H$105,INT((ROWS($B$1:B38)-1)/3)+1,MOD(ROWS($B$1:B38)-1,3)+1)),"",INDEX('Infraestruturas Recolha'!$F$31:$H$105,INT((ROWS($B$1:B38)-1)/3)+1,MOD(ROWS($B$1:B38)-1,3)+1))</f>
        <v/>
      </c>
      <c r="T39" s="138" t="str">
        <f>IF(OR(L39="",'Infraestruturas Recolha'!$C$108="",'Infraestruturas Recolha'!$C$108="(máximo 300 carateres)"),"",'Infraestruturas Recolha'!$C$108)</f>
        <v/>
      </c>
    </row>
    <row r="40" spans="1:20">
      <c r="A40" s="24" t="str">
        <f>IF(I40="","",IF(OR('Identificação da EG'!$B$7=0,'Identificação da EG'!$B$7=""),"",Capa!$C$10))</f>
        <v/>
      </c>
      <c r="B40" s="24" t="str">
        <f>IF(I40="","",IF(OR('Identificação da EG'!$B$7=0,'Identificação da EG'!$B$7=""),"",'Identificação da EG'!$B$7))</f>
        <v/>
      </c>
      <c r="C40" s="24" t="str">
        <f>IF(I40="","",IF(B40="","",VLOOKUP(B40,Auxiliar!$DK$23:$DL$45,2,0)))</f>
        <v/>
      </c>
      <c r="D40" s="24" t="str">
        <f>IF(I40="","",IF(OR('Identificação da EG'!$B$7=0,'Identificação da EG'!$B$7=""),"","Portugal"))</f>
        <v/>
      </c>
      <c r="E40" s="24" t="str">
        <f>IF(I40="","",'Identificação da EG'!$C$7)</f>
        <v/>
      </c>
      <c r="F40" s="24" t="str">
        <f>IF(I40="","",'Identificação da EG'!$E$7)</f>
        <v/>
      </c>
      <c r="G40" s="24" t="str">
        <f t="shared" si="0"/>
        <v/>
      </c>
      <c r="H40" s="24" t="str">
        <f>IF(I40="","",'Identificação da EG'!$D$7)</f>
        <v/>
      </c>
      <c r="I40" s="138" t="str">
        <f t="shared" si="1"/>
        <v/>
      </c>
      <c r="J40" s="138" t="str">
        <v/>
      </c>
      <c r="K40" s="138"/>
      <c r="L40" s="138" t="str">
        <v/>
      </c>
      <c r="M40" s="138"/>
      <c r="N40" s="138"/>
      <c r="O40" s="142" t="str">
        <v/>
      </c>
      <c r="P40" s="142" t="str">
        <v/>
      </c>
      <c r="Q40" s="138" t="str">
        <f>IF(L38="","","Nº de estabelecimentos abrangidos")</f>
        <v/>
      </c>
      <c r="R40" s="138" t="str">
        <f t="shared" si="2"/>
        <v/>
      </c>
      <c r="S40" s="138" t="str" cm="1">
        <f t="array" ref="S40">IF(ISBLANK(INDEX('Infraestruturas Recolha'!$F$31:$H$105,INT((ROWS($B$1:B39)-1)/3)+1,MOD(ROWS($B$1:B39)-1,3)+1)),"",INDEX('Infraestruturas Recolha'!$F$31:$H$105,INT((ROWS($B$1:B39)-1)/3)+1,MOD(ROWS($B$1:B39)-1,3)+1))</f>
        <v/>
      </c>
      <c r="T40" s="138" t="str">
        <f>IF(OR(L40="",'Infraestruturas Recolha'!$C$108="",'Infraestruturas Recolha'!$C$108="(máximo 300 carateres)"),"",'Infraestruturas Recolha'!$C$108)</f>
        <v/>
      </c>
    </row>
    <row r="41" spans="1:20">
      <c r="A41" s="24" t="str">
        <f>IF(I41="","",IF(OR('Identificação da EG'!$B$7=0,'Identificação da EG'!$B$7=""),"",Capa!$C$10))</f>
        <v/>
      </c>
      <c r="B41" s="24" t="str">
        <f>IF(I41="","",IF(OR('Identificação da EG'!$B$7=0,'Identificação da EG'!$B$7=""),"",'Identificação da EG'!$B$7))</f>
        <v/>
      </c>
      <c r="C41" s="24" t="str">
        <f>IF(I41="","",IF(B41="","",VLOOKUP(B41,Auxiliar!$DK$23:$DL$45,2,0)))</f>
        <v/>
      </c>
      <c r="D41" s="24" t="str">
        <f>IF(I41="","",IF(OR('Identificação da EG'!$B$7=0,'Identificação da EG'!$B$7=""),"","Portugal"))</f>
        <v/>
      </c>
      <c r="E41" s="24" t="str">
        <f>IF(I41="","",'Identificação da EG'!$C$7)</f>
        <v/>
      </c>
      <c r="F41" s="24" t="str">
        <f>IF(I41="","",'Identificação da EG'!$E$7)</f>
        <v/>
      </c>
      <c r="G41" s="24" t="str">
        <f t="shared" si="0"/>
        <v/>
      </c>
      <c r="H41" s="24" t="str">
        <f>IF(I41="","",'Identificação da EG'!$D$7)</f>
        <v/>
      </c>
      <c r="I41" s="138" t="str">
        <f t="shared" si="1"/>
        <v/>
      </c>
      <c r="J41" s="138" t="str">
        <v/>
      </c>
      <c r="K41" s="138"/>
      <c r="L41" s="138" t="str">
        <v/>
      </c>
      <c r="M41" s="138"/>
      <c r="N41" s="138"/>
      <c r="O41" s="142" t="str">
        <v/>
      </c>
      <c r="P41" s="142" t="str">
        <v/>
      </c>
      <c r="Q41" s="138" t="str">
        <f>IF(L41="","","Nº de contentores")</f>
        <v/>
      </c>
      <c r="R41" s="138" t="str">
        <f t="shared" si="2"/>
        <v/>
      </c>
      <c r="S41" s="138" t="str" cm="1">
        <f t="array" ref="S41">IF(ISBLANK(INDEX('Infraestruturas Recolha'!$F$31:$H$105,INT((ROWS($B$1:B40)-1)/3)+1,MOD(ROWS($B$1:B40)-1,3)+1)),"",INDEX('Infraestruturas Recolha'!$F$31:$H$105,INT((ROWS($B$1:B40)-1)/3)+1,MOD(ROWS($B$1:B40)-1,3)+1))</f>
        <v/>
      </c>
      <c r="T41" s="138" t="str">
        <f>IF(OR(L41="",'Infraestruturas Recolha'!$C$108="",'Infraestruturas Recolha'!$C$108="(máximo 300 carateres)"),"",'Infraestruturas Recolha'!$C$108)</f>
        <v/>
      </c>
    </row>
    <row r="42" spans="1:20">
      <c r="A42" s="24" t="str">
        <f>IF(I42="","",IF(OR('Identificação da EG'!$B$7=0,'Identificação da EG'!$B$7=""),"",Capa!$C$10))</f>
        <v/>
      </c>
      <c r="B42" s="24" t="str">
        <f>IF(I42="","",IF(OR('Identificação da EG'!$B$7=0,'Identificação da EG'!$B$7=""),"",'Identificação da EG'!$B$7))</f>
        <v/>
      </c>
      <c r="C42" s="24" t="str">
        <f>IF(I42="","",IF(B42="","",VLOOKUP(B42,Auxiliar!$DK$23:$DL$45,2,0)))</f>
        <v/>
      </c>
      <c r="D42" s="24" t="str">
        <f>IF(I42="","",IF(OR('Identificação da EG'!$B$7=0,'Identificação da EG'!$B$7=""),"","Portugal"))</f>
        <v/>
      </c>
      <c r="E42" s="24" t="str">
        <f>IF(I42="","",'Identificação da EG'!$C$7)</f>
        <v/>
      </c>
      <c r="F42" s="24" t="str">
        <f>IF(I42="","",'Identificação da EG'!$E$7)</f>
        <v/>
      </c>
      <c r="G42" s="24" t="str">
        <f t="shared" si="0"/>
        <v/>
      </c>
      <c r="H42" s="24" t="str">
        <f>IF(I42="","",'Identificação da EG'!$D$7)</f>
        <v/>
      </c>
      <c r="I42" s="138" t="str">
        <f t="shared" si="1"/>
        <v/>
      </c>
      <c r="J42" s="138" t="str">
        <v/>
      </c>
      <c r="K42" s="138"/>
      <c r="L42" s="138" t="str">
        <v/>
      </c>
      <c r="M42" s="138"/>
      <c r="N42" s="138"/>
      <c r="O42" s="142" t="str">
        <v/>
      </c>
      <c r="P42" s="142" t="str">
        <v/>
      </c>
      <c r="Q42" s="138" t="str">
        <f>IF(L41="","","Nº de alojamentos abrangidos")</f>
        <v/>
      </c>
      <c r="R42" s="138" t="str">
        <f t="shared" si="2"/>
        <v/>
      </c>
      <c r="S42" s="138" t="str" cm="1">
        <f t="array" ref="S42">IF(ISBLANK(INDEX('Infraestruturas Recolha'!$F$31:$H$105,INT((ROWS($B$1:B41)-1)/3)+1,MOD(ROWS($B$1:B41)-1,3)+1)),"",INDEX('Infraestruturas Recolha'!$F$31:$H$105,INT((ROWS($B$1:B41)-1)/3)+1,MOD(ROWS($B$1:B41)-1,3)+1))</f>
        <v/>
      </c>
      <c r="T42" s="138" t="str">
        <f>IF(OR(L42="",'Infraestruturas Recolha'!$C$108="",'Infraestruturas Recolha'!$C$108="(máximo 300 carateres)"),"",'Infraestruturas Recolha'!$C$108)</f>
        <v/>
      </c>
    </row>
    <row r="43" spans="1:20">
      <c r="A43" s="24" t="str">
        <f>IF(I43="","",IF(OR('Identificação da EG'!$B$7=0,'Identificação da EG'!$B$7=""),"",Capa!$C$10))</f>
        <v/>
      </c>
      <c r="B43" s="24" t="str">
        <f>IF(I43="","",IF(OR('Identificação da EG'!$B$7=0,'Identificação da EG'!$B$7=""),"",'Identificação da EG'!$B$7))</f>
        <v/>
      </c>
      <c r="C43" s="24" t="str">
        <f>IF(I43="","",IF(B43="","",VLOOKUP(B43,Auxiliar!$DK$23:$DL$45,2,0)))</f>
        <v/>
      </c>
      <c r="D43" s="24" t="str">
        <f>IF(I43="","",IF(OR('Identificação da EG'!$B$7=0,'Identificação da EG'!$B$7=""),"","Portugal"))</f>
        <v/>
      </c>
      <c r="E43" s="24" t="str">
        <f>IF(I43="","",'Identificação da EG'!$C$7)</f>
        <v/>
      </c>
      <c r="F43" s="24" t="str">
        <f>IF(I43="","",'Identificação da EG'!$E$7)</f>
        <v/>
      </c>
      <c r="G43" s="24" t="str">
        <f t="shared" si="0"/>
        <v/>
      </c>
      <c r="H43" s="24" t="str">
        <f>IF(I43="","",'Identificação da EG'!$D$7)</f>
        <v/>
      </c>
      <c r="I43" s="138" t="str">
        <f t="shared" si="1"/>
        <v/>
      </c>
      <c r="J43" s="138" t="str">
        <v/>
      </c>
      <c r="K43" s="138"/>
      <c r="L43" s="138" t="str">
        <v/>
      </c>
      <c r="M43" s="138"/>
      <c r="N43" s="138"/>
      <c r="O43" s="142" t="str">
        <v/>
      </c>
      <c r="P43" s="142" t="str">
        <v/>
      </c>
      <c r="Q43" s="138" t="str">
        <f>IF(L41="","","Nº de estabelecimentos abrangidos")</f>
        <v/>
      </c>
      <c r="R43" s="138" t="str">
        <f t="shared" si="2"/>
        <v/>
      </c>
      <c r="S43" s="138" t="str" cm="1">
        <f t="array" ref="S43">IF(ISBLANK(INDEX('Infraestruturas Recolha'!$F$31:$H$105,INT((ROWS($B$1:B42)-1)/3)+1,MOD(ROWS($B$1:B42)-1,3)+1)),"",INDEX('Infraestruturas Recolha'!$F$31:$H$105,INT((ROWS($B$1:B42)-1)/3)+1,MOD(ROWS($B$1:B42)-1,3)+1))</f>
        <v/>
      </c>
      <c r="T43" s="138" t="str">
        <f>IF(OR(L43="",'Infraestruturas Recolha'!$C$108="",'Infraestruturas Recolha'!$C$108="(máximo 300 carateres)"),"",'Infraestruturas Recolha'!$C$108)</f>
        <v/>
      </c>
    </row>
    <row r="44" spans="1:20">
      <c r="A44" s="24" t="str">
        <f>IF(I44="","",IF(OR('Identificação da EG'!$B$7=0,'Identificação da EG'!$B$7=""),"",Capa!$C$10))</f>
        <v/>
      </c>
      <c r="B44" s="24" t="str">
        <f>IF(I44="","",IF(OR('Identificação da EG'!$B$7=0,'Identificação da EG'!$B$7=""),"",'Identificação da EG'!$B$7))</f>
        <v/>
      </c>
      <c r="C44" s="24" t="str">
        <f>IF(I44="","",IF(B44="","",VLOOKUP(B44,Auxiliar!$DK$23:$DL$45,2,0)))</f>
        <v/>
      </c>
      <c r="D44" s="24" t="str">
        <f>IF(I44="","",IF(OR('Identificação da EG'!$B$7=0,'Identificação da EG'!$B$7=""),"","Portugal"))</f>
        <v/>
      </c>
      <c r="E44" s="24" t="str">
        <f>IF(I44="","",'Identificação da EG'!$C$7)</f>
        <v/>
      </c>
      <c r="F44" s="24" t="str">
        <f>IF(I44="","",'Identificação da EG'!$E$7)</f>
        <v/>
      </c>
      <c r="G44" s="24" t="str">
        <f t="shared" si="0"/>
        <v/>
      </c>
      <c r="H44" s="24" t="str">
        <f>IF(I44="","",'Identificação da EG'!$D$7)</f>
        <v/>
      </c>
      <c r="I44" s="138" t="str">
        <f t="shared" si="1"/>
        <v/>
      </c>
      <c r="J44" s="138" t="str">
        <v/>
      </c>
      <c r="K44" s="138"/>
      <c r="L44" s="138" t="str">
        <v/>
      </c>
      <c r="M44" s="138"/>
      <c r="N44" s="138"/>
      <c r="O44" s="142" t="str">
        <v/>
      </c>
      <c r="P44" s="142" t="str">
        <v/>
      </c>
      <c r="Q44" s="138" t="str">
        <f>IF(L44="","","Nº de contentores")</f>
        <v/>
      </c>
      <c r="R44" s="138" t="str">
        <f t="shared" si="2"/>
        <v/>
      </c>
      <c r="S44" s="138" t="str" cm="1">
        <f t="array" ref="S44">IF(ISBLANK(INDEX('Infraestruturas Recolha'!$F$31:$H$105,INT((ROWS($B$1:B43)-1)/3)+1,MOD(ROWS($B$1:B43)-1,3)+1)),"",INDEX('Infraestruturas Recolha'!$F$31:$H$105,INT((ROWS($B$1:B43)-1)/3)+1,MOD(ROWS($B$1:B43)-1,3)+1))</f>
        <v/>
      </c>
      <c r="T44" s="138" t="str">
        <f>IF(OR(L44="",'Infraestruturas Recolha'!$C$108="",'Infraestruturas Recolha'!$C$108="(máximo 300 carateres)"),"",'Infraestruturas Recolha'!$C$108)</f>
        <v/>
      </c>
    </row>
    <row r="45" spans="1:20">
      <c r="A45" s="24" t="str">
        <f>IF(I45="","",IF(OR('Identificação da EG'!$B$7=0,'Identificação da EG'!$B$7=""),"",Capa!$C$10))</f>
        <v/>
      </c>
      <c r="B45" s="24" t="str">
        <f>IF(I45="","",IF(OR('Identificação da EG'!$B$7=0,'Identificação da EG'!$B$7=""),"",'Identificação da EG'!$B$7))</f>
        <v/>
      </c>
      <c r="C45" s="24" t="str">
        <f>IF(I45="","",IF(B45="","",VLOOKUP(B45,Auxiliar!$DK$23:$DL$45,2,0)))</f>
        <v/>
      </c>
      <c r="D45" s="24" t="str">
        <f>IF(I45="","",IF(OR('Identificação da EG'!$B$7=0,'Identificação da EG'!$B$7=""),"","Portugal"))</f>
        <v/>
      </c>
      <c r="E45" s="24" t="str">
        <f>IF(I45="","",'Identificação da EG'!$C$7)</f>
        <v/>
      </c>
      <c r="F45" s="24" t="str">
        <f>IF(I45="","",'Identificação da EG'!$E$7)</f>
        <v/>
      </c>
      <c r="G45" s="24" t="str">
        <f t="shared" si="0"/>
        <v/>
      </c>
      <c r="H45" s="24" t="str">
        <f>IF(I45="","",'Identificação da EG'!$D$7)</f>
        <v/>
      </c>
      <c r="I45" s="138" t="str">
        <f t="shared" si="1"/>
        <v/>
      </c>
      <c r="J45" s="138" t="str">
        <v/>
      </c>
      <c r="K45" s="138"/>
      <c r="L45" s="138" t="str">
        <v/>
      </c>
      <c r="M45" s="138"/>
      <c r="N45" s="138"/>
      <c r="O45" s="142" t="str">
        <v/>
      </c>
      <c r="P45" s="142" t="str">
        <v/>
      </c>
      <c r="Q45" s="138" t="str">
        <f>IF(L44="","","Nº de alojamentos abrangidos")</f>
        <v/>
      </c>
      <c r="R45" s="138" t="str">
        <f t="shared" si="2"/>
        <v/>
      </c>
      <c r="S45" s="138" t="str" cm="1">
        <f t="array" ref="S45">IF(ISBLANK(INDEX('Infraestruturas Recolha'!$F$31:$H$105,INT((ROWS($B$1:B44)-1)/3)+1,MOD(ROWS($B$1:B44)-1,3)+1)),"",INDEX('Infraestruturas Recolha'!$F$31:$H$105,INT((ROWS($B$1:B44)-1)/3)+1,MOD(ROWS($B$1:B44)-1,3)+1))</f>
        <v/>
      </c>
      <c r="T45" s="138" t="str">
        <f>IF(OR(L45="",'Infraestruturas Recolha'!$C$108="",'Infraestruturas Recolha'!$C$108="(máximo 300 carateres)"),"",'Infraestruturas Recolha'!$C$108)</f>
        <v/>
      </c>
    </row>
    <row r="46" spans="1:20">
      <c r="A46" s="24" t="str">
        <f>IF(I46="","",IF(OR('Identificação da EG'!$B$7=0,'Identificação da EG'!$B$7=""),"",Capa!$C$10))</f>
        <v/>
      </c>
      <c r="B46" s="24" t="str">
        <f>IF(I46="","",IF(OR('Identificação da EG'!$B$7=0,'Identificação da EG'!$B$7=""),"",'Identificação da EG'!$B$7))</f>
        <v/>
      </c>
      <c r="C46" s="24" t="str">
        <f>IF(I46="","",IF(B46="","",VLOOKUP(B46,Auxiliar!$DK$23:$DL$45,2,0)))</f>
        <v/>
      </c>
      <c r="D46" s="24" t="str">
        <f>IF(I46="","",IF(OR('Identificação da EG'!$B$7=0,'Identificação da EG'!$B$7=""),"","Portugal"))</f>
        <v/>
      </c>
      <c r="E46" s="24" t="str">
        <f>IF(I46="","",'Identificação da EG'!$C$7)</f>
        <v/>
      </c>
      <c r="F46" s="24" t="str">
        <f>IF(I46="","",'Identificação da EG'!$E$7)</f>
        <v/>
      </c>
      <c r="G46" s="24" t="str">
        <f t="shared" si="0"/>
        <v/>
      </c>
      <c r="H46" s="24" t="str">
        <f>IF(I46="","",'Identificação da EG'!$D$7)</f>
        <v/>
      </c>
      <c r="I46" s="138" t="str">
        <f t="shared" si="1"/>
        <v/>
      </c>
      <c r="J46" s="138" t="str">
        <v/>
      </c>
      <c r="K46" s="138"/>
      <c r="L46" s="138" t="str">
        <v/>
      </c>
      <c r="M46" s="138"/>
      <c r="N46" s="138"/>
      <c r="O46" s="142" t="str">
        <v/>
      </c>
      <c r="P46" s="142" t="str">
        <v/>
      </c>
      <c r="Q46" s="138" t="str">
        <f>IF(L44="","","Nº de estabelecimentos abrangidos")</f>
        <v/>
      </c>
      <c r="R46" s="138" t="str">
        <f t="shared" si="2"/>
        <v/>
      </c>
      <c r="S46" s="138" t="str" cm="1">
        <f t="array" ref="S46">IF(ISBLANK(INDEX('Infraestruturas Recolha'!$F$31:$H$105,INT((ROWS($B$1:B45)-1)/3)+1,MOD(ROWS($B$1:B45)-1,3)+1)),"",INDEX('Infraestruturas Recolha'!$F$31:$H$105,INT((ROWS($B$1:B45)-1)/3)+1,MOD(ROWS($B$1:B45)-1,3)+1))</f>
        <v/>
      </c>
      <c r="T46" s="138" t="str">
        <f>IF(OR(L46="",'Infraestruturas Recolha'!$C$108="",'Infraestruturas Recolha'!$C$108="(máximo 300 carateres)"),"",'Infraestruturas Recolha'!$C$108)</f>
        <v/>
      </c>
    </row>
    <row r="47" spans="1:20">
      <c r="A47" s="24" t="str">
        <f>IF(I47="","",IF(OR('Identificação da EG'!$B$7=0,'Identificação da EG'!$B$7=""),"",Capa!$C$10))</f>
        <v/>
      </c>
      <c r="B47" s="24" t="str">
        <f>IF(I47="","",IF(OR('Identificação da EG'!$B$7=0,'Identificação da EG'!$B$7=""),"",'Identificação da EG'!$B$7))</f>
        <v/>
      </c>
      <c r="C47" s="24" t="str">
        <f>IF(I47="","",IF(B47="","",VLOOKUP(B47,Auxiliar!$DK$23:$DL$45,2,0)))</f>
        <v/>
      </c>
      <c r="D47" s="24" t="str">
        <f>IF(I47="","",IF(OR('Identificação da EG'!$B$7=0,'Identificação da EG'!$B$7=""),"","Portugal"))</f>
        <v/>
      </c>
      <c r="E47" s="24" t="str">
        <f>IF(I47="","",'Identificação da EG'!$C$7)</f>
        <v/>
      </c>
      <c r="F47" s="24" t="str">
        <f>IF(I47="","",'Identificação da EG'!$E$7)</f>
        <v/>
      </c>
      <c r="G47" s="24" t="str">
        <f t="shared" si="0"/>
        <v/>
      </c>
      <c r="H47" s="24" t="str">
        <f>IF(I47="","",'Identificação da EG'!$D$7)</f>
        <v/>
      </c>
      <c r="I47" s="138" t="str">
        <f t="shared" si="1"/>
        <v/>
      </c>
      <c r="J47" s="138" t="str">
        <v/>
      </c>
      <c r="K47" s="138"/>
      <c r="L47" s="138" t="str">
        <v/>
      </c>
      <c r="M47" s="138"/>
      <c r="N47" s="138"/>
      <c r="O47" s="142" t="str">
        <v/>
      </c>
      <c r="P47" s="142" t="str">
        <v/>
      </c>
      <c r="Q47" s="138" t="str">
        <f>IF(L47="","","Nº de contentores")</f>
        <v/>
      </c>
      <c r="R47" s="138" t="str">
        <f t="shared" si="2"/>
        <v/>
      </c>
      <c r="S47" s="138" t="str" cm="1">
        <f t="array" ref="S47">IF(ISBLANK(INDEX('Infraestruturas Recolha'!$F$31:$H$105,INT((ROWS($B$1:B46)-1)/3)+1,MOD(ROWS($B$1:B46)-1,3)+1)),"",INDEX('Infraestruturas Recolha'!$F$31:$H$105,INT((ROWS($B$1:B46)-1)/3)+1,MOD(ROWS($B$1:B46)-1,3)+1))</f>
        <v/>
      </c>
      <c r="T47" s="138" t="str">
        <f>IF(OR(L47="",'Infraestruturas Recolha'!$C$108="",'Infraestruturas Recolha'!$C$108="(máximo 300 carateres)"),"",'Infraestruturas Recolha'!$C$108)</f>
        <v/>
      </c>
    </row>
    <row r="48" spans="1:20">
      <c r="A48" s="24" t="str">
        <f>IF(I48="","",IF(OR('Identificação da EG'!$B$7=0,'Identificação da EG'!$B$7=""),"",Capa!$C$10))</f>
        <v/>
      </c>
      <c r="B48" s="24" t="str">
        <f>IF(I48="","",IF(OR('Identificação da EG'!$B$7=0,'Identificação da EG'!$B$7=""),"",'Identificação da EG'!$B$7))</f>
        <v/>
      </c>
      <c r="C48" s="24" t="str">
        <f>IF(I48="","",IF(B48="","",VLOOKUP(B48,Auxiliar!$DK$23:$DL$45,2,0)))</f>
        <v/>
      </c>
      <c r="D48" s="24" t="str">
        <f>IF(I48="","",IF(OR('Identificação da EG'!$B$7=0,'Identificação da EG'!$B$7=""),"","Portugal"))</f>
        <v/>
      </c>
      <c r="E48" s="24" t="str">
        <f>IF(I48="","",'Identificação da EG'!$C$7)</f>
        <v/>
      </c>
      <c r="F48" s="24" t="str">
        <f>IF(I48="","",'Identificação da EG'!$E$7)</f>
        <v/>
      </c>
      <c r="G48" s="24" t="str">
        <f t="shared" si="0"/>
        <v/>
      </c>
      <c r="H48" s="24" t="str">
        <f>IF(I48="","",'Identificação da EG'!$D$7)</f>
        <v/>
      </c>
      <c r="I48" s="138" t="str">
        <f t="shared" si="1"/>
        <v/>
      </c>
      <c r="J48" s="138" t="str">
        <v/>
      </c>
      <c r="K48" s="138"/>
      <c r="L48" s="138" t="str">
        <v/>
      </c>
      <c r="M48" s="138"/>
      <c r="N48" s="138"/>
      <c r="O48" s="142" t="str">
        <v/>
      </c>
      <c r="P48" s="142" t="str">
        <v/>
      </c>
      <c r="Q48" s="138" t="str">
        <f>IF(L47="","","Nº de alojamentos abrangidos")</f>
        <v/>
      </c>
      <c r="R48" s="138" t="str">
        <f t="shared" si="2"/>
        <v/>
      </c>
      <c r="S48" s="138" t="str" cm="1">
        <f t="array" ref="S48">IF(ISBLANK(INDEX('Infraestruturas Recolha'!$F$31:$H$105,INT((ROWS($B$1:B47)-1)/3)+1,MOD(ROWS($B$1:B47)-1,3)+1)),"",INDEX('Infraestruturas Recolha'!$F$31:$H$105,INT((ROWS($B$1:B47)-1)/3)+1,MOD(ROWS($B$1:B47)-1,3)+1))</f>
        <v/>
      </c>
      <c r="T48" s="138" t="str">
        <f>IF(OR(L48="",'Infraestruturas Recolha'!$C$108="",'Infraestruturas Recolha'!$C$108="(máximo 300 carateres)"),"",'Infraestruturas Recolha'!$C$108)</f>
        <v/>
      </c>
    </row>
    <row r="49" spans="1:20">
      <c r="A49" s="24" t="str">
        <f>IF(I49="","",IF(OR('Identificação da EG'!$B$7=0,'Identificação da EG'!$B$7=""),"",Capa!$C$10))</f>
        <v/>
      </c>
      <c r="B49" s="24" t="str">
        <f>IF(I49="","",IF(OR('Identificação da EG'!$B$7=0,'Identificação da EG'!$B$7=""),"",'Identificação da EG'!$B$7))</f>
        <v/>
      </c>
      <c r="C49" s="24" t="str">
        <f>IF(I49="","",IF(B49="","",VLOOKUP(B49,Auxiliar!$DK$23:$DL$45,2,0)))</f>
        <v/>
      </c>
      <c r="D49" s="24" t="str">
        <f>IF(I49="","",IF(OR('Identificação da EG'!$B$7=0,'Identificação da EG'!$B$7=""),"","Portugal"))</f>
        <v/>
      </c>
      <c r="E49" s="24" t="str">
        <f>IF(I49="","",'Identificação da EG'!$C$7)</f>
        <v/>
      </c>
      <c r="F49" s="24" t="str">
        <f>IF(I49="","",'Identificação da EG'!$E$7)</f>
        <v/>
      </c>
      <c r="G49" s="24" t="str">
        <f t="shared" si="0"/>
        <v/>
      </c>
      <c r="H49" s="24" t="str">
        <f>IF(I49="","",'Identificação da EG'!$D$7)</f>
        <v/>
      </c>
      <c r="I49" s="138" t="str">
        <f t="shared" si="1"/>
        <v/>
      </c>
      <c r="J49" s="138" t="str">
        <v/>
      </c>
      <c r="K49" s="138"/>
      <c r="L49" s="138" t="str">
        <v/>
      </c>
      <c r="M49" s="138"/>
      <c r="N49" s="138"/>
      <c r="O49" s="142" t="str">
        <v/>
      </c>
      <c r="P49" s="142" t="str">
        <v/>
      </c>
      <c r="Q49" s="138" t="str">
        <f>IF(L47="","","Nº de estabelecimentos abrangidos")</f>
        <v/>
      </c>
      <c r="R49" s="138" t="str">
        <f t="shared" si="2"/>
        <v/>
      </c>
      <c r="S49" s="138" t="str" cm="1">
        <f t="array" ref="S49">IF(ISBLANK(INDEX('Infraestruturas Recolha'!$F$31:$H$105,INT((ROWS($B$1:B48)-1)/3)+1,MOD(ROWS($B$1:B48)-1,3)+1)),"",INDEX('Infraestruturas Recolha'!$F$31:$H$105,INT((ROWS($B$1:B48)-1)/3)+1,MOD(ROWS($B$1:B48)-1,3)+1))</f>
        <v/>
      </c>
      <c r="T49" s="138" t="str">
        <f>IF(OR(L49="",'Infraestruturas Recolha'!$C$108="",'Infraestruturas Recolha'!$C$108="(máximo 300 carateres)"),"",'Infraestruturas Recolha'!$C$108)</f>
        <v/>
      </c>
    </row>
    <row r="50" spans="1:20">
      <c r="A50" s="24" t="str">
        <f>IF(I50="","",IF(OR('Identificação da EG'!$B$7=0,'Identificação da EG'!$B$7=""),"",Capa!$C$10))</f>
        <v/>
      </c>
      <c r="B50" s="24" t="str">
        <f>IF(I50="","",IF(OR('Identificação da EG'!$B$7=0,'Identificação da EG'!$B$7=""),"",'Identificação da EG'!$B$7))</f>
        <v/>
      </c>
      <c r="C50" s="24" t="str">
        <f>IF(I50="","",IF(B50="","",VLOOKUP(B50,Auxiliar!$DK$23:$DL$45,2,0)))</f>
        <v/>
      </c>
      <c r="D50" s="24" t="str">
        <f>IF(I50="","",IF(OR('Identificação da EG'!$B$7=0,'Identificação da EG'!$B$7=""),"","Portugal"))</f>
        <v/>
      </c>
      <c r="E50" s="24" t="str">
        <f>IF(I50="","",'Identificação da EG'!$C$7)</f>
        <v/>
      </c>
      <c r="F50" s="24" t="str">
        <f>IF(I50="","",'Identificação da EG'!$E$7)</f>
        <v/>
      </c>
      <c r="G50" s="24" t="str">
        <f t="shared" si="0"/>
        <v/>
      </c>
      <c r="H50" s="24" t="str">
        <f>IF(I50="","",'Identificação da EG'!$D$7)</f>
        <v/>
      </c>
      <c r="I50" s="138" t="str">
        <f t="shared" si="1"/>
        <v/>
      </c>
      <c r="J50" s="138" t="str">
        <v/>
      </c>
      <c r="K50" s="138"/>
      <c r="L50" s="138" t="str">
        <v/>
      </c>
      <c r="M50" s="138"/>
      <c r="N50" s="138"/>
      <c r="O50" s="142" t="str">
        <v/>
      </c>
      <c r="P50" s="142" t="str">
        <v/>
      </c>
      <c r="Q50" s="138" t="str">
        <f>IF(L50="","","Nº de contentores")</f>
        <v/>
      </c>
      <c r="R50" s="138" t="str">
        <f t="shared" si="2"/>
        <v/>
      </c>
      <c r="S50" s="138" t="str" cm="1">
        <f t="array" ref="S50">IF(ISBLANK(INDEX('Infraestruturas Recolha'!$F$31:$H$105,INT((ROWS($B$1:B49)-1)/3)+1,MOD(ROWS($B$1:B49)-1,3)+1)),"",INDEX('Infraestruturas Recolha'!$F$31:$H$105,INT((ROWS($B$1:B49)-1)/3)+1,MOD(ROWS($B$1:B49)-1,3)+1))</f>
        <v/>
      </c>
      <c r="T50" s="138" t="str">
        <f>IF(OR(L50="",'Infraestruturas Recolha'!$C$108="",'Infraestruturas Recolha'!$C$108="(máximo 300 carateres)"),"",'Infraestruturas Recolha'!$C$108)</f>
        <v/>
      </c>
    </row>
    <row r="51" spans="1:20">
      <c r="A51" s="24" t="str">
        <f>IF(I51="","",IF(OR('Identificação da EG'!$B$7=0,'Identificação da EG'!$B$7=""),"",Capa!$C$10))</f>
        <v/>
      </c>
      <c r="B51" s="24" t="str">
        <f>IF(I51="","",IF(OR('Identificação da EG'!$B$7=0,'Identificação da EG'!$B$7=""),"",'Identificação da EG'!$B$7))</f>
        <v/>
      </c>
      <c r="C51" s="24" t="str">
        <f>IF(I51="","",IF(B51="","",VLOOKUP(B51,Auxiliar!$DK$23:$DL$45,2,0)))</f>
        <v/>
      </c>
      <c r="D51" s="24" t="str">
        <f>IF(I51="","",IF(OR('Identificação da EG'!$B$7=0,'Identificação da EG'!$B$7=""),"","Portugal"))</f>
        <v/>
      </c>
      <c r="E51" s="24" t="str">
        <f>IF(I51="","",'Identificação da EG'!$C$7)</f>
        <v/>
      </c>
      <c r="F51" s="24" t="str">
        <f>IF(I51="","",'Identificação da EG'!$E$7)</f>
        <v/>
      </c>
      <c r="G51" s="24" t="str">
        <f t="shared" si="0"/>
        <v/>
      </c>
      <c r="H51" s="24" t="str">
        <f>IF(I51="","",'Identificação da EG'!$D$7)</f>
        <v/>
      </c>
      <c r="I51" s="138" t="str">
        <f t="shared" si="1"/>
        <v/>
      </c>
      <c r="J51" s="138" t="str">
        <v/>
      </c>
      <c r="K51" s="138"/>
      <c r="L51" s="138" t="str">
        <v/>
      </c>
      <c r="M51" s="138"/>
      <c r="N51" s="138"/>
      <c r="O51" s="142" t="str">
        <v/>
      </c>
      <c r="P51" s="142" t="str">
        <v/>
      </c>
      <c r="Q51" s="138" t="str">
        <f>IF(L50="","","Nº de alojamentos abrangidos")</f>
        <v/>
      </c>
      <c r="R51" s="138" t="str">
        <f t="shared" si="2"/>
        <v/>
      </c>
      <c r="S51" s="138" t="str" cm="1">
        <f t="array" ref="S51">IF(ISBLANK(INDEX('Infraestruturas Recolha'!$F$31:$H$105,INT((ROWS($B$1:B50)-1)/3)+1,MOD(ROWS($B$1:B50)-1,3)+1)),"",INDEX('Infraestruturas Recolha'!$F$31:$H$105,INT((ROWS($B$1:B50)-1)/3)+1,MOD(ROWS($B$1:B50)-1,3)+1))</f>
        <v/>
      </c>
      <c r="T51" s="138" t="str">
        <f>IF(OR(L51="",'Infraestruturas Recolha'!$C$108="",'Infraestruturas Recolha'!$C$108="(máximo 300 carateres)"),"",'Infraestruturas Recolha'!$C$108)</f>
        <v/>
      </c>
    </row>
    <row r="52" spans="1:20">
      <c r="A52" s="24" t="str">
        <f>IF(I52="","",IF(OR('Identificação da EG'!$B$7=0,'Identificação da EG'!$B$7=""),"",Capa!$C$10))</f>
        <v/>
      </c>
      <c r="B52" s="24" t="str">
        <f>IF(I52="","",IF(OR('Identificação da EG'!$B$7=0,'Identificação da EG'!$B$7=""),"",'Identificação da EG'!$B$7))</f>
        <v/>
      </c>
      <c r="C52" s="24" t="str">
        <f>IF(I52="","",IF(B52="","",VLOOKUP(B52,Auxiliar!$DK$23:$DL$45,2,0)))</f>
        <v/>
      </c>
      <c r="D52" s="24" t="str">
        <f>IF(I52="","",IF(OR('Identificação da EG'!$B$7=0,'Identificação da EG'!$B$7=""),"","Portugal"))</f>
        <v/>
      </c>
      <c r="E52" s="24" t="str">
        <f>IF(I52="","",'Identificação da EG'!$C$7)</f>
        <v/>
      </c>
      <c r="F52" s="24" t="str">
        <f>IF(I52="","",'Identificação da EG'!$E$7)</f>
        <v/>
      </c>
      <c r="G52" s="24" t="str">
        <f t="shared" si="0"/>
        <v/>
      </c>
      <c r="H52" s="24" t="str">
        <f>IF(I52="","",'Identificação da EG'!$D$7)</f>
        <v/>
      </c>
      <c r="I52" s="138" t="str">
        <f t="shared" si="1"/>
        <v/>
      </c>
      <c r="J52" s="138" t="str">
        <v/>
      </c>
      <c r="K52" s="138"/>
      <c r="L52" s="138" t="str">
        <v/>
      </c>
      <c r="M52" s="138"/>
      <c r="N52" s="138"/>
      <c r="O52" s="142" t="str">
        <v/>
      </c>
      <c r="P52" s="142" t="str">
        <v/>
      </c>
      <c r="Q52" s="138" t="str">
        <f>IF(L50="","","Nº de estabelecimentos abrangidos")</f>
        <v/>
      </c>
      <c r="R52" s="138" t="str">
        <f t="shared" si="2"/>
        <v/>
      </c>
      <c r="S52" s="138" t="str" cm="1">
        <f t="array" ref="S52">IF(ISBLANK(INDEX('Infraestruturas Recolha'!$F$31:$H$105,INT((ROWS($B$1:B51)-1)/3)+1,MOD(ROWS($B$1:B51)-1,3)+1)),"",INDEX('Infraestruturas Recolha'!$F$31:$H$105,INT((ROWS($B$1:B51)-1)/3)+1,MOD(ROWS($B$1:B51)-1,3)+1))</f>
        <v/>
      </c>
      <c r="T52" s="138" t="str">
        <f>IF(OR(L52="",'Infraestruturas Recolha'!$C$108="",'Infraestruturas Recolha'!$C$108="(máximo 300 carateres)"),"",'Infraestruturas Recolha'!$C$108)</f>
        <v/>
      </c>
    </row>
    <row r="53" spans="1:20">
      <c r="A53" s="24" t="str">
        <f>IF(I53="","",IF(OR('Identificação da EG'!$B$7=0,'Identificação da EG'!$B$7=""),"",Capa!$C$10))</f>
        <v/>
      </c>
      <c r="B53" s="24" t="str">
        <f>IF(I53="","",IF(OR('Identificação da EG'!$B$7=0,'Identificação da EG'!$B$7=""),"",'Identificação da EG'!$B$7))</f>
        <v/>
      </c>
      <c r="C53" s="24" t="str">
        <f>IF(I53="","",IF(B53="","",VLOOKUP(B53,Auxiliar!$DK$23:$DL$45,2,0)))</f>
        <v/>
      </c>
      <c r="D53" s="24" t="str">
        <f>IF(I53="","",IF(OR('Identificação da EG'!$B$7=0,'Identificação da EG'!$B$7=""),"","Portugal"))</f>
        <v/>
      </c>
      <c r="E53" s="24" t="str">
        <f>IF(I53="","",'Identificação da EG'!$C$7)</f>
        <v/>
      </c>
      <c r="F53" s="24" t="str">
        <f>IF(I53="","",'Identificação da EG'!$E$7)</f>
        <v/>
      </c>
      <c r="G53" s="24" t="str">
        <f t="shared" si="0"/>
        <v/>
      </c>
      <c r="H53" s="24" t="str">
        <f>IF(I53="","",'Identificação da EG'!$D$7)</f>
        <v/>
      </c>
      <c r="I53" s="138" t="str">
        <f t="shared" si="1"/>
        <v/>
      </c>
      <c r="J53" s="138" t="str">
        <v/>
      </c>
      <c r="K53" s="138"/>
      <c r="L53" s="138" t="str">
        <v/>
      </c>
      <c r="M53" s="138"/>
      <c r="N53" s="138"/>
      <c r="O53" s="142" t="str">
        <v/>
      </c>
      <c r="P53" s="142" t="str">
        <v/>
      </c>
      <c r="Q53" s="138" t="str">
        <f>IF(L53="","","Nº de contentores")</f>
        <v/>
      </c>
      <c r="R53" s="138" t="str">
        <f t="shared" si="2"/>
        <v/>
      </c>
      <c r="S53" s="138" t="str" cm="1">
        <f t="array" ref="S53">IF(ISBLANK(INDEX('Infraestruturas Recolha'!$F$31:$H$105,INT((ROWS($B$1:B52)-1)/3)+1,MOD(ROWS($B$1:B52)-1,3)+1)),"",INDEX('Infraestruturas Recolha'!$F$31:$H$105,INT((ROWS($B$1:B52)-1)/3)+1,MOD(ROWS($B$1:B52)-1,3)+1))</f>
        <v/>
      </c>
      <c r="T53" s="138" t="str">
        <f>IF(OR(L53="",'Infraestruturas Recolha'!$C$108="",'Infraestruturas Recolha'!$C$108="(máximo 300 carateres)"),"",'Infraestruturas Recolha'!$C$108)</f>
        <v/>
      </c>
    </row>
    <row r="54" spans="1:20">
      <c r="A54" s="24" t="str">
        <f>IF(I54="","",IF(OR('Identificação da EG'!$B$7=0,'Identificação da EG'!$B$7=""),"",Capa!$C$10))</f>
        <v/>
      </c>
      <c r="B54" s="24" t="str">
        <f>IF(I54="","",IF(OR('Identificação da EG'!$B$7=0,'Identificação da EG'!$B$7=""),"",'Identificação da EG'!$B$7))</f>
        <v/>
      </c>
      <c r="C54" s="24" t="str">
        <f>IF(I54="","",IF(B54="","",VLOOKUP(B54,Auxiliar!$DK$23:$DL$45,2,0)))</f>
        <v/>
      </c>
      <c r="D54" s="24" t="str">
        <f>IF(I54="","",IF(OR('Identificação da EG'!$B$7=0,'Identificação da EG'!$B$7=""),"","Portugal"))</f>
        <v/>
      </c>
      <c r="E54" s="24" t="str">
        <f>IF(I54="","",'Identificação da EG'!$C$7)</f>
        <v/>
      </c>
      <c r="F54" s="24" t="str">
        <f>IF(I54="","",'Identificação da EG'!$E$7)</f>
        <v/>
      </c>
      <c r="G54" s="24" t="str">
        <f t="shared" si="0"/>
        <v/>
      </c>
      <c r="H54" s="24" t="str">
        <f>IF(I54="","",'Identificação da EG'!$D$7)</f>
        <v/>
      </c>
      <c r="I54" s="138" t="str">
        <f t="shared" si="1"/>
        <v/>
      </c>
      <c r="J54" s="138" t="str">
        <v/>
      </c>
      <c r="K54" s="138"/>
      <c r="L54" s="138" t="str">
        <v/>
      </c>
      <c r="M54" s="138"/>
      <c r="N54" s="138"/>
      <c r="O54" s="142" t="str">
        <v/>
      </c>
      <c r="P54" s="142" t="str">
        <v/>
      </c>
      <c r="Q54" s="138" t="str">
        <f>IF(L53="","","Nº de alojamentos abrangidos")</f>
        <v/>
      </c>
      <c r="R54" s="138" t="str">
        <f t="shared" si="2"/>
        <v/>
      </c>
      <c r="S54" s="138" t="str" cm="1">
        <f t="array" ref="S54">IF(ISBLANK(INDEX('Infraestruturas Recolha'!$F$31:$H$105,INT((ROWS($B$1:B53)-1)/3)+1,MOD(ROWS($B$1:B53)-1,3)+1)),"",INDEX('Infraestruturas Recolha'!$F$31:$H$105,INT((ROWS($B$1:B53)-1)/3)+1,MOD(ROWS($B$1:B53)-1,3)+1))</f>
        <v/>
      </c>
      <c r="T54" s="138" t="str">
        <f>IF(OR(L54="",'Infraestruturas Recolha'!$C$108="",'Infraestruturas Recolha'!$C$108="(máximo 300 carateres)"),"",'Infraestruturas Recolha'!$C$108)</f>
        <v/>
      </c>
    </row>
    <row r="55" spans="1:20">
      <c r="A55" s="24" t="str">
        <f>IF(I55="","",IF(OR('Identificação da EG'!$B$7=0,'Identificação da EG'!$B$7=""),"",Capa!$C$10))</f>
        <v/>
      </c>
      <c r="B55" s="24" t="str">
        <f>IF(I55="","",IF(OR('Identificação da EG'!$B$7=0,'Identificação da EG'!$B$7=""),"",'Identificação da EG'!$B$7))</f>
        <v/>
      </c>
      <c r="C55" s="24" t="str">
        <f>IF(I55="","",IF(B55="","",VLOOKUP(B55,Auxiliar!$DK$23:$DL$45,2,0)))</f>
        <v/>
      </c>
      <c r="D55" s="24" t="str">
        <f>IF(I55="","",IF(OR('Identificação da EG'!$B$7=0,'Identificação da EG'!$B$7=""),"","Portugal"))</f>
        <v/>
      </c>
      <c r="E55" s="24" t="str">
        <f>IF(I55="","",'Identificação da EG'!$C$7)</f>
        <v/>
      </c>
      <c r="F55" s="24" t="str">
        <f>IF(I55="","",'Identificação da EG'!$E$7)</f>
        <v/>
      </c>
      <c r="G55" s="24" t="str">
        <f t="shared" si="0"/>
        <v/>
      </c>
      <c r="H55" s="24" t="str">
        <f>IF(I55="","",'Identificação da EG'!$D$7)</f>
        <v/>
      </c>
      <c r="I55" s="138" t="str">
        <f t="shared" si="1"/>
        <v/>
      </c>
      <c r="J55" s="138" t="str">
        <v/>
      </c>
      <c r="K55" s="138"/>
      <c r="L55" s="138" t="str">
        <v/>
      </c>
      <c r="M55" s="138"/>
      <c r="N55" s="138"/>
      <c r="O55" s="142" t="str">
        <v/>
      </c>
      <c r="P55" s="142" t="str">
        <v/>
      </c>
      <c r="Q55" s="138" t="str">
        <f>IF(L53="","","Nº de estabelecimentos abrangidos")</f>
        <v/>
      </c>
      <c r="R55" s="138" t="str">
        <f t="shared" si="2"/>
        <v/>
      </c>
      <c r="S55" s="138" t="str" cm="1">
        <f t="array" ref="S55">IF(ISBLANK(INDEX('Infraestruturas Recolha'!$F$31:$H$105,INT((ROWS($B$1:B54)-1)/3)+1,MOD(ROWS($B$1:B54)-1,3)+1)),"",INDEX('Infraestruturas Recolha'!$F$31:$H$105,INT((ROWS($B$1:B54)-1)/3)+1,MOD(ROWS($B$1:B54)-1,3)+1))</f>
        <v/>
      </c>
      <c r="T55" s="138" t="str">
        <f>IF(OR(L55="",'Infraestruturas Recolha'!$C$108="",'Infraestruturas Recolha'!$C$108="(máximo 300 carateres)"),"",'Infraestruturas Recolha'!$C$108)</f>
        <v/>
      </c>
    </row>
    <row r="56" spans="1:20">
      <c r="A56" s="24" t="str">
        <f>IF(I56="","",IF(OR('Identificação da EG'!$B$7=0,'Identificação da EG'!$B$7=""),"",Capa!$C$10))</f>
        <v/>
      </c>
      <c r="B56" s="24" t="str">
        <f>IF(I56="","",IF(OR('Identificação da EG'!$B$7=0,'Identificação da EG'!$B$7=""),"",'Identificação da EG'!$B$7))</f>
        <v/>
      </c>
      <c r="C56" s="24" t="str">
        <f>IF(I56="","",IF(B56="","",VLOOKUP(B56,Auxiliar!$DK$23:$DL$45,2,0)))</f>
        <v/>
      </c>
      <c r="D56" s="24" t="str">
        <f>IF(I56="","",IF(OR('Identificação da EG'!$B$7=0,'Identificação da EG'!$B$7=""),"","Portugal"))</f>
        <v/>
      </c>
      <c r="E56" s="24" t="str">
        <f>IF(I56="","",'Identificação da EG'!$C$7)</f>
        <v/>
      </c>
      <c r="F56" s="24" t="str">
        <f>IF(I56="","",'Identificação da EG'!$E$7)</f>
        <v/>
      </c>
      <c r="G56" s="24" t="str">
        <f t="shared" si="0"/>
        <v/>
      </c>
      <c r="H56" s="24" t="str">
        <f>IF(I56="","",'Identificação da EG'!$D$7)</f>
        <v/>
      </c>
      <c r="I56" s="138" t="str">
        <f t="shared" si="1"/>
        <v/>
      </c>
      <c r="J56" s="138" t="str">
        <v/>
      </c>
      <c r="K56" s="138"/>
      <c r="L56" s="138" t="str">
        <v/>
      </c>
      <c r="M56" s="138"/>
      <c r="N56" s="138"/>
      <c r="O56" s="142" t="str">
        <v/>
      </c>
      <c r="P56" s="142" t="str">
        <v/>
      </c>
      <c r="Q56" s="138" t="str">
        <f>IF(L56="","","Nº de contentores")</f>
        <v/>
      </c>
      <c r="R56" s="138" t="str">
        <f t="shared" si="2"/>
        <v/>
      </c>
      <c r="S56" s="138" t="str" cm="1">
        <f t="array" ref="S56">IF(ISBLANK(INDEX('Infraestruturas Recolha'!$F$31:$H$105,INT((ROWS($B$1:B55)-1)/3)+1,MOD(ROWS($B$1:B55)-1,3)+1)),"",INDEX('Infraestruturas Recolha'!$F$31:$H$105,INT((ROWS($B$1:B55)-1)/3)+1,MOD(ROWS($B$1:B55)-1,3)+1))</f>
        <v/>
      </c>
      <c r="T56" s="138" t="str">
        <f>IF(OR(L56="",'Infraestruturas Recolha'!$C$108="",'Infraestruturas Recolha'!$C$108="(máximo 300 carateres)"),"",'Infraestruturas Recolha'!$C$108)</f>
        <v/>
      </c>
    </row>
    <row r="57" spans="1:20">
      <c r="A57" s="24" t="str">
        <f>IF(I57="","",IF(OR('Identificação da EG'!$B$7=0,'Identificação da EG'!$B$7=""),"",Capa!$C$10))</f>
        <v/>
      </c>
      <c r="B57" s="24" t="str">
        <f>IF(I57="","",IF(OR('Identificação da EG'!$B$7=0,'Identificação da EG'!$B$7=""),"",'Identificação da EG'!$B$7))</f>
        <v/>
      </c>
      <c r="C57" s="24" t="str">
        <f>IF(I57="","",IF(B57="","",VLOOKUP(B57,Auxiliar!$DK$23:$DL$45,2,0)))</f>
        <v/>
      </c>
      <c r="D57" s="24" t="str">
        <f>IF(I57="","",IF(OR('Identificação da EG'!$B$7=0,'Identificação da EG'!$B$7=""),"","Portugal"))</f>
        <v/>
      </c>
      <c r="E57" s="24" t="str">
        <f>IF(I57="","",'Identificação da EG'!$C$7)</f>
        <v/>
      </c>
      <c r="F57" s="24" t="str">
        <f>IF(I57="","",'Identificação da EG'!$E$7)</f>
        <v/>
      </c>
      <c r="G57" s="24" t="str">
        <f t="shared" si="0"/>
        <v/>
      </c>
      <c r="H57" s="24" t="str">
        <f>IF(I57="","",'Identificação da EG'!$D$7)</f>
        <v/>
      </c>
      <c r="I57" s="138" t="str">
        <f t="shared" si="1"/>
        <v/>
      </c>
      <c r="J57" s="138" t="str">
        <v/>
      </c>
      <c r="K57" s="138"/>
      <c r="L57" s="138" t="str">
        <v/>
      </c>
      <c r="M57" s="138"/>
      <c r="N57" s="138"/>
      <c r="O57" s="142" t="str">
        <v/>
      </c>
      <c r="P57" s="142" t="str">
        <v/>
      </c>
      <c r="Q57" s="138" t="str">
        <f>IF(L56="","","Nº de alojamentos abrangidos")</f>
        <v/>
      </c>
      <c r="R57" s="138" t="str">
        <f t="shared" si="2"/>
        <v/>
      </c>
      <c r="S57" s="138" t="str" cm="1">
        <f t="array" ref="S57">IF(ISBLANK(INDEX('Infraestruturas Recolha'!$F$31:$H$105,INT((ROWS($B$1:B56)-1)/3)+1,MOD(ROWS($B$1:B56)-1,3)+1)),"",INDEX('Infraestruturas Recolha'!$F$31:$H$105,INT((ROWS($B$1:B56)-1)/3)+1,MOD(ROWS($B$1:B56)-1,3)+1))</f>
        <v/>
      </c>
      <c r="T57" s="138" t="str">
        <f>IF(OR(L57="",'Infraestruturas Recolha'!$C$108="",'Infraestruturas Recolha'!$C$108="(máximo 300 carateres)"),"",'Infraestruturas Recolha'!$C$108)</f>
        <v/>
      </c>
    </row>
    <row r="58" spans="1:20">
      <c r="A58" s="24" t="str">
        <f>IF(I58="","",IF(OR('Identificação da EG'!$B$7=0,'Identificação da EG'!$B$7=""),"",Capa!$C$10))</f>
        <v/>
      </c>
      <c r="B58" s="24" t="str">
        <f>IF(I58="","",IF(OR('Identificação da EG'!$B$7=0,'Identificação da EG'!$B$7=""),"",'Identificação da EG'!$B$7))</f>
        <v/>
      </c>
      <c r="C58" s="24" t="str">
        <f>IF(I58="","",IF(B58="","",VLOOKUP(B58,Auxiliar!$DK$23:$DL$45,2,0)))</f>
        <v/>
      </c>
      <c r="D58" s="24" t="str">
        <f>IF(I58="","",IF(OR('Identificação da EG'!$B$7=0,'Identificação da EG'!$B$7=""),"","Portugal"))</f>
        <v/>
      </c>
      <c r="E58" s="24" t="str">
        <f>IF(I58="","",'Identificação da EG'!$C$7)</f>
        <v/>
      </c>
      <c r="F58" s="24" t="str">
        <f>IF(I58="","",'Identificação da EG'!$E$7)</f>
        <v/>
      </c>
      <c r="G58" s="24" t="str">
        <f t="shared" si="0"/>
        <v/>
      </c>
      <c r="H58" s="24" t="str">
        <f>IF(I58="","",'Identificação da EG'!$D$7)</f>
        <v/>
      </c>
      <c r="I58" s="138" t="str">
        <f t="shared" si="1"/>
        <v/>
      </c>
      <c r="J58" s="138" t="str">
        <v/>
      </c>
      <c r="K58" s="138"/>
      <c r="L58" s="138" t="str">
        <v/>
      </c>
      <c r="M58" s="138"/>
      <c r="N58" s="138"/>
      <c r="O58" s="142" t="str">
        <v/>
      </c>
      <c r="P58" s="142" t="str">
        <v/>
      </c>
      <c r="Q58" s="138" t="str">
        <f>IF(L56="","","Nº de estabelecimentos abrangidos")</f>
        <v/>
      </c>
      <c r="R58" s="138" t="str">
        <f t="shared" si="2"/>
        <v/>
      </c>
      <c r="S58" s="138" t="str" cm="1">
        <f t="array" ref="S58">IF(ISBLANK(INDEX('Infraestruturas Recolha'!$F$31:$H$105,INT((ROWS($B$1:B57)-1)/3)+1,MOD(ROWS($B$1:B57)-1,3)+1)),"",INDEX('Infraestruturas Recolha'!$F$31:$H$105,INT((ROWS($B$1:B57)-1)/3)+1,MOD(ROWS($B$1:B57)-1,3)+1))</f>
        <v/>
      </c>
      <c r="T58" s="138" t="str">
        <f>IF(OR(L58="",'Infraestruturas Recolha'!$C$108="",'Infraestruturas Recolha'!$C$108="(máximo 300 carateres)"),"",'Infraestruturas Recolha'!$C$108)</f>
        <v/>
      </c>
    </row>
    <row r="59" spans="1:20">
      <c r="A59" s="24" t="str">
        <f>IF(I59="","",IF(OR('Identificação da EG'!$B$7=0,'Identificação da EG'!$B$7=""),"",Capa!$C$10))</f>
        <v/>
      </c>
      <c r="B59" s="24" t="str">
        <f>IF(I59="","",IF(OR('Identificação da EG'!$B$7=0,'Identificação da EG'!$B$7=""),"",'Identificação da EG'!$B$7))</f>
        <v/>
      </c>
      <c r="C59" s="24" t="str">
        <f>IF(I59="","",IF(B59="","",VLOOKUP(B59,Auxiliar!$DK$23:$DL$45,2,0)))</f>
        <v/>
      </c>
      <c r="D59" s="24" t="str">
        <f>IF(I59="","",IF(OR('Identificação da EG'!$B$7=0,'Identificação da EG'!$B$7=""),"","Portugal"))</f>
        <v/>
      </c>
      <c r="E59" s="24" t="str">
        <f>IF(I59="","",'Identificação da EG'!$C$7)</f>
        <v/>
      </c>
      <c r="F59" s="24" t="str">
        <f>IF(I59="","",'Identificação da EG'!$E$7)</f>
        <v/>
      </c>
      <c r="G59" s="24" t="str">
        <f t="shared" si="0"/>
        <v/>
      </c>
      <c r="H59" s="24" t="str">
        <f>IF(I59="","",'Identificação da EG'!$D$7)</f>
        <v/>
      </c>
      <c r="I59" s="138" t="str">
        <f t="shared" si="1"/>
        <v/>
      </c>
      <c r="J59" s="138" t="str">
        <v/>
      </c>
      <c r="K59" s="138"/>
      <c r="L59" s="138" t="str">
        <v/>
      </c>
      <c r="M59" s="138"/>
      <c r="N59" s="138"/>
      <c r="O59" s="142" t="str">
        <v/>
      </c>
      <c r="P59" s="142" t="str">
        <v/>
      </c>
      <c r="Q59" s="138" t="str">
        <f>IF(L59="","","Nº de contentores")</f>
        <v/>
      </c>
      <c r="R59" s="138" t="str">
        <f t="shared" si="2"/>
        <v/>
      </c>
      <c r="S59" s="138" t="str" cm="1">
        <f t="array" ref="S59">IF(ISBLANK(INDEX('Infraestruturas Recolha'!$F$31:$H$105,INT((ROWS($B$1:B58)-1)/3)+1,MOD(ROWS($B$1:B58)-1,3)+1)),"",INDEX('Infraestruturas Recolha'!$F$31:$H$105,INT((ROWS($B$1:B58)-1)/3)+1,MOD(ROWS($B$1:B58)-1,3)+1))</f>
        <v/>
      </c>
      <c r="T59" s="138" t="str">
        <f>IF(OR(L59="",'Infraestruturas Recolha'!$C$108="",'Infraestruturas Recolha'!$C$108="(máximo 300 carateres)"),"",'Infraestruturas Recolha'!$C$108)</f>
        <v/>
      </c>
    </row>
    <row r="60" spans="1:20">
      <c r="A60" s="24" t="str">
        <f>IF(I60="","",IF(OR('Identificação da EG'!$B$7=0,'Identificação da EG'!$B$7=""),"",Capa!$C$10))</f>
        <v/>
      </c>
      <c r="B60" s="24" t="str">
        <f>IF(I60="","",IF(OR('Identificação da EG'!$B$7=0,'Identificação da EG'!$B$7=""),"",'Identificação da EG'!$B$7))</f>
        <v/>
      </c>
      <c r="C60" s="24" t="str">
        <f>IF(I60="","",IF(B60="","",VLOOKUP(B60,Auxiliar!$DK$23:$DL$45,2,0)))</f>
        <v/>
      </c>
      <c r="D60" s="24" t="str">
        <f>IF(I60="","",IF(OR('Identificação da EG'!$B$7=0,'Identificação da EG'!$B$7=""),"","Portugal"))</f>
        <v/>
      </c>
      <c r="E60" s="24" t="str">
        <f>IF(I60="","",'Identificação da EG'!$C$7)</f>
        <v/>
      </c>
      <c r="F60" s="24" t="str">
        <f>IF(I60="","",'Identificação da EG'!$E$7)</f>
        <v/>
      </c>
      <c r="G60" s="24" t="str">
        <f t="shared" si="0"/>
        <v/>
      </c>
      <c r="H60" s="24" t="str">
        <f>IF(I60="","",'Identificação da EG'!$D$7)</f>
        <v/>
      </c>
      <c r="I60" s="138" t="str">
        <f t="shared" si="1"/>
        <v/>
      </c>
      <c r="J60" s="138" t="str">
        <v/>
      </c>
      <c r="K60" s="138"/>
      <c r="L60" s="138" t="str">
        <v/>
      </c>
      <c r="M60" s="138"/>
      <c r="N60" s="138"/>
      <c r="O60" s="142" t="str">
        <v/>
      </c>
      <c r="P60" s="142" t="str">
        <v/>
      </c>
      <c r="Q60" s="138" t="str">
        <f>IF(L59="","","Nº de alojamentos abrangidos")</f>
        <v/>
      </c>
      <c r="R60" s="138" t="str">
        <f t="shared" si="2"/>
        <v/>
      </c>
      <c r="S60" s="138" t="str" cm="1">
        <f t="array" ref="S60">IF(ISBLANK(INDEX('Infraestruturas Recolha'!$F$31:$H$105,INT((ROWS($B$1:B59)-1)/3)+1,MOD(ROWS($B$1:B59)-1,3)+1)),"",INDEX('Infraestruturas Recolha'!$F$31:$H$105,INT((ROWS($B$1:B59)-1)/3)+1,MOD(ROWS($B$1:B59)-1,3)+1))</f>
        <v/>
      </c>
      <c r="T60" s="138" t="str">
        <f>IF(OR(L60="",'Infraestruturas Recolha'!$C$108="",'Infraestruturas Recolha'!$C$108="(máximo 300 carateres)"),"",'Infraestruturas Recolha'!$C$108)</f>
        <v/>
      </c>
    </row>
    <row r="61" spans="1:20">
      <c r="A61" s="24" t="str">
        <f>IF(I61="","",IF(OR('Identificação da EG'!$B$7=0,'Identificação da EG'!$B$7=""),"",Capa!$C$10))</f>
        <v/>
      </c>
      <c r="B61" s="24" t="str">
        <f>IF(I61="","",IF(OR('Identificação da EG'!$B$7=0,'Identificação da EG'!$B$7=""),"",'Identificação da EG'!$B$7))</f>
        <v/>
      </c>
      <c r="C61" s="24" t="str">
        <f>IF(I61="","",IF(B61="","",VLOOKUP(B61,Auxiliar!$DK$23:$DL$45,2,0)))</f>
        <v/>
      </c>
      <c r="D61" s="24" t="str">
        <f>IF(I61="","",IF(OR('Identificação da EG'!$B$7=0,'Identificação da EG'!$B$7=""),"","Portugal"))</f>
        <v/>
      </c>
      <c r="E61" s="24" t="str">
        <f>IF(I61="","",'Identificação da EG'!$C$7)</f>
        <v/>
      </c>
      <c r="F61" s="24" t="str">
        <f>IF(I61="","",'Identificação da EG'!$E$7)</f>
        <v/>
      </c>
      <c r="G61" s="24" t="str">
        <f t="shared" si="0"/>
        <v/>
      </c>
      <c r="H61" s="24" t="str">
        <f>IF(I61="","",'Identificação da EG'!$D$7)</f>
        <v/>
      </c>
      <c r="I61" s="138" t="str">
        <f t="shared" si="1"/>
        <v/>
      </c>
      <c r="J61" s="138" t="str">
        <v/>
      </c>
      <c r="K61" s="138"/>
      <c r="L61" s="138" t="str">
        <v/>
      </c>
      <c r="M61" s="138"/>
      <c r="N61" s="138"/>
      <c r="O61" s="142" t="str">
        <v/>
      </c>
      <c r="P61" s="142" t="str">
        <v/>
      </c>
      <c r="Q61" s="138" t="str">
        <f>IF(L59="","","Nº de estabelecimentos abrangidos")</f>
        <v/>
      </c>
      <c r="R61" s="138" t="str">
        <f t="shared" si="2"/>
        <v/>
      </c>
      <c r="S61" s="138" t="str" cm="1">
        <f t="array" ref="S61">IF(ISBLANK(INDEX('Infraestruturas Recolha'!$F$31:$H$105,INT((ROWS($B$1:B60)-1)/3)+1,MOD(ROWS($B$1:B60)-1,3)+1)),"",INDEX('Infraestruturas Recolha'!$F$31:$H$105,INT((ROWS($B$1:B60)-1)/3)+1,MOD(ROWS($B$1:B60)-1,3)+1))</f>
        <v/>
      </c>
      <c r="T61" s="138" t="str">
        <f>IF(OR(L61="",'Infraestruturas Recolha'!$C$108="",'Infraestruturas Recolha'!$C$108="(máximo 300 carateres)"),"",'Infraestruturas Recolha'!$C$108)</f>
        <v/>
      </c>
    </row>
    <row r="62" spans="1:20">
      <c r="A62" s="24" t="str">
        <f>IF(I62="","",IF(OR('Identificação da EG'!$B$7=0,'Identificação da EG'!$B$7=""),"",Capa!$C$10))</f>
        <v/>
      </c>
      <c r="B62" s="24" t="str">
        <f>IF(I62="","",IF(OR('Identificação da EG'!$B$7=0,'Identificação da EG'!$B$7=""),"",'Identificação da EG'!$B$7))</f>
        <v/>
      </c>
      <c r="C62" s="24" t="str">
        <f>IF(I62="","",IF(B62="","",VLOOKUP(B62,Auxiliar!$DK$23:$DL$45,2,0)))</f>
        <v/>
      </c>
      <c r="D62" s="24" t="str">
        <f>IF(I62="","",IF(OR('Identificação da EG'!$B$7=0,'Identificação da EG'!$B$7=""),"","Portugal"))</f>
        <v/>
      </c>
      <c r="E62" s="24" t="str">
        <f>IF(I62="","",'Identificação da EG'!$C$7)</f>
        <v/>
      </c>
      <c r="F62" s="24" t="str">
        <f>IF(I62="","",'Identificação da EG'!$E$7)</f>
        <v/>
      </c>
      <c r="G62" s="24" t="str">
        <f t="shared" si="0"/>
        <v/>
      </c>
      <c r="H62" s="24" t="str">
        <f>IF(I62="","",'Identificação da EG'!$D$7)</f>
        <v/>
      </c>
      <c r="I62" s="138" t="str">
        <f t="shared" si="1"/>
        <v/>
      </c>
      <c r="J62" s="138" t="str">
        <v/>
      </c>
      <c r="K62" s="138"/>
      <c r="L62" s="138" t="str">
        <v/>
      </c>
      <c r="M62" s="138"/>
      <c r="N62" s="138"/>
      <c r="O62" s="142" t="str">
        <v/>
      </c>
      <c r="P62" s="142" t="str">
        <v/>
      </c>
      <c r="Q62" s="138" t="str">
        <f>IF(L62="","","Nº de contentores")</f>
        <v/>
      </c>
      <c r="R62" s="138" t="str">
        <f t="shared" si="2"/>
        <v/>
      </c>
      <c r="S62" s="138" t="str" cm="1">
        <f t="array" ref="S62">IF(ISBLANK(INDEX('Infraestruturas Recolha'!$F$31:$H$105,INT((ROWS($B$1:B61)-1)/3)+1,MOD(ROWS($B$1:B61)-1,3)+1)),"",INDEX('Infraestruturas Recolha'!$F$31:$H$105,INT((ROWS($B$1:B61)-1)/3)+1,MOD(ROWS($B$1:B61)-1,3)+1))</f>
        <v/>
      </c>
      <c r="T62" s="138" t="str">
        <f>IF(OR(L62="",'Infraestruturas Recolha'!$C$108="",'Infraestruturas Recolha'!$C$108="(máximo 300 carateres)"),"",'Infraestruturas Recolha'!$C$108)</f>
        <v/>
      </c>
    </row>
    <row r="63" spans="1:20">
      <c r="A63" s="24" t="str">
        <f>IF(I63="","",IF(OR('Identificação da EG'!$B$7=0,'Identificação da EG'!$B$7=""),"",Capa!$C$10))</f>
        <v/>
      </c>
      <c r="B63" s="24" t="str">
        <f>IF(I63="","",IF(OR('Identificação da EG'!$B$7=0,'Identificação da EG'!$B$7=""),"",'Identificação da EG'!$B$7))</f>
        <v/>
      </c>
      <c r="C63" s="24" t="str">
        <f>IF(I63="","",IF(B63="","",VLOOKUP(B63,Auxiliar!$DK$23:$DL$45,2,0)))</f>
        <v/>
      </c>
      <c r="D63" s="24" t="str">
        <f>IF(I63="","",IF(OR('Identificação da EG'!$B$7=0,'Identificação da EG'!$B$7=""),"","Portugal"))</f>
        <v/>
      </c>
      <c r="E63" s="24" t="str">
        <f>IF(I63="","",'Identificação da EG'!$C$7)</f>
        <v/>
      </c>
      <c r="F63" s="24" t="str">
        <f>IF(I63="","",'Identificação da EG'!$E$7)</f>
        <v/>
      </c>
      <c r="G63" s="24" t="str">
        <f t="shared" si="0"/>
        <v/>
      </c>
      <c r="H63" s="24" t="str">
        <f>IF(I63="","",'Identificação da EG'!$D$7)</f>
        <v/>
      </c>
      <c r="I63" s="138" t="str">
        <f t="shared" si="1"/>
        <v/>
      </c>
      <c r="J63" s="138" t="str">
        <v/>
      </c>
      <c r="K63" s="138"/>
      <c r="L63" s="138" t="str">
        <v/>
      </c>
      <c r="M63" s="138"/>
      <c r="N63" s="138"/>
      <c r="O63" s="142" t="str">
        <v/>
      </c>
      <c r="P63" s="142" t="str">
        <v/>
      </c>
      <c r="Q63" s="138" t="str">
        <f>IF(L62="","","Nº de alojamentos abrangidos")</f>
        <v/>
      </c>
      <c r="R63" s="138" t="str">
        <f t="shared" si="2"/>
        <v/>
      </c>
      <c r="S63" s="138" t="str" cm="1">
        <f t="array" ref="S63">IF(ISBLANK(INDEX('Infraestruturas Recolha'!$F$31:$H$105,INT((ROWS($B$1:B62)-1)/3)+1,MOD(ROWS($B$1:B62)-1,3)+1)),"",INDEX('Infraestruturas Recolha'!$F$31:$H$105,INT((ROWS($B$1:B62)-1)/3)+1,MOD(ROWS($B$1:B62)-1,3)+1))</f>
        <v/>
      </c>
      <c r="T63" s="138" t="str">
        <f>IF(OR(L63="",'Infraestruturas Recolha'!$C$108="",'Infraestruturas Recolha'!$C$108="(máximo 300 carateres)"),"",'Infraestruturas Recolha'!$C$108)</f>
        <v/>
      </c>
    </row>
    <row r="64" spans="1:20">
      <c r="A64" s="24" t="str">
        <f>IF(I64="","",IF(OR('Identificação da EG'!$B$7=0,'Identificação da EG'!$B$7=""),"",Capa!$C$10))</f>
        <v/>
      </c>
      <c r="B64" s="24" t="str">
        <f>IF(I64="","",IF(OR('Identificação da EG'!$B$7=0,'Identificação da EG'!$B$7=""),"",'Identificação da EG'!$B$7))</f>
        <v/>
      </c>
      <c r="C64" s="24" t="str">
        <f>IF(I64="","",IF(B64="","",VLOOKUP(B64,Auxiliar!$DK$23:$DL$45,2,0)))</f>
        <v/>
      </c>
      <c r="D64" s="24" t="str">
        <f>IF(I64="","",IF(OR('Identificação da EG'!$B$7=0,'Identificação da EG'!$B$7=""),"","Portugal"))</f>
        <v/>
      </c>
      <c r="E64" s="24" t="str">
        <f>IF(I64="","",'Identificação da EG'!$C$7)</f>
        <v/>
      </c>
      <c r="F64" s="24" t="str">
        <f>IF(I64="","",'Identificação da EG'!$E$7)</f>
        <v/>
      </c>
      <c r="G64" s="24" t="str">
        <f t="shared" si="0"/>
        <v/>
      </c>
      <c r="H64" s="24" t="str">
        <f>IF(I64="","",'Identificação da EG'!$D$7)</f>
        <v/>
      </c>
      <c r="I64" s="138" t="str">
        <f t="shared" si="1"/>
        <v/>
      </c>
      <c r="J64" s="138" t="str">
        <v/>
      </c>
      <c r="K64" s="138"/>
      <c r="L64" s="138" t="str">
        <v/>
      </c>
      <c r="M64" s="138"/>
      <c r="N64" s="138"/>
      <c r="O64" s="142" t="str">
        <v/>
      </c>
      <c r="P64" s="142" t="str">
        <v/>
      </c>
      <c r="Q64" s="138" t="str">
        <f>IF(L62="","","Nº de estabelecimentos abrangidos")</f>
        <v/>
      </c>
      <c r="R64" s="138" t="str">
        <f t="shared" si="2"/>
        <v/>
      </c>
      <c r="S64" s="138" t="str" cm="1">
        <f t="array" ref="S64">IF(ISBLANK(INDEX('Infraestruturas Recolha'!$F$31:$H$105,INT((ROWS($B$1:B63)-1)/3)+1,MOD(ROWS($B$1:B63)-1,3)+1)),"",INDEX('Infraestruturas Recolha'!$F$31:$H$105,INT((ROWS($B$1:B63)-1)/3)+1,MOD(ROWS($B$1:B63)-1,3)+1))</f>
        <v/>
      </c>
      <c r="T64" s="138" t="str">
        <f>IF(OR(L64="",'Infraestruturas Recolha'!$C$108="",'Infraestruturas Recolha'!$C$108="(máximo 300 carateres)"),"",'Infraestruturas Recolha'!$C$108)</f>
        <v/>
      </c>
    </row>
    <row r="65" spans="1:20">
      <c r="A65" s="24" t="str">
        <f>IF(I65="","",IF(OR('Identificação da EG'!$B$7=0,'Identificação da EG'!$B$7=""),"",Capa!$C$10))</f>
        <v/>
      </c>
      <c r="B65" s="24" t="str">
        <f>IF(I65="","",IF(OR('Identificação da EG'!$B$7=0,'Identificação da EG'!$B$7=""),"",'Identificação da EG'!$B$7))</f>
        <v/>
      </c>
      <c r="C65" s="24" t="str">
        <f>IF(I65="","",IF(B65="","",VLOOKUP(B65,Auxiliar!$DK$23:$DL$45,2,0)))</f>
        <v/>
      </c>
      <c r="D65" s="24" t="str">
        <f>IF(I65="","",IF(OR('Identificação da EG'!$B$7=0,'Identificação da EG'!$B$7=""),"","Portugal"))</f>
        <v/>
      </c>
      <c r="E65" s="24" t="str">
        <f>IF(I65="","",'Identificação da EG'!$C$7)</f>
        <v/>
      </c>
      <c r="F65" s="24" t="str">
        <f>IF(I65="","",'Identificação da EG'!$E$7)</f>
        <v/>
      </c>
      <c r="G65" s="24" t="str">
        <f t="shared" si="0"/>
        <v/>
      </c>
      <c r="H65" s="24" t="str">
        <f>IF(I65="","",'Identificação da EG'!$D$7)</f>
        <v/>
      </c>
      <c r="I65" s="138" t="str">
        <f t="shared" si="1"/>
        <v/>
      </c>
      <c r="J65" s="138" t="str">
        <v/>
      </c>
      <c r="K65" s="138"/>
      <c r="L65" s="138" t="str">
        <v/>
      </c>
      <c r="M65" s="138"/>
      <c r="N65" s="138"/>
      <c r="O65" s="142" t="str">
        <v/>
      </c>
      <c r="P65" s="142" t="str">
        <v/>
      </c>
      <c r="Q65" s="138" t="str">
        <f>IF(L65="","","Nº de contentores")</f>
        <v/>
      </c>
      <c r="R65" s="138" t="str">
        <f t="shared" si="2"/>
        <v/>
      </c>
      <c r="S65" s="138" t="str" cm="1">
        <f t="array" ref="S65">IF(ISBLANK(INDEX('Infraestruturas Recolha'!$F$31:$H$105,INT((ROWS($B$1:B64)-1)/3)+1,MOD(ROWS($B$1:B64)-1,3)+1)),"",INDEX('Infraestruturas Recolha'!$F$31:$H$105,INT((ROWS($B$1:B64)-1)/3)+1,MOD(ROWS($B$1:B64)-1,3)+1))</f>
        <v/>
      </c>
      <c r="T65" s="138" t="str">
        <f>IF(OR(L65="",'Infraestruturas Recolha'!$C$108="",'Infraestruturas Recolha'!$C$108="(máximo 300 carateres)"),"",'Infraestruturas Recolha'!$C$108)</f>
        <v/>
      </c>
    </row>
    <row r="66" spans="1:20">
      <c r="A66" s="24" t="str">
        <f>IF(I66="","",IF(OR('Identificação da EG'!$B$7=0,'Identificação da EG'!$B$7=""),"",Capa!$C$10))</f>
        <v/>
      </c>
      <c r="B66" s="24" t="str">
        <f>IF(I66="","",IF(OR('Identificação da EG'!$B$7=0,'Identificação da EG'!$B$7=""),"",'Identificação da EG'!$B$7))</f>
        <v/>
      </c>
      <c r="C66" s="24" t="str">
        <f>IF(I66="","",IF(B66="","",VLOOKUP(B66,Auxiliar!$DK$23:$DL$45,2,0)))</f>
        <v/>
      </c>
      <c r="D66" s="24" t="str">
        <f>IF(I66="","",IF(OR('Identificação da EG'!$B$7=0,'Identificação da EG'!$B$7=""),"","Portugal"))</f>
        <v/>
      </c>
      <c r="E66" s="24" t="str">
        <f>IF(I66="","",'Identificação da EG'!$C$7)</f>
        <v/>
      </c>
      <c r="F66" s="24" t="str">
        <f>IF(I66="","",'Identificação da EG'!$E$7)</f>
        <v/>
      </c>
      <c r="G66" s="24" t="str">
        <f t="shared" si="0"/>
        <v/>
      </c>
      <c r="H66" s="24" t="str">
        <f>IF(I66="","",'Identificação da EG'!$D$7)</f>
        <v/>
      </c>
      <c r="I66" s="138" t="str">
        <f t="shared" si="1"/>
        <v/>
      </c>
      <c r="J66" s="138" t="str">
        <v/>
      </c>
      <c r="K66" s="138"/>
      <c r="L66" s="138" t="str">
        <v/>
      </c>
      <c r="M66" s="138"/>
      <c r="N66" s="138"/>
      <c r="O66" s="142" t="str">
        <v/>
      </c>
      <c r="P66" s="142" t="str">
        <v/>
      </c>
      <c r="Q66" s="138" t="str">
        <f>IF(L65="","","Nº de alojamentos abrangidos")</f>
        <v/>
      </c>
      <c r="R66" s="138" t="str">
        <f t="shared" si="2"/>
        <v/>
      </c>
      <c r="S66" s="138" t="str" cm="1">
        <f t="array" ref="S66">IF(ISBLANK(INDEX('Infraestruturas Recolha'!$F$31:$H$105,INT((ROWS($B$1:B65)-1)/3)+1,MOD(ROWS($B$1:B65)-1,3)+1)),"",INDEX('Infraestruturas Recolha'!$F$31:$H$105,INT((ROWS($B$1:B65)-1)/3)+1,MOD(ROWS($B$1:B65)-1,3)+1))</f>
        <v/>
      </c>
      <c r="T66" s="138" t="str">
        <f>IF(OR(L66="",'Infraestruturas Recolha'!$C$108="",'Infraestruturas Recolha'!$C$108="(máximo 300 carateres)"),"",'Infraestruturas Recolha'!$C$108)</f>
        <v/>
      </c>
    </row>
    <row r="67" spans="1:20">
      <c r="A67" s="24" t="str">
        <f>IF(I67="","",IF(OR('Identificação da EG'!$B$7=0,'Identificação da EG'!$B$7=""),"",Capa!$C$10))</f>
        <v/>
      </c>
      <c r="B67" s="24" t="str">
        <f>IF(I67="","",IF(OR('Identificação da EG'!$B$7=0,'Identificação da EG'!$B$7=""),"",'Identificação da EG'!$B$7))</f>
        <v/>
      </c>
      <c r="C67" s="24" t="str">
        <f>IF(I67="","",IF(B67="","",VLOOKUP(B67,Auxiliar!$DK$23:$DL$45,2,0)))</f>
        <v/>
      </c>
      <c r="D67" s="24" t="str">
        <f>IF(I67="","",IF(OR('Identificação da EG'!$B$7=0,'Identificação da EG'!$B$7=""),"","Portugal"))</f>
        <v/>
      </c>
      <c r="E67" s="24" t="str">
        <f>IF(I67="","",'Identificação da EG'!$C$7)</f>
        <v/>
      </c>
      <c r="F67" s="24" t="str">
        <f>IF(I67="","",'Identificação da EG'!$E$7)</f>
        <v/>
      </c>
      <c r="G67" s="24" t="str">
        <f t="shared" ref="G67:G130" si="3">IF(I67="","",B67)</f>
        <v/>
      </c>
      <c r="H67" s="24" t="str">
        <f>IF(I67="","",'Identificação da EG'!$D$7)</f>
        <v/>
      </c>
      <c r="I67" s="138" t="str">
        <f t="shared" ref="I67:I130" si="4">IF(L67="","","Recolha indiferenciada")</f>
        <v/>
      </c>
      <c r="J67" s="138" t="str">
        <v/>
      </c>
      <c r="K67" s="138"/>
      <c r="L67" s="138" t="str">
        <v/>
      </c>
      <c r="M67" s="138"/>
      <c r="N67" s="138"/>
      <c r="O67" s="142" t="str">
        <v/>
      </c>
      <c r="P67" s="142" t="str">
        <v/>
      </c>
      <c r="Q67" s="138" t="str">
        <f>IF(L65="","","Nº de estabelecimentos abrangidos")</f>
        <v/>
      </c>
      <c r="R67" s="138" t="str">
        <f t="shared" ref="R67:R130" si="5">IF(L67="","","nº")</f>
        <v/>
      </c>
      <c r="S67" s="138" t="str" cm="1">
        <f t="array" ref="S67">IF(ISBLANK(INDEX('Infraestruturas Recolha'!$F$31:$H$105,INT((ROWS($B$1:B66)-1)/3)+1,MOD(ROWS($B$1:B66)-1,3)+1)),"",INDEX('Infraestruturas Recolha'!$F$31:$H$105,INT((ROWS($B$1:B66)-1)/3)+1,MOD(ROWS($B$1:B66)-1,3)+1))</f>
        <v/>
      </c>
      <c r="T67" s="138" t="str">
        <f>IF(OR(L67="",'Infraestruturas Recolha'!$C$108="",'Infraestruturas Recolha'!$C$108="(máximo 300 carateres)"),"",'Infraestruturas Recolha'!$C$108)</f>
        <v/>
      </c>
    </row>
    <row r="68" spans="1:20">
      <c r="A68" s="24" t="str">
        <f>IF(I68="","",IF(OR('Identificação da EG'!$B$7=0,'Identificação da EG'!$B$7=""),"",Capa!$C$10))</f>
        <v/>
      </c>
      <c r="B68" s="24" t="str">
        <f>IF(I68="","",IF(OR('Identificação da EG'!$B$7=0,'Identificação da EG'!$B$7=""),"",'Identificação da EG'!$B$7))</f>
        <v/>
      </c>
      <c r="C68" s="24" t="str">
        <f>IF(I68="","",IF(B68="","",VLOOKUP(B68,Auxiliar!$DK$23:$DL$45,2,0)))</f>
        <v/>
      </c>
      <c r="D68" s="24" t="str">
        <f>IF(I68="","",IF(OR('Identificação da EG'!$B$7=0,'Identificação da EG'!$B$7=""),"","Portugal"))</f>
        <v/>
      </c>
      <c r="E68" s="24" t="str">
        <f>IF(I68="","",'Identificação da EG'!$C$7)</f>
        <v/>
      </c>
      <c r="F68" s="24" t="str">
        <f>IF(I68="","",'Identificação da EG'!$E$7)</f>
        <v/>
      </c>
      <c r="G68" s="24" t="str">
        <f t="shared" si="3"/>
        <v/>
      </c>
      <c r="H68" s="24" t="str">
        <f>IF(I68="","",'Identificação da EG'!$D$7)</f>
        <v/>
      </c>
      <c r="I68" s="138" t="str">
        <f t="shared" si="4"/>
        <v/>
      </c>
      <c r="J68" s="138" t="str">
        <v/>
      </c>
      <c r="K68" s="138"/>
      <c r="L68" s="138" t="str">
        <v/>
      </c>
      <c r="M68" s="138"/>
      <c r="N68" s="138"/>
      <c r="O68" s="142" t="str">
        <v/>
      </c>
      <c r="P68" s="142" t="str">
        <v/>
      </c>
      <c r="Q68" s="138" t="str">
        <f>IF(L68="","","Nº de contentores")</f>
        <v/>
      </c>
      <c r="R68" s="138" t="str">
        <f t="shared" si="5"/>
        <v/>
      </c>
      <c r="S68" s="138" t="str" cm="1">
        <f t="array" ref="S68">IF(ISBLANK(INDEX('Infraestruturas Recolha'!$F$31:$H$105,INT((ROWS($B$1:B67)-1)/3)+1,MOD(ROWS($B$1:B67)-1,3)+1)),"",INDEX('Infraestruturas Recolha'!$F$31:$H$105,INT((ROWS($B$1:B67)-1)/3)+1,MOD(ROWS($B$1:B67)-1,3)+1))</f>
        <v/>
      </c>
      <c r="T68" s="138" t="str">
        <f>IF(OR(L68="",'Infraestruturas Recolha'!$C$108="",'Infraestruturas Recolha'!$C$108="(máximo 300 carateres)"),"",'Infraestruturas Recolha'!$C$108)</f>
        <v/>
      </c>
    </row>
    <row r="69" spans="1:20">
      <c r="A69" s="24" t="str">
        <f>IF(I69="","",IF(OR('Identificação da EG'!$B$7=0,'Identificação da EG'!$B$7=""),"",Capa!$C$10))</f>
        <v/>
      </c>
      <c r="B69" s="24" t="str">
        <f>IF(I69="","",IF(OR('Identificação da EG'!$B$7=0,'Identificação da EG'!$B$7=""),"",'Identificação da EG'!$B$7))</f>
        <v/>
      </c>
      <c r="C69" s="24" t="str">
        <f>IF(I69="","",IF(B69="","",VLOOKUP(B69,Auxiliar!$DK$23:$DL$45,2,0)))</f>
        <v/>
      </c>
      <c r="D69" s="24" t="str">
        <f>IF(I69="","",IF(OR('Identificação da EG'!$B$7=0,'Identificação da EG'!$B$7=""),"","Portugal"))</f>
        <v/>
      </c>
      <c r="E69" s="24" t="str">
        <f>IF(I69="","",'Identificação da EG'!$C$7)</f>
        <v/>
      </c>
      <c r="F69" s="24" t="str">
        <f>IF(I69="","",'Identificação da EG'!$E$7)</f>
        <v/>
      </c>
      <c r="G69" s="24" t="str">
        <f t="shared" si="3"/>
        <v/>
      </c>
      <c r="H69" s="24" t="str">
        <f>IF(I69="","",'Identificação da EG'!$D$7)</f>
        <v/>
      </c>
      <c r="I69" s="138" t="str">
        <f t="shared" si="4"/>
        <v/>
      </c>
      <c r="J69" s="138" t="str">
        <v/>
      </c>
      <c r="K69" s="138"/>
      <c r="L69" s="138" t="str">
        <v/>
      </c>
      <c r="M69" s="138"/>
      <c r="N69" s="138"/>
      <c r="O69" s="142" t="str">
        <v/>
      </c>
      <c r="P69" s="142" t="str">
        <v/>
      </c>
      <c r="Q69" s="138" t="str">
        <f>IF(L68="","","Nº de alojamentos abrangidos")</f>
        <v/>
      </c>
      <c r="R69" s="138" t="str">
        <f t="shared" si="5"/>
        <v/>
      </c>
      <c r="S69" s="138" t="str" cm="1">
        <f t="array" ref="S69">IF(ISBLANK(INDEX('Infraestruturas Recolha'!$F$31:$H$105,INT((ROWS($B$1:B68)-1)/3)+1,MOD(ROWS($B$1:B68)-1,3)+1)),"",INDEX('Infraestruturas Recolha'!$F$31:$H$105,INT((ROWS($B$1:B68)-1)/3)+1,MOD(ROWS($B$1:B68)-1,3)+1))</f>
        <v/>
      </c>
      <c r="T69" s="138" t="str">
        <f>IF(OR(L69="",'Infraestruturas Recolha'!$C$108="",'Infraestruturas Recolha'!$C$108="(máximo 300 carateres)"),"",'Infraestruturas Recolha'!$C$108)</f>
        <v/>
      </c>
    </row>
    <row r="70" spans="1:20">
      <c r="A70" s="24" t="str">
        <f>IF(I70="","",IF(OR('Identificação da EG'!$B$7=0,'Identificação da EG'!$B$7=""),"",Capa!$C$10))</f>
        <v/>
      </c>
      <c r="B70" s="24" t="str">
        <f>IF(I70="","",IF(OR('Identificação da EG'!$B$7=0,'Identificação da EG'!$B$7=""),"",'Identificação da EG'!$B$7))</f>
        <v/>
      </c>
      <c r="C70" s="24" t="str">
        <f>IF(I70="","",IF(B70="","",VLOOKUP(B70,Auxiliar!$DK$23:$DL$45,2,0)))</f>
        <v/>
      </c>
      <c r="D70" s="24" t="str">
        <f>IF(I70="","",IF(OR('Identificação da EG'!$B$7=0,'Identificação da EG'!$B$7=""),"","Portugal"))</f>
        <v/>
      </c>
      <c r="E70" s="24" t="str">
        <f>IF(I70="","",'Identificação da EG'!$C$7)</f>
        <v/>
      </c>
      <c r="F70" s="24" t="str">
        <f>IF(I70="","",'Identificação da EG'!$E$7)</f>
        <v/>
      </c>
      <c r="G70" s="24" t="str">
        <f t="shared" si="3"/>
        <v/>
      </c>
      <c r="H70" s="24" t="str">
        <f>IF(I70="","",'Identificação da EG'!$D$7)</f>
        <v/>
      </c>
      <c r="I70" s="138" t="str">
        <f t="shared" si="4"/>
        <v/>
      </c>
      <c r="J70" s="138" t="str">
        <v/>
      </c>
      <c r="K70" s="138"/>
      <c r="L70" s="138" t="str">
        <v/>
      </c>
      <c r="M70" s="138"/>
      <c r="N70" s="138"/>
      <c r="O70" s="142" t="str">
        <v/>
      </c>
      <c r="P70" s="142" t="str">
        <v/>
      </c>
      <c r="Q70" s="138" t="str">
        <f>IF(L68="","","Nº de estabelecimentos abrangidos")</f>
        <v/>
      </c>
      <c r="R70" s="138" t="str">
        <f t="shared" si="5"/>
        <v/>
      </c>
      <c r="S70" s="138" t="str" cm="1">
        <f t="array" ref="S70">IF(ISBLANK(INDEX('Infraestruturas Recolha'!$F$31:$H$105,INT((ROWS($B$1:B69)-1)/3)+1,MOD(ROWS($B$1:B69)-1,3)+1)),"",INDEX('Infraestruturas Recolha'!$F$31:$H$105,INT((ROWS($B$1:B69)-1)/3)+1,MOD(ROWS($B$1:B69)-1,3)+1))</f>
        <v/>
      </c>
      <c r="T70" s="138" t="str">
        <f>IF(OR(L70="",'Infraestruturas Recolha'!$C$108="",'Infraestruturas Recolha'!$C$108="(máximo 300 carateres)"),"",'Infraestruturas Recolha'!$C$108)</f>
        <v/>
      </c>
    </row>
    <row r="71" spans="1:20">
      <c r="A71" s="24" t="str">
        <f>IF(I71="","",IF(OR('Identificação da EG'!$B$7=0,'Identificação da EG'!$B$7=""),"",Capa!$C$10))</f>
        <v/>
      </c>
      <c r="B71" s="24" t="str">
        <f>IF(I71="","",IF(OR('Identificação da EG'!$B$7=0,'Identificação da EG'!$B$7=""),"",'Identificação da EG'!$B$7))</f>
        <v/>
      </c>
      <c r="C71" s="24" t="str">
        <f>IF(I71="","",IF(B71="","",VLOOKUP(B71,Auxiliar!$DK$23:$DL$45,2,0)))</f>
        <v/>
      </c>
      <c r="D71" s="24" t="str">
        <f>IF(I71="","",IF(OR('Identificação da EG'!$B$7=0,'Identificação da EG'!$B$7=""),"","Portugal"))</f>
        <v/>
      </c>
      <c r="E71" s="24" t="str">
        <f>IF(I71="","",'Identificação da EG'!$C$7)</f>
        <v/>
      </c>
      <c r="F71" s="24" t="str">
        <f>IF(I71="","",'Identificação da EG'!$E$7)</f>
        <v/>
      </c>
      <c r="G71" s="24" t="str">
        <f t="shared" si="3"/>
        <v/>
      </c>
      <c r="H71" s="24" t="str">
        <f>IF(I71="","",'Identificação da EG'!$D$7)</f>
        <v/>
      </c>
      <c r="I71" s="138" t="str">
        <f t="shared" si="4"/>
        <v/>
      </c>
      <c r="J71" s="138" t="str">
        <v/>
      </c>
      <c r="K71" s="138"/>
      <c r="L71" s="138" t="str">
        <v/>
      </c>
      <c r="M71" s="138"/>
      <c r="N71" s="138"/>
      <c r="O71" s="142" t="str">
        <v/>
      </c>
      <c r="P71" s="142" t="str">
        <v/>
      </c>
      <c r="Q71" s="138" t="str">
        <f>IF(L71="","","Nº de contentores")</f>
        <v/>
      </c>
      <c r="R71" s="138" t="str">
        <f t="shared" si="5"/>
        <v/>
      </c>
      <c r="S71" s="138" t="str" cm="1">
        <f t="array" ref="S71">IF(ISBLANK(INDEX('Infraestruturas Recolha'!$F$31:$H$105,INT((ROWS($B$1:B70)-1)/3)+1,MOD(ROWS($B$1:B70)-1,3)+1)),"",INDEX('Infraestruturas Recolha'!$F$31:$H$105,INT((ROWS($B$1:B70)-1)/3)+1,MOD(ROWS($B$1:B70)-1,3)+1))</f>
        <v/>
      </c>
      <c r="T71" s="138" t="str">
        <f>IF(OR(L71="",'Infraestruturas Recolha'!$C$108="",'Infraestruturas Recolha'!$C$108="(máximo 300 carateres)"),"",'Infraestruturas Recolha'!$C$108)</f>
        <v/>
      </c>
    </row>
    <row r="72" spans="1:20">
      <c r="A72" s="24" t="str">
        <f>IF(I72="","",IF(OR('Identificação da EG'!$B$7=0,'Identificação da EG'!$B$7=""),"",Capa!$C$10))</f>
        <v/>
      </c>
      <c r="B72" s="24" t="str">
        <f>IF(I72="","",IF(OR('Identificação da EG'!$B$7=0,'Identificação da EG'!$B$7=""),"",'Identificação da EG'!$B$7))</f>
        <v/>
      </c>
      <c r="C72" s="24" t="str">
        <f>IF(I72="","",IF(B72="","",VLOOKUP(B72,Auxiliar!$DK$23:$DL$45,2,0)))</f>
        <v/>
      </c>
      <c r="D72" s="24" t="str">
        <f>IF(I72="","",IF(OR('Identificação da EG'!$B$7=0,'Identificação da EG'!$B$7=""),"","Portugal"))</f>
        <v/>
      </c>
      <c r="E72" s="24" t="str">
        <f>IF(I72="","",'Identificação da EG'!$C$7)</f>
        <v/>
      </c>
      <c r="F72" s="24" t="str">
        <f>IF(I72="","",'Identificação da EG'!$E$7)</f>
        <v/>
      </c>
      <c r="G72" s="24" t="str">
        <f t="shared" si="3"/>
        <v/>
      </c>
      <c r="H72" s="24" t="str">
        <f>IF(I72="","",'Identificação da EG'!$D$7)</f>
        <v/>
      </c>
      <c r="I72" s="138" t="str">
        <f t="shared" si="4"/>
        <v/>
      </c>
      <c r="J72" s="138" t="str">
        <v/>
      </c>
      <c r="K72" s="138"/>
      <c r="L72" s="138" t="str">
        <v/>
      </c>
      <c r="M72" s="138"/>
      <c r="N72" s="138"/>
      <c r="O72" s="142" t="str">
        <v/>
      </c>
      <c r="P72" s="142" t="str">
        <v/>
      </c>
      <c r="Q72" s="138" t="str">
        <f>IF(L71="","","Nº de alojamentos abrangidos")</f>
        <v/>
      </c>
      <c r="R72" s="138" t="str">
        <f t="shared" si="5"/>
        <v/>
      </c>
      <c r="S72" s="138" t="str" cm="1">
        <f t="array" ref="S72">IF(ISBLANK(INDEX('Infraestruturas Recolha'!$F$31:$H$105,INT((ROWS($B$1:B71)-1)/3)+1,MOD(ROWS($B$1:B71)-1,3)+1)),"",INDEX('Infraestruturas Recolha'!$F$31:$H$105,INT((ROWS($B$1:B71)-1)/3)+1,MOD(ROWS($B$1:B71)-1,3)+1))</f>
        <v/>
      </c>
      <c r="T72" s="138" t="str">
        <f>IF(OR(L72="",'Infraestruturas Recolha'!$C$108="",'Infraestruturas Recolha'!$C$108="(máximo 300 carateres)"),"",'Infraestruturas Recolha'!$C$108)</f>
        <v/>
      </c>
    </row>
    <row r="73" spans="1:20">
      <c r="A73" s="24" t="str">
        <f>IF(I73="","",IF(OR('Identificação da EG'!$B$7=0,'Identificação da EG'!$B$7=""),"",Capa!$C$10))</f>
        <v/>
      </c>
      <c r="B73" s="24" t="str">
        <f>IF(I73="","",IF(OR('Identificação da EG'!$B$7=0,'Identificação da EG'!$B$7=""),"",'Identificação da EG'!$B$7))</f>
        <v/>
      </c>
      <c r="C73" s="24" t="str">
        <f>IF(I73="","",IF(B73="","",VLOOKUP(B73,Auxiliar!$DK$23:$DL$45,2,0)))</f>
        <v/>
      </c>
      <c r="D73" s="24" t="str">
        <f>IF(I73="","",IF(OR('Identificação da EG'!$B$7=0,'Identificação da EG'!$B$7=""),"","Portugal"))</f>
        <v/>
      </c>
      <c r="E73" s="24" t="str">
        <f>IF(I73="","",'Identificação da EG'!$C$7)</f>
        <v/>
      </c>
      <c r="F73" s="24" t="str">
        <f>IF(I73="","",'Identificação da EG'!$E$7)</f>
        <v/>
      </c>
      <c r="G73" s="24" t="str">
        <f t="shared" si="3"/>
        <v/>
      </c>
      <c r="H73" s="24" t="str">
        <f>IF(I73="","",'Identificação da EG'!$D$7)</f>
        <v/>
      </c>
      <c r="I73" s="138" t="str">
        <f t="shared" si="4"/>
        <v/>
      </c>
      <c r="J73" s="138" t="str">
        <v/>
      </c>
      <c r="K73" s="138"/>
      <c r="L73" s="138" t="str">
        <v/>
      </c>
      <c r="M73" s="138"/>
      <c r="N73" s="138"/>
      <c r="O73" s="142" t="str">
        <v/>
      </c>
      <c r="P73" s="142" t="str">
        <v/>
      </c>
      <c r="Q73" s="138" t="str">
        <f>IF(L71="","","Nº de estabelecimentos abrangidos")</f>
        <v/>
      </c>
      <c r="R73" s="138" t="str">
        <f t="shared" si="5"/>
        <v/>
      </c>
      <c r="S73" s="138" t="str" cm="1">
        <f t="array" ref="S73">IF(ISBLANK(INDEX('Infraestruturas Recolha'!$F$31:$H$105,INT((ROWS($B$1:B72)-1)/3)+1,MOD(ROWS($B$1:B72)-1,3)+1)),"",INDEX('Infraestruturas Recolha'!$F$31:$H$105,INT((ROWS($B$1:B72)-1)/3)+1,MOD(ROWS($B$1:B72)-1,3)+1))</f>
        <v/>
      </c>
      <c r="T73" s="138" t="str">
        <f>IF(OR(L73="",'Infraestruturas Recolha'!$C$108="",'Infraestruturas Recolha'!$C$108="(máximo 300 carateres)"),"",'Infraestruturas Recolha'!$C$108)</f>
        <v/>
      </c>
    </row>
    <row r="74" spans="1:20">
      <c r="A74" s="24" t="str">
        <f>IF(I74="","",IF(OR('Identificação da EG'!$B$7=0,'Identificação da EG'!$B$7=""),"",Capa!$C$10))</f>
        <v/>
      </c>
      <c r="B74" s="24" t="str">
        <f>IF(I74="","",IF(OR('Identificação da EG'!$B$7=0,'Identificação da EG'!$B$7=""),"",'Identificação da EG'!$B$7))</f>
        <v/>
      </c>
      <c r="C74" s="24" t="str">
        <f>IF(I74="","",IF(B74="","",VLOOKUP(B74,Auxiliar!$DK$23:$DL$45,2,0)))</f>
        <v/>
      </c>
      <c r="D74" s="24" t="str">
        <f>IF(I74="","",IF(OR('Identificação da EG'!$B$7=0,'Identificação da EG'!$B$7=""),"","Portugal"))</f>
        <v/>
      </c>
      <c r="E74" s="24" t="str">
        <f>IF(I74="","",'Identificação da EG'!$C$7)</f>
        <v/>
      </c>
      <c r="F74" s="24" t="str">
        <f>IF(I74="","",'Identificação da EG'!$E$7)</f>
        <v/>
      </c>
      <c r="G74" s="24" t="str">
        <f t="shared" si="3"/>
        <v/>
      </c>
      <c r="H74" s="24" t="str">
        <f>IF(I74="","",'Identificação da EG'!$D$7)</f>
        <v/>
      </c>
      <c r="I74" s="138" t="str">
        <f t="shared" si="4"/>
        <v/>
      </c>
      <c r="J74" s="138" t="str">
        <v/>
      </c>
      <c r="K74" s="138"/>
      <c r="L74" s="138" t="str">
        <v/>
      </c>
      <c r="M74" s="138"/>
      <c r="N74" s="138"/>
      <c r="O74" s="142" t="str">
        <v/>
      </c>
      <c r="P74" s="142" t="str">
        <v/>
      </c>
      <c r="Q74" s="138" t="str">
        <f>IF(L74="","","Nº de contentores")</f>
        <v/>
      </c>
      <c r="R74" s="138" t="str">
        <f t="shared" si="5"/>
        <v/>
      </c>
      <c r="S74" s="138" t="str" cm="1">
        <f t="array" ref="S74">IF(ISBLANK(INDEX('Infraestruturas Recolha'!$F$31:$H$105,INT((ROWS($B$1:B73)-1)/3)+1,MOD(ROWS($B$1:B73)-1,3)+1)),"",INDEX('Infraestruturas Recolha'!$F$31:$H$105,INT((ROWS($B$1:B73)-1)/3)+1,MOD(ROWS($B$1:B73)-1,3)+1))</f>
        <v/>
      </c>
      <c r="T74" s="138" t="str">
        <f>IF(OR(L74="",'Infraestruturas Recolha'!$C$108="",'Infraestruturas Recolha'!$C$108="(máximo 300 carateres)"),"",'Infraestruturas Recolha'!$C$108)</f>
        <v/>
      </c>
    </row>
    <row r="75" spans="1:20">
      <c r="A75" s="24" t="str">
        <f>IF(I75="","",IF(OR('Identificação da EG'!$B$7=0,'Identificação da EG'!$B$7=""),"",Capa!$C$10))</f>
        <v/>
      </c>
      <c r="B75" s="24" t="str">
        <f>IF(I75="","",IF(OR('Identificação da EG'!$B$7=0,'Identificação da EG'!$B$7=""),"",'Identificação da EG'!$B$7))</f>
        <v/>
      </c>
      <c r="C75" s="24" t="str">
        <f>IF(I75="","",IF(B75="","",VLOOKUP(B75,Auxiliar!$DK$23:$DL$45,2,0)))</f>
        <v/>
      </c>
      <c r="D75" s="24" t="str">
        <f>IF(I75="","",IF(OR('Identificação da EG'!$B$7=0,'Identificação da EG'!$B$7=""),"","Portugal"))</f>
        <v/>
      </c>
      <c r="E75" s="24" t="str">
        <f>IF(I75="","",'Identificação da EG'!$C$7)</f>
        <v/>
      </c>
      <c r="F75" s="24" t="str">
        <f>IF(I75="","",'Identificação da EG'!$E$7)</f>
        <v/>
      </c>
      <c r="G75" s="24" t="str">
        <f t="shared" si="3"/>
        <v/>
      </c>
      <c r="H75" s="24" t="str">
        <f>IF(I75="","",'Identificação da EG'!$D$7)</f>
        <v/>
      </c>
      <c r="I75" s="138" t="str">
        <f t="shared" si="4"/>
        <v/>
      </c>
      <c r="J75" s="138" t="str">
        <v/>
      </c>
      <c r="K75" s="138"/>
      <c r="L75" s="138" t="str">
        <v/>
      </c>
      <c r="M75" s="138"/>
      <c r="N75" s="138"/>
      <c r="O75" s="142" t="str">
        <v/>
      </c>
      <c r="P75" s="142" t="str">
        <v/>
      </c>
      <c r="Q75" s="138" t="str">
        <f>IF(L74="","","Nº de alojamentos abrangidos")</f>
        <v/>
      </c>
      <c r="R75" s="138" t="str">
        <f t="shared" si="5"/>
        <v/>
      </c>
      <c r="S75" s="138" t="str" cm="1">
        <f t="array" ref="S75">IF(ISBLANK(INDEX('Infraestruturas Recolha'!$F$31:$H$105,INT((ROWS($B$1:B74)-1)/3)+1,MOD(ROWS($B$1:B74)-1,3)+1)),"",INDEX('Infraestruturas Recolha'!$F$31:$H$105,INT((ROWS($B$1:B74)-1)/3)+1,MOD(ROWS($B$1:B74)-1,3)+1))</f>
        <v/>
      </c>
      <c r="T75" s="138" t="str">
        <f>IF(OR(L75="",'Infraestruturas Recolha'!$C$108="",'Infraestruturas Recolha'!$C$108="(máximo 300 carateres)"),"",'Infraestruturas Recolha'!$C$108)</f>
        <v/>
      </c>
    </row>
    <row r="76" spans="1:20">
      <c r="A76" s="24" t="str">
        <f>IF(I76="","",IF(OR('Identificação da EG'!$B$7=0,'Identificação da EG'!$B$7=""),"",Capa!$C$10))</f>
        <v/>
      </c>
      <c r="B76" s="24" t="str">
        <f>IF(I76="","",IF(OR('Identificação da EG'!$B$7=0,'Identificação da EG'!$B$7=""),"",'Identificação da EG'!$B$7))</f>
        <v/>
      </c>
      <c r="C76" s="24" t="str">
        <f>IF(I76="","",IF(B76="","",VLOOKUP(B76,Auxiliar!$DK$23:$DL$45,2,0)))</f>
        <v/>
      </c>
      <c r="D76" s="24" t="str">
        <f>IF(I76="","",IF(OR('Identificação da EG'!$B$7=0,'Identificação da EG'!$B$7=""),"","Portugal"))</f>
        <v/>
      </c>
      <c r="E76" s="24" t="str">
        <f>IF(I76="","",'Identificação da EG'!$C$7)</f>
        <v/>
      </c>
      <c r="F76" s="24" t="str">
        <f>IF(I76="","",'Identificação da EG'!$E$7)</f>
        <v/>
      </c>
      <c r="G76" s="24" t="str">
        <f t="shared" si="3"/>
        <v/>
      </c>
      <c r="H76" s="24" t="str">
        <f>IF(I76="","",'Identificação da EG'!$D$7)</f>
        <v/>
      </c>
      <c r="I76" s="138" t="str">
        <f t="shared" si="4"/>
        <v/>
      </c>
      <c r="J76" s="138" t="str">
        <v/>
      </c>
      <c r="K76" s="138"/>
      <c r="L76" s="138" t="str">
        <v/>
      </c>
      <c r="M76" s="138"/>
      <c r="N76" s="138"/>
      <c r="O76" s="142" t="str">
        <v/>
      </c>
      <c r="P76" s="142" t="str">
        <v/>
      </c>
      <c r="Q76" s="138" t="str">
        <f>IF(L74="","","Nº de estabelecimentos abrangidos")</f>
        <v/>
      </c>
      <c r="R76" s="138" t="str">
        <f t="shared" si="5"/>
        <v/>
      </c>
      <c r="S76" s="138" t="str" cm="1">
        <f t="array" ref="S76">IF(ISBLANK(INDEX('Infraestruturas Recolha'!$F$31:$H$105,INT((ROWS($B$1:B75)-1)/3)+1,MOD(ROWS($B$1:B75)-1,3)+1)),"",INDEX('Infraestruturas Recolha'!$F$31:$H$105,INT((ROWS($B$1:B75)-1)/3)+1,MOD(ROWS($B$1:B75)-1,3)+1))</f>
        <v/>
      </c>
      <c r="T76" s="138" t="str">
        <f>IF(OR(L76="",'Infraestruturas Recolha'!$C$108="",'Infraestruturas Recolha'!$C$108="(máximo 300 carateres)"),"",'Infraestruturas Recolha'!$C$108)</f>
        <v/>
      </c>
    </row>
    <row r="77" spans="1:20">
      <c r="A77" s="24" t="str">
        <f>IF(I77="","",IF(OR('Identificação da EG'!$B$7=0,'Identificação da EG'!$B$7=""),"",Capa!$C$10))</f>
        <v/>
      </c>
      <c r="B77" s="24" t="str">
        <f>IF(I77="","",IF(OR('Identificação da EG'!$B$7=0,'Identificação da EG'!$B$7=""),"",'Identificação da EG'!$B$7))</f>
        <v/>
      </c>
      <c r="C77" s="24" t="str">
        <f>IF(I77="","",IF(B77="","",VLOOKUP(B77,Auxiliar!$DK$23:$DL$45,2,0)))</f>
        <v/>
      </c>
      <c r="D77" s="24" t="str">
        <f>IF(I77="","",IF(OR('Identificação da EG'!$B$7=0,'Identificação da EG'!$B$7=""),"","Portugal"))</f>
        <v/>
      </c>
      <c r="E77" s="24" t="str">
        <f>IF(I77="","",'Identificação da EG'!$C$7)</f>
        <v/>
      </c>
      <c r="F77" s="24" t="str">
        <f>IF(I77="","",'Identificação da EG'!$E$7)</f>
        <v/>
      </c>
      <c r="G77" s="24" t="str">
        <f t="shared" si="3"/>
        <v/>
      </c>
      <c r="H77" s="24" t="str">
        <f>IF(I77="","",'Identificação da EG'!$D$7)</f>
        <v/>
      </c>
      <c r="I77" s="138" t="str">
        <f t="shared" si="4"/>
        <v/>
      </c>
      <c r="J77" s="138" t="str">
        <v/>
      </c>
      <c r="K77" s="138"/>
      <c r="L77" s="138" t="str">
        <v/>
      </c>
      <c r="M77" s="138"/>
      <c r="N77" s="138"/>
      <c r="O77" s="142" t="str">
        <v/>
      </c>
      <c r="P77" s="142" t="str">
        <v/>
      </c>
      <c r="Q77" s="138" t="str">
        <f>IF(L77="","","Nº de contentores")</f>
        <v/>
      </c>
      <c r="R77" s="138" t="str">
        <f t="shared" si="5"/>
        <v/>
      </c>
      <c r="S77" s="138" t="str" cm="1">
        <f t="array" ref="S77">IF(ISBLANK(INDEX('Infraestruturas Recolha'!$F$31:$H$105,INT((ROWS($B$1:B76)-1)/3)+1,MOD(ROWS($B$1:B76)-1,3)+1)),"",INDEX('Infraestruturas Recolha'!$F$31:$H$105,INT((ROWS($B$1:B76)-1)/3)+1,MOD(ROWS($B$1:B76)-1,3)+1))</f>
        <v/>
      </c>
      <c r="T77" s="138" t="str">
        <f>IF(OR(L77="",'Infraestruturas Recolha'!$C$108="",'Infraestruturas Recolha'!$C$108="(máximo 300 carateres)"),"",'Infraestruturas Recolha'!$C$108)</f>
        <v/>
      </c>
    </row>
    <row r="78" spans="1:20">
      <c r="A78" s="24" t="str">
        <f>IF(I78="","",IF(OR('Identificação da EG'!$B$7=0,'Identificação da EG'!$B$7=""),"",Capa!$C$10))</f>
        <v/>
      </c>
      <c r="B78" s="24" t="str">
        <f>IF(I78="","",IF(OR('Identificação da EG'!$B$7=0,'Identificação da EG'!$B$7=""),"",'Identificação da EG'!$B$7))</f>
        <v/>
      </c>
      <c r="C78" s="24" t="str">
        <f>IF(I78="","",IF(B78="","",VLOOKUP(B78,Auxiliar!$DK$23:$DL$45,2,0)))</f>
        <v/>
      </c>
      <c r="D78" s="24" t="str">
        <f>IF(I78="","",IF(OR('Identificação da EG'!$B$7=0,'Identificação da EG'!$B$7=""),"","Portugal"))</f>
        <v/>
      </c>
      <c r="E78" s="24" t="str">
        <f>IF(I78="","",'Identificação da EG'!$C$7)</f>
        <v/>
      </c>
      <c r="F78" s="24" t="str">
        <f>IF(I78="","",'Identificação da EG'!$E$7)</f>
        <v/>
      </c>
      <c r="G78" s="24" t="str">
        <f t="shared" si="3"/>
        <v/>
      </c>
      <c r="H78" s="24" t="str">
        <f>IF(I78="","",'Identificação da EG'!$D$7)</f>
        <v/>
      </c>
      <c r="I78" s="138" t="str">
        <f t="shared" si="4"/>
        <v/>
      </c>
      <c r="J78" s="138" t="str">
        <v/>
      </c>
      <c r="K78" s="138"/>
      <c r="L78" s="138" t="str">
        <v/>
      </c>
      <c r="M78" s="138"/>
      <c r="N78" s="138"/>
      <c r="O78" s="142" t="str">
        <v/>
      </c>
      <c r="P78" s="142" t="str">
        <v/>
      </c>
      <c r="Q78" s="138" t="str">
        <f>IF(L77="","","Nº de alojamentos abrangidos")</f>
        <v/>
      </c>
      <c r="R78" s="138" t="str">
        <f t="shared" si="5"/>
        <v/>
      </c>
      <c r="S78" s="138" t="str" cm="1">
        <f t="array" ref="S78">IF(ISBLANK(INDEX('Infraestruturas Recolha'!$F$31:$H$105,INT((ROWS($B$1:B77)-1)/3)+1,MOD(ROWS($B$1:B77)-1,3)+1)),"",INDEX('Infraestruturas Recolha'!$F$31:$H$105,INT((ROWS($B$1:B77)-1)/3)+1,MOD(ROWS($B$1:B77)-1,3)+1))</f>
        <v/>
      </c>
      <c r="T78" s="138" t="str">
        <f>IF(OR(L78="",'Infraestruturas Recolha'!$C$108="",'Infraestruturas Recolha'!$C$108="(máximo 300 carateres)"),"",'Infraestruturas Recolha'!$C$108)</f>
        <v/>
      </c>
    </row>
    <row r="79" spans="1:20">
      <c r="A79" s="24" t="str">
        <f>IF(I79="","",IF(OR('Identificação da EG'!$B$7=0,'Identificação da EG'!$B$7=""),"",Capa!$C$10))</f>
        <v/>
      </c>
      <c r="B79" s="24" t="str">
        <f>IF(I79="","",IF(OR('Identificação da EG'!$B$7=0,'Identificação da EG'!$B$7=""),"",'Identificação da EG'!$B$7))</f>
        <v/>
      </c>
      <c r="C79" s="24" t="str">
        <f>IF(I79="","",IF(B79="","",VLOOKUP(B79,Auxiliar!$DK$23:$DL$45,2,0)))</f>
        <v/>
      </c>
      <c r="D79" s="24" t="str">
        <f>IF(I79="","",IF(OR('Identificação da EG'!$B$7=0,'Identificação da EG'!$B$7=""),"","Portugal"))</f>
        <v/>
      </c>
      <c r="E79" s="24" t="str">
        <f>IF(I79="","",'Identificação da EG'!$C$7)</f>
        <v/>
      </c>
      <c r="F79" s="24" t="str">
        <f>IF(I79="","",'Identificação da EG'!$E$7)</f>
        <v/>
      </c>
      <c r="G79" s="24" t="str">
        <f t="shared" si="3"/>
        <v/>
      </c>
      <c r="H79" s="24" t="str">
        <f>IF(I79="","",'Identificação da EG'!$D$7)</f>
        <v/>
      </c>
      <c r="I79" s="138" t="str">
        <f t="shared" si="4"/>
        <v/>
      </c>
      <c r="J79" s="138" t="str">
        <v/>
      </c>
      <c r="K79" s="138"/>
      <c r="L79" s="138" t="str">
        <v/>
      </c>
      <c r="M79" s="138"/>
      <c r="N79" s="138"/>
      <c r="O79" s="142" t="str">
        <v/>
      </c>
      <c r="P79" s="142" t="str">
        <v/>
      </c>
      <c r="Q79" s="138" t="str">
        <f>IF(L77="","","Nº de estabelecimentos abrangidos")</f>
        <v/>
      </c>
      <c r="R79" s="138" t="str">
        <f t="shared" si="5"/>
        <v/>
      </c>
      <c r="S79" s="138" t="str" cm="1">
        <f t="array" ref="S79">IF(ISBLANK(INDEX('Infraestruturas Recolha'!$F$31:$H$105,INT((ROWS($B$1:B78)-1)/3)+1,MOD(ROWS($B$1:B78)-1,3)+1)),"",INDEX('Infraestruturas Recolha'!$F$31:$H$105,INT((ROWS($B$1:B78)-1)/3)+1,MOD(ROWS($B$1:B78)-1,3)+1))</f>
        <v/>
      </c>
      <c r="T79" s="138" t="str">
        <f>IF(OR(L79="",'Infraestruturas Recolha'!$C$108="",'Infraestruturas Recolha'!$C$108="(máximo 300 carateres)"),"",'Infraestruturas Recolha'!$C$108)</f>
        <v/>
      </c>
    </row>
    <row r="80" spans="1:20">
      <c r="A80" s="24" t="str">
        <f>IF(I80="","",IF(OR('Identificação da EG'!$B$7=0,'Identificação da EG'!$B$7=""),"",Capa!$C$10))</f>
        <v/>
      </c>
      <c r="B80" s="24" t="str">
        <f>IF(I80="","",IF(OR('Identificação da EG'!$B$7=0,'Identificação da EG'!$B$7=""),"",'Identificação da EG'!$B$7))</f>
        <v/>
      </c>
      <c r="C80" s="24" t="str">
        <f>IF(I80="","",IF(B80="","",VLOOKUP(B80,Auxiliar!$DK$23:$DL$45,2,0)))</f>
        <v/>
      </c>
      <c r="D80" s="24" t="str">
        <f>IF(I80="","",IF(OR('Identificação da EG'!$B$7=0,'Identificação da EG'!$B$7=""),"","Portugal"))</f>
        <v/>
      </c>
      <c r="E80" s="24" t="str">
        <f>IF(I80="","",'Identificação da EG'!$C$7)</f>
        <v/>
      </c>
      <c r="F80" s="24" t="str">
        <f>IF(I80="","",'Identificação da EG'!$E$7)</f>
        <v/>
      </c>
      <c r="G80" s="24" t="str">
        <f t="shared" si="3"/>
        <v/>
      </c>
      <c r="H80" s="24" t="str">
        <f>IF(I80="","",'Identificação da EG'!$D$7)</f>
        <v/>
      </c>
      <c r="I80" s="138" t="str">
        <f t="shared" si="4"/>
        <v/>
      </c>
      <c r="J80" s="138" t="str">
        <v/>
      </c>
      <c r="K80" s="138"/>
      <c r="L80" s="138" t="str">
        <v/>
      </c>
      <c r="M80" s="138"/>
      <c r="N80" s="138"/>
      <c r="O80" s="142" t="str">
        <v/>
      </c>
      <c r="P80" s="142" t="str">
        <v/>
      </c>
      <c r="Q80" s="138" t="str">
        <f>IF(L80="","","Nº de contentores")</f>
        <v/>
      </c>
      <c r="R80" s="138" t="str">
        <f t="shared" si="5"/>
        <v/>
      </c>
      <c r="S80" s="138" t="str" cm="1">
        <f t="array" ref="S80">IF(ISBLANK(INDEX('Infraestruturas Recolha'!$F$31:$H$105,INT((ROWS($B$1:B79)-1)/3)+1,MOD(ROWS($B$1:B79)-1,3)+1)),"",INDEX('Infraestruturas Recolha'!$F$31:$H$105,INT((ROWS($B$1:B79)-1)/3)+1,MOD(ROWS($B$1:B79)-1,3)+1))</f>
        <v/>
      </c>
      <c r="T80" s="138" t="str">
        <f>IF(OR(L80="",'Infraestruturas Recolha'!$C$108="",'Infraestruturas Recolha'!$C$108="(máximo 300 carateres)"),"",'Infraestruturas Recolha'!$C$108)</f>
        <v/>
      </c>
    </row>
    <row r="81" spans="1:20">
      <c r="A81" s="24" t="str">
        <f>IF(I81="","",IF(OR('Identificação da EG'!$B$7=0,'Identificação da EG'!$B$7=""),"",Capa!$C$10))</f>
        <v/>
      </c>
      <c r="B81" s="24" t="str">
        <f>IF(I81="","",IF(OR('Identificação da EG'!$B$7=0,'Identificação da EG'!$B$7=""),"",'Identificação da EG'!$B$7))</f>
        <v/>
      </c>
      <c r="C81" s="24" t="str">
        <f>IF(I81="","",IF(B81="","",VLOOKUP(B81,Auxiliar!$DK$23:$DL$45,2,0)))</f>
        <v/>
      </c>
      <c r="D81" s="24" t="str">
        <f>IF(I81="","",IF(OR('Identificação da EG'!$B$7=0,'Identificação da EG'!$B$7=""),"","Portugal"))</f>
        <v/>
      </c>
      <c r="E81" s="24" t="str">
        <f>IF(I81="","",'Identificação da EG'!$C$7)</f>
        <v/>
      </c>
      <c r="F81" s="24" t="str">
        <f>IF(I81="","",'Identificação da EG'!$E$7)</f>
        <v/>
      </c>
      <c r="G81" s="24" t="str">
        <f t="shared" si="3"/>
        <v/>
      </c>
      <c r="H81" s="24" t="str">
        <f>IF(I81="","",'Identificação da EG'!$D$7)</f>
        <v/>
      </c>
      <c r="I81" s="138" t="str">
        <f t="shared" si="4"/>
        <v/>
      </c>
      <c r="J81" s="138" t="str">
        <v/>
      </c>
      <c r="K81" s="138"/>
      <c r="L81" s="138" t="str">
        <v/>
      </c>
      <c r="M81" s="138"/>
      <c r="N81" s="138"/>
      <c r="O81" s="142" t="str">
        <v/>
      </c>
      <c r="P81" s="142" t="str">
        <v/>
      </c>
      <c r="Q81" s="138" t="str">
        <f>IF(L80="","","Nº de alojamentos abrangidos")</f>
        <v/>
      </c>
      <c r="R81" s="138" t="str">
        <f t="shared" si="5"/>
        <v/>
      </c>
      <c r="S81" s="138" t="str" cm="1">
        <f t="array" ref="S81">IF(ISBLANK(INDEX('Infraestruturas Recolha'!$F$31:$H$105,INT((ROWS($B$1:B80)-1)/3)+1,MOD(ROWS($B$1:B80)-1,3)+1)),"",INDEX('Infraestruturas Recolha'!$F$31:$H$105,INT((ROWS($B$1:B80)-1)/3)+1,MOD(ROWS($B$1:B80)-1,3)+1))</f>
        <v/>
      </c>
      <c r="T81" s="138" t="str">
        <f>IF(OR(L81="",'Infraestruturas Recolha'!$C$108="",'Infraestruturas Recolha'!$C$108="(máximo 300 carateres)"),"",'Infraestruturas Recolha'!$C$108)</f>
        <v/>
      </c>
    </row>
    <row r="82" spans="1:20">
      <c r="A82" s="24" t="str">
        <f>IF(I82="","",IF(OR('Identificação da EG'!$B$7=0,'Identificação da EG'!$B$7=""),"",Capa!$C$10))</f>
        <v/>
      </c>
      <c r="B82" s="24" t="str">
        <f>IF(I82="","",IF(OR('Identificação da EG'!$B$7=0,'Identificação da EG'!$B$7=""),"",'Identificação da EG'!$B$7))</f>
        <v/>
      </c>
      <c r="C82" s="24" t="str">
        <f>IF(I82="","",IF(B82="","",VLOOKUP(B82,Auxiliar!$DK$23:$DL$45,2,0)))</f>
        <v/>
      </c>
      <c r="D82" s="24" t="str">
        <f>IF(I82="","",IF(OR('Identificação da EG'!$B$7=0,'Identificação da EG'!$B$7=""),"","Portugal"))</f>
        <v/>
      </c>
      <c r="E82" s="24" t="str">
        <f>IF(I82="","",'Identificação da EG'!$C$7)</f>
        <v/>
      </c>
      <c r="F82" s="24" t="str">
        <f>IF(I82="","",'Identificação da EG'!$E$7)</f>
        <v/>
      </c>
      <c r="G82" s="24" t="str">
        <f t="shared" si="3"/>
        <v/>
      </c>
      <c r="H82" s="24" t="str">
        <f>IF(I82="","",'Identificação da EG'!$D$7)</f>
        <v/>
      </c>
      <c r="I82" s="138" t="str">
        <f t="shared" si="4"/>
        <v/>
      </c>
      <c r="J82" s="138" t="str">
        <v/>
      </c>
      <c r="K82" s="138"/>
      <c r="L82" s="138" t="str">
        <v/>
      </c>
      <c r="M82" s="138"/>
      <c r="N82" s="138"/>
      <c r="O82" s="142" t="str">
        <v/>
      </c>
      <c r="P82" s="142" t="str">
        <v/>
      </c>
      <c r="Q82" s="138" t="str">
        <f>IF(L80="","","Nº de estabelecimentos abrangidos")</f>
        <v/>
      </c>
      <c r="R82" s="138" t="str">
        <f t="shared" si="5"/>
        <v/>
      </c>
      <c r="S82" s="138" t="str" cm="1">
        <f t="array" ref="S82">IF(ISBLANK(INDEX('Infraestruturas Recolha'!$F$31:$H$105,INT((ROWS($B$1:B81)-1)/3)+1,MOD(ROWS($B$1:B81)-1,3)+1)),"",INDEX('Infraestruturas Recolha'!$F$31:$H$105,INT((ROWS($B$1:B81)-1)/3)+1,MOD(ROWS($B$1:B81)-1,3)+1))</f>
        <v/>
      </c>
      <c r="T82" s="138" t="str">
        <f>IF(OR(L82="",'Infraestruturas Recolha'!$C$108="",'Infraestruturas Recolha'!$C$108="(máximo 300 carateres)"),"",'Infraestruturas Recolha'!$C$108)</f>
        <v/>
      </c>
    </row>
    <row r="83" spans="1:20">
      <c r="A83" s="24" t="str">
        <f>IF(I83="","",IF(OR('Identificação da EG'!$B$7=0,'Identificação da EG'!$B$7=""),"",Capa!$C$10))</f>
        <v/>
      </c>
      <c r="B83" s="24" t="str">
        <f>IF(I83="","",IF(OR('Identificação da EG'!$B$7=0,'Identificação da EG'!$B$7=""),"",'Identificação da EG'!$B$7))</f>
        <v/>
      </c>
      <c r="C83" s="24" t="str">
        <f>IF(I83="","",IF(B83="","",VLOOKUP(B83,Auxiliar!$DK$23:$DL$45,2,0)))</f>
        <v/>
      </c>
      <c r="D83" s="24" t="str">
        <f>IF(I83="","",IF(OR('Identificação da EG'!$B$7=0,'Identificação da EG'!$B$7=""),"","Portugal"))</f>
        <v/>
      </c>
      <c r="E83" s="24" t="str">
        <f>IF(I83="","",'Identificação da EG'!$C$7)</f>
        <v/>
      </c>
      <c r="F83" s="24" t="str">
        <f>IF(I83="","",'Identificação da EG'!$E$7)</f>
        <v/>
      </c>
      <c r="G83" s="24" t="str">
        <f t="shared" si="3"/>
        <v/>
      </c>
      <c r="H83" s="24" t="str">
        <f>IF(I83="","",'Identificação da EG'!$D$7)</f>
        <v/>
      </c>
      <c r="I83" s="138" t="str">
        <f t="shared" si="4"/>
        <v/>
      </c>
      <c r="J83" s="138" t="str">
        <v/>
      </c>
      <c r="K83" s="138"/>
      <c r="L83" s="138" t="str">
        <v/>
      </c>
      <c r="M83" s="138"/>
      <c r="N83" s="138"/>
      <c r="O83" s="142" t="str">
        <v/>
      </c>
      <c r="P83" s="142" t="str">
        <v/>
      </c>
      <c r="Q83" s="138" t="str">
        <f>IF(L83="","","Nº de contentores")</f>
        <v/>
      </c>
      <c r="R83" s="138" t="str">
        <f t="shared" si="5"/>
        <v/>
      </c>
      <c r="S83" s="138" t="str" cm="1">
        <f t="array" ref="S83">IF(ISBLANK(INDEX('Infraestruturas Recolha'!$F$31:$H$105,INT((ROWS($B$1:B82)-1)/3)+1,MOD(ROWS($B$1:B82)-1,3)+1)),"",INDEX('Infraestruturas Recolha'!$F$31:$H$105,INT((ROWS($B$1:B82)-1)/3)+1,MOD(ROWS($B$1:B82)-1,3)+1))</f>
        <v/>
      </c>
      <c r="T83" s="138" t="str">
        <f>IF(OR(L83="",'Infraestruturas Recolha'!$C$108="",'Infraestruturas Recolha'!$C$108="(máximo 300 carateres)"),"",'Infraestruturas Recolha'!$C$108)</f>
        <v/>
      </c>
    </row>
    <row r="84" spans="1:20">
      <c r="A84" s="24" t="str">
        <f>IF(I84="","",IF(OR('Identificação da EG'!$B$7=0,'Identificação da EG'!$B$7=""),"",Capa!$C$10))</f>
        <v/>
      </c>
      <c r="B84" s="24" t="str">
        <f>IF(I84="","",IF(OR('Identificação da EG'!$B$7=0,'Identificação da EG'!$B$7=""),"",'Identificação da EG'!$B$7))</f>
        <v/>
      </c>
      <c r="C84" s="24" t="str">
        <f>IF(I84="","",IF(B84="","",VLOOKUP(B84,Auxiliar!$DK$23:$DL$45,2,0)))</f>
        <v/>
      </c>
      <c r="D84" s="24" t="str">
        <f>IF(I84="","",IF(OR('Identificação da EG'!$B$7=0,'Identificação da EG'!$B$7=""),"","Portugal"))</f>
        <v/>
      </c>
      <c r="E84" s="24" t="str">
        <f>IF(I84="","",'Identificação da EG'!$C$7)</f>
        <v/>
      </c>
      <c r="F84" s="24" t="str">
        <f>IF(I84="","",'Identificação da EG'!$E$7)</f>
        <v/>
      </c>
      <c r="G84" s="24" t="str">
        <f t="shared" si="3"/>
        <v/>
      </c>
      <c r="H84" s="24" t="str">
        <f>IF(I84="","",'Identificação da EG'!$D$7)</f>
        <v/>
      </c>
      <c r="I84" s="138" t="str">
        <f t="shared" si="4"/>
        <v/>
      </c>
      <c r="J84" s="138" t="str">
        <v/>
      </c>
      <c r="K84" s="138"/>
      <c r="L84" s="138" t="str">
        <v/>
      </c>
      <c r="M84" s="138"/>
      <c r="N84" s="138"/>
      <c r="O84" s="142" t="str">
        <v/>
      </c>
      <c r="P84" s="142" t="str">
        <v/>
      </c>
      <c r="Q84" s="138" t="str">
        <f>IF(L83="","","Nº de alojamentos abrangidos")</f>
        <v/>
      </c>
      <c r="R84" s="138" t="str">
        <f t="shared" si="5"/>
        <v/>
      </c>
      <c r="S84" s="138" t="str" cm="1">
        <f t="array" ref="S84">IF(ISBLANK(INDEX('Infraestruturas Recolha'!$F$31:$H$105,INT((ROWS($B$1:B83)-1)/3)+1,MOD(ROWS($B$1:B83)-1,3)+1)),"",INDEX('Infraestruturas Recolha'!$F$31:$H$105,INT((ROWS($B$1:B83)-1)/3)+1,MOD(ROWS($B$1:B83)-1,3)+1))</f>
        <v/>
      </c>
      <c r="T84" s="138" t="str">
        <f>IF(OR(L84="",'Infraestruturas Recolha'!$C$108="",'Infraestruturas Recolha'!$C$108="(máximo 300 carateres)"),"",'Infraestruturas Recolha'!$C$108)</f>
        <v/>
      </c>
    </row>
    <row r="85" spans="1:20">
      <c r="A85" s="24" t="str">
        <f>IF(I85="","",IF(OR('Identificação da EG'!$B$7=0,'Identificação da EG'!$B$7=""),"",Capa!$C$10))</f>
        <v/>
      </c>
      <c r="B85" s="24" t="str">
        <f>IF(I85="","",IF(OR('Identificação da EG'!$B$7=0,'Identificação da EG'!$B$7=""),"",'Identificação da EG'!$B$7))</f>
        <v/>
      </c>
      <c r="C85" s="24" t="str">
        <f>IF(I85="","",IF(B85="","",VLOOKUP(B85,Auxiliar!$DK$23:$DL$45,2,0)))</f>
        <v/>
      </c>
      <c r="D85" s="24" t="str">
        <f>IF(I85="","",IF(OR('Identificação da EG'!$B$7=0,'Identificação da EG'!$B$7=""),"","Portugal"))</f>
        <v/>
      </c>
      <c r="E85" s="24" t="str">
        <f>IF(I85="","",'Identificação da EG'!$C$7)</f>
        <v/>
      </c>
      <c r="F85" s="24" t="str">
        <f>IF(I85="","",'Identificação da EG'!$E$7)</f>
        <v/>
      </c>
      <c r="G85" s="24" t="str">
        <f t="shared" si="3"/>
        <v/>
      </c>
      <c r="H85" s="24" t="str">
        <f>IF(I85="","",'Identificação da EG'!$D$7)</f>
        <v/>
      </c>
      <c r="I85" s="138" t="str">
        <f t="shared" si="4"/>
        <v/>
      </c>
      <c r="J85" s="138" t="str">
        <v/>
      </c>
      <c r="K85" s="138"/>
      <c r="L85" s="138" t="str">
        <v/>
      </c>
      <c r="M85" s="138"/>
      <c r="N85" s="138"/>
      <c r="O85" s="142" t="str">
        <v/>
      </c>
      <c r="P85" s="142" t="str">
        <v/>
      </c>
      <c r="Q85" s="138" t="str">
        <f>IF(L83="","","Nº de estabelecimentos abrangidos")</f>
        <v/>
      </c>
      <c r="R85" s="138" t="str">
        <f t="shared" si="5"/>
        <v/>
      </c>
      <c r="S85" s="138" t="str" cm="1">
        <f t="array" ref="S85">IF(ISBLANK(INDEX('Infraestruturas Recolha'!$F$31:$H$105,INT((ROWS($B$1:B84)-1)/3)+1,MOD(ROWS($B$1:B84)-1,3)+1)),"",INDEX('Infraestruturas Recolha'!$F$31:$H$105,INT((ROWS($B$1:B84)-1)/3)+1,MOD(ROWS($B$1:B84)-1,3)+1))</f>
        <v/>
      </c>
      <c r="T85" s="138" t="str">
        <f>IF(OR(L85="",'Infraestruturas Recolha'!$C$108="",'Infraestruturas Recolha'!$C$108="(máximo 300 carateres)"),"",'Infraestruturas Recolha'!$C$108)</f>
        <v/>
      </c>
    </row>
    <row r="86" spans="1:20">
      <c r="A86" s="24" t="str">
        <f>IF(I86="","",IF(OR('Identificação da EG'!$B$7=0,'Identificação da EG'!$B$7=""),"",Capa!$C$10))</f>
        <v/>
      </c>
      <c r="B86" s="24" t="str">
        <f>IF(I86="","",IF(OR('Identificação da EG'!$B$7=0,'Identificação da EG'!$B$7=""),"",'Identificação da EG'!$B$7))</f>
        <v/>
      </c>
      <c r="C86" s="24" t="str">
        <f>IF(I86="","",IF(B86="","",VLOOKUP(B86,Auxiliar!$DK$23:$DL$45,2,0)))</f>
        <v/>
      </c>
      <c r="D86" s="24" t="str">
        <f>IF(I86="","",IF(OR('Identificação da EG'!$B$7=0,'Identificação da EG'!$B$7=""),"","Portugal"))</f>
        <v/>
      </c>
      <c r="E86" s="24" t="str">
        <f>IF(I86="","",'Identificação da EG'!$C$7)</f>
        <v/>
      </c>
      <c r="F86" s="24" t="str">
        <f>IF(I86="","",'Identificação da EG'!$E$7)</f>
        <v/>
      </c>
      <c r="G86" s="24" t="str">
        <f t="shared" si="3"/>
        <v/>
      </c>
      <c r="H86" s="24" t="str">
        <f>IF(I86="","",'Identificação da EG'!$D$7)</f>
        <v/>
      </c>
      <c r="I86" s="138" t="str">
        <f t="shared" si="4"/>
        <v/>
      </c>
      <c r="J86" s="138" t="str">
        <v/>
      </c>
      <c r="K86" s="138"/>
      <c r="L86" s="138" t="str">
        <v/>
      </c>
      <c r="M86" s="138"/>
      <c r="N86" s="138"/>
      <c r="O86" s="142" t="str">
        <v/>
      </c>
      <c r="P86" s="142" t="str">
        <v/>
      </c>
      <c r="Q86" s="138" t="str">
        <f>IF(L86="","","Nº de contentores")</f>
        <v/>
      </c>
      <c r="R86" s="138" t="str">
        <f t="shared" si="5"/>
        <v/>
      </c>
      <c r="S86" s="138" t="str" cm="1">
        <f t="array" ref="S86">IF(ISBLANK(INDEX('Infraestruturas Recolha'!$F$31:$H$105,INT((ROWS($B$1:B85)-1)/3)+1,MOD(ROWS($B$1:B85)-1,3)+1)),"",INDEX('Infraestruturas Recolha'!$F$31:$H$105,INT((ROWS($B$1:B85)-1)/3)+1,MOD(ROWS($B$1:B85)-1,3)+1))</f>
        <v/>
      </c>
      <c r="T86" s="138" t="str">
        <f>IF(OR(L86="",'Infraestruturas Recolha'!$C$108="",'Infraestruturas Recolha'!$C$108="(máximo 300 carateres)"),"",'Infraestruturas Recolha'!$C$108)</f>
        <v/>
      </c>
    </row>
    <row r="87" spans="1:20">
      <c r="A87" s="24" t="str">
        <f>IF(I87="","",IF(OR('Identificação da EG'!$B$7=0,'Identificação da EG'!$B$7=""),"",Capa!$C$10))</f>
        <v/>
      </c>
      <c r="B87" s="24" t="str">
        <f>IF(I87="","",IF(OR('Identificação da EG'!$B$7=0,'Identificação da EG'!$B$7=""),"",'Identificação da EG'!$B$7))</f>
        <v/>
      </c>
      <c r="C87" s="24" t="str">
        <f>IF(I87="","",IF(B87="","",VLOOKUP(B87,Auxiliar!$DK$23:$DL$45,2,0)))</f>
        <v/>
      </c>
      <c r="D87" s="24" t="str">
        <f>IF(I87="","",IF(OR('Identificação da EG'!$B$7=0,'Identificação da EG'!$B$7=""),"","Portugal"))</f>
        <v/>
      </c>
      <c r="E87" s="24" t="str">
        <f>IF(I87="","",'Identificação da EG'!$C$7)</f>
        <v/>
      </c>
      <c r="F87" s="24" t="str">
        <f>IF(I87="","",'Identificação da EG'!$E$7)</f>
        <v/>
      </c>
      <c r="G87" s="24" t="str">
        <f t="shared" si="3"/>
        <v/>
      </c>
      <c r="H87" s="24" t="str">
        <f>IF(I87="","",'Identificação da EG'!$D$7)</f>
        <v/>
      </c>
      <c r="I87" s="138" t="str">
        <f t="shared" si="4"/>
        <v/>
      </c>
      <c r="J87" s="138" t="str">
        <v/>
      </c>
      <c r="K87" s="138"/>
      <c r="L87" s="138" t="str">
        <v/>
      </c>
      <c r="M87" s="138"/>
      <c r="N87" s="138"/>
      <c r="O87" s="142" t="str">
        <v/>
      </c>
      <c r="P87" s="142" t="str">
        <v/>
      </c>
      <c r="Q87" s="138" t="str">
        <f>IF(L86="","","Nº de alojamentos abrangidos")</f>
        <v/>
      </c>
      <c r="R87" s="138" t="str">
        <f t="shared" si="5"/>
        <v/>
      </c>
      <c r="S87" s="138" t="str" cm="1">
        <f t="array" ref="S87">IF(ISBLANK(INDEX('Infraestruturas Recolha'!$F$31:$H$105,INT((ROWS($B$1:B86)-1)/3)+1,MOD(ROWS($B$1:B86)-1,3)+1)),"",INDEX('Infraestruturas Recolha'!$F$31:$H$105,INT((ROWS($B$1:B86)-1)/3)+1,MOD(ROWS($B$1:B86)-1,3)+1))</f>
        <v/>
      </c>
      <c r="T87" s="138" t="str">
        <f>IF(OR(L87="",'Infraestruturas Recolha'!$C$108="",'Infraestruturas Recolha'!$C$108="(máximo 300 carateres)"),"",'Infraestruturas Recolha'!$C$108)</f>
        <v/>
      </c>
    </row>
    <row r="88" spans="1:20">
      <c r="A88" s="24" t="str">
        <f>IF(I88="","",IF(OR('Identificação da EG'!$B$7=0,'Identificação da EG'!$B$7=""),"",Capa!$C$10))</f>
        <v/>
      </c>
      <c r="B88" s="24" t="str">
        <f>IF(I88="","",IF(OR('Identificação da EG'!$B$7=0,'Identificação da EG'!$B$7=""),"",'Identificação da EG'!$B$7))</f>
        <v/>
      </c>
      <c r="C88" s="24" t="str">
        <f>IF(I88="","",IF(B88="","",VLOOKUP(B88,Auxiliar!$DK$23:$DL$45,2,0)))</f>
        <v/>
      </c>
      <c r="D88" s="24" t="str">
        <f>IF(I88="","",IF(OR('Identificação da EG'!$B$7=0,'Identificação da EG'!$B$7=""),"","Portugal"))</f>
        <v/>
      </c>
      <c r="E88" s="24" t="str">
        <f>IF(I88="","",'Identificação da EG'!$C$7)</f>
        <v/>
      </c>
      <c r="F88" s="24" t="str">
        <f>IF(I88="","",'Identificação da EG'!$E$7)</f>
        <v/>
      </c>
      <c r="G88" s="24" t="str">
        <f t="shared" si="3"/>
        <v/>
      </c>
      <c r="H88" s="24" t="str">
        <f>IF(I88="","",'Identificação da EG'!$D$7)</f>
        <v/>
      </c>
      <c r="I88" s="138" t="str">
        <f t="shared" si="4"/>
        <v/>
      </c>
      <c r="J88" s="138" t="str">
        <v/>
      </c>
      <c r="K88" s="138"/>
      <c r="L88" s="138" t="str">
        <v/>
      </c>
      <c r="M88" s="138"/>
      <c r="N88" s="138"/>
      <c r="O88" s="142" t="str">
        <v/>
      </c>
      <c r="P88" s="142" t="str">
        <v/>
      </c>
      <c r="Q88" s="138" t="str">
        <f>IF(L86="","","Nº de estabelecimentos abrangidos")</f>
        <v/>
      </c>
      <c r="R88" s="138" t="str">
        <f t="shared" si="5"/>
        <v/>
      </c>
      <c r="S88" s="138" t="str" cm="1">
        <f t="array" ref="S88">IF(ISBLANK(INDEX('Infraestruturas Recolha'!$F$31:$H$105,INT((ROWS($B$1:B87)-1)/3)+1,MOD(ROWS($B$1:B87)-1,3)+1)),"",INDEX('Infraestruturas Recolha'!$F$31:$H$105,INT((ROWS($B$1:B87)-1)/3)+1,MOD(ROWS($B$1:B87)-1,3)+1))</f>
        <v/>
      </c>
      <c r="T88" s="138" t="str">
        <f>IF(OR(L88="",'Infraestruturas Recolha'!$C$108="",'Infraestruturas Recolha'!$C$108="(máximo 300 carateres)"),"",'Infraestruturas Recolha'!$C$108)</f>
        <v/>
      </c>
    </row>
    <row r="89" spans="1:20">
      <c r="A89" s="24" t="str">
        <f>IF(I89="","",IF(OR('Identificação da EG'!$B$7=0,'Identificação da EG'!$B$7=""),"",Capa!$C$10))</f>
        <v/>
      </c>
      <c r="B89" s="24" t="str">
        <f>IF(I89="","",IF(OR('Identificação da EG'!$B$7=0,'Identificação da EG'!$B$7=""),"",'Identificação da EG'!$B$7))</f>
        <v/>
      </c>
      <c r="C89" s="24" t="str">
        <f>IF(I89="","",IF(B89="","",VLOOKUP(B89,Auxiliar!$DK$23:$DL$45,2,0)))</f>
        <v/>
      </c>
      <c r="D89" s="24" t="str">
        <f>IF(I89="","",IF(OR('Identificação da EG'!$B$7=0,'Identificação da EG'!$B$7=""),"","Portugal"))</f>
        <v/>
      </c>
      <c r="E89" s="24" t="str">
        <f>IF(I89="","",'Identificação da EG'!$C$7)</f>
        <v/>
      </c>
      <c r="F89" s="24" t="str">
        <f>IF(I89="","",'Identificação da EG'!$E$7)</f>
        <v/>
      </c>
      <c r="G89" s="24" t="str">
        <f t="shared" si="3"/>
        <v/>
      </c>
      <c r="H89" s="24" t="str">
        <f>IF(I89="","",'Identificação da EG'!$D$7)</f>
        <v/>
      </c>
      <c r="I89" s="138" t="str">
        <f t="shared" si="4"/>
        <v/>
      </c>
      <c r="J89" s="138" t="str">
        <v/>
      </c>
      <c r="K89" s="138"/>
      <c r="L89" s="138" t="str">
        <v/>
      </c>
      <c r="M89" s="138"/>
      <c r="N89" s="138"/>
      <c r="O89" s="142" t="str">
        <v/>
      </c>
      <c r="P89" s="142" t="str">
        <v/>
      </c>
      <c r="Q89" s="138" t="str">
        <f>IF(L89="","","Nº de contentores")</f>
        <v/>
      </c>
      <c r="R89" s="138" t="str">
        <f t="shared" si="5"/>
        <v/>
      </c>
      <c r="S89" s="138" t="str" cm="1">
        <f t="array" ref="S89">IF(ISBLANK(INDEX('Infraestruturas Recolha'!$F$31:$H$105,INT((ROWS($B$1:B88)-1)/3)+1,MOD(ROWS($B$1:B88)-1,3)+1)),"",INDEX('Infraestruturas Recolha'!$F$31:$H$105,INT((ROWS($B$1:B88)-1)/3)+1,MOD(ROWS($B$1:B88)-1,3)+1))</f>
        <v/>
      </c>
      <c r="T89" s="138" t="str">
        <f>IF(OR(L89="",'Infraestruturas Recolha'!$C$108="",'Infraestruturas Recolha'!$C$108="(máximo 300 carateres)"),"",'Infraestruturas Recolha'!$C$108)</f>
        <v/>
      </c>
    </row>
    <row r="90" spans="1:20">
      <c r="A90" s="24" t="str">
        <f>IF(I90="","",IF(OR('Identificação da EG'!$B$7=0,'Identificação da EG'!$B$7=""),"",Capa!$C$10))</f>
        <v/>
      </c>
      <c r="B90" s="24" t="str">
        <f>IF(I90="","",IF(OR('Identificação da EG'!$B$7=0,'Identificação da EG'!$B$7=""),"",'Identificação da EG'!$B$7))</f>
        <v/>
      </c>
      <c r="C90" s="24" t="str">
        <f>IF(I90="","",IF(B90="","",VLOOKUP(B90,Auxiliar!$DK$23:$DL$45,2,0)))</f>
        <v/>
      </c>
      <c r="D90" s="24" t="str">
        <f>IF(I90="","",IF(OR('Identificação da EG'!$B$7=0,'Identificação da EG'!$B$7=""),"","Portugal"))</f>
        <v/>
      </c>
      <c r="E90" s="24" t="str">
        <f>IF(I90="","",'Identificação da EG'!$C$7)</f>
        <v/>
      </c>
      <c r="F90" s="24" t="str">
        <f>IF(I90="","",'Identificação da EG'!$E$7)</f>
        <v/>
      </c>
      <c r="G90" s="24" t="str">
        <f t="shared" si="3"/>
        <v/>
      </c>
      <c r="H90" s="24" t="str">
        <f>IF(I90="","",'Identificação da EG'!$D$7)</f>
        <v/>
      </c>
      <c r="I90" s="138" t="str">
        <f t="shared" si="4"/>
        <v/>
      </c>
      <c r="J90" s="138" t="str">
        <v/>
      </c>
      <c r="K90" s="138"/>
      <c r="L90" s="138" t="str">
        <v/>
      </c>
      <c r="M90" s="138"/>
      <c r="N90" s="138"/>
      <c r="O90" s="142" t="str">
        <v/>
      </c>
      <c r="P90" s="142" t="str">
        <v/>
      </c>
      <c r="Q90" s="138" t="str">
        <f>IF(L89="","","Nº de alojamentos abrangidos")</f>
        <v/>
      </c>
      <c r="R90" s="138" t="str">
        <f t="shared" si="5"/>
        <v/>
      </c>
      <c r="S90" s="138" t="str" cm="1">
        <f t="array" ref="S90">IF(ISBLANK(INDEX('Infraestruturas Recolha'!$F$31:$H$105,INT((ROWS($B$1:B89)-1)/3)+1,MOD(ROWS($B$1:B89)-1,3)+1)),"",INDEX('Infraestruturas Recolha'!$F$31:$H$105,INT((ROWS($B$1:B89)-1)/3)+1,MOD(ROWS($B$1:B89)-1,3)+1))</f>
        <v/>
      </c>
      <c r="T90" s="138" t="str">
        <f>IF(OR(L90="",'Infraestruturas Recolha'!$C$108="",'Infraestruturas Recolha'!$C$108="(máximo 300 carateres)"),"",'Infraestruturas Recolha'!$C$108)</f>
        <v/>
      </c>
    </row>
    <row r="91" spans="1:20">
      <c r="A91" s="24" t="str">
        <f>IF(I91="","",IF(OR('Identificação da EG'!$B$7=0,'Identificação da EG'!$B$7=""),"",Capa!$C$10))</f>
        <v/>
      </c>
      <c r="B91" s="24" t="str">
        <f>IF(I91="","",IF(OR('Identificação da EG'!$B$7=0,'Identificação da EG'!$B$7=""),"",'Identificação da EG'!$B$7))</f>
        <v/>
      </c>
      <c r="C91" s="24" t="str">
        <f>IF(I91="","",IF(B91="","",VLOOKUP(B91,Auxiliar!$DK$23:$DL$45,2,0)))</f>
        <v/>
      </c>
      <c r="D91" s="24" t="str">
        <f>IF(I91="","",IF(OR('Identificação da EG'!$B$7=0,'Identificação da EG'!$B$7=""),"","Portugal"))</f>
        <v/>
      </c>
      <c r="E91" s="24" t="str">
        <f>IF(I91="","",'Identificação da EG'!$C$7)</f>
        <v/>
      </c>
      <c r="F91" s="24" t="str">
        <f>IF(I91="","",'Identificação da EG'!$E$7)</f>
        <v/>
      </c>
      <c r="G91" s="24" t="str">
        <f t="shared" si="3"/>
        <v/>
      </c>
      <c r="H91" s="24" t="str">
        <f>IF(I91="","",'Identificação da EG'!$D$7)</f>
        <v/>
      </c>
      <c r="I91" s="138" t="str">
        <f t="shared" si="4"/>
        <v/>
      </c>
      <c r="J91" s="138" t="str">
        <v/>
      </c>
      <c r="K91" s="138"/>
      <c r="L91" s="138" t="str">
        <v/>
      </c>
      <c r="M91" s="138"/>
      <c r="N91" s="138"/>
      <c r="O91" s="142" t="str">
        <v/>
      </c>
      <c r="P91" s="142" t="str">
        <v/>
      </c>
      <c r="Q91" s="138" t="str">
        <f>IF(L89="","","Nº de estabelecimentos abrangidos")</f>
        <v/>
      </c>
      <c r="R91" s="138" t="str">
        <f t="shared" si="5"/>
        <v/>
      </c>
      <c r="S91" s="138" t="str" cm="1">
        <f t="array" ref="S91">IF(ISBLANK(INDEX('Infraestruturas Recolha'!$F$31:$H$105,INT((ROWS($B$1:B90)-1)/3)+1,MOD(ROWS($B$1:B90)-1,3)+1)),"",INDEX('Infraestruturas Recolha'!$F$31:$H$105,INT((ROWS($B$1:B90)-1)/3)+1,MOD(ROWS($B$1:B90)-1,3)+1))</f>
        <v/>
      </c>
      <c r="T91" s="138" t="str">
        <f>IF(OR(L91="",'Infraestruturas Recolha'!$C$108="",'Infraestruturas Recolha'!$C$108="(máximo 300 carateres)"),"",'Infraestruturas Recolha'!$C$108)</f>
        <v/>
      </c>
    </row>
    <row r="92" spans="1:20">
      <c r="A92" s="24" t="str">
        <f>IF(I92="","",IF(OR('Identificação da EG'!$B$7=0,'Identificação da EG'!$B$7=""),"",Capa!$C$10))</f>
        <v/>
      </c>
      <c r="B92" s="24" t="str">
        <f>IF(I92="","",IF(OR('Identificação da EG'!$B$7=0,'Identificação da EG'!$B$7=""),"",'Identificação da EG'!$B$7))</f>
        <v/>
      </c>
      <c r="C92" s="24" t="str">
        <f>IF(I92="","",IF(B92="","",VLOOKUP(B92,Auxiliar!$DK$23:$DL$45,2,0)))</f>
        <v/>
      </c>
      <c r="D92" s="24" t="str">
        <f>IF(I92="","",IF(OR('Identificação da EG'!$B$7=0,'Identificação da EG'!$B$7=""),"","Portugal"))</f>
        <v/>
      </c>
      <c r="E92" s="24" t="str">
        <f>IF(I92="","",'Identificação da EG'!$C$7)</f>
        <v/>
      </c>
      <c r="F92" s="24" t="str">
        <f>IF(I92="","",'Identificação da EG'!$E$7)</f>
        <v/>
      </c>
      <c r="G92" s="24" t="str">
        <f t="shared" si="3"/>
        <v/>
      </c>
      <c r="H92" s="24" t="str">
        <f>IF(I92="","",'Identificação da EG'!$D$7)</f>
        <v/>
      </c>
      <c r="I92" s="138" t="str">
        <f t="shared" si="4"/>
        <v/>
      </c>
      <c r="J92" s="138" t="str">
        <v/>
      </c>
      <c r="K92" s="138"/>
      <c r="L92" s="138" t="str">
        <v/>
      </c>
      <c r="M92" s="138"/>
      <c r="N92" s="138"/>
      <c r="O92" s="142" t="str">
        <v/>
      </c>
      <c r="P92" s="142" t="str">
        <v/>
      </c>
      <c r="Q92" s="138" t="str">
        <f>IF(L92="","","Nº de contentores")</f>
        <v/>
      </c>
      <c r="R92" s="138" t="str">
        <f t="shared" si="5"/>
        <v/>
      </c>
      <c r="S92" s="138" t="str" cm="1">
        <f t="array" ref="S92">IF(ISBLANK(INDEX('Infraestruturas Recolha'!$F$31:$H$105,INT((ROWS($B$1:B91)-1)/3)+1,MOD(ROWS($B$1:B91)-1,3)+1)),"",INDEX('Infraestruturas Recolha'!$F$31:$H$105,INT((ROWS($B$1:B91)-1)/3)+1,MOD(ROWS($B$1:B91)-1,3)+1))</f>
        <v/>
      </c>
      <c r="T92" s="138" t="str">
        <f>IF(OR(L92="",'Infraestruturas Recolha'!$C$108="",'Infraestruturas Recolha'!$C$108="(máximo 300 carateres)"),"",'Infraestruturas Recolha'!$C$108)</f>
        <v/>
      </c>
    </row>
    <row r="93" spans="1:20">
      <c r="A93" s="24" t="str">
        <f>IF(I93="","",IF(OR('Identificação da EG'!$B$7=0,'Identificação da EG'!$B$7=""),"",Capa!$C$10))</f>
        <v/>
      </c>
      <c r="B93" s="24" t="str">
        <f>IF(I93="","",IF(OR('Identificação da EG'!$B$7=0,'Identificação da EG'!$B$7=""),"",'Identificação da EG'!$B$7))</f>
        <v/>
      </c>
      <c r="C93" s="24" t="str">
        <f>IF(I93="","",IF(B93="","",VLOOKUP(B93,Auxiliar!$DK$23:$DL$45,2,0)))</f>
        <v/>
      </c>
      <c r="D93" s="24" t="str">
        <f>IF(I93="","",IF(OR('Identificação da EG'!$B$7=0,'Identificação da EG'!$B$7=""),"","Portugal"))</f>
        <v/>
      </c>
      <c r="E93" s="24" t="str">
        <f>IF(I93="","",'Identificação da EG'!$C$7)</f>
        <v/>
      </c>
      <c r="F93" s="24" t="str">
        <f>IF(I93="","",'Identificação da EG'!$E$7)</f>
        <v/>
      </c>
      <c r="G93" s="24" t="str">
        <f t="shared" si="3"/>
        <v/>
      </c>
      <c r="H93" s="24" t="str">
        <f>IF(I93="","",'Identificação da EG'!$D$7)</f>
        <v/>
      </c>
      <c r="I93" s="138" t="str">
        <f t="shared" si="4"/>
        <v/>
      </c>
      <c r="J93" s="138" t="str">
        <v/>
      </c>
      <c r="K93" s="138"/>
      <c r="L93" s="138" t="str">
        <v/>
      </c>
      <c r="M93" s="138"/>
      <c r="N93" s="138"/>
      <c r="O93" s="142" t="str">
        <v/>
      </c>
      <c r="P93" s="142" t="str">
        <v/>
      </c>
      <c r="Q93" s="138" t="str">
        <f>IF(L92="","","Nº de alojamentos abrangidos")</f>
        <v/>
      </c>
      <c r="R93" s="138" t="str">
        <f t="shared" si="5"/>
        <v/>
      </c>
      <c r="S93" s="138" t="str" cm="1">
        <f t="array" ref="S93">IF(ISBLANK(INDEX('Infraestruturas Recolha'!$F$31:$H$105,INT((ROWS($B$1:B92)-1)/3)+1,MOD(ROWS($B$1:B92)-1,3)+1)),"",INDEX('Infraestruturas Recolha'!$F$31:$H$105,INT((ROWS($B$1:B92)-1)/3)+1,MOD(ROWS($B$1:B92)-1,3)+1))</f>
        <v/>
      </c>
      <c r="T93" s="138" t="str">
        <f>IF(OR(L93="",'Infraestruturas Recolha'!$C$108="",'Infraestruturas Recolha'!$C$108="(máximo 300 carateres)"),"",'Infraestruturas Recolha'!$C$108)</f>
        <v/>
      </c>
    </row>
    <row r="94" spans="1:20">
      <c r="A94" s="24" t="str">
        <f>IF(I94="","",IF(OR('Identificação da EG'!$B$7=0,'Identificação da EG'!$B$7=""),"",Capa!$C$10))</f>
        <v/>
      </c>
      <c r="B94" s="24" t="str">
        <f>IF(I94="","",IF(OR('Identificação da EG'!$B$7=0,'Identificação da EG'!$B$7=""),"",'Identificação da EG'!$B$7))</f>
        <v/>
      </c>
      <c r="C94" s="24" t="str">
        <f>IF(I94="","",IF(B94="","",VLOOKUP(B94,Auxiliar!$DK$23:$DL$45,2,0)))</f>
        <v/>
      </c>
      <c r="D94" s="24" t="str">
        <f>IF(I94="","",IF(OR('Identificação da EG'!$B$7=0,'Identificação da EG'!$B$7=""),"","Portugal"))</f>
        <v/>
      </c>
      <c r="E94" s="24" t="str">
        <f>IF(I94="","",'Identificação da EG'!$C$7)</f>
        <v/>
      </c>
      <c r="F94" s="24" t="str">
        <f>IF(I94="","",'Identificação da EG'!$E$7)</f>
        <v/>
      </c>
      <c r="G94" s="24" t="str">
        <f t="shared" si="3"/>
        <v/>
      </c>
      <c r="H94" s="24" t="str">
        <f>IF(I94="","",'Identificação da EG'!$D$7)</f>
        <v/>
      </c>
      <c r="I94" s="138" t="str">
        <f t="shared" si="4"/>
        <v/>
      </c>
      <c r="J94" s="138" t="str">
        <v/>
      </c>
      <c r="K94" s="138"/>
      <c r="L94" s="138" t="str">
        <v/>
      </c>
      <c r="M94" s="138"/>
      <c r="N94" s="138"/>
      <c r="O94" s="142" t="str">
        <v/>
      </c>
      <c r="P94" s="142" t="str">
        <v/>
      </c>
      <c r="Q94" s="138" t="str">
        <f>IF(L92="","","Nº de estabelecimentos abrangidos")</f>
        <v/>
      </c>
      <c r="R94" s="138" t="str">
        <f t="shared" si="5"/>
        <v/>
      </c>
      <c r="S94" s="138" t="str" cm="1">
        <f t="array" ref="S94">IF(ISBLANK(INDEX('Infraestruturas Recolha'!$F$31:$H$105,INT((ROWS($B$1:B93)-1)/3)+1,MOD(ROWS($B$1:B93)-1,3)+1)),"",INDEX('Infraestruturas Recolha'!$F$31:$H$105,INT((ROWS($B$1:B93)-1)/3)+1,MOD(ROWS($B$1:B93)-1,3)+1))</f>
        <v/>
      </c>
      <c r="T94" s="138" t="str">
        <f>IF(OR(L94="",'Infraestruturas Recolha'!$C$108="",'Infraestruturas Recolha'!$C$108="(máximo 300 carateres)"),"",'Infraestruturas Recolha'!$C$108)</f>
        <v/>
      </c>
    </row>
    <row r="95" spans="1:20">
      <c r="A95" s="24" t="str">
        <f>IF(I95="","",IF(OR('Identificação da EG'!$B$7=0,'Identificação da EG'!$B$7=""),"",Capa!$C$10))</f>
        <v/>
      </c>
      <c r="B95" s="24" t="str">
        <f>IF(I95="","",IF(OR('Identificação da EG'!$B$7=0,'Identificação da EG'!$B$7=""),"",'Identificação da EG'!$B$7))</f>
        <v/>
      </c>
      <c r="C95" s="24" t="str">
        <f>IF(I95="","",IF(B95="","",VLOOKUP(B95,Auxiliar!$DK$23:$DL$45,2,0)))</f>
        <v/>
      </c>
      <c r="D95" s="24" t="str">
        <f>IF(I95="","",IF(OR('Identificação da EG'!$B$7=0,'Identificação da EG'!$B$7=""),"","Portugal"))</f>
        <v/>
      </c>
      <c r="E95" s="24" t="str">
        <f>IF(I95="","",'Identificação da EG'!$C$7)</f>
        <v/>
      </c>
      <c r="F95" s="24" t="str">
        <f>IF(I95="","",'Identificação da EG'!$E$7)</f>
        <v/>
      </c>
      <c r="G95" s="24" t="str">
        <f t="shared" si="3"/>
        <v/>
      </c>
      <c r="H95" s="24" t="str">
        <f>IF(I95="","",'Identificação da EG'!$D$7)</f>
        <v/>
      </c>
      <c r="I95" s="138" t="str">
        <f t="shared" si="4"/>
        <v/>
      </c>
      <c r="J95" s="138" t="str">
        <v/>
      </c>
      <c r="K95" s="138"/>
      <c r="L95" s="138" t="str">
        <v/>
      </c>
      <c r="M95" s="138"/>
      <c r="N95" s="138"/>
      <c r="O95" s="142" t="str">
        <v/>
      </c>
      <c r="P95" s="142" t="str">
        <v/>
      </c>
      <c r="Q95" s="138" t="str">
        <f>IF(L95="","","Nº de contentores")</f>
        <v/>
      </c>
      <c r="R95" s="138" t="str">
        <f t="shared" si="5"/>
        <v/>
      </c>
      <c r="S95" s="138" t="str" cm="1">
        <f t="array" ref="S95">IF(ISBLANK(INDEX('Infraestruturas Recolha'!$F$31:$H$105,INT((ROWS($B$1:B94)-1)/3)+1,MOD(ROWS($B$1:B94)-1,3)+1)),"",INDEX('Infraestruturas Recolha'!$F$31:$H$105,INT((ROWS($B$1:B94)-1)/3)+1,MOD(ROWS($B$1:B94)-1,3)+1))</f>
        <v/>
      </c>
      <c r="T95" s="138" t="str">
        <f>IF(OR(L95="",'Infraestruturas Recolha'!$C$108="",'Infraestruturas Recolha'!$C$108="(máximo 300 carateres)"),"",'Infraestruturas Recolha'!$C$108)</f>
        <v/>
      </c>
    </row>
    <row r="96" spans="1:20">
      <c r="A96" s="24" t="str">
        <f>IF(I96="","",IF(OR('Identificação da EG'!$B$7=0,'Identificação da EG'!$B$7=""),"",Capa!$C$10))</f>
        <v/>
      </c>
      <c r="B96" s="24" t="str">
        <f>IF(I96="","",IF(OR('Identificação da EG'!$B$7=0,'Identificação da EG'!$B$7=""),"",'Identificação da EG'!$B$7))</f>
        <v/>
      </c>
      <c r="C96" s="24" t="str">
        <f>IF(I96="","",IF(B96="","",VLOOKUP(B96,Auxiliar!$DK$23:$DL$45,2,0)))</f>
        <v/>
      </c>
      <c r="D96" s="24" t="str">
        <f>IF(I96="","",IF(OR('Identificação da EG'!$B$7=0,'Identificação da EG'!$B$7=""),"","Portugal"))</f>
        <v/>
      </c>
      <c r="E96" s="24" t="str">
        <f>IF(I96="","",'Identificação da EG'!$C$7)</f>
        <v/>
      </c>
      <c r="F96" s="24" t="str">
        <f>IF(I96="","",'Identificação da EG'!$E$7)</f>
        <v/>
      </c>
      <c r="G96" s="24" t="str">
        <f t="shared" si="3"/>
        <v/>
      </c>
      <c r="H96" s="24" t="str">
        <f>IF(I96="","",'Identificação da EG'!$D$7)</f>
        <v/>
      </c>
      <c r="I96" s="138" t="str">
        <f t="shared" si="4"/>
        <v/>
      </c>
      <c r="J96" s="138" t="str">
        <v/>
      </c>
      <c r="K96" s="138"/>
      <c r="L96" s="138" t="str">
        <v/>
      </c>
      <c r="M96" s="138"/>
      <c r="N96" s="138"/>
      <c r="O96" s="142" t="str">
        <v/>
      </c>
      <c r="P96" s="142" t="str">
        <v/>
      </c>
      <c r="Q96" s="138" t="str">
        <f>IF(L95="","","Nº de alojamentos abrangidos")</f>
        <v/>
      </c>
      <c r="R96" s="138" t="str">
        <f t="shared" si="5"/>
        <v/>
      </c>
      <c r="S96" s="138" t="str" cm="1">
        <f t="array" ref="S96">IF(ISBLANK(INDEX('Infraestruturas Recolha'!$F$31:$H$105,INT((ROWS($B$1:B95)-1)/3)+1,MOD(ROWS($B$1:B95)-1,3)+1)),"",INDEX('Infraestruturas Recolha'!$F$31:$H$105,INT((ROWS($B$1:B95)-1)/3)+1,MOD(ROWS($B$1:B95)-1,3)+1))</f>
        <v/>
      </c>
      <c r="T96" s="138" t="str">
        <f>IF(OR(L96="",'Infraestruturas Recolha'!$C$108="",'Infraestruturas Recolha'!$C$108="(máximo 300 carateres)"),"",'Infraestruturas Recolha'!$C$108)</f>
        <v/>
      </c>
    </row>
    <row r="97" spans="1:20">
      <c r="A97" s="24" t="str">
        <f>IF(I97="","",IF(OR('Identificação da EG'!$B$7=0,'Identificação da EG'!$B$7=""),"",Capa!$C$10))</f>
        <v/>
      </c>
      <c r="B97" s="24" t="str">
        <f>IF(I97="","",IF(OR('Identificação da EG'!$B$7=0,'Identificação da EG'!$B$7=""),"",'Identificação da EG'!$B$7))</f>
        <v/>
      </c>
      <c r="C97" s="24" t="str">
        <f>IF(I97="","",IF(B97="","",VLOOKUP(B97,Auxiliar!$DK$23:$DL$45,2,0)))</f>
        <v/>
      </c>
      <c r="D97" s="24" t="str">
        <f>IF(I97="","",IF(OR('Identificação da EG'!$B$7=0,'Identificação da EG'!$B$7=""),"","Portugal"))</f>
        <v/>
      </c>
      <c r="E97" s="24" t="str">
        <f>IF(I97="","",'Identificação da EG'!$C$7)</f>
        <v/>
      </c>
      <c r="F97" s="24" t="str">
        <f>IF(I97="","",'Identificação da EG'!$E$7)</f>
        <v/>
      </c>
      <c r="G97" s="24" t="str">
        <f t="shared" si="3"/>
        <v/>
      </c>
      <c r="H97" s="24" t="str">
        <f>IF(I97="","",'Identificação da EG'!$D$7)</f>
        <v/>
      </c>
      <c r="I97" s="138" t="str">
        <f t="shared" si="4"/>
        <v/>
      </c>
      <c r="J97" s="138" t="str">
        <v/>
      </c>
      <c r="K97" s="138"/>
      <c r="L97" s="138" t="str">
        <v/>
      </c>
      <c r="M97" s="138"/>
      <c r="N97" s="138"/>
      <c r="O97" s="142" t="str">
        <v/>
      </c>
      <c r="P97" s="142" t="str">
        <v/>
      </c>
      <c r="Q97" s="138" t="str">
        <f>IF(L95="","","Nº de estabelecimentos abrangidos")</f>
        <v/>
      </c>
      <c r="R97" s="138" t="str">
        <f t="shared" si="5"/>
        <v/>
      </c>
      <c r="S97" s="138" t="str" cm="1">
        <f t="array" ref="S97">IF(ISBLANK(INDEX('Infraestruturas Recolha'!$F$31:$H$105,INT((ROWS($B$1:B96)-1)/3)+1,MOD(ROWS($B$1:B96)-1,3)+1)),"",INDEX('Infraestruturas Recolha'!$F$31:$H$105,INT((ROWS($B$1:B96)-1)/3)+1,MOD(ROWS($B$1:B96)-1,3)+1))</f>
        <v/>
      </c>
      <c r="T97" s="138" t="str">
        <f>IF(OR(L97="",'Infraestruturas Recolha'!$C$108="",'Infraestruturas Recolha'!$C$108="(máximo 300 carateres)"),"",'Infraestruturas Recolha'!$C$108)</f>
        <v/>
      </c>
    </row>
    <row r="98" spans="1:20">
      <c r="A98" s="24" t="str">
        <f>IF(I98="","",IF(OR('Identificação da EG'!$B$7=0,'Identificação da EG'!$B$7=""),"",Capa!$C$10))</f>
        <v/>
      </c>
      <c r="B98" s="24" t="str">
        <f>IF(I98="","",IF(OR('Identificação da EG'!$B$7=0,'Identificação da EG'!$B$7=""),"",'Identificação da EG'!$B$7))</f>
        <v/>
      </c>
      <c r="C98" s="24" t="str">
        <f>IF(I98="","",IF(B98="","",VLOOKUP(B98,Auxiliar!$DK$23:$DL$45,2,0)))</f>
        <v/>
      </c>
      <c r="D98" s="24" t="str">
        <f>IF(I98="","",IF(OR('Identificação da EG'!$B$7=0,'Identificação da EG'!$B$7=""),"","Portugal"))</f>
        <v/>
      </c>
      <c r="E98" s="24" t="str">
        <f>IF(I98="","",'Identificação da EG'!$C$7)</f>
        <v/>
      </c>
      <c r="F98" s="24" t="str">
        <f>IF(I98="","",'Identificação da EG'!$E$7)</f>
        <v/>
      </c>
      <c r="G98" s="24" t="str">
        <f t="shared" si="3"/>
        <v/>
      </c>
      <c r="H98" s="24" t="str">
        <f>IF(I98="","",'Identificação da EG'!$D$7)</f>
        <v/>
      </c>
      <c r="I98" s="138" t="str">
        <f t="shared" si="4"/>
        <v/>
      </c>
      <c r="J98" s="138" t="str">
        <v/>
      </c>
      <c r="K98" s="138"/>
      <c r="L98" s="138" t="str">
        <v/>
      </c>
      <c r="M98" s="138"/>
      <c r="N98" s="138"/>
      <c r="O98" s="142" t="str">
        <v/>
      </c>
      <c r="P98" s="142" t="str">
        <v/>
      </c>
      <c r="Q98" s="138" t="str">
        <f>IF(L98="","","Nº de contentores")</f>
        <v/>
      </c>
      <c r="R98" s="138" t="str">
        <f t="shared" si="5"/>
        <v/>
      </c>
      <c r="S98" s="138" t="str" cm="1">
        <f t="array" ref="S98">IF(ISBLANK(INDEX('Infraestruturas Recolha'!$F$31:$H$105,INT((ROWS($B$1:B97)-1)/3)+1,MOD(ROWS($B$1:B97)-1,3)+1)),"",INDEX('Infraestruturas Recolha'!$F$31:$H$105,INT((ROWS($B$1:B97)-1)/3)+1,MOD(ROWS($B$1:B97)-1,3)+1))</f>
        <v/>
      </c>
      <c r="T98" s="138" t="str">
        <f>IF(OR(L98="",'Infraestruturas Recolha'!$C$108="",'Infraestruturas Recolha'!$C$108="(máximo 300 carateres)"),"",'Infraestruturas Recolha'!$C$108)</f>
        <v/>
      </c>
    </row>
    <row r="99" spans="1:20">
      <c r="A99" s="24" t="str">
        <f>IF(I99="","",IF(OR('Identificação da EG'!$B$7=0,'Identificação da EG'!$B$7=""),"",Capa!$C$10))</f>
        <v/>
      </c>
      <c r="B99" s="24" t="str">
        <f>IF(I99="","",IF(OR('Identificação da EG'!$B$7=0,'Identificação da EG'!$B$7=""),"",'Identificação da EG'!$B$7))</f>
        <v/>
      </c>
      <c r="C99" s="24" t="str">
        <f>IF(I99="","",IF(B99="","",VLOOKUP(B99,Auxiliar!$DK$23:$DL$45,2,0)))</f>
        <v/>
      </c>
      <c r="D99" s="24" t="str">
        <f>IF(I99="","",IF(OR('Identificação da EG'!$B$7=0,'Identificação da EG'!$B$7=""),"","Portugal"))</f>
        <v/>
      </c>
      <c r="E99" s="24" t="str">
        <f>IF(I99="","",'Identificação da EG'!$C$7)</f>
        <v/>
      </c>
      <c r="F99" s="24" t="str">
        <f>IF(I99="","",'Identificação da EG'!$E$7)</f>
        <v/>
      </c>
      <c r="G99" s="24" t="str">
        <f t="shared" si="3"/>
        <v/>
      </c>
      <c r="H99" s="24" t="str">
        <f>IF(I99="","",'Identificação da EG'!$D$7)</f>
        <v/>
      </c>
      <c r="I99" s="138" t="str">
        <f t="shared" si="4"/>
        <v/>
      </c>
      <c r="J99" s="138" t="str">
        <v/>
      </c>
      <c r="K99" s="138"/>
      <c r="L99" s="138" t="str">
        <v/>
      </c>
      <c r="M99" s="138"/>
      <c r="N99" s="138"/>
      <c r="O99" s="142" t="str">
        <v/>
      </c>
      <c r="P99" s="142" t="str">
        <v/>
      </c>
      <c r="Q99" s="138" t="str">
        <f>IF(L98="","","Nº de alojamentos abrangidos")</f>
        <v/>
      </c>
      <c r="R99" s="138" t="str">
        <f t="shared" si="5"/>
        <v/>
      </c>
      <c r="S99" s="138" t="str" cm="1">
        <f t="array" ref="S99">IF(ISBLANK(INDEX('Infraestruturas Recolha'!$F$31:$H$105,INT((ROWS($B$1:B98)-1)/3)+1,MOD(ROWS($B$1:B98)-1,3)+1)),"",INDEX('Infraestruturas Recolha'!$F$31:$H$105,INT((ROWS($B$1:B98)-1)/3)+1,MOD(ROWS($B$1:B98)-1,3)+1))</f>
        <v/>
      </c>
      <c r="T99" s="138" t="str">
        <f>IF(OR(L99="",'Infraestruturas Recolha'!$C$108="",'Infraestruturas Recolha'!$C$108="(máximo 300 carateres)"),"",'Infraestruturas Recolha'!$C$108)</f>
        <v/>
      </c>
    </row>
    <row r="100" spans="1:20">
      <c r="A100" s="24" t="str">
        <f>IF(I100="","",IF(OR('Identificação da EG'!$B$7=0,'Identificação da EG'!$B$7=""),"",Capa!$C$10))</f>
        <v/>
      </c>
      <c r="B100" s="24" t="str">
        <f>IF(I100="","",IF(OR('Identificação da EG'!$B$7=0,'Identificação da EG'!$B$7=""),"",'Identificação da EG'!$B$7))</f>
        <v/>
      </c>
      <c r="C100" s="24" t="str">
        <f>IF(I100="","",IF(B100="","",VLOOKUP(B100,Auxiliar!$DK$23:$DL$45,2,0)))</f>
        <v/>
      </c>
      <c r="D100" s="24" t="str">
        <f>IF(I100="","",IF(OR('Identificação da EG'!$B$7=0,'Identificação da EG'!$B$7=""),"","Portugal"))</f>
        <v/>
      </c>
      <c r="E100" s="24" t="str">
        <f>IF(I100="","",'Identificação da EG'!$C$7)</f>
        <v/>
      </c>
      <c r="F100" s="24" t="str">
        <f>IF(I100="","",'Identificação da EG'!$E$7)</f>
        <v/>
      </c>
      <c r="G100" s="24" t="str">
        <f t="shared" si="3"/>
        <v/>
      </c>
      <c r="H100" s="24" t="str">
        <f>IF(I100="","",'Identificação da EG'!$D$7)</f>
        <v/>
      </c>
      <c r="I100" s="138" t="str">
        <f t="shared" si="4"/>
        <v/>
      </c>
      <c r="J100" s="138" t="str">
        <v/>
      </c>
      <c r="K100" s="138"/>
      <c r="L100" s="138" t="str">
        <v/>
      </c>
      <c r="M100" s="138"/>
      <c r="N100" s="138"/>
      <c r="O100" s="142" t="str">
        <v/>
      </c>
      <c r="P100" s="142" t="str">
        <v/>
      </c>
      <c r="Q100" s="138" t="str">
        <f>IF(L98="","","Nº de estabelecimentos abrangidos")</f>
        <v/>
      </c>
      <c r="R100" s="138" t="str">
        <f t="shared" si="5"/>
        <v/>
      </c>
      <c r="S100" s="138" t="str" cm="1">
        <f t="array" ref="S100">IF(ISBLANK(INDEX('Infraestruturas Recolha'!$F$31:$H$105,INT((ROWS($B$1:B99)-1)/3)+1,MOD(ROWS($B$1:B99)-1,3)+1)),"",INDEX('Infraestruturas Recolha'!$F$31:$H$105,INT((ROWS($B$1:B99)-1)/3)+1,MOD(ROWS($B$1:B99)-1,3)+1))</f>
        <v/>
      </c>
      <c r="T100" s="138" t="str">
        <f>IF(OR(L100="",'Infraestruturas Recolha'!$C$108="",'Infraestruturas Recolha'!$C$108="(máximo 300 carateres)"),"",'Infraestruturas Recolha'!$C$108)</f>
        <v/>
      </c>
    </row>
    <row r="101" spans="1:20">
      <c r="A101" s="24" t="str">
        <f>IF(I101="","",IF(OR('Identificação da EG'!$B$7=0,'Identificação da EG'!$B$7=""),"",Capa!$C$10))</f>
        <v/>
      </c>
      <c r="B101" s="24" t="str">
        <f>IF(I101="","",IF(OR('Identificação da EG'!$B$7=0,'Identificação da EG'!$B$7=""),"",'Identificação da EG'!$B$7))</f>
        <v/>
      </c>
      <c r="C101" s="24" t="str">
        <f>IF(I101="","",IF(B101="","",VLOOKUP(B101,Auxiliar!$DK$23:$DL$45,2,0)))</f>
        <v/>
      </c>
      <c r="D101" s="24" t="str">
        <f>IF(I101="","",IF(OR('Identificação da EG'!$B$7=0,'Identificação da EG'!$B$7=""),"","Portugal"))</f>
        <v/>
      </c>
      <c r="E101" s="24" t="str">
        <f>IF(I101="","",'Identificação da EG'!$C$7)</f>
        <v/>
      </c>
      <c r="F101" s="24" t="str">
        <f>IF(I101="","",'Identificação da EG'!$E$7)</f>
        <v/>
      </c>
      <c r="G101" s="24" t="str">
        <f t="shared" si="3"/>
        <v/>
      </c>
      <c r="H101" s="24" t="str">
        <f>IF(I101="","",'Identificação da EG'!$D$7)</f>
        <v/>
      </c>
      <c r="I101" s="138" t="str">
        <f t="shared" si="4"/>
        <v/>
      </c>
      <c r="J101" s="138" t="str">
        <v/>
      </c>
      <c r="K101" s="138"/>
      <c r="L101" s="138" t="str">
        <v/>
      </c>
      <c r="M101" s="138"/>
      <c r="N101" s="138"/>
      <c r="O101" s="142" t="str">
        <v/>
      </c>
      <c r="P101" s="142" t="str">
        <v/>
      </c>
      <c r="Q101" s="138" t="str">
        <f>IF(L101="","","Nº de contentores")</f>
        <v/>
      </c>
      <c r="R101" s="138" t="str">
        <f t="shared" si="5"/>
        <v/>
      </c>
      <c r="S101" s="138" t="str" cm="1">
        <f t="array" ref="S101">IF(ISBLANK(INDEX('Infraestruturas Recolha'!$F$31:$H$105,INT((ROWS($B$1:B100)-1)/3)+1,MOD(ROWS($B$1:B100)-1,3)+1)),"",INDEX('Infraestruturas Recolha'!$F$31:$H$105,INT((ROWS($B$1:B100)-1)/3)+1,MOD(ROWS($B$1:B100)-1,3)+1))</f>
        <v/>
      </c>
      <c r="T101" s="138" t="str">
        <f>IF(OR(L101="",'Infraestruturas Recolha'!$C$108="",'Infraestruturas Recolha'!$C$108="(máximo 300 carateres)"),"",'Infraestruturas Recolha'!$C$108)</f>
        <v/>
      </c>
    </row>
    <row r="102" spans="1:20">
      <c r="A102" s="24" t="str">
        <f>IF(I102="","",IF(OR('Identificação da EG'!$B$7=0,'Identificação da EG'!$B$7=""),"",Capa!$C$10))</f>
        <v/>
      </c>
      <c r="B102" s="24" t="str">
        <f>IF(I102="","",IF(OR('Identificação da EG'!$B$7=0,'Identificação da EG'!$B$7=""),"",'Identificação da EG'!$B$7))</f>
        <v/>
      </c>
      <c r="C102" s="24" t="str">
        <f>IF(I102="","",IF(B102="","",VLOOKUP(B102,Auxiliar!$DK$23:$DL$45,2,0)))</f>
        <v/>
      </c>
      <c r="D102" s="24" t="str">
        <f>IF(I102="","",IF(OR('Identificação da EG'!$B$7=0,'Identificação da EG'!$B$7=""),"","Portugal"))</f>
        <v/>
      </c>
      <c r="E102" s="24" t="str">
        <f>IF(I102="","",'Identificação da EG'!$C$7)</f>
        <v/>
      </c>
      <c r="F102" s="24" t="str">
        <f>IF(I102="","",'Identificação da EG'!$E$7)</f>
        <v/>
      </c>
      <c r="G102" s="24" t="str">
        <f t="shared" si="3"/>
        <v/>
      </c>
      <c r="H102" s="24" t="str">
        <f>IF(I102="","",'Identificação da EG'!$D$7)</f>
        <v/>
      </c>
      <c r="I102" s="138" t="str">
        <f t="shared" si="4"/>
        <v/>
      </c>
      <c r="J102" s="138" t="str">
        <v/>
      </c>
      <c r="K102" s="138"/>
      <c r="L102" s="138" t="str">
        <v/>
      </c>
      <c r="M102" s="138"/>
      <c r="N102" s="138"/>
      <c r="O102" s="142" t="str">
        <v/>
      </c>
      <c r="P102" s="142" t="str">
        <v/>
      </c>
      <c r="Q102" s="138" t="str">
        <f>IF(L101="","","Nº de alojamentos abrangidos")</f>
        <v/>
      </c>
      <c r="R102" s="138" t="str">
        <f t="shared" si="5"/>
        <v/>
      </c>
      <c r="S102" s="138" t="str" cm="1">
        <f t="array" ref="S102">IF(ISBLANK(INDEX('Infraestruturas Recolha'!$F$31:$H$105,INT((ROWS($B$1:B101)-1)/3)+1,MOD(ROWS($B$1:B101)-1,3)+1)),"",INDEX('Infraestruturas Recolha'!$F$31:$H$105,INT((ROWS($B$1:B101)-1)/3)+1,MOD(ROWS($B$1:B101)-1,3)+1))</f>
        <v/>
      </c>
      <c r="T102" s="138" t="str">
        <f>IF(OR(L102="",'Infraestruturas Recolha'!$C$108="",'Infraestruturas Recolha'!$C$108="(máximo 300 carateres)"),"",'Infraestruturas Recolha'!$C$108)</f>
        <v/>
      </c>
    </row>
    <row r="103" spans="1:20">
      <c r="A103" s="24" t="str">
        <f>IF(I103="","",IF(OR('Identificação da EG'!$B$7=0,'Identificação da EG'!$B$7=""),"",Capa!$C$10))</f>
        <v/>
      </c>
      <c r="B103" s="24" t="str">
        <f>IF(I103="","",IF(OR('Identificação da EG'!$B$7=0,'Identificação da EG'!$B$7=""),"",'Identificação da EG'!$B$7))</f>
        <v/>
      </c>
      <c r="C103" s="24" t="str">
        <f>IF(I103="","",IF(B103="","",VLOOKUP(B103,Auxiliar!$DK$23:$DL$45,2,0)))</f>
        <v/>
      </c>
      <c r="D103" s="24" t="str">
        <f>IF(I103="","",IF(OR('Identificação da EG'!$B$7=0,'Identificação da EG'!$B$7=""),"","Portugal"))</f>
        <v/>
      </c>
      <c r="E103" s="24" t="str">
        <f>IF(I103="","",'Identificação da EG'!$C$7)</f>
        <v/>
      </c>
      <c r="F103" s="24" t="str">
        <f>IF(I103="","",'Identificação da EG'!$E$7)</f>
        <v/>
      </c>
      <c r="G103" s="24" t="str">
        <f t="shared" si="3"/>
        <v/>
      </c>
      <c r="H103" s="24" t="str">
        <f>IF(I103="","",'Identificação da EG'!$D$7)</f>
        <v/>
      </c>
      <c r="I103" s="138" t="str">
        <f t="shared" si="4"/>
        <v/>
      </c>
      <c r="J103" s="138" t="str">
        <v/>
      </c>
      <c r="K103" s="138"/>
      <c r="L103" s="138" t="str">
        <v/>
      </c>
      <c r="M103" s="138"/>
      <c r="N103" s="138"/>
      <c r="O103" s="142" t="str">
        <v/>
      </c>
      <c r="P103" s="142" t="str">
        <v/>
      </c>
      <c r="Q103" s="138" t="str">
        <f>IF(L101="","","Nº de estabelecimentos abrangidos")</f>
        <v/>
      </c>
      <c r="R103" s="138" t="str">
        <f t="shared" si="5"/>
        <v/>
      </c>
      <c r="S103" s="138" t="str" cm="1">
        <f t="array" ref="S103">IF(ISBLANK(INDEX('Infraestruturas Recolha'!$F$31:$H$105,INT((ROWS($B$1:B102)-1)/3)+1,MOD(ROWS($B$1:B102)-1,3)+1)),"",INDEX('Infraestruturas Recolha'!$F$31:$H$105,INT((ROWS($B$1:B102)-1)/3)+1,MOD(ROWS($B$1:B102)-1,3)+1))</f>
        <v/>
      </c>
      <c r="T103" s="138" t="str">
        <f>IF(OR(L103="",'Infraestruturas Recolha'!$C$108="",'Infraestruturas Recolha'!$C$108="(máximo 300 carateres)"),"",'Infraestruturas Recolha'!$C$108)</f>
        <v/>
      </c>
    </row>
    <row r="104" spans="1:20">
      <c r="A104" s="24" t="str">
        <f>IF(I104="","",IF(OR('Identificação da EG'!$B$7=0,'Identificação da EG'!$B$7=""),"",Capa!$C$10))</f>
        <v/>
      </c>
      <c r="B104" s="24" t="str">
        <f>IF(I104="","",IF(OR('Identificação da EG'!$B$7=0,'Identificação da EG'!$B$7=""),"",'Identificação da EG'!$B$7))</f>
        <v/>
      </c>
      <c r="C104" s="24" t="str">
        <f>IF(I104="","",IF(B104="","",VLOOKUP(B104,Auxiliar!$DK$23:$DL$45,2,0)))</f>
        <v/>
      </c>
      <c r="D104" s="24" t="str">
        <f>IF(I104="","",IF(OR('Identificação da EG'!$B$7=0,'Identificação da EG'!$B$7=""),"","Portugal"))</f>
        <v/>
      </c>
      <c r="E104" s="24" t="str">
        <f>IF(I104="","",'Identificação da EG'!$C$7)</f>
        <v/>
      </c>
      <c r="F104" s="24" t="str">
        <f>IF(I104="","",'Identificação da EG'!$E$7)</f>
        <v/>
      </c>
      <c r="G104" s="24" t="str">
        <f t="shared" si="3"/>
        <v/>
      </c>
      <c r="H104" s="24" t="str">
        <f>IF(I104="","",'Identificação da EG'!$D$7)</f>
        <v/>
      </c>
      <c r="I104" s="138" t="str">
        <f t="shared" si="4"/>
        <v/>
      </c>
      <c r="J104" s="138" t="str">
        <v/>
      </c>
      <c r="K104" s="138"/>
      <c r="L104" s="138" t="str">
        <v/>
      </c>
      <c r="M104" s="138"/>
      <c r="N104" s="138"/>
      <c r="O104" s="142" t="str">
        <v/>
      </c>
      <c r="P104" s="142" t="str">
        <v/>
      </c>
      <c r="Q104" s="138" t="str">
        <f>IF(L104="","","Nº de contentores")</f>
        <v/>
      </c>
      <c r="R104" s="138" t="str">
        <f t="shared" si="5"/>
        <v/>
      </c>
      <c r="S104" s="138" t="str" cm="1">
        <f t="array" ref="S104">IF(ISBLANK(INDEX('Infraestruturas Recolha'!$F$31:$H$105,INT((ROWS($B$1:B103)-1)/3)+1,MOD(ROWS($B$1:B103)-1,3)+1)),"",INDEX('Infraestruturas Recolha'!$F$31:$H$105,INT((ROWS($B$1:B103)-1)/3)+1,MOD(ROWS($B$1:B103)-1,3)+1))</f>
        <v/>
      </c>
      <c r="T104" s="138" t="str">
        <f>IF(OR(L104="",'Infraestruturas Recolha'!$C$108="",'Infraestruturas Recolha'!$C$108="(máximo 300 carateres)"),"",'Infraestruturas Recolha'!$C$108)</f>
        <v/>
      </c>
    </row>
    <row r="105" spans="1:20">
      <c r="A105" s="24" t="str">
        <f>IF(I105="","",IF(OR('Identificação da EG'!$B$7=0,'Identificação da EG'!$B$7=""),"",Capa!$C$10))</f>
        <v/>
      </c>
      <c r="B105" s="24" t="str">
        <f>IF(I105="","",IF(OR('Identificação da EG'!$B$7=0,'Identificação da EG'!$B$7=""),"",'Identificação da EG'!$B$7))</f>
        <v/>
      </c>
      <c r="C105" s="24" t="str">
        <f>IF(I105="","",IF(B105="","",VLOOKUP(B105,Auxiliar!$DK$23:$DL$45,2,0)))</f>
        <v/>
      </c>
      <c r="D105" s="24" t="str">
        <f>IF(I105="","",IF(OR('Identificação da EG'!$B$7=0,'Identificação da EG'!$B$7=""),"","Portugal"))</f>
        <v/>
      </c>
      <c r="E105" s="24" t="str">
        <f>IF(I105="","",'Identificação da EG'!$C$7)</f>
        <v/>
      </c>
      <c r="F105" s="24" t="str">
        <f>IF(I105="","",'Identificação da EG'!$E$7)</f>
        <v/>
      </c>
      <c r="G105" s="24" t="str">
        <f t="shared" si="3"/>
        <v/>
      </c>
      <c r="H105" s="24" t="str">
        <f>IF(I105="","",'Identificação da EG'!$D$7)</f>
        <v/>
      </c>
      <c r="I105" s="138" t="str">
        <f t="shared" si="4"/>
        <v/>
      </c>
      <c r="J105" s="138" t="str">
        <v/>
      </c>
      <c r="K105" s="138"/>
      <c r="L105" s="138" t="str">
        <v/>
      </c>
      <c r="M105" s="138"/>
      <c r="N105" s="138"/>
      <c r="O105" s="142" t="str">
        <v/>
      </c>
      <c r="P105" s="142" t="str">
        <v/>
      </c>
      <c r="Q105" s="138" t="str">
        <f>IF(L104="","","Nº de alojamentos abrangidos")</f>
        <v/>
      </c>
      <c r="R105" s="138" t="str">
        <f t="shared" si="5"/>
        <v/>
      </c>
      <c r="S105" s="138" t="str" cm="1">
        <f t="array" ref="S105">IF(ISBLANK(INDEX('Infraestruturas Recolha'!$F$31:$H$105,INT((ROWS($B$1:B104)-1)/3)+1,MOD(ROWS($B$1:B104)-1,3)+1)),"",INDEX('Infraestruturas Recolha'!$F$31:$H$105,INT((ROWS($B$1:B104)-1)/3)+1,MOD(ROWS($B$1:B104)-1,3)+1))</f>
        <v/>
      </c>
      <c r="T105" s="138" t="str">
        <f>IF(OR(L105="",'Infraestruturas Recolha'!$C$108="",'Infraestruturas Recolha'!$C$108="(máximo 300 carateres)"),"",'Infraestruturas Recolha'!$C$108)</f>
        <v/>
      </c>
    </row>
    <row r="106" spans="1:20">
      <c r="A106" s="24" t="str">
        <f>IF(I106="","",IF(OR('Identificação da EG'!$B$7=0,'Identificação da EG'!$B$7=""),"",Capa!$C$10))</f>
        <v/>
      </c>
      <c r="B106" s="24" t="str">
        <f>IF(I106="","",IF(OR('Identificação da EG'!$B$7=0,'Identificação da EG'!$B$7=""),"",'Identificação da EG'!$B$7))</f>
        <v/>
      </c>
      <c r="C106" s="24" t="str">
        <f>IF(I106="","",IF(B106="","",VLOOKUP(B106,Auxiliar!$DK$23:$DL$45,2,0)))</f>
        <v/>
      </c>
      <c r="D106" s="24" t="str">
        <f>IF(I106="","",IF(OR('Identificação da EG'!$B$7=0,'Identificação da EG'!$B$7=""),"","Portugal"))</f>
        <v/>
      </c>
      <c r="E106" s="24" t="str">
        <f>IF(I106="","",'Identificação da EG'!$C$7)</f>
        <v/>
      </c>
      <c r="F106" s="24" t="str">
        <f>IF(I106="","",'Identificação da EG'!$E$7)</f>
        <v/>
      </c>
      <c r="G106" s="24" t="str">
        <f t="shared" si="3"/>
        <v/>
      </c>
      <c r="H106" s="24" t="str">
        <f>IF(I106="","",'Identificação da EG'!$D$7)</f>
        <v/>
      </c>
      <c r="I106" s="138" t="str">
        <f t="shared" si="4"/>
        <v/>
      </c>
      <c r="J106" s="138" t="str">
        <v/>
      </c>
      <c r="K106" s="138"/>
      <c r="L106" s="138" t="str">
        <v/>
      </c>
      <c r="M106" s="138"/>
      <c r="N106" s="138"/>
      <c r="O106" s="142" t="str">
        <v/>
      </c>
      <c r="P106" s="142" t="str">
        <v/>
      </c>
      <c r="Q106" s="138" t="str">
        <f>IF(L104="","","Nº de estabelecimentos abrangidos")</f>
        <v/>
      </c>
      <c r="R106" s="138" t="str">
        <f t="shared" si="5"/>
        <v/>
      </c>
      <c r="S106" s="138" t="str" cm="1">
        <f t="array" ref="S106">IF(ISBLANK(INDEX('Infraestruturas Recolha'!$F$31:$H$105,INT((ROWS($B$1:B105)-1)/3)+1,MOD(ROWS($B$1:B105)-1,3)+1)),"",INDEX('Infraestruturas Recolha'!$F$31:$H$105,INT((ROWS($B$1:B105)-1)/3)+1,MOD(ROWS($B$1:B105)-1,3)+1))</f>
        <v/>
      </c>
      <c r="T106" s="138" t="str">
        <f>IF(OR(L106="",'Infraestruturas Recolha'!$C$108="",'Infraestruturas Recolha'!$C$108="(máximo 300 carateres)"),"",'Infraestruturas Recolha'!$C$108)</f>
        <v/>
      </c>
    </row>
    <row r="107" spans="1:20">
      <c r="A107" s="24" t="str">
        <f>IF(I107="","",IF(OR('Identificação da EG'!$B$7=0,'Identificação da EG'!$B$7=""),"",Capa!$C$10))</f>
        <v/>
      </c>
      <c r="B107" s="24" t="str">
        <f>IF(I107="","",IF(OR('Identificação da EG'!$B$7=0,'Identificação da EG'!$B$7=""),"",'Identificação da EG'!$B$7))</f>
        <v/>
      </c>
      <c r="C107" s="24" t="str">
        <f>IF(I107="","",IF(B107="","",VLOOKUP(B107,Auxiliar!$DK$23:$DL$45,2,0)))</f>
        <v/>
      </c>
      <c r="D107" s="24" t="str">
        <f>IF(I107="","",IF(OR('Identificação da EG'!$B$7=0,'Identificação da EG'!$B$7=""),"","Portugal"))</f>
        <v/>
      </c>
      <c r="E107" s="24" t="str">
        <f>IF(I107="","",'Identificação da EG'!$C$7)</f>
        <v/>
      </c>
      <c r="F107" s="24" t="str">
        <f>IF(I107="","",'Identificação da EG'!$E$7)</f>
        <v/>
      </c>
      <c r="G107" s="24" t="str">
        <f t="shared" si="3"/>
        <v/>
      </c>
      <c r="H107" s="24" t="str">
        <f>IF(I107="","",'Identificação da EG'!$D$7)</f>
        <v/>
      </c>
      <c r="I107" s="138" t="str">
        <f t="shared" si="4"/>
        <v/>
      </c>
      <c r="J107" s="138" t="str">
        <v/>
      </c>
      <c r="K107" s="138"/>
      <c r="L107" s="138" t="str">
        <v/>
      </c>
      <c r="M107" s="138"/>
      <c r="N107" s="138"/>
      <c r="O107" s="142" t="str">
        <v/>
      </c>
      <c r="P107" s="142" t="str">
        <v/>
      </c>
      <c r="Q107" s="138" t="str">
        <f>IF(L107="","","Nº de contentores")</f>
        <v/>
      </c>
      <c r="R107" s="138" t="str">
        <f t="shared" si="5"/>
        <v/>
      </c>
      <c r="S107" s="138" t="str" cm="1">
        <f t="array" ref="S107">IF(ISBLANK(INDEX('Infraestruturas Recolha'!$F$31:$H$105,INT((ROWS($B$1:B106)-1)/3)+1,MOD(ROWS($B$1:B106)-1,3)+1)),"",INDEX('Infraestruturas Recolha'!$F$31:$H$105,INT((ROWS($B$1:B106)-1)/3)+1,MOD(ROWS($B$1:B106)-1,3)+1))</f>
        <v/>
      </c>
      <c r="T107" s="138" t="str">
        <f>IF(OR(L107="",'Infraestruturas Recolha'!$C$108="",'Infraestruturas Recolha'!$C$108="(máximo 300 carateres)"),"",'Infraestruturas Recolha'!$C$108)</f>
        <v/>
      </c>
    </row>
    <row r="108" spans="1:20">
      <c r="A108" s="24" t="str">
        <f>IF(I108="","",IF(OR('Identificação da EG'!$B$7=0,'Identificação da EG'!$B$7=""),"",Capa!$C$10))</f>
        <v/>
      </c>
      <c r="B108" s="24" t="str">
        <f>IF(I108="","",IF(OR('Identificação da EG'!$B$7=0,'Identificação da EG'!$B$7=""),"",'Identificação da EG'!$B$7))</f>
        <v/>
      </c>
      <c r="C108" s="24" t="str">
        <f>IF(I108="","",IF(B108="","",VLOOKUP(B108,Auxiliar!$DK$23:$DL$45,2,0)))</f>
        <v/>
      </c>
      <c r="D108" s="24" t="str">
        <f>IF(I108="","",IF(OR('Identificação da EG'!$B$7=0,'Identificação da EG'!$B$7=""),"","Portugal"))</f>
        <v/>
      </c>
      <c r="E108" s="24" t="str">
        <f>IF(I108="","",'Identificação da EG'!$C$7)</f>
        <v/>
      </c>
      <c r="F108" s="24" t="str">
        <f>IF(I108="","",'Identificação da EG'!$E$7)</f>
        <v/>
      </c>
      <c r="G108" s="24" t="str">
        <f t="shared" si="3"/>
        <v/>
      </c>
      <c r="H108" s="24" t="str">
        <f>IF(I108="","",'Identificação da EG'!$D$7)</f>
        <v/>
      </c>
      <c r="I108" s="138" t="str">
        <f t="shared" si="4"/>
        <v/>
      </c>
      <c r="J108" s="138" t="str">
        <v/>
      </c>
      <c r="K108" s="138"/>
      <c r="L108" s="138" t="str">
        <v/>
      </c>
      <c r="M108" s="138"/>
      <c r="N108" s="138"/>
      <c r="O108" s="142" t="str">
        <v/>
      </c>
      <c r="P108" s="142" t="str">
        <v/>
      </c>
      <c r="Q108" s="138" t="str">
        <f>IF(L107="","","Nº de alojamentos abrangidos")</f>
        <v/>
      </c>
      <c r="R108" s="138" t="str">
        <f t="shared" si="5"/>
        <v/>
      </c>
      <c r="S108" s="138" t="str" cm="1">
        <f t="array" ref="S108">IF(ISBLANK(INDEX('Infraestruturas Recolha'!$F$31:$H$105,INT((ROWS($B$1:B107)-1)/3)+1,MOD(ROWS($B$1:B107)-1,3)+1)),"",INDEX('Infraestruturas Recolha'!$F$31:$H$105,INT((ROWS($B$1:B107)-1)/3)+1,MOD(ROWS($B$1:B107)-1,3)+1))</f>
        <v/>
      </c>
      <c r="T108" s="138" t="str">
        <f>IF(OR(L108="",'Infraestruturas Recolha'!$C$108="",'Infraestruturas Recolha'!$C$108="(máximo 300 carateres)"),"",'Infraestruturas Recolha'!$C$108)</f>
        <v/>
      </c>
    </row>
    <row r="109" spans="1:20">
      <c r="A109" s="24" t="str">
        <f>IF(I109="","",IF(OR('Identificação da EG'!$B$7=0,'Identificação da EG'!$B$7=""),"",Capa!$C$10))</f>
        <v/>
      </c>
      <c r="B109" s="24" t="str">
        <f>IF(I109="","",IF(OR('Identificação da EG'!$B$7=0,'Identificação da EG'!$B$7=""),"",'Identificação da EG'!$B$7))</f>
        <v/>
      </c>
      <c r="C109" s="24" t="str">
        <f>IF(I109="","",IF(B109="","",VLOOKUP(B109,Auxiliar!$DK$23:$DL$45,2,0)))</f>
        <v/>
      </c>
      <c r="D109" s="24" t="str">
        <f>IF(I109="","",IF(OR('Identificação da EG'!$B$7=0,'Identificação da EG'!$B$7=""),"","Portugal"))</f>
        <v/>
      </c>
      <c r="E109" s="24" t="str">
        <f>IF(I109="","",'Identificação da EG'!$C$7)</f>
        <v/>
      </c>
      <c r="F109" s="24" t="str">
        <f>IF(I109="","",'Identificação da EG'!$E$7)</f>
        <v/>
      </c>
      <c r="G109" s="24" t="str">
        <f t="shared" si="3"/>
        <v/>
      </c>
      <c r="H109" s="24" t="str">
        <f>IF(I109="","",'Identificação da EG'!$D$7)</f>
        <v/>
      </c>
      <c r="I109" s="138" t="str">
        <f t="shared" si="4"/>
        <v/>
      </c>
      <c r="J109" s="138" t="str">
        <v/>
      </c>
      <c r="K109" s="138"/>
      <c r="L109" s="138" t="str">
        <v/>
      </c>
      <c r="M109" s="138"/>
      <c r="N109" s="138"/>
      <c r="O109" s="142" t="str">
        <v/>
      </c>
      <c r="P109" s="142" t="str">
        <v/>
      </c>
      <c r="Q109" s="138" t="str">
        <f>IF(L107="","","Nº de estabelecimentos abrangidos")</f>
        <v/>
      </c>
      <c r="R109" s="138" t="str">
        <f t="shared" si="5"/>
        <v/>
      </c>
      <c r="S109" s="138" t="str" cm="1">
        <f t="array" ref="S109">IF(ISBLANK(INDEX('Infraestruturas Recolha'!$F$31:$H$105,INT((ROWS($B$1:B108)-1)/3)+1,MOD(ROWS($B$1:B108)-1,3)+1)),"",INDEX('Infraestruturas Recolha'!$F$31:$H$105,INT((ROWS($B$1:B108)-1)/3)+1,MOD(ROWS($B$1:B108)-1,3)+1))</f>
        <v/>
      </c>
      <c r="T109" s="138" t="str">
        <f>IF(OR(L109="",'Infraestruturas Recolha'!$C$108="",'Infraestruturas Recolha'!$C$108="(máximo 300 carateres)"),"",'Infraestruturas Recolha'!$C$108)</f>
        <v/>
      </c>
    </row>
    <row r="110" spans="1:20">
      <c r="A110" s="24" t="str">
        <f>IF(I110="","",IF(OR('Identificação da EG'!$B$7=0,'Identificação da EG'!$B$7=""),"",Capa!$C$10))</f>
        <v/>
      </c>
      <c r="B110" s="24" t="str">
        <f>IF(I110="","",IF(OR('Identificação da EG'!$B$7=0,'Identificação da EG'!$B$7=""),"",'Identificação da EG'!$B$7))</f>
        <v/>
      </c>
      <c r="C110" s="24" t="str">
        <f>IF(I110="","",IF(B110="","",VLOOKUP(B110,Auxiliar!$DK$23:$DL$45,2,0)))</f>
        <v/>
      </c>
      <c r="D110" s="24" t="str">
        <f>IF(I110="","",IF(OR('Identificação da EG'!$B$7=0,'Identificação da EG'!$B$7=""),"","Portugal"))</f>
        <v/>
      </c>
      <c r="E110" s="24" t="str">
        <f>IF(I110="","",'Identificação da EG'!$C$7)</f>
        <v/>
      </c>
      <c r="F110" s="24" t="str">
        <f>IF(I110="","",'Identificação da EG'!$E$7)</f>
        <v/>
      </c>
      <c r="G110" s="24" t="str">
        <f t="shared" si="3"/>
        <v/>
      </c>
      <c r="H110" s="24" t="str">
        <f>IF(I110="","",'Identificação da EG'!$D$7)</f>
        <v/>
      </c>
      <c r="I110" s="138" t="str">
        <f t="shared" si="4"/>
        <v/>
      </c>
      <c r="J110" s="138" t="str">
        <v/>
      </c>
      <c r="K110" s="138"/>
      <c r="L110" s="138" t="str">
        <v/>
      </c>
      <c r="M110" s="138"/>
      <c r="N110" s="138"/>
      <c r="O110" s="142" t="str">
        <v/>
      </c>
      <c r="P110" s="142" t="str">
        <v/>
      </c>
      <c r="Q110" s="138" t="str">
        <f>IF(L110="","","Nº de contentores")</f>
        <v/>
      </c>
      <c r="R110" s="138" t="str">
        <f t="shared" si="5"/>
        <v/>
      </c>
      <c r="S110" s="138" t="str" cm="1">
        <f t="array" ref="S110">IF(ISBLANK(INDEX('Infraestruturas Recolha'!$F$31:$H$105,INT((ROWS($B$1:B109)-1)/3)+1,MOD(ROWS($B$1:B109)-1,3)+1)),"",INDEX('Infraestruturas Recolha'!$F$31:$H$105,INT((ROWS($B$1:B109)-1)/3)+1,MOD(ROWS($B$1:B109)-1,3)+1))</f>
        <v/>
      </c>
      <c r="T110" s="138" t="str">
        <f>IF(OR(L110="",'Infraestruturas Recolha'!$C$108="",'Infraestruturas Recolha'!$C$108="(máximo 300 carateres)"),"",'Infraestruturas Recolha'!$C$108)</f>
        <v/>
      </c>
    </row>
    <row r="111" spans="1:20">
      <c r="A111" s="24" t="str">
        <f>IF(I111="","",IF(OR('Identificação da EG'!$B$7=0,'Identificação da EG'!$B$7=""),"",Capa!$C$10))</f>
        <v/>
      </c>
      <c r="B111" s="24" t="str">
        <f>IF(I111="","",IF(OR('Identificação da EG'!$B$7=0,'Identificação da EG'!$B$7=""),"",'Identificação da EG'!$B$7))</f>
        <v/>
      </c>
      <c r="C111" s="24" t="str">
        <f>IF(I111="","",IF(B111="","",VLOOKUP(B111,Auxiliar!$DK$23:$DL$45,2,0)))</f>
        <v/>
      </c>
      <c r="D111" s="24" t="str">
        <f>IF(I111="","",IF(OR('Identificação da EG'!$B$7=0,'Identificação da EG'!$B$7=""),"","Portugal"))</f>
        <v/>
      </c>
      <c r="E111" s="24" t="str">
        <f>IF(I111="","",'Identificação da EG'!$C$7)</f>
        <v/>
      </c>
      <c r="F111" s="24" t="str">
        <f>IF(I111="","",'Identificação da EG'!$E$7)</f>
        <v/>
      </c>
      <c r="G111" s="24" t="str">
        <f t="shared" si="3"/>
        <v/>
      </c>
      <c r="H111" s="24" t="str">
        <f>IF(I111="","",'Identificação da EG'!$D$7)</f>
        <v/>
      </c>
      <c r="I111" s="138" t="str">
        <f t="shared" si="4"/>
        <v/>
      </c>
      <c r="J111" s="138" t="str">
        <v/>
      </c>
      <c r="K111" s="138"/>
      <c r="L111" s="138" t="str">
        <v/>
      </c>
      <c r="M111" s="138"/>
      <c r="N111" s="138"/>
      <c r="O111" s="142" t="str">
        <v/>
      </c>
      <c r="P111" s="142" t="str">
        <v/>
      </c>
      <c r="Q111" s="138" t="str">
        <f>IF(L110="","","Nº de alojamentos abrangidos")</f>
        <v/>
      </c>
      <c r="R111" s="138" t="str">
        <f t="shared" si="5"/>
        <v/>
      </c>
      <c r="S111" s="138" t="str" cm="1">
        <f t="array" ref="S111">IF(ISBLANK(INDEX('Infraestruturas Recolha'!$F$31:$H$105,INT((ROWS($B$1:B110)-1)/3)+1,MOD(ROWS($B$1:B110)-1,3)+1)),"",INDEX('Infraestruturas Recolha'!$F$31:$H$105,INT((ROWS($B$1:B110)-1)/3)+1,MOD(ROWS($B$1:B110)-1,3)+1))</f>
        <v/>
      </c>
      <c r="T111" s="138" t="str">
        <f>IF(OR(L111="",'Infraestruturas Recolha'!$C$108="",'Infraestruturas Recolha'!$C$108="(máximo 300 carateres)"),"",'Infraestruturas Recolha'!$C$108)</f>
        <v/>
      </c>
    </row>
    <row r="112" spans="1:20">
      <c r="A112" s="24" t="str">
        <f>IF(I112="","",IF(OR('Identificação da EG'!$B$7=0,'Identificação da EG'!$B$7=""),"",Capa!$C$10))</f>
        <v/>
      </c>
      <c r="B112" s="24" t="str">
        <f>IF(I112="","",IF(OR('Identificação da EG'!$B$7=0,'Identificação da EG'!$B$7=""),"",'Identificação da EG'!$B$7))</f>
        <v/>
      </c>
      <c r="C112" s="24" t="str">
        <f>IF(I112="","",IF(B112="","",VLOOKUP(B112,Auxiliar!$DK$23:$DL$45,2,0)))</f>
        <v/>
      </c>
      <c r="D112" s="24" t="str">
        <f>IF(I112="","",IF(OR('Identificação da EG'!$B$7=0,'Identificação da EG'!$B$7=""),"","Portugal"))</f>
        <v/>
      </c>
      <c r="E112" s="24" t="str">
        <f>IF(I112="","",'Identificação da EG'!$C$7)</f>
        <v/>
      </c>
      <c r="F112" s="24" t="str">
        <f>IF(I112="","",'Identificação da EG'!$E$7)</f>
        <v/>
      </c>
      <c r="G112" s="24" t="str">
        <f t="shared" si="3"/>
        <v/>
      </c>
      <c r="H112" s="24" t="str">
        <f>IF(I112="","",'Identificação da EG'!$D$7)</f>
        <v/>
      </c>
      <c r="I112" s="138" t="str">
        <f t="shared" si="4"/>
        <v/>
      </c>
      <c r="J112" s="138" t="str">
        <v/>
      </c>
      <c r="K112" s="138"/>
      <c r="L112" s="138" t="str">
        <v/>
      </c>
      <c r="M112" s="138"/>
      <c r="N112" s="138"/>
      <c r="O112" s="142" t="str">
        <v/>
      </c>
      <c r="P112" s="142" t="str">
        <v/>
      </c>
      <c r="Q112" s="138" t="str">
        <f>IF(L110="","","Nº de estabelecimentos abrangidos")</f>
        <v/>
      </c>
      <c r="R112" s="138" t="str">
        <f t="shared" si="5"/>
        <v/>
      </c>
      <c r="S112" s="138" t="str" cm="1">
        <f t="array" ref="S112">IF(ISBLANK(INDEX('Infraestruturas Recolha'!$F$31:$H$105,INT((ROWS($B$1:B111)-1)/3)+1,MOD(ROWS($B$1:B111)-1,3)+1)),"",INDEX('Infraestruturas Recolha'!$F$31:$H$105,INT((ROWS($B$1:B111)-1)/3)+1,MOD(ROWS($B$1:B111)-1,3)+1))</f>
        <v/>
      </c>
      <c r="T112" s="138" t="str">
        <f>IF(OR(L112="",'Infraestruturas Recolha'!$C$108="",'Infraestruturas Recolha'!$C$108="(máximo 300 carateres)"),"",'Infraestruturas Recolha'!$C$108)</f>
        <v/>
      </c>
    </row>
    <row r="113" spans="1:20">
      <c r="A113" s="24" t="str">
        <f>IF(I113="","",IF(OR('Identificação da EG'!$B$7=0,'Identificação da EG'!$B$7=""),"",Capa!$C$10))</f>
        <v/>
      </c>
      <c r="B113" s="24" t="str">
        <f>IF(I113="","",IF(OR('Identificação da EG'!$B$7=0,'Identificação da EG'!$B$7=""),"",'Identificação da EG'!$B$7))</f>
        <v/>
      </c>
      <c r="C113" s="24" t="str">
        <f>IF(I113="","",IF(B113="","",VLOOKUP(B113,Auxiliar!$DK$23:$DL$45,2,0)))</f>
        <v/>
      </c>
      <c r="D113" s="24" t="str">
        <f>IF(I113="","",IF(OR('Identificação da EG'!$B$7=0,'Identificação da EG'!$B$7=""),"","Portugal"))</f>
        <v/>
      </c>
      <c r="E113" s="24" t="str">
        <f>IF(I113="","",'Identificação da EG'!$C$7)</f>
        <v/>
      </c>
      <c r="F113" s="24" t="str">
        <f>IF(I113="","",'Identificação da EG'!$E$7)</f>
        <v/>
      </c>
      <c r="G113" s="24" t="str">
        <f t="shared" si="3"/>
        <v/>
      </c>
      <c r="H113" s="24" t="str">
        <f>IF(I113="","",'Identificação da EG'!$D$7)</f>
        <v/>
      </c>
      <c r="I113" s="138" t="str">
        <f t="shared" si="4"/>
        <v/>
      </c>
      <c r="J113" s="138" t="str">
        <v/>
      </c>
      <c r="K113" s="138"/>
      <c r="L113" s="138" t="str">
        <v/>
      </c>
      <c r="M113" s="138"/>
      <c r="N113" s="138"/>
      <c r="O113" s="142" t="str">
        <v/>
      </c>
      <c r="P113" s="142" t="str">
        <v/>
      </c>
      <c r="Q113" s="138" t="str">
        <f>IF(L113="","","Nº de contentores")</f>
        <v/>
      </c>
      <c r="R113" s="138" t="str">
        <f t="shared" si="5"/>
        <v/>
      </c>
      <c r="S113" s="138" t="str" cm="1">
        <f t="array" ref="S113">IF(ISBLANK(INDEX('Infraestruturas Recolha'!$F$31:$H$105,INT((ROWS($B$1:B112)-1)/3)+1,MOD(ROWS($B$1:B112)-1,3)+1)),"",INDEX('Infraestruturas Recolha'!$F$31:$H$105,INT((ROWS($B$1:B112)-1)/3)+1,MOD(ROWS($B$1:B112)-1,3)+1))</f>
        <v/>
      </c>
      <c r="T113" s="138" t="str">
        <f>IF(OR(L113="",'Infraestruturas Recolha'!$C$108="",'Infraestruturas Recolha'!$C$108="(máximo 300 carateres)"),"",'Infraestruturas Recolha'!$C$108)</f>
        <v/>
      </c>
    </row>
    <row r="114" spans="1:20">
      <c r="A114" s="24" t="str">
        <f>IF(I114="","",IF(OR('Identificação da EG'!$B$7=0,'Identificação da EG'!$B$7=""),"",Capa!$C$10))</f>
        <v/>
      </c>
      <c r="B114" s="24" t="str">
        <f>IF(I114="","",IF(OR('Identificação da EG'!$B$7=0,'Identificação da EG'!$B$7=""),"",'Identificação da EG'!$B$7))</f>
        <v/>
      </c>
      <c r="C114" s="24" t="str">
        <f>IF(I114="","",IF(B114="","",VLOOKUP(B114,Auxiliar!$DK$23:$DL$45,2,0)))</f>
        <v/>
      </c>
      <c r="D114" s="24" t="str">
        <f>IF(I114="","",IF(OR('Identificação da EG'!$B$7=0,'Identificação da EG'!$B$7=""),"","Portugal"))</f>
        <v/>
      </c>
      <c r="E114" s="24" t="str">
        <f>IF(I114="","",'Identificação da EG'!$C$7)</f>
        <v/>
      </c>
      <c r="F114" s="24" t="str">
        <f>IF(I114="","",'Identificação da EG'!$E$7)</f>
        <v/>
      </c>
      <c r="G114" s="24" t="str">
        <f t="shared" si="3"/>
        <v/>
      </c>
      <c r="H114" s="24" t="str">
        <f>IF(I114="","",'Identificação da EG'!$D$7)</f>
        <v/>
      </c>
      <c r="I114" s="138" t="str">
        <f t="shared" si="4"/>
        <v/>
      </c>
      <c r="J114" s="138" t="str">
        <v/>
      </c>
      <c r="K114" s="138"/>
      <c r="L114" s="138" t="str">
        <v/>
      </c>
      <c r="M114" s="138"/>
      <c r="N114" s="138"/>
      <c r="O114" s="142" t="str">
        <v/>
      </c>
      <c r="P114" s="142" t="str">
        <v/>
      </c>
      <c r="Q114" s="138" t="str">
        <f>IF(L113="","","Nº de alojamentos abrangidos")</f>
        <v/>
      </c>
      <c r="R114" s="138" t="str">
        <f t="shared" si="5"/>
        <v/>
      </c>
      <c r="S114" s="138" t="str" cm="1">
        <f t="array" ref="S114">IF(ISBLANK(INDEX('Infraestruturas Recolha'!$F$31:$H$105,INT((ROWS($B$1:B113)-1)/3)+1,MOD(ROWS($B$1:B113)-1,3)+1)),"",INDEX('Infraestruturas Recolha'!$F$31:$H$105,INT((ROWS($B$1:B113)-1)/3)+1,MOD(ROWS($B$1:B113)-1,3)+1))</f>
        <v/>
      </c>
      <c r="T114" s="138" t="str">
        <f>IF(OR(L114="",'Infraestruturas Recolha'!$C$108="",'Infraestruturas Recolha'!$C$108="(máximo 300 carateres)"),"",'Infraestruturas Recolha'!$C$108)</f>
        <v/>
      </c>
    </row>
    <row r="115" spans="1:20">
      <c r="A115" s="24" t="str">
        <f>IF(I115="","",IF(OR('Identificação da EG'!$B$7=0,'Identificação da EG'!$B$7=""),"",Capa!$C$10))</f>
        <v/>
      </c>
      <c r="B115" s="24" t="str">
        <f>IF(I115="","",IF(OR('Identificação da EG'!$B$7=0,'Identificação da EG'!$B$7=""),"",'Identificação da EG'!$B$7))</f>
        <v/>
      </c>
      <c r="C115" s="24" t="str">
        <f>IF(I115="","",IF(B115="","",VLOOKUP(B115,Auxiliar!$DK$23:$DL$45,2,0)))</f>
        <v/>
      </c>
      <c r="D115" s="24" t="str">
        <f>IF(I115="","",IF(OR('Identificação da EG'!$B$7=0,'Identificação da EG'!$B$7=""),"","Portugal"))</f>
        <v/>
      </c>
      <c r="E115" s="24" t="str">
        <f>IF(I115="","",'Identificação da EG'!$C$7)</f>
        <v/>
      </c>
      <c r="F115" s="24" t="str">
        <f>IF(I115="","",'Identificação da EG'!$E$7)</f>
        <v/>
      </c>
      <c r="G115" s="24" t="str">
        <f t="shared" si="3"/>
        <v/>
      </c>
      <c r="H115" s="24" t="str">
        <f>IF(I115="","",'Identificação da EG'!$D$7)</f>
        <v/>
      </c>
      <c r="I115" s="138" t="str">
        <f t="shared" si="4"/>
        <v/>
      </c>
      <c r="J115" s="138" t="str">
        <v/>
      </c>
      <c r="K115" s="138"/>
      <c r="L115" s="138" t="str">
        <v/>
      </c>
      <c r="M115" s="138"/>
      <c r="N115" s="138"/>
      <c r="O115" s="142" t="str">
        <v/>
      </c>
      <c r="P115" s="142" t="str">
        <v/>
      </c>
      <c r="Q115" s="138" t="str">
        <f>IF(L113="","","Nº de estabelecimentos abrangidos")</f>
        <v/>
      </c>
      <c r="R115" s="138" t="str">
        <f t="shared" si="5"/>
        <v/>
      </c>
      <c r="S115" s="138" t="str" cm="1">
        <f t="array" ref="S115">IF(ISBLANK(INDEX('Infraestruturas Recolha'!$F$31:$H$105,INT((ROWS($B$1:B114)-1)/3)+1,MOD(ROWS($B$1:B114)-1,3)+1)),"",INDEX('Infraestruturas Recolha'!$F$31:$H$105,INT((ROWS($B$1:B114)-1)/3)+1,MOD(ROWS($B$1:B114)-1,3)+1))</f>
        <v/>
      </c>
      <c r="T115" s="138" t="str">
        <f>IF(OR(L115="",'Infraestruturas Recolha'!$C$108="",'Infraestruturas Recolha'!$C$108="(máximo 300 carateres)"),"",'Infraestruturas Recolha'!$C$108)</f>
        <v/>
      </c>
    </row>
    <row r="116" spans="1:20">
      <c r="A116" s="24" t="str">
        <f>IF(I116="","",IF(OR('Identificação da EG'!$B$7=0,'Identificação da EG'!$B$7=""),"",Capa!$C$10))</f>
        <v/>
      </c>
      <c r="B116" s="24" t="str">
        <f>IF(I116="","",IF(OR('Identificação da EG'!$B$7=0,'Identificação da EG'!$B$7=""),"",'Identificação da EG'!$B$7))</f>
        <v/>
      </c>
      <c r="C116" s="24" t="str">
        <f>IF(I116="","",IF(B116="","",VLOOKUP(B116,Auxiliar!$DK$23:$DL$45,2,0)))</f>
        <v/>
      </c>
      <c r="D116" s="24" t="str">
        <f>IF(I116="","",IF(OR('Identificação da EG'!$B$7=0,'Identificação da EG'!$B$7=""),"","Portugal"))</f>
        <v/>
      </c>
      <c r="E116" s="24" t="str">
        <f>IF(I116="","",'Identificação da EG'!$C$7)</f>
        <v/>
      </c>
      <c r="F116" s="24" t="str">
        <f>IF(I116="","",'Identificação da EG'!$E$7)</f>
        <v/>
      </c>
      <c r="G116" s="24" t="str">
        <f t="shared" si="3"/>
        <v/>
      </c>
      <c r="H116" s="24" t="str">
        <f>IF(I116="","",'Identificação da EG'!$D$7)</f>
        <v/>
      </c>
      <c r="I116" s="138" t="str">
        <f t="shared" si="4"/>
        <v/>
      </c>
      <c r="J116" s="138" t="str">
        <v/>
      </c>
      <c r="K116" s="138"/>
      <c r="L116" s="138" t="str">
        <v/>
      </c>
      <c r="M116" s="138"/>
      <c r="N116" s="138"/>
      <c r="O116" s="142" t="str">
        <v/>
      </c>
      <c r="P116" s="142" t="str">
        <v/>
      </c>
      <c r="Q116" s="138" t="str">
        <f>IF(L116="","","Nº de contentores")</f>
        <v/>
      </c>
      <c r="R116" s="138" t="str">
        <f t="shared" si="5"/>
        <v/>
      </c>
      <c r="S116" s="138" t="str" cm="1">
        <f t="array" ref="S116">IF(ISBLANK(INDEX('Infraestruturas Recolha'!$F$31:$H$105,INT((ROWS($B$1:B115)-1)/3)+1,MOD(ROWS($B$1:B115)-1,3)+1)),"",INDEX('Infraestruturas Recolha'!$F$31:$H$105,INT((ROWS($B$1:B115)-1)/3)+1,MOD(ROWS($B$1:B115)-1,3)+1))</f>
        <v/>
      </c>
      <c r="T116" s="138" t="str">
        <f>IF(OR(L116="",'Infraestruturas Recolha'!$C$108="",'Infraestruturas Recolha'!$C$108="(máximo 300 carateres)"),"",'Infraestruturas Recolha'!$C$108)</f>
        <v/>
      </c>
    </row>
    <row r="117" spans="1:20">
      <c r="A117" s="24" t="str">
        <f>IF(I117="","",IF(OR('Identificação da EG'!$B$7=0,'Identificação da EG'!$B$7=""),"",Capa!$C$10))</f>
        <v/>
      </c>
      <c r="B117" s="24" t="str">
        <f>IF(I117="","",IF(OR('Identificação da EG'!$B$7=0,'Identificação da EG'!$B$7=""),"",'Identificação da EG'!$B$7))</f>
        <v/>
      </c>
      <c r="C117" s="24" t="str">
        <f>IF(I117="","",IF(B117="","",VLOOKUP(B117,Auxiliar!$DK$23:$DL$45,2,0)))</f>
        <v/>
      </c>
      <c r="D117" s="24" t="str">
        <f>IF(I117="","",IF(OR('Identificação da EG'!$B$7=0,'Identificação da EG'!$B$7=""),"","Portugal"))</f>
        <v/>
      </c>
      <c r="E117" s="24" t="str">
        <f>IF(I117="","",'Identificação da EG'!$C$7)</f>
        <v/>
      </c>
      <c r="F117" s="24" t="str">
        <f>IF(I117="","",'Identificação da EG'!$E$7)</f>
        <v/>
      </c>
      <c r="G117" s="24" t="str">
        <f t="shared" si="3"/>
        <v/>
      </c>
      <c r="H117" s="24" t="str">
        <f>IF(I117="","",'Identificação da EG'!$D$7)</f>
        <v/>
      </c>
      <c r="I117" s="138" t="str">
        <f t="shared" si="4"/>
        <v/>
      </c>
      <c r="J117" s="138" t="str">
        <v/>
      </c>
      <c r="K117" s="138"/>
      <c r="L117" s="138" t="str">
        <v/>
      </c>
      <c r="M117" s="138"/>
      <c r="N117" s="138"/>
      <c r="O117" s="142" t="str">
        <v/>
      </c>
      <c r="P117" s="142" t="str">
        <v/>
      </c>
      <c r="Q117" s="138" t="str">
        <f>IF(L116="","","Nº de alojamentos abrangidos")</f>
        <v/>
      </c>
      <c r="R117" s="138" t="str">
        <f t="shared" si="5"/>
        <v/>
      </c>
      <c r="S117" s="138" t="str" cm="1">
        <f t="array" ref="S117">IF(ISBLANK(INDEX('Infraestruturas Recolha'!$F$31:$H$105,INT((ROWS($B$1:B116)-1)/3)+1,MOD(ROWS($B$1:B116)-1,3)+1)),"",INDEX('Infraestruturas Recolha'!$F$31:$H$105,INT((ROWS($B$1:B116)-1)/3)+1,MOD(ROWS($B$1:B116)-1,3)+1))</f>
        <v/>
      </c>
      <c r="T117" s="138" t="str">
        <f>IF(OR(L117="",'Infraestruturas Recolha'!$C$108="",'Infraestruturas Recolha'!$C$108="(máximo 300 carateres)"),"",'Infraestruturas Recolha'!$C$108)</f>
        <v/>
      </c>
    </row>
    <row r="118" spans="1:20">
      <c r="A118" s="24" t="str">
        <f>IF(I118="","",IF(OR('Identificação da EG'!$B$7=0,'Identificação da EG'!$B$7=""),"",Capa!$C$10))</f>
        <v/>
      </c>
      <c r="B118" s="24" t="str">
        <f>IF(I118="","",IF(OR('Identificação da EG'!$B$7=0,'Identificação da EG'!$B$7=""),"",'Identificação da EG'!$B$7))</f>
        <v/>
      </c>
      <c r="C118" s="24" t="str">
        <f>IF(I118="","",IF(B118="","",VLOOKUP(B118,Auxiliar!$DK$23:$DL$45,2,0)))</f>
        <v/>
      </c>
      <c r="D118" s="24" t="str">
        <f>IF(I118="","",IF(OR('Identificação da EG'!$B$7=0,'Identificação da EG'!$B$7=""),"","Portugal"))</f>
        <v/>
      </c>
      <c r="E118" s="24" t="str">
        <f>IF(I118="","",'Identificação da EG'!$C$7)</f>
        <v/>
      </c>
      <c r="F118" s="24" t="str">
        <f>IF(I118="","",'Identificação da EG'!$E$7)</f>
        <v/>
      </c>
      <c r="G118" s="24" t="str">
        <f t="shared" si="3"/>
        <v/>
      </c>
      <c r="H118" s="24" t="str">
        <f>IF(I118="","",'Identificação da EG'!$D$7)</f>
        <v/>
      </c>
      <c r="I118" s="138" t="str">
        <f t="shared" si="4"/>
        <v/>
      </c>
      <c r="J118" s="138" t="str">
        <v/>
      </c>
      <c r="K118" s="138"/>
      <c r="L118" s="138" t="str">
        <v/>
      </c>
      <c r="M118" s="138"/>
      <c r="N118" s="138"/>
      <c r="O118" s="142" t="str">
        <v/>
      </c>
      <c r="P118" s="142" t="str">
        <v/>
      </c>
      <c r="Q118" s="138" t="str">
        <f>IF(L116="","","Nº de estabelecimentos abrangidos")</f>
        <v/>
      </c>
      <c r="R118" s="138" t="str">
        <f t="shared" si="5"/>
        <v/>
      </c>
      <c r="S118" s="138" t="str" cm="1">
        <f t="array" ref="S118">IF(ISBLANK(INDEX('Infraestruturas Recolha'!$F$31:$H$105,INT((ROWS($B$1:B117)-1)/3)+1,MOD(ROWS($B$1:B117)-1,3)+1)),"",INDEX('Infraestruturas Recolha'!$F$31:$H$105,INT((ROWS($B$1:B117)-1)/3)+1,MOD(ROWS($B$1:B117)-1,3)+1))</f>
        <v/>
      </c>
      <c r="T118" s="138" t="str">
        <f>IF(OR(L118="",'Infraestruturas Recolha'!$C$108="",'Infraestruturas Recolha'!$C$108="(máximo 300 carateres)"),"",'Infraestruturas Recolha'!$C$108)</f>
        <v/>
      </c>
    </row>
    <row r="119" spans="1:20">
      <c r="A119" s="24" t="str">
        <f>IF(I119="","",IF(OR('Identificação da EG'!$B$7=0,'Identificação da EG'!$B$7=""),"",Capa!$C$10))</f>
        <v/>
      </c>
      <c r="B119" s="24" t="str">
        <f>IF(I119="","",IF(OR('Identificação da EG'!$B$7=0,'Identificação da EG'!$B$7=""),"",'Identificação da EG'!$B$7))</f>
        <v/>
      </c>
      <c r="C119" s="24" t="str">
        <f>IF(I119="","",IF(B119="","",VLOOKUP(B119,Auxiliar!$DK$23:$DL$45,2,0)))</f>
        <v/>
      </c>
      <c r="D119" s="24" t="str">
        <f>IF(I119="","",IF(OR('Identificação da EG'!$B$7=0,'Identificação da EG'!$B$7=""),"","Portugal"))</f>
        <v/>
      </c>
      <c r="E119" s="24" t="str">
        <f>IF(I119="","",'Identificação da EG'!$C$7)</f>
        <v/>
      </c>
      <c r="F119" s="24" t="str">
        <f>IF(I119="","",'Identificação da EG'!$E$7)</f>
        <v/>
      </c>
      <c r="G119" s="24" t="str">
        <f t="shared" si="3"/>
        <v/>
      </c>
      <c r="H119" s="24" t="str">
        <f>IF(I119="","",'Identificação da EG'!$D$7)</f>
        <v/>
      </c>
      <c r="I119" s="138" t="str">
        <f t="shared" si="4"/>
        <v/>
      </c>
      <c r="J119" s="138" t="str">
        <v/>
      </c>
      <c r="K119" s="138"/>
      <c r="L119" s="138" t="str">
        <v/>
      </c>
      <c r="M119" s="138"/>
      <c r="N119" s="138"/>
      <c r="O119" s="142" t="str">
        <v/>
      </c>
      <c r="P119" s="142" t="str">
        <v/>
      </c>
      <c r="Q119" s="138" t="str">
        <f>IF(L119="","","Nº de contentores")</f>
        <v/>
      </c>
      <c r="R119" s="138" t="str">
        <f t="shared" si="5"/>
        <v/>
      </c>
      <c r="S119" s="138" t="str" cm="1">
        <f t="array" ref="S119">IF(ISBLANK(INDEX('Infraestruturas Recolha'!$F$31:$H$105,INT((ROWS($B$1:B118)-1)/3)+1,MOD(ROWS($B$1:B118)-1,3)+1)),"",INDEX('Infraestruturas Recolha'!$F$31:$H$105,INT((ROWS($B$1:B118)-1)/3)+1,MOD(ROWS($B$1:B118)-1,3)+1))</f>
        <v/>
      </c>
      <c r="T119" s="138" t="str">
        <f>IF(OR(L119="",'Infraestruturas Recolha'!$C$108="",'Infraestruturas Recolha'!$C$108="(máximo 300 carateres)"),"",'Infraestruturas Recolha'!$C$108)</f>
        <v/>
      </c>
    </row>
    <row r="120" spans="1:20">
      <c r="A120" s="24" t="str">
        <f>IF(I120="","",IF(OR('Identificação da EG'!$B$7=0,'Identificação da EG'!$B$7=""),"",Capa!$C$10))</f>
        <v/>
      </c>
      <c r="B120" s="24" t="str">
        <f>IF(I120="","",IF(OR('Identificação da EG'!$B$7=0,'Identificação da EG'!$B$7=""),"",'Identificação da EG'!$B$7))</f>
        <v/>
      </c>
      <c r="C120" s="24" t="str">
        <f>IF(I120="","",IF(B120="","",VLOOKUP(B120,Auxiliar!$DK$23:$DL$45,2,0)))</f>
        <v/>
      </c>
      <c r="D120" s="24" t="str">
        <f>IF(I120="","",IF(OR('Identificação da EG'!$B$7=0,'Identificação da EG'!$B$7=""),"","Portugal"))</f>
        <v/>
      </c>
      <c r="E120" s="24" t="str">
        <f>IF(I120="","",'Identificação da EG'!$C$7)</f>
        <v/>
      </c>
      <c r="F120" s="24" t="str">
        <f>IF(I120="","",'Identificação da EG'!$E$7)</f>
        <v/>
      </c>
      <c r="G120" s="24" t="str">
        <f t="shared" si="3"/>
        <v/>
      </c>
      <c r="H120" s="24" t="str">
        <f>IF(I120="","",'Identificação da EG'!$D$7)</f>
        <v/>
      </c>
      <c r="I120" s="138" t="str">
        <f t="shared" si="4"/>
        <v/>
      </c>
      <c r="J120" s="138" t="str">
        <v/>
      </c>
      <c r="K120" s="138"/>
      <c r="L120" s="138" t="str">
        <v/>
      </c>
      <c r="M120" s="138"/>
      <c r="N120" s="138"/>
      <c r="O120" s="142" t="str">
        <v/>
      </c>
      <c r="P120" s="142" t="str">
        <v/>
      </c>
      <c r="Q120" s="138" t="str">
        <f>IF(L119="","","Nº de alojamentos abrangidos")</f>
        <v/>
      </c>
      <c r="R120" s="138" t="str">
        <f t="shared" si="5"/>
        <v/>
      </c>
      <c r="S120" s="138" t="str" cm="1">
        <f t="array" ref="S120">IF(ISBLANK(INDEX('Infraestruturas Recolha'!$F$31:$H$105,INT((ROWS($B$1:B119)-1)/3)+1,MOD(ROWS($B$1:B119)-1,3)+1)),"",INDEX('Infraestruturas Recolha'!$F$31:$H$105,INT((ROWS($B$1:B119)-1)/3)+1,MOD(ROWS($B$1:B119)-1,3)+1))</f>
        <v/>
      </c>
      <c r="T120" s="138" t="str">
        <f>IF(OR(L120="",'Infraestruturas Recolha'!$C$108="",'Infraestruturas Recolha'!$C$108="(máximo 300 carateres)"),"",'Infraestruturas Recolha'!$C$108)</f>
        <v/>
      </c>
    </row>
    <row r="121" spans="1:20">
      <c r="A121" s="24" t="str">
        <f>IF(I121="","",IF(OR('Identificação da EG'!$B$7=0,'Identificação da EG'!$B$7=""),"",Capa!$C$10))</f>
        <v/>
      </c>
      <c r="B121" s="24" t="str">
        <f>IF(I121="","",IF(OR('Identificação da EG'!$B$7=0,'Identificação da EG'!$B$7=""),"",'Identificação da EG'!$B$7))</f>
        <v/>
      </c>
      <c r="C121" s="24" t="str">
        <f>IF(I121="","",IF(B121="","",VLOOKUP(B121,Auxiliar!$DK$23:$DL$45,2,0)))</f>
        <v/>
      </c>
      <c r="D121" s="24" t="str">
        <f>IF(I121="","",IF(OR('Identificação da EG'!$B$7=0,'Identificação da EG'!$B$7=""),"","Portugal"))</f>
        <v/>
      </c>
      <c r="E121" s="24" t="str">
        <f>IF(I121="","",'Identificação da EG'!$C$7)</f>
        <v/>
      </c>
      <c r="F121" s="24" t="str">
        <f>IF(I121="","",'Identificação da EG'!$E$7)</f>
        <v/>
      </c>
      <c r="G121" s="24" t="str">
        <f t="shared" si="3"/>
        <v/>
      </c>
      <c r="H121" s="24" t="str">
        <f>IF(I121="","",'Identificação da EG'!$D$7)</f>
        <v/>
      </c>
      <c r="I121" s="138" t="str">
        <f t="shared" si="4"/>
        <v/>
      </c>
      <c r="J121" s="138" t="str">
        <v/>
      </c>
      <c r="K121" s="138"/>
      <c r="L121" s="138" t="str">
        <v/>
      </c>
      <c r="M121" s="138"/>
      <c r="N121" s="138"/>
      <c r="O121" s="142" t="str">
        <v/>
      </c>
      <c r="P121" s="142" t="str">
        <v/>
      </c>
      <c r="Q121" s="138" t="str">
        <f>IF(L119="","","Nº de estabelecimentos abrangidos")</f>
        <v/>
      </c>
      <c r="R121" s="138" t="str">
        <f t="shared" si="5"/>
        <v/>
      </c>
      <c r="S121" s="138" t="str" cm="1">
        <f t="array" ref="S121">IF(ISBLANK(INDEX('Infraestruturas Recolha'!$F$31:$H$105,INT((ROWS($B$1:B120)-1)/3)+1,MOD(ROWS($B$1:B120)-1,3)+1)),"",INDEX('Infraestruturas Recolha'!$F$31:$H$105,INT((ROWS($B$1:B120)-1)/3)+1,MOD(ROWS($B$1:B120)-1,3)+1))</f>
        <v/>
      </c>
      <c r="T121" s="138" t="str">
        <f>IF(OR(L121="",'Infraestruturas Recolha'!$C$108="",'Infraestruturas Recolha'!$C$108="(máximo 300 carateres)"),"",'Infraestruturas Recolha'!$C$108)</f>
        <v/>
      </c>
    </row>
    <row r="122" spans="1:20">
      <c r="A122" s="24" t="str">
        <f>IF(I122="","",IF(OR('Identificação da EG'!$B$7=0,'Identificação da EG'!$B$7=""),"",Capa!$C$10))</f>
        <v/>
      </c>
      <c r="B122" s="24" t="str">
        <f>IF(I122="","",IF(OR('Identificação da EG'!$B$7=0,'Identificação da EG'!$B$7=""),"",'Identificação da EG'!$B$7))</f>
        <v/>
      </c>
      <c r="C122" s="24" t="str">
        <f>IF(I122="","",IF(B122="","",VLOOKUP(B122,Auxiliar!$DK$23:$DL$45,2,0)))</f>
        <v/>
      </c>
      <c r="D122" s="24" t="str">
        <f>IF(I122="","",IF(OR('Identificação da EG'!$B$7=0,'Identificação da EG'!$B$7=""),"","Portugal"))</f>
        <v/>
      </c>
      <c r="E122" s="24" t="str">
        <f>IF(I122="","",'Identificação da EG'!$C$7)</f>
        <v/>
      </c>
      <c r="F122" s="24" t="str">
        <f>IF(I122="","",'Identificação da EG'!$E$7)</f>
        <v/>
      </c>
      <c r="G122" s="24" t="str">
        <f t="shared" si="3"/>
        <v/>
      </c>
      <c r="H122" s="24" t="str">
        <f>IF(I122="","",'Identificação da EG'!$D$7)</f>
        <v/>
      </c>
      <c r="I122" s="138" t="str">
        <f t="shared" si="4"/>
        <v/>
      </c>
      <c r="J122" s="138" t="str">
        <v/>
      </c>
      <c r="K122" s="138"/>
      <c r="L122" s="138" t="str">
        <v/>
      </c>
      <c r="M122" s="138"/>
      <c r="N122" s="138"/>
      <c r="O122" s="142" t="str">
        <v/>
      </c>
      <c r="P122" s="142" t="str">
        <v/>
      </c>
      <c r="Q122" s="138" t="str">
        <f>IF(L122="","","Nº de contentores")</f>
        <v/>
      </c>
      <c r="R122" s="138" t="str">
        <f t="shared" si="5"/>
        <v/>
      </c>
      <c r="S122" s="138" t="str" cm="1">
        <f t="array" ref="S122">IF(ISBLANK(INDEX('Infraestruturas Recolha'!$F$31:$H$105,INT((ROWS($B$1:B121)-1)/3)+1,MOD(ROWS($B$1:B121)-1,3)+1)),"",INDEX('Infraestruturas Recolha'!$F$31:$H$105,INT((ROWS($B$1:B121)-1)/3)+1,MOD(ROWS($B$1:B121)-1,3)+1))</f>
        <v/>
      </c>
      <c r="T122" s="138" t="str">
        <f>IF(OR(L122="",'Infraestruturas Recolha'!$C$108="",'Infraestruturas Recolha'!$C$108="(máximo 300 carateres)"),"",'Infraestruturas Recolha'!$C$108)</f>
        <v/>
      </c>
    </row>
    <row r="123" spans="1:20">
      <c r="A123" s="24" t="str">
        <f>IF(I123="","",IF(OR('Identificação da EG'!$B$7=0,'Identificação da EG'!$B$7=""),"",Capa!$C$10))</f>
        <v/>
      </c>
      <c r="B123" s="24" t="str">
        <f>IF(I123="","",IF(OR('Identificação da EG'!$B$7=0,'Identificação da EG'!$B$7=""),"",'Identificação da EG'!$B$7))</f>
        <v/>
      </c>
      <c r="C123" s="24" t="str">
        <f>IF(I123="","",IF(B123="","",VLOOKUP(B123,Auxiliar!$DK$23:$DL$45,2,0)))</f>
        <v/>
      </c>
      <c r="D123" s="24" t="str">
        <f>IF(I123="","",IF(OR('Identificação da EG'!$B$7=0,'Identificação da EG'!$B$7=""),"","Portugal"))</f>
        <v/>
      </c>
      <c r="E123" s="24" t="str">
        <f>IF(I123="","",'Identificação da EG'!$C$7)</f>
        <v/>
      </c>
      <c r="F123" s="24" t="str">
        <f>IF(I123="","",'Identificação da EG'!$E$7)</f>
        <v/>
      </c>
      <c r="G123" s="24" t="str">
        <f t="shared" si="3"/>
        <v/>
      </c>
      <c r="H123" s="24" t="str">
        <f>IF(I123="","",'Identificação da EG'!$D$7)</f>
        <v/>
      </c>
      <c r="I123" s="138" t="str">
        <f t="shared" si="4"/>
        <v/>
      </c>
      <c r="J123" s="138" t="str">
        <v/>
      </c>
      <c r="K123" s="138"/>
      <c r="L123" s="138" t="str">
        <v/>
      </c>
      <c r="M123" s="138"/>
      <c r="N123" s="138"/>
      <c r="O123" s="142" t="str">
        <v/>
      </c>
      <c r="P123" s="142" t="str">
        <v/>
      </c>
      <c r="Q123" s="138" t="str">
        <f>IF(L122="","","Nº de alojamentos abrangidos")</f>
        <v/>
      </c>
      <c r="R123" s="138" t="str">
        <f t="shared" si="5"/>
        <v/>
      </c>
      <c r="S123" s="138" t="str" cm="1">
        <f t="array" ref="S123">IF(ISBLANK(INDEX('Infraestruturas Recolha'!$F$31:$H$105,INT((ROWS($B$1:B122)-1)/3)+1,MOD(ROWS($B$1:B122)-1,3)+1)),"",INDEX('Infraestruturas Recolha'!$F$31:$H$105,INT((ROWS($B$1:B122)-1)/3)+1,MOD(ROWS($B$1:B122)-1,3)+1))</f>
        <v/>
      </c>
      <c r="T123" s="138" t="str">
        <f>IF(OR(L123="",'Infraestruturas Recolha'!$C$108="",'Infraestruturas Recolha'!$C$108="(máximo 300 carateres)"),"",'Infraestruturas Recolha'!$C$108)</f>
        <v/>
      </c>
    </row>
    <row r="124" spans="1:20">
      <c r="A124" s="24" t="str">
        <f>IF(I124="","",IF(OR('Identificação da EG'!$B$7=0,'Identificação da EG'!$B$7=""),"",Capa!$C$10))</f>
        <v/>
      </c>
      <c r="B124" s="24" t="str">
        <f>IF(I124="","",IF(OR('Identificação da EG'!$B$7=0,'Identificação da EG'!$B$7=""),"",'Identificação da EG'!$B$7))</f>
        <v/>
      </c>
      <c r="C124" s="24" t="str">
        <f>IF(I124="","",IF(B124="","",VLOOKUP(B124,Auxiliar!$DK$23:$DL$45,2,0)))</f>
        <v/>
      </c>
      <c r="D124" s="24" t="str">
        <f>IF(I124="","",IF(OR('Identificação da EG'!$B$7=0,'Identificação da EG'!$B$7=""),"","Portugal"))</f>
        <v/>
      </c>
      <c r="E124" s="24" t="str">
        <f>IF(I124="","",'Identificação da EG'!$C$7)</f>
        <v/>
      </c>
      <c r="F124" s="24" t="str">
        <f>IF(I124="","",'Identificação da EG'!$E$7)</f>
        <v/>
      </c>
      <c r="G124" s="24" t="str">
        <f t="shared" si="3"/>
        <v/>
      </c>
      <c r="H124" s="24" t="str">
        <f>IF(I124="","",'Identificação da EG'!$D$7)</f>
        <v/>
      </c>
      <c r="I124" s="138" t="str">
        <f t="shared" si="4"/>
        <v/>
      </c>
      <c r="J124" s="138" t="str">
        <v/>
      </c>
      <c r="K124" s="138"/>
      <c r="L124" s="138" t="str">
        <v/>
      </c>
      <c r="M124" s="138"/>
      <c r="N124" s="138"/>
      <c r="O124" s="142" t="str">
        <v/>
      </c>
      <c r="P124" s="142" t="str">
        <v/>
      </c>
      <c r="Q124" s="138" t="str">
        <f>IF(L122="","","Nº de estabelecimentos abrangidos")</f>
        <v/>
      </c>
      <c r="R124" s="138" t="str">
        <f t="shared" si="5"/>
        <v/>
      </c>
      <c r="S124" s="138" t="str" cm="1">
        <f t="array" ref="S124">IF(ISBLANK(INDEX('Infraestruturas Recolha'!$F$31:$H$105,INT((ROWS($B$1:B123)-1)/3)+1,MOD(ROWS($B$1:B123)-1,3)+1)),"",INDEX('Infraestruturas Recolha'!$F$31:$H$105,INT((ROWS($B$1:B123)-1)/3)+1,MOD(ROWS($B$1:B123)-1,3)+1))</f>
        <v/>
      </c>
      <c r="T124" s="138" t="str">
        <f>IF(OR(L124="",'Infraestruturas Recolha'!$C$108="",'Infraestruturas Recolha'!$C$108="(máximo 300 carateres)"),"",'Infraestruturas Recolha'!$C$108)</f>
        <v/>
      </c>
    </row>
    <row r="125" spans="1:20">
      <c r="A125" s="24" t="str">
        <f>IF(I125="","",IF(OR('Identificação da EG'!$B$7=0,'Identificação da EG'!$B$7=""),"",Capa!$C$10))</f>
        <v/>
      </c>
      <c r="B125" s="24" t="str">
        <f>IF(I125="","",IF(OR('Identificação da EG'!$B$7=0,'Identificação da EG'!$B$7=""),"",'Identificação da EG'!$B$7))</f>
        <v/>
      </c>
      <c r="C125" s="24" t="str">
        <f>IF(I125="","",IF(B125="","",VLOOKUP(B125,Auxiliar!$DK$23:$DL$45,2,0)))</f>
        <v/>
      </c>
      <c r="D125" s="24" t="str">
        <f>IF(I125="","",IF(OR('Identificação da EG'!$B$7=0,'Identificação da EG'!$B$7=""),"","Portugal"))</f>
        <v/>
      </c>
      <c r="E125" s="24" t="str">
        <f>IF(I125="","",'Identificação da EG'!$C$7)</f>
        <v/>
      </c>
      <c r="F125" s="24" t="str">
        <f>IF(I125="","",'Identificação da EG'!$E$7)</f>
        <v/>
      </c>
      <c r="G125" s="24" t="str">
        <f t="shared" si="3"/>
        <v/>
      </c>
      <c r="H125" s="24" t="str">
        <f>IF(I125="","",'Identificação da EG'!$D$7)</f>
        <v/>
      </c>
      <c r="I125" s="138" t="str">
        <f t="shared" si="4"/>
        <v/>
      </c>
      <c r="J125" s="138" t="str">
        <v/>
      </c>
      <c r="K125" s="138"/>
      <c r="L125" s="138" t="str">
        <v/>
      </c>
      <c r="M125" s="138"/>
      <c r="N125" s="138"/>
      <c r="O125" s="142" t="str">
        <v/>
      </c>
      <c r="P125" s="142" t="str">
        <v/>
      </c>
      <c r="Q125" s="138" t="str">
        <f>IF(L125="","","Nº de contentores")</f>
        <v/>
      </c>
      <c r="R125" s="138" t="str">
        <f t="shared" si="5"/>
        <v/>
      </c>
      <c r="S125" s="138" t="str" cm="1">
        <f t="array" ref="S125">IF(ISBLANK(INDEX('Infraestruturas Recolha'!$F$31:$H$105,INT((ROWS($B$1:B124)-1)/3)+1,MOD(ROWS($B$1:B124)-1,3)+1)),"",INDEX('Infraestruturas Recolha'!$F$31:$H$105,INT((ROWS($B$1:B124)-1)/3)+1,MOD(ROWS($B$1:B124)-1,3)+1))</f>
        <v/>
      </c>
      <c r="T125" s="138" t="str">
        <f>IF(OR(L125="",'Infraestruturas Recolha'!$C$108="",'Infraestruturas Recolha'!$C$108="(máximo 300 carateres)"),"",'Infraestruturas Recolha'!$C$108)</f>
        <v/>
      </c>
    </row>
    <row r="126" spans="1:20">
      <c r="A126" s="24" t="str">
        <f>IF(I126="","",IF(OR('Identificação da EG'!$B$7=0,'Identificação da EG'!$B$7=""),"",Capa!$C$10))</f>
        <v/>
      </c>
      <c r="B126" s="24" t="str">
        <f>IF(I126="","",IF(OR('Identificação da EG'!$B$7=0,'Identificação da EG'!$B$7=""),"",'Identificação da EG'!$B$7))</f>
        <v/>
      </c>
      <c r="C126" s="24" t="str">
        <f>IF(I126="","",IF(B126="","",VLOOKUP(B126,Auxiliar!$DK$23:$DL$45,2,0)))</f>
        <v/>
      </c>
      <c r="D126" s="24" t="str">
        <f>IF(I126="","",IF(OR('Identificação da EG'!$B$7=0,'Identificação da EG'!$B$7=""),"","Portugal"))</f>
        <v/>
      </c>
      <c r="E126" s="24" t="str">
        <f>IF(I126="","",'Identificação da EG'!$C$7)</f>
        <v/>
      </c>
      <c r="F126" s="24" t="str">
        <f>IF(I126="","",'Identificação da EG'!$E$7)</f>
        <v/>
      </c>
      <c r="G126" s="24" t="str">
        <f t="shared" si="3"/>
        <v/>
      </c>
      <c r="H126" s="24" t="str">
        <f>IF(I126="","",'Identificação da EG'!$D$7)</f>
        <v/>
      </c>
      <c r="I126" s="138" t="str">
        <f t="shared" si="4"/>
        <v/>
      </c>
      <c r="J126" s="138" t="str">
        <v/>
      </c>
      <c r="K126" s="138"/>
      <c r="L126" s="138" t="str">
        <v/>
      </c>
      <c r="M126" s="138"/>
      <c r="N126" s="138"/>
      <c r="O126" s="142" t="str">
        <v/>
      </c>
      <c r="P126" s="142" t="str">
        <v/>
      </c>
      <c r="Q126" s="138" t="str">
        <f>IF(L125="","","Nº de alojamentos abrangidos")</f>
        <v/>
      </c>
      <c r="R126" s="138" t="str">
        <f t="shared" si="5"/>
        <v/>
      </c>
      <c r="S126" s="138" t="str" cm="1">
        <f t="array" ref="S126">IF(ISBLANK(INDEX('Infraestruturas Recolha'!$F$31:$H$105,INT((ROWS($B$1:B125)-1)/3)+1,MOD(ROWS($B$1:B125)-1,3)+1)),"",INDEX('Infraestruturas Recolha'!$F$31:$H$105,INT((ROWS($B$1:B125)-1)/3)+1,MOD(ROWS($B$1:B125)-1,3)+1))</f>
        <v/>
      </c>
      <c r="T126" s="138" t="str">
        <f>IF(OR(L126="",'Infraestruturas Recolha'!$C$108="",'Infraestruturas Recolha'!$C$108="(máximo 300 carateres)"),"",'Infraestruturas Recolha'!$C$108)</f>
        <v/>
      </c>
    </row>
    <row r="127" spans="1:20">
      <c r="A127" s="24" t="str">
        <f>IF(I127="","",IF(OR('Identificação da EG'!$B$7=0,'Identificação da EG'!$B$7=""),"",Capa!$C$10))</f>
        <v/>
      </c>
      <c r="B127" s="24" t="str">
        <f>IF(I127="","",IF(OR('Identificação da EG'!$B$7=0,'Identificação da EG'!$B$7=""),"",'Identificação da EG'!$B$7))</f>
        <v/>
      </c>
      <c r="C127" s="24" t="str">
        <f>IF(I127="","",IF(B127="","",VLOOKUP(B127,Auxiliar!$DK$23:$DL$45,2,0)))</f>
        <v/>
      </c>
      <c r="D127" s="24" t="str">
        <f>IF(I127="","",IF(OR('Identificação da EG'!$B$7=0,'Identificação da EG'!$B$7=""),"","Portugal"))</f>
        <v/>
      </c>
      <c r="E127" s="24" t="str">
        <f>IF(I127="","",'Identificação da EG'!$C$7)</f>
        <v/>
      </c>
      <c r="F127" s="24" t="str">
        <f>IF(I127="","",'Identificação da EG'!$E$7)</f>
        <v/>
      </c>
      <c r="G127" s="24" t="str">
        <f t="shared" si="3"/>
        <v/>
      </c>
      <c r="H127" s="24" t="str">
        <f>IF(I127="","",'Identificação da EG'!$D$7)</f>
        <v/>
      </c>
      <c r="I127" s="138" t="str">
        <f t="shared" si="4"/>
        <v/>
      </c>
      <c r="J127" s="138" t="str">
        <v/>
      </c>
      <c r="K127" s="138"/>
      <c r="L127" s="138" t="str">
        <v/>
      </c>
      <c r="M127" s="138"/>
      <c r="N127" s="138"/>
      <c r="O127" s="142" t="str">
        <v/>
      </c>
      <c r="P127" s="142" t="str">
        <v/>
      </c>
      <c r="Q127" s="138" t="str">
        <f>IF(L125="","","Nº de estabelecimentos abrangidos")</f>
        <v/>
      </c>
      <c r="R127" s="138" t="str">
        <f t="shared" si="5"/>
        <v/>
      </c>
      <c r="S127" s="138" t="str" cm="1">
        <f t="array" ref="S127">IF(ISBLANK(INDEX('Infraestruturas Recolha'!$F$31:$H$105,INT((ROWS($B$1:B126)-1)/3)+1,MOD(ROWS($B$1:B126)-1,3)+1)),"",INDEX('Infraestruturas Recolha'!$F$31:$H$105,INT((ROWS($B$1:B126)-1)/3)+1,MOD(ROWS($B$1:B126)-1,3)+1))</f>
        <v/>
      </c>
      <c r="T127" s="138" t="str">
        <f>IF(OR(L127="",'Infraestruturas Recolha'!$C$108="",'Infraestruturas Recolha'!$C$108="(máximo 300 carateres)"),"",'Infraestruturas Recolha'!$C$108)</f>
        <v/>
      </c>
    </row>
    <row r="128" spans="1:20">
      <c r="A128" s="24" t="str">
        <f>IF(I128="","",IF(OR('Identificação da EG'!$B$7=0,'Identificação da EG'!$B$7=""),"",Capa!$C$10))</f>
        <v/>
      </c>
      <c r="B128" s="24" t="str">
        <f>IF(I128="","",IF(OR('Identificação da EG'!$B$7=0,'Identificação da EG'!$B$7=""),"",'Identificação da EG'!$B$7))</f>
        <v/>
      </c>
      <c r="C128" s="24" t="str">
        <f>IF(I128="","",IF(B128="","",VLOOKUP(B128,Auxiliar!$DK$23:$DL$45,2,0)))</f>
        <v/>
      </c>
      <c r="D128" s="24" t="str">
        <f>IF(I128="","",IF(OR('Identificação da EG'!$B$7=0,'Identificação da EG'!$B$7=""),"","Portugal"))</f>
        <v/>
      </c>
      <c r="E128" s="24" t="str">
        <f>IF(I128="","",'Identificação da EG'!$C$7)</f>
        <v/>
      </c>
      <c r="F128" s="24" t="str">
        <f>IF(I128="","",'Identificação da EG'!$E$7)</f>
        <v/>
      </c>
      <c r="G128" s="24" t="str">
        <f t="shared" si="3"/>
        <v/>
      </c>
      <c r="H128" s="24" t="str">
        <f>IF(I128="","",'Identificação da EG'!$D$7)</f>
        <v/>
      </c>
      <c r="I128" s="138" t="str">
        <f t="shared" si="4"/>
        <v/>
      </c>
      <c r="J128" s="138" t="str">
        <v/>
      </c>
      <c r="K128" s="138"/>
      <c r="L128" s="138" t="str">
        <v/>
      </c>
      <c r="M128" s="138"/>
      <c r="N128" s="138"/>
      <c r="O128" s="142" t="str">
        <v/>
      </c>
      <c r="P128" s="142" t="str">
        <v/>
      </c>
      <c r="Q128" s="138" t="str">
        <f>IF(L128="","","Nº de contentores")</f>
        <v/>
      </c>
      <c r="R128" s="138" t="str">
        <f t="shared" si="5"/>
        <v/>
      </c>
      <c r="S128" s="138" t="str" cm="1">
        <f t="array" ref="S128">IF(ISBLANK(INDEX('Infraestruturas Recolha'!$F$31:$H$105,INT((ROWS($B$1:B127)-1)/3)+1,MOD(ROWS($B$1:B127)-1,3)+1)),"",INDEX('Infraestruturas Recolha'!$F$31:$H$105,INT((ROWS($B$1:B127)-1)/3)+1,MOD(ROWS($B$1:B127)-1,3)+1))</f>
        <v/>
      </c>
      <c r="T128" s="138" t="str">
        <f>IF(OR(L128="",'Infraestruturas Recolha'!$C$108="",'Infraestruturas Recolha'!$C$108="(máximo 300 carateres)"),"",'Infraestruturas Recolha'!$C$108)</f>
        <v/>
      </c>
    </row>
    <row r="129" spans="1:20">
      <c r="A129" s="24" t="str">
        <f>IF(I129="","",IF(OR('Identificação da EG'!$B$7=0,'Identificação da EG'!$B$7=""),"",Capa!$C$10))</f>
        <v/>
      </c>
      <c r="B129" s="24" t="str">
        <f>IF(I129="","",IF(OR('Identificação da EG'!$B$7=0,'Identificação da EG'!$B$7=""),"",'Identificação da EG'!$B$7))</f>
        <v/>
      </c>
      <c r="C129" s="24" t="str">
        <f>IF(I129="","",IF(B129="","",VLOOKUP(B129,Auxiliar!$DK$23:$DL$45,2,0)))</f>
        <v/>
      </c>
      <c r="D129" s="24" t="str">
        <f>IF(I129="","",IF(OR('Identificação da EG'!$B$7=0,'Identificação da EG'!$B$7=""),"","Portugal"))</f>
        <v/>
      </c>
      <c r="E129" s="24" t="str">
        <f>IF(I129="","",'Identificação da EG'!$C$7)</f>
        <v/>
      </c>
      <c r="F129" s="24" t="str">
        <f>IF(I129="","",'Identificação da EG'!$E$7)</f>
        <v/>
      </c>
      <c r="G129" s="24" t="str">
        <f t="shared" si="3"/>
        <v/>
      </c>
      <c r="H129" s="24" t="str">
        <f>IF(I129="","",'Identificação da EG'!$D$7)</f>
        <v/>
      </c>
      <c r="I129" s="138" t="str">
        <f t="shared" si="4"/>
        <v/>
      </c>
      <c r="J129" s="138" t="str">
        <v/>
      </c>
      <c r="K129" s="138"/>
      <c r="L129" s="138" t="str">
        <v/>
      </c>
      <c r="M129" s="138"/>
      <c r="N129" s="138"/>
      <c r="O129" s="142" t="str">
        <v/>
      </c>
      <c r="P129" s="142" t="str">
        <v/>
      </c>
      <c r="Q129" s="138" t="str">
        <f>IF(L128="","","Nº de alojamentos abrangidos")</f>
        <v/>
      </c>
      <c r="R129" s="138" t="str">
        <f t="shared" si="5"/>
        <v/>
      </c>
      <c r="S129" s="138" t="str" cm="1">
        <f t="array" ref="S129">IF(ISBLANK(INDEX('Infraestruturas Recolha'!$F$31:$H$105,INT((ROWS($B$1:B128)-1)/3)+1,MOD(ROWS($B$1:B128)-1,3)+1)),"",INDEX('Infraestruturas Recolha'!$F$31:$H$105,INT((ROWS($B$1:B128)-1)/3)+1,MOD(ROWS($B$1:B128)-1,3)+1))</f>
        <v/>
      </c>
      <c r="T129" s="138" t="str">
        <f>IF(OR(L129="",'Infraestruturas Recolha'!$C$108="",'Infraestruturas Recolha'!$C$108="(máximo 300 carateres)"),"",'Infraestruturas Recolha'!$C$108)</f>
        <v/>
      </c>
    </row>
    <row r="130" spans="1:20">
      <c r="A130" s="24" t="str">
        <f>IF(I130="","",IF(OR('Identificação da EG'!$B$7=0,'Identificação da EG'!$B$7=""),"",Capa!$C$10))</f>
        <v/>
      </c>
      <c r="B130" s="24" t="str">
        <f>IF(I130="","",IF(OR('Identificação da EG'!$B$7=0,'Identificação da EG'!$B$7=""),"",'Identificação da EG'!$B$7))</f>
        <v/>
      </c>
      <c r="C130" s="24" t="str">
        <f>IF(I130="","",IF(B130="","",VLOOKUP(B130,Auxiliar!$DK$23:$DL$45,2,0)))</f>
        <v/>
      </c>
      <c r="D130" s="24" t="str">
        <f>IF(I130="","",IF(OR('Identificação da EG'!$B$7=0,'Identificação da EG'!$B$7=""),"","Portugal"))</f>
        <v/>
      </c>
      <c r="E130" s="24" t="str">
        <f>IF(I130="","",'Identificação da EG'!$C$7)</f>
        <v/>
      </c>
      <c r="F130" s="24" t="str">
        <f>IF(I130="","",'Identificação da EG'!$E$7)</f>
        <v/>
      </c>
      <c r="G130" s="24" t="str">
        <f t="shared" si="3"/>
        <v/>
      </c>
      <c r="H130" s="24" t="str">
        <f>IF(I130="","",'Identificação da EG'!$D$7)</f>
        <v/>
      </c>
      <c r="I130" s="138" t="str">
        <f t="shared" si="4"/>
        <v/>
      </c>
      <c r="J130" s="138" t="str">
        <v/>
      </c>
      <c r="K130" s="138"/>
      <c r="L130" s="138" t="str">
        <v/>
      </c>
      <c r="M130" s="138"/>
      <c r="N130" s="138"/>
      <c r="O130" s="142" t="str">
        <v/>
      </c>
      <c r="P130" s="142" t="str">
        <v/>
      </c>
      <c r="Q130" s="138" t="str">
        <f>IF(L128="","","Nº de estabelecimentos abrangidos")</f>
        <v/>
      </c>
      <c r="R130" s="138" t="str">
        <f t="shared" si="5"/>
        <v/>
      </c>
      <c r="S130" s="138" t="str" cm="1">
        <f t="array" ref="S130">IF(ISBLANK(INDEX('Infraestruturas Recolha'!$F$31:$H$105,INT((ROWS($B$1:B129)-1)/3)+1,MOD(ROWS($B$1:B129)-1,3)+1)),"",INDEX('Infraestruturas Recolha'!$F$31:$H$105,INT((ROWS($B$1:B129)-1)/3)+1,MOD(ROWS($B$1:B129)-1,3)+1))</f>
        <v/>
      </c>
      <c r="T130" s="138" t="str">
        <f>IF(OR(L130="",'Infraestruturas Recolha'!$C$108="",'Infraestruturas Recolha'!$C$108="(máximo 300 carateres)"),"",'Infraestruturas Recolha'!$C$108)</f>
        <v/>
      </c>
    </row>
    <row r="131" spans="1:20">
      <c r="A131" s="24" t="str">
        <f>IF(I131="","",IF(OR('Identificação da EG'!$B$7=0,'Identificação da EG'!$B$7=""),"",Capa!$C$10))</f>
        <v/>
      </c>
      <c r="B131" s="24" t="str">
        <f>IF(I131="","",IF(OR('Identificação da EG'!$B$7=0,'Identificação da EG'!$B$7=""),"",'Identificação da EG'!$B$7))</f>
        <v/>
      </c>
      <c r="C131" s="24" t="str">
        <f>IF(I131="","",IF(B131="","",VLOOKUP(B131,Auxiliar!$DK$23:$DL$45,2,0)))</f>
        <v/>
      </c>
      <c r="D131" s="24" t="str">
        <f>IF(I131="","",IF(OR('Identificação da EG'!$B$7=0,'Identificação da EG'!$B$7=""),"","Portugal"))</f>
        <v/>
      </c>
      <c r="E131" s="24" t="str">
        <f>IF(I131="","",'Identificação da EG'!$C$7)</f>
        <v/>
      </c>
      <c r="F131" s="24" t="str">
        <f>IF(I131="","",'Identificação da EG'!$E$7)</f>
        <v/>
      </c>
      <c r="G131" s="24" t="str">
        <f t="shared" ref="G131:G194" si="6">IF(I131="","",B131)</f>
        <v/>
      </c>
      <c r="H131" s="24" t="str">
        <f>IF(I131="","",'Identificação da EG'!$D$7)</f>
        <v/>
      </c>
      <c r="I131" s="138" t="str">
        <f t="shared" ref="I131:I194" si="7">IF(L131="","","Recolha indiferenciada")</f>
        <v/>
      </c>
      <c r="J131" s="138" t="str">
        <v/>
      </c>
      <c r="K131" s="138"/>
      <c r="L131" s="138" t="str">
        <v/>
      </c>
      <c r="M131" s="138"/>
      <c r="N131" s="138"/>
      <c r="O131" s="142" t="str">
        <v/>
      </c>
      <c r="P131" s="142" t="str">
        <v/>
      </c>
      <c r="Q131" s="138" t="str">
        <f>IF(L131="","","Nº de contentores")</f>
        <v/>
      </c>
      <c r="R131" s="138" t="str">
        <f t="shared" ref="R131:R194" si="8">IF(L131="","","nº")</f>
        <v/>
      </c>
      <c r="S131" s="138" t="str" cm="1">
        <f t="array" ref="S131">IF(ISBLANK(INDEX('Infraestruturas Recolha'!$F$31:$H$105,INT((ROWS($B$1:B130)-1)/3)+1,MOD(ROWS($B$1:B130)-1,3)+1)),"",INDEX('Infraestruturas Recolha'!$F$31:$H$105,INT((ROWS($B$1:B130)-1)/3)+1,MOD(ROWS($B$1:B130)-1,3)+1))</f>
        <v/>
      </c>
      <c r="T131" s="138" t="str">
        <f>IF(OR(L131="",'Infraestruturas Recolha'!$C$108="",'Infraestruturas Recolha'!$C$108="(máximo 300 carateres)"),"",'Infraestruturas Recolha'!$C$108)</f>
        <v/>
      </c>
    </row>
    <row r="132" spans="1:20">
      <c r="A132" s="24" t="str">
        <f>IF(I132="","",IF(OR('Identificação da EG'!$B$7=0,'Identificação da EG'!$B$7=""),"",Capa!$C$10))</f>
        <v/>
      </c>
      <c r="B132" s="24" t="str">
        <f>IF(I132="","",IF(OR('Identificação da EG'!$B$7=0,'Identificação da EG'!$B$7=""),"",'Identificação da EG'!$B$7))</f>
        <v/>
      </c>
      <c r="C132" s="24" t="str">
        <f>IF(I132="","",IF(B132="","",VLOOKUP(B132,Auxiliar!$DK$23:$DL$45,2,0)))</f>
        <v/>
      </c>
      <c r="D132" s="24" t="str">
        <f>IF(I132="","",IF(OR('Identificação da EG'!$B$7=0,'Identificação da EG'!$B$7=""),"","Portugal"))</f>
        <v/>
      </c>
      <c r="E132" s="24" t="str">
        <f>IF(I132="","",'Identificação da EG'!$C$7)</f>
        <v/>
      </c>
      <c r="F132" s="24" t="str">
        <f>IF(I132="","",'Identificação da EG'!$E$7)</f>
        <v/>
      </c>
      <c r="G132" s="24" t="str">
        <f t="shared" si="6"/>
        <v/>
      </c>
      <c r="H132" s="24" t="str">
        <f>IF(I132="","",'Identificação da EG'!$D$7)</f>
        <v/>
      </c>
      <c r="I132" s="138" t="str">
        <f t="shared" si="7"/>
        <v/>
      </c>
      <c r="J132" s="138" t="str">
        <v/>
      </c>
      <c r="K132" s="138"/>
      <c r="L132" s="138" t="str">
        <v/>
      </c>
      <c r="M132" s="138"/>
      <c r="N132" s="138"/>
      <c r="O132" s="142" t="str">
        <v/>
      </c>
      <c r="P132" s="142" t="str">
        <v/>
      </c>
      <c r="Q132" s="138" t="str">
        <f>IF(L131="","","Nº de alojamentos abrangidos")</f>
        <v/>
      </c>
      <c r="R132" s="138" t="str">
        <f t="shared" si="8"/>
        <v/>
      </c>
      <c r="S132" s="138" t="str" cm="1">
        <f t="array" ref="S132">IF(ISBLANK(INDEX('Infraestruturas Recolha'!$F$31:$H$105,INT((ROWS($B$1:B131)-1)/3)+1,MOD(ROWS($B$1:B131)-1,3)+1)),"",INDEX('Infraestruturas Recolha'!$F$31:$H$105,INT((ROWS($B$1:B131)-1)/3)+1,MOD(ROWS($B$1:B131)-1,3)+1))</f>
        <v/>
      </c>
      <c r="T132" s="138" t="str">
        <f>IF(OR(L132="",'Infraestruturas Recolha'!$C$108="",'Infraestruturas Recolha'!$C$108="(máximo 300 carateres)"),"",'Infraestruturas Recolha'!$C$108)</f>
        <v/>
      </c>
    </row>
    <row r="133" spans="1:20">
      <c r="A133" s="24" t="str">
        <f>IF(I133="","",IF(OR('Identificação da EG'!$B$7=0,'Identificação da EG'!$B$7=""),"",Capa!$C$10))</f>
        <v/>
      </c>
      <c r="B133" s="24" t="str">
        <f>IF(I133="","",IF(OR('Identificação da EG'!$B$7=0,'Identificação da EG'!$B$7=""),"",'Identificação da EG'!$B$7))</f>
        <v/>
      </c>
      <c r="C133" s="24" t="str">
        <f>IF(I133="","",IF(B133="","",VLOOKUP(B133,Auxiliar!$DK$23:$DL$45,2,0)))</f>
        <v/>
      </c>
      <c r="D133" s="24" t="str">
        <f>IF(I133="","",IF(OR('Identificação da EG'!$B$7=0,'Identificação da EG'!$B$7=""),"","Portugal"))</f>
        <v/>
      </c>
      <c r="E133" s="24" t="str">
        <f>IF(I133="","",'Identificação da EG'!$C$7)</f>
        <v/>
      </c>
      <c r="F133" s="24" t="str">
        <f>IF(I133="","",'Identificação da EG'!$E$7)</f>
        <v/>
      </c>
      <c r="G133" s="24" t="str">
        <f t="shared" si="6"/>
        <v/>
      </c>
      <c r="H133" s="24" t="str">
        <f>IF(I133="","",'Identificação da EG'!$D$7)</f>
        <v/>
      </c>
      <c r="I133" s="138" t="str">
        <f t="shared" si="7"/>
        <v/>
      </c>
      <c r="J133" s="138" t="str">
        <v/>
      </c>
      <c r="K133" s="138"/>
      <c r="L133" s="138" t="str">
        <v/>
      </c>
      <c r="M133" s="138"/>
      <c r="N133" s="138"/>
      <c r="O133" s="142" t="str">
        <v/>
      </c>
      <c r="P133" s="142" t="str">
        <v/>
      </c>
      <c r="Q133" s="138" t="str">
        <f>IF(L131="","","Nº de estabelecimentos abrangidos")</f>
        <v/>
      </c>
      <c r="R133" s="138" t="str">
        <f t="shared" si="8"/>
        <v/>
      </c>
      <c r="S133" s="138" t="str" cm="1">
        <f t="array" ref="S133">IF(ISBLANK(INDEX('Infraestruturas Recolha'!$F$31:$H$105,INT((ROWS($B$1:B132)-1)/3)+1,MOD(ROWS($B$1:B132)-1,3)+1)),"",INDEX('Infraestruturas Recolha'!$F$31:$H$105,INT((ROWS($B$1:B132)-1)/3)+1,MOD(ROWS($B$1:B132)-1,3)+1))</f>
        <v/>
      </c>
      <c r="T133" s="138" t="str">
        <f>IF(OR(L133="",'Infraestruturas Recolha'!$C$108="",'Infraestruturas Recolha'!$C$108="(máximo 300 carateres)"),"",'Infraestruturas Recolha'!$C$108)</f>
        <v/>
      </c>
    </row>
    <row r="134" spans="1:20">
      <c r="A134" s="24" t="str">
        <f>IF(I134="","",IF(OR('Identificação da EG'!$B$7=0,'Identificação da EG'!$B$7=""),"",Capa!$C$10))</f>
        <v/>
      </c>
      <c r="B134" s="24" t="str">
        <f>IF(I134="","",IF(OR('Identificação da EG'!$B$7=0,'Identificação da EG'!$B$7=""),"",'Identificação da EG'!$B$7))</f>
        <v/>
      </c>
      <c r="C134" s="24" t="str">
        <f>IF(I134="","",IF(B134="","",VLOOKUP(B134,Auxiliar!$DK$23:$DL$45,2,0)))</f>
        <v/>
      </c>
      <c r="D134" s="24" t="str">
        <f>IF(I134="","",IF(OR('Identificação da EG'!$B$7=0,'Identificação da EG'!$B$7=""),"","Portugal"))</f>
        <v/>
      </c>
      <c r="E134" s="24" t="str">
        <f>IF(I134="","",'Identificação da EG'!$C$7)</f>
        <v/>
      </c>
      <c r="F134" s="24" t="str">
        <f>IF(I134="","",'Identificação da EG'!$E$7)</f>
        <v/>
      </c>
      <c r="G134" s="24" t="str">
        <f t="shared" si="6"/>
        <v/>
      </c>
      <c r="H134" s="24" t="str">
        <f>IF(I134="","",'Identificação da EG'!$D$7)</f>
        <v/>
      </c>
      <c r="I134" s="138" t="str">
        <f t="shared" si="7"/>
        <v/>
      </c>
      <c r="J134" s="138" t="str">
        <v/>
      </c>
      <c r="K134" s="138"/>
      <c r="L134" s="138" t="str">
        <v/>
      </c>
      <c r="M134" s="138"/>
      <c r="N134" s="138"/>
      <c r="O134" s="142" t="str">
        <v/>
      </c>
      <c r="P134" s="142" t="str">
        <v/>
      </c>
      <c r="Q134" s="138" t="str">
        <f>IF(L134="","","Nº de contentores")</f>
        <v/>
      </c>
      <c r="R134" s="138" t="str">
        <f t="shared" si="8"/>
        <v/>
      </c>
      <c r="S134" s="138" t="str" cm="1">
        <f t="array" ref="S134">IF(ISBLANK(INDEX('Infraestruturas Recolha'!$F$31:$H$105,INT((ROWS($B$1:B133)-1)/3)+1,MOD(ROWS($B$1:B133)-1,3)+1)),"",INDEX('Infraestruturas Recolha'!$F$31:$H$105,INT((ROWS($B$1:B133)-1)/3)+1,MOD(ROWS($B$1:B133)-1,3)+1))</f>
        <v/>
      </c>
      <c r="T134" s="138" t="str">
        <f>IF(OR(L134="",'Infraestruturas Recolha'!$C$108="",'Infraestruturas Recolha'!$C$108="(máximo 300 carateres)"),"",'Infraestruturas Recolha'!$C$108)</f>
        <v/>
      </c>
    </row>
    <row r="135" spans="1:20">
      <c r="A135" s="24" t="str">
        <f>IF(I135="","",IF(OR('Identificação da EG'!$B$7=0,'Identificação da EG'!$B$7=""),"",Capa!$C$10))</f>
        <v/>
      </c>
      <c r="B135" s="24" t="str">
        <f>IF(I135="","",IF(OR('Identificação da EG'!$B$7=0,'Identificação da EG'!$B$7=""),"",'Identificação da EG'!$B$7))</f>
        <v/>
      </c>
      <c r="C135" s="24" t="str">
        <f>IF(I135="","",IF(B135="","",VLOOKUP(B135,Auxiliar!$DK$23:$DL$45,2,0)))</f>
        <v/>
      </c>
      <c r="D135" s="24" t="str">
        <f>IF(I135="","",IF(OR('Identificação da EG'!$B$7=0,'Identificação da EG'!$B$7=""),"","Portugal"))</f>
        <v/>
      </c>
      <c r="E135" s="24" t="str">
        <f>IF(I135="","",'Identificação da EG'!$C$7)</f>
        <v/>
      </c>
      <c r="F135" s="24" t="str">
        <f>IF(I135="","",'Identificação da EG'!$E$7)</f>
        <v/>
      </c>
      <c r="G135" s="24" t="str">
        <f t="shared" si="6"/>
        <v/>
      </c>
      <c r="H135" s="24" t="str">
        <f>IF(I135="","",'Identificação da EG'!$D$7)</f>
        <v/>
      </c>
      <c r="I135" s="138" t="str">
        <f t="shared" si="7"/>
        <v/>
      </c>
      <c r="J135" s="138" t="str">
        <v/>
      </c>
      <c r="K135" s="138"/>
      <c r="L135" s="138" t="str">
        <v/>
      </c>
      <c r="M135" s="138"/>
      <c r="N135" s="138"/>
      <c r="O135" s="142" t="str">
        <v/>
      </c>
      <c r="P135" s="142" t="str">
        <v/>
      </c>
      <c r="Q135" s="138" t="str">
        <f>IF(L134="","","Nº de alojamentos abrangidos")</f>
        <v/>
      </c>
      <c r="R135" s="138" t="str">
        <f t="shared" si="8"/>
        <v/>
      </c>
      <c r="S135" s="138" t="str" cm="1">
        <f t="array" ref="S135">IF(ISBLANK(INDEX('Infraestruturas Recolha'!$F$31:$H$105,INT((ROWS($B$1:B134)-1)/3)+1,MOD(ROWS($B$1:B134)-1,3)+1)),"",INDEX('Infraestruturas Recolha'!$F$31:$H$105,INT((ROWS($B$1:B134)-1)/3)+1,MOD(ROWS($B$1:B134)-1,3)+1))</f>
        <v/>
      </c>
      <c r="T135" s="138" t="str">
        <f>IF(OR(L135="",'Infraestruturas Recolha'!$C$108="",'Infraestruturas Recolha'!$C$108="(máximo 300 carateres)"),"",'Infraestruturas Recolha'!$C$108)</f>
        <v/>
      </c>
    </row>
    <row r="136" spans="1:20">
      <c r="A136" s="24" t="str">
        <f>IF(I136="","",IF(OR('Identificação da EG'!$B$7=0,'Identificação da EG'!$B$7=""),"",Capa!$C$10))</f>
        <v/>
      </c>
      <c r="B136" s="24" t="str">
        <f>IF(I136="","",IF(OR('Identificação da EG'!$B$7=0,'Identificação da EG'!$B$7=""),"",'Identificação da EG'!$B$7))</f>
        <v/>
      </c>
      <c r="C136" s="24" t="str">
        <f>IF(I136="","",IF(B136="","",VLOOKUP(B136,Auxiliar!$DK$23:$DL$45,2,0)))</f>
        <v/>
      </c>
      <c r="D136" s="24" t="str">
        <f>IF(I136="","",IF(OR('Identificação da EG'!$B$7=0,'Identificação da EG'!$B$7=""),"","Portugal"))</f>
        <v/>
      </c>
      <c r="E136" s="24" t="str">
        <f>IF(I136="","",'Identificação da EG'!$C$7)</f>
        <v/>
      </c>
      <c r="F136" s="24" t="str">
        <f>IF(I136="","",'Identificação da EG'!$E$7)</f>
        <v/>
      </c>
      <c r="G136" s="24" t="str">
        <f t="shared" si="6"/>
        <v/>
      </c>
      <c r="H136" s="24" t="str">
        <f>IF(I136="","",'Identificação da EG'!$D$7)</f>
        <v/>
      </c>
      <c r="I136" s="138" t="str">
        <f t="shared" si="7"/>
        <v/>
      </c>
      <c r="J136" s="138" t="str">
        <v/>
      </c>
      <c r="K136" s="138"/>
      <c r="L136" s="138" t="str">
        <v/>
      </c>
      <c r="M136" s="138"/>
      <c r="N136" s="138"/>
      <c r="O136" s="142" t="str">
        <v/>
      </c>
      <c r="P136" s="142" t="str">
        <v/>
      </c>
      <c r="Q136" s="138" t="str">
        <f>IF(L134="","","Nº de estabelecimentos abrangidos")</f>
        <v/>
      </c>
      <c r="R136" s="138" t="str">
        <f t="shared" si="8"/>
        <v/>
      </c>
      <c r="S136" s="138" t="str" cm="1">
        <f t="array" ref="S136">IF(ISBLANK(INDEX('Infraestruturas Recolha'!$F$31:$H$105,INT((ROWS($B$1:B135)-1)/3)+1,MOD(ROWS($B$1:B135)-1,3)+1)),"",INDEX('Infraestruturas Recolha'!$F$31:$H$105,INT((ROWS($B$1:B135)-1)/3)+1,MOD(ROWS($B$1:B135)-1,3)+1))</f>
        <v/>
      </c>
      <c r="T136" s="138" t="str">
        <f>IF(OR(L136="",'Infraestruturas Recolha'!$C$108="",'Infraestruturas Recolha'!$C$108="(máximo 300 carateres)"),"",'Infraestruturas Recolha'!$C$108)</f>
        <v/>
      </c>
    </row>
    <row r="137" spans="1:20">
      <c r="A137" s="24" t="str">
        <f>IF(I137="","",IF(OR('Identificação da EG'!$B$7=0,'Identificação da EG'!$B$7=""),"",Capa!$C$10))</f>
        <v/>
      </c>
      <c r="B137" s="24" t="str">
        <f>IF(I137="","",IF(OR('Identificação da EG'!$B$7=0,'Identificação da EG'!$B$7=""),"",'Identificação da EG'!$B$7))</f>
        <v/>
      </c>
      <c r="C137" s="24" t="str">
        <f>IF(I137="","",IF(B137="","",VLOOKUP(B137,Auxiliar!$DK$23:$DL$45,2,0)))</f>
        <v/>
      </c>
      <c r="D137" s="24" t="str">
        <f>IF(I137="","",IF(OR('Identificação da EG'!$B$7=0,'Identificação da EG'!$B$7=""),"","Portugal"))</f>
        <v/>
      </c>
      <c r="E137" s="24" t="str">
        <f>IF(I137="","",'Identificação da EG'!$C$7)</f>
        <v/>
      </c>
      <c r="F137" s="24" t="str">
        <f>IF(I137="","",'Identificação da EG'!$E$7)</f>
        <v/>
      </c>
      <c r="G137" s="24" t="str">
        <f t="shared" si="6"/>
        <v/>
      </c>
      <c r="H137" s="24" t="str">
        <f>IF(I137="","",'Identificação da EG'!$D$7)</f>
        <v/>
      </c>
      <c r="I137" s="138" t="str">
        <f t="shared" si="7"/>
        <v/>
      </c>
      <c r="J137" s="138" t="str">
        <v/>
      </c>
      <c r="K137" s="138"/>
      <c r="L137" s="138" t="str">
        <v/>
      </c>
      <c r="M137" s="138"/>
      <c r="N137" s="138"/>
      <c r="O137" s="142" t="str">
        <v/>
      </c>
      <c r="P137" s="142" t="str">
        <v/>
      </c>
      <c r="Q137" s="138" t="str">
        <f>IF(L137="","","Nº de contentores")</f>
        <v/>
      </c>
      <c r="R137" s="138" t="str">
        <f t="shared" si="8"/>
        <v/>
      </c>
      <c r="S137" s="138" t="str" cm="1">
        <f t="array" ref="S137">IF(ISBLANK(INDEX('Infraestruturas Recolha'!$F$31:$H$105,INT((ROWS($B$1:B136)-1)/3)+1,MOD(ROWS($B$1:B136)-1,3)+1)),"",INDEX('Infraestruturas Recolha'!$F$31:$H$105,INT((ROWS($B$1:B136)-1)/3)+1,MOD(ROWS($B$1:B136)-1,3)+1))</f>
        <v/>
      </c>
      <c r="T137" s="138" t="str">
        <f>IF(OR(L137="",'Infraestruturas Recolha'!$C$108="",'Infraestruturas Recolha'!$C$108="(máximo 300 carateres)"),"",'Infraestruturas Recolha'!$C$108)</f>
        <v/>
      </c>
    </row>
    <row r="138" spans="1:20">
      <c r="A138" s="24" t="str">
        <f>IF(I138="","",IF(OR('Identificação da EG'!$B$7=0,'Identificação da EG'!$B$7=""),"",Capa!$C$10))</f>
        <v/>
      </c>
      <c r="B138" s="24" t="str">
        <f>IF(I138="","",IF(OR('Identificação da EG'!$B$7=0,'Identificação da EG'!$B$7=""),"",'Identificação da EG'!$B$7))</f>
        <v/>
      </c>
      <c r="C138" s="24" t="str">
        <f>IF(I138="","",IF(B138="","",VLOOKUP(B138,Auxiliar!$DK$23:$DL$45,2,0)))</f>
        <v/>
      </c>
      <c r="D138" s="24" t="str">
        <f>IF(I138="","",IF(OR('Identificação da EG'!$B$7=0,'Identificação da EG'!$B$7=""),"","Portugal"))</f>
        <v/>
      </c>
      <c r="E138" s="24" t="str">
        <f>IF(I138="","",'Identificação da EG'!$C$7)</f>
        <v/>
      </c>
      <c r="F138" s="24" t="str">
        <f>IF(I138="","",'Identificação da EG'!$E$7)</f>
        <v/>
      </c>
      <c r="G138" s="24" t="str">
        <f t="shared" si="6"/>
        <v/>
      </c>
      <c r="H138" s="24" t="str">
        <f>IF(I138="","",'Identificação da EG'!$D$7)</f>
        <v/>
      </c>
      <c r="I138" s="138" t="str">
        <f t="shared" si="7"/>
        <v/>
      </c>
      <c r="J138" s="138" t="str">
        <v/>
      </c>
      <c r="K138" s="138"/>
      <c r="L138" s="138" t="str">
        <v/>
      </c>
      <c r="M138" s="138"/>
      <c r="N138" s="138"/>
      <c r="O138" s="142" t="str">
        <v/>
      </c>
      <c r="P138" s="142" t="str">
        <v/>
      </c>
      <c r="Q138" s="138" t="str">
        <f>IF(L137="","","Nº de alojamentos abrangidos")</f>
        <v/>
      </c>
      <c r="R138" s="138" t="str">
        <f t="shared" si="8"/>
        <v/>
      </c>
      <c r="S138" s="138" t="str" cm="1">
        <f t="array" ref="S138">IF(ISBLANK(INDEX('Infraestruturas Recolha'!$F$31:$H$105,INT((ROWS($B$1:B137)-1)/3)+1,MOD(ROWS($B$1:B137)-1,3)+1)),"",INDEX('Infraestruturas Recolha'!$F$31:$H$105,INT((ROWS($B$1:B137)-1)/3)+1,MOD(ROWS($B$1:B137)-1,3)+1))</f>
        <v/>
      </c>
      <c r="T138" s="138" t="str">
        <f>IF(OR(L138="",'Infraestruturas Recolha'!$C$108="",'Infraestruturas Recolha'!$C$108="(máximo 300 carateres)"),"",'Infraestruturas Recolha'!$C$108)</f>
        <v/>
      </c>
    </row>
    <row r="139" spans="1:20">
      <c r="A139" s="24" t="str">
        <f>IF(I139="","",IF(OR('Identificação da EG'!$B$7=0,'Identificação da EG'!$B$7=""),"",Capa!$C$10))</f>
        <v/>
      </c>
      <c r="B139" s="24" t="str">
        <f>IF(I139="","",IF(OR('Identificação da EG'!$B$7=0,'Identificação da EG'!$B$7=""),"",'Identificação da EG'!$B$7))</f>
        <v/>
      </c>
      <c r="C139" s="24" t="str">
        <f>IF(I139="","",IF(B139="","",VLOOKUP(B139,Auxiliar!$DK$23:$DL$45,2,0)))</f>
        <v/>
      </c>
      <c r="D139" s="24" t="str">
        <f>IF(I139="","",IF(OR('Identificação da EG'!$B$7=0,'Identificação da EG'!$B$7=""),"","Portugal"))</f>
        <v/>
      </c>
      <c r="E139" s="24" t="str">
        <f>IF(I139="","",'Identificação da EG'!$C$7)</f>
        <v/>
      </c>
      <c r="F139" s="24" t="str">
        <f>IF(I139="","",'Identificação da EG'!$E$7)</f>
        <v/>
      </c>
      <c r="G139" s="24" t="str">
        <f t="shared" si="6"/>
        <v/>
      </c>
      <c r="H139" s="24" t="str">
        <f>IF(I139="","",'Identificação da EG'!$D$7)</f>
        <v/>
      </c>
      <c r="I139" s="138" t="str">
        <f t="shared" si="7"/>
        <v/>
      </c>
      <c r="J139" s="138" t="str">
        <v/>
      </c>
      <c r="K139" s="138"/>
      <c r="L139" s="138" t="str">
        <v/>
      </c>
      <c r="M139" s="138"/>
      <c r="N139" s="138"/>
      <c r="O139" s="142" t="str">
        <v/>
      </c>
      <c r="P139" s="142" t="str">
        <v/>
      </c>
      <c r="Q139" s="138" t="str">
        <f>IF(L137="","","Nº de estabelecimentos abrangidos")</f>
        <v/>
      </c>
      <c r="R139" s="138" t="str">
        <f t="shared" si="8"/>
        <v/>
      </c>
      <c r="S139" s="138" t="str" cm="1">
        <f t="array" ref="S139">IF(ISBLANK(INDEX('Infraestruturas Recolha'!$F$31:$H$105,INT((ROWS($B$1:B138)-1)/3)+1,MOD(ROWS($B$1:B138)-1,3)+1)),"",INDEX('Infraestruturas Recolha'!$F$31:$H$105,INT((ROWS($B$1:B138)-1)/3)+1,MOD(ROWS($B$1:B138)-1,3)+1))</f>
        <v/>
      </c>
      <c r="T139" s="138" t="str">
        <f>IF(OR(L139="",'Infraestruturas Recolha'!$C$108="",'Infraestruturas Recolha'!$C$108="(máximo 300 carateres)"),"",'Infraestruturas Recolha'!$C$108)</f>
        <v/>
      </c>
    </row>
    <row r="140" spans="1:20">
      <c r="A140" s="24" t="str">
        <f>IF(I140="","",IF(OR('Identificação da EG'!$B$7=0,'Identificação da EG'!$B$7=""),"",Capa!$C$10))</f>
        <v/>
      </c>
      <c r="B140" s="24" t="str">
        <f>IF(I140="","",IF(OR('Identificação da EG'!$B$7=0,'Identificação da EG'!$B$7=""),"",'Identificação da EG'!$B$7))</f>
        <v/>
      </c>
      <c r="C140" s="24" t="str">
        <f>IF(I140="","",IF(B140="","",VLOOKUP(B140,Auxiliar!$DK$23:$DL$45,2,0)))</f>
        <v/>
      </c>
      <c r="D140" s="24" t="str">
        <f>IF(I140="","",IF(OR('Identificação da EG'!$B$7=0,'Identificação da EG'!$B$7=""),"","Portugal"))</f>
        <v/>
      </c>
      <c r="E140" s="24" t="str">
        <f>IF(I140="","",'Identificação da EG'!$C$7)</f>
        <v/>
      </c>
      <c r="F140" s="24" t="str">
        <f>IF(I140="","",'Identificação da EG'!$E$7)</f>
        <v/>
      </c>
      <c r="G140" s="24" t="str">
        <f t="shared" si="6"/>
        <v/>
      </c>
      <c r="H140" s="24" t="str">
        <f>IF(I140="","",'Identificação da EG'!$D$7)</f>
        <v/>
      </c>
      <c r="I140" s="138" t="str">
        <f t="shared" si="7"/>
        <v/>
      </c>
      <c r="J140" s="138" t="str">
        <v/>
      </c>
      <c r="K140" s="138"/>
      <c r="L140" s="138" t="str">
        <v/>
      </c>
      <c r="M140" s="138"/>
      <c r="N140" s="138"/>
      <c r="O140" s="142" t="str">
        <v/>
      </c>
      <c r="P140" s="142" t="str">
        <v/>
      </c>
      <c r="Q140" s="138" t="str">
        <f>IF(L140="","","Nº de contentores")</f>
        <v/>
      </c>
      <c r="R140" s="138" t="str">
        <f t="shared" si="8"/>
        <v/>
      </c>
      <c r="S140" s="138" t="str" cm="1">
        <f t="array" ref="S140">IF(ISBLANK(INDEX('Infraestruturas Recolha'!$F$31:$H$105,INT((ROWS($B$1:B139)-1)/3)+1,MOD(ROWS($B$1:B139)-1,3)+1)),"",INDEX('Infraestruturas Recolha'!$F$31:$H$105,INT((ROWS($B$1:B139)-1)/3)+1,MOD(ROWS($B$1:B139)-1,3)+1))</f>
        <v/>
      </c>
      <c r="T140" s="138" t="str">
        <f>IF(OR(L140="",'Infraestruturas Recolha'!$C$108="",'Infraestruturas Recolha'!$C$108="(máximo 300 carateres)"),"",'Infraestruturas Recolha'!$C$108)</f>
        <v/>
      </c>
    </row>
    <row r="141" spans="1:20">
      <c r="A141" s="24" t="str">
        <f>IF(I141="","",IF(OR('Identificação da EG'!$B$7=0,'Identificação da EG'!$B$7=""),"",Capa!$C$10))</f>
        <v/>
      </c>
      <c r="B141" s="24" t="str">
        <f>IF(I141="","",IF(OR('Identificação da EG'!$B$7=0,'Identificação da EG'!$B$7=""),"",'Identificação da EG'!$B$7))</f>
        <v/>
      </c>
      <c r="C141" s="24" t="str">
        <f>IF(I141="","",IF(B141="","",VLOOKUP(B141,Auxiliar!$DK$23:$DL$45,2,0)))</f>
        <v/>
      </c>
      <c r="D141" s="24" t="str">
        <f>IF(I141="","",IF(OR('Identificação da EG'!$B$7=0,'Identificação da EG'!$B$7=""),"","Portugal"))</f>
        <v/>
      </c>
      <c r="E141" s="24" t="str">
        <f>IF(I141="","",'Identificação da EG'!$C$7)</f>
        <v/>
      </c>
      <c r="F141" s="24" t="str">
        <f>IF(I141="","",'Identificação da EG'!$E$7)</f>
        <v/>
      </c>
      <c r="G141" s="24" t="str">
        <f t="shared" si="6"/>
        <v/>
      </c>
      <c r="H141" s="24" t="str">
        <f>IF(I141="","",'Identificação da EG'!$D$7)</f>
        <v/>
      </c>
      <c r="I141" s="138" t="str">
        <f t="shared" si="7"/>
        <v/>
      </c>
      <c r="J141" s="138" t="str">
        <v/>
      </c>
      <c r="K141" s="138"/>
      <c r="L141" s="138" t="str">
        <v/>
      </c>
      <c r="M141" s="138"/>
      <c r="N141" s="138"/>
      <c r="O141" s="142" t="str">
        <v/>
      </c>
      <c r="P141" s="142" t="str">
        <v/>
      </c>
      <c r="Q141" s="138" t="str">
        <f>IF(L140="","","Nº de alojamentos abrangidos")</f>
        <v/>
      </c>
      <c r="R141" s="138" t="str">
        <f t="shared" si="8"/>
        <v/>
      </c>
      <c r="S141" s="138" t="str" cm="1">
        <f t="array" ref="S141">IF(ISBLANK(INDEX('Infraestruturas Recolha'!$F$31:$H$105,INT((ROWS($B$1:B140)-1)/3)+1,MOD(ROWS($B$1:B140)-1,3)+1)),"",INDEX('Infraestruturas Recolha'!$F$31:$H$105,INT((ROWS($B$1:B140)-1)/3)+1,MOD(ROWS($B$1:B140)-1,3)+1))</f>
        <v/>
      </c>
      <c r="T141" s="138" t="str">
        <f>IF(OR(L141="",'Infraestruturas Recolha'!$C$108="",'Infraestruturas Recolha'!$C$108="(máximo 300 carateres)"),"",'Infraestruturas Recolha'!$C$108)</f>
        <v/>
      </c>
    </row>
    <row r="142" spans="1:20">
      <c r="A142" s="24" t="str">
        <f>IF(I142="","",IF(OR('Identificação da EG'!$B$7=0,'Identificação da EG'!$B$7=""),"",Capa!$C$10))</f>
        <v/>
      </c>
      <c r="B142" s="24" t="str">
        <f>IF(I142="","",IF(OR('Identificação da EG'!$B$7=0,'Identificação da EG'!$B$7=""),"",'Identificação da EG'!$B$7))</f>
        <v/>
      </c>
      <c r="C142" s="24" t="str">
        <f>IF(I142="","",IF(B142="","",VLOOKUP(B142,Auxiliar!$DK$23:$DL$45,2,0)))</f>
        <v/>
      </c>
      <c r="D142" s="24" t="str">
        <f>IF(I142="","",IF(OR('Identificação da EG'!$B$7=0,'Identificação da EG'!$B$7=""),"","Portugal"))</f>
        <v/>
      </c>
      <c r="E142" s="24" t="str">
        <f>IF(I142="","",'Identificação da EG'!$C$7)</f>
        <v/>
      </c>
      <c r="F142" s="24" t="str">
        <f>IF(I142="","",'Identificação da EG'!$E$7)</f>
        <v/>
      </c>
      <c r="G142" s="24" t="str">
        <f t="shared" si="6"/>
        <v/>
      </c>
      <c r="H142" s="24" t="str">
        <f>IF(I142="","",'Identificação da EG'!$D$7)</f>
        <v/>
      </c>
      <c r="I142" s="138" t="str">
        <f t="shared" si="7"/>
        <v/>
      </c>
      <c r="J142" s="138" t="str">
        <v/>
      </c>
      <c r="K142" s="138"/>
      <c r="L142" s="138" t="str">
        <v/>
      </c>
      <c r="M142" s="138"/>
      <c r="N142" s="138"/>
      <c r="O142" s="142" t="str">
        <v/>
      </c>
      <c r="P142" s="142" t="str">
        <v/>
      </c>
      <c r="Q142" s="138" t="str">
        <f>IF(L140="","","Nº de estabelecimentos abrangidos")</f>
        <v/>
      </c>
      <c r="R142" s="138" t="str">
        <f t="shared" si="8"/>
        <v/>
      </c>
      <c r="S142" s="138" t="str" cm="1">
        <f t="array" ref="S142">IF(ISBLANK(INDEX('Infraestruturas Recolha'!$F$31:$H$105,INT((ROWS($B$1:B141)-1)/3)+1,MOD(ROWS($B$1:B141)-1,3)+1)),"",INDEX('Infraestruturas Recolha'!$F$31:$H$105,INT((ROWS($B$1:B141)-1)/3)+1,MOD(ROWS($B$1:B141)-1,3)+1))</f>
        <v/>
      </c>
      <c r="T142" s="138" t="str">
        <f>IF(OR(L142="",'Infraestruturas Recolha'!$C$108="",'Infraestruturas Recolha'!$C$108="(máximo 300 carateres)"),"",'Infraestruturas Recolha'!$C$108)</f>
        <v/>
      </c>
    </row>
    <row r="143" spans="1:20">
      <c r="A143" s="24" t="str">
        <f>IF(I143="","",IF(OR('Identificação da EG'!$B$7=0,'Identificação da EG'!$B$7=""),"",Capa!$C$10))</f>
        <v/>
      </c>
      <c r="B143" s="24" t="str">
        <f>IF(I143="","",IF(OR('Identificação da EG'!$B$7=0,'Identificação da EG'!$B$7=""),"",'Identificação da EG'!$B$7))</f>
        <v/>
      </c>
      <c r="C143" s="24" t="str">
        <f>IF(I143="","",IF(B143="","",VLOOKUP(B143,Auxiliar!$DK$23:$DL$45,2,0)))</f>
        <v/>
      </c>
      <c r="D143" s="24" t="str">
        <f>IF(I143="","",IF(OR('Identificação da EG'!$B$7=0,'Identificação da EG'!$B$7=""),"","Portugal"))</f>
        <v/>
      </c>
      <c r="E143" s="24" t="str">
        <f>IF(I143="","",'Identificação da EG'!$C$7)</f>
        <v/>
      </c>
      <c r="F143" s="24" t="str">
        <f>IF(I143="","",'Identificação da EG'!$E$7)</f>
        <v/>
      </c>
      <c r="G143" s="24" t="str">
        <f t="shared" si="6"/>
        <v/>
      </c>
      <c r="H143" s="24" t="str">
        <f>IF(I143="","",'Identificação da EG'!$D$7)</f>
        <v/>
      </c>
      <c r="I143" s="138" t="str">
        <f t="shared" si="7"/>
        <v/>
      </c>
      <c r="J143" s="138" t="str">
        <v/>
      </c>
      <c r="K143" s="138"/>
      <c r="L143" s="138" t="str">
        <v/>
      </c>
      <c r="M143" s="138"/>
      <c r="N143" s="138"/>
      <c r="O143" s="142" t="str">
        <v/>
      </c>
      <c r="P143" s="142" t="str">
        <v/>
      </c>
      <c r="Q143" s="138" t="str">
        <f>IF(L143="","","Nº de contentores")</f>
        <v/>
      </c>
      <c r="R143" s="138" t="str">
        <f t="shared" si="8"/>
        <v/>
      </c>
      <c r="S143" s="138" t="str" cm="1">
        <f t="array" ref="S143">IF(ISBLANK(INDEX('Infraestruturas Recolha'!$F$31:$H$105,INT((ROWS($B$1:B142)-1)/3)+1,MOD(ROWS($B$1:B142)-1,3)+1)),"",INDEX('Infraestruturas Recolha'!$F$31:$H$105,INT((ROWS($B$1:B142)-1)/3)+1,MOD(ROWS($B$1:B142)-1,3)+1))</f>
        <v/>
      </c>
      <c r="T143" s="138" t="str">
        <f>IF(OR(L143="",'Infraestruturas Recolha'!$C$108="",'Infraestruturas Recolha'!$C$108="(máximo 300 carateres)"),"",'Infraestruturas Recolha'!$C$108)</f>
        <v/>
      </c>
    </row>
    <row r="144" spans="1:20">
      <c r="A144" s="24" t="str">
        <f>IF(I144="","",IF(OR('Identificação da EG'!$B$7=0,'Identificação da EG'!$B$7=""),"",Capa!$C$10))</f>
        <v/>
      </c>
      <c r="B144" s="24" t="str">
        <f>IF(I144="","",IF(OR('Identificação da EG'!$B$7=0,'Identificação da EG'!$B$7=""),"",'Identificação da EG'!$B$7))</f>
        <v/>
      </c>
      <c r="C144" s="24" t="str">
        <f>IF(I144="","",IF(B144="","",VLOOKUP(B144,Auxiliar!$DK$23:$DL$45,2,0)))</f>
        <v/>
      </c>
      <c r="D144" s="24" t="str">
        <f>IF(I144="","",IF(OR('Identificação da EG'!$B$7=0,'Identificação da EG'!$B$7=""),"","Portugal"))</f>
        <v/>
      </c>
      <c r="E144" s="24" t="str">
        <f>IF(I144="","",'Identificação da EG'!$C$7)</f>
        <v/>
      </c>
      <c r="F144" s="24" t="str">
        <f>IF(I144="","",'Identificação da EG'!$E$7)</f>
        <v/>
      </c>
      <c r="G144" s="24" t="str">
        <f t="shared" si="6"/>
        <v/>
      </c>
      <c r="H144" s="24" t="str">
        <f>IF(I144="","",'Identificação da EG'!$D$7)</f>
        <v/>
      </c>
      <c r="I144" s="138" t="str">
        <f t="shared" si="7"/>
        <v/>
      </c>
      <c r="J144" s="138" t="str">
        <v/>
      </c>
      <c r="K144" s="138"/>
      <c r="L144" s="138" t="str">
        <v/>
      </c>
      <c r="M144" s="138"/>
      <c r="N144" s="138"/>
      <c r="O144" s="142" t="str">
        <v/>
      </c>
      <c r="P144" s="142" t="str">
        <v/>
      </c>
      <c r="Q144" s="138" t="str">
        <f>IF(L143="","","Nº de alojamentos abrangidos")</f>
        <v/>
      </c>
      <c r="R144" s="138" t="str">
        <f t="shared" si="8"/>
        <v/>
      </c>
      <c r="S144" s="138" t="str" cm="1">
        <f t="array" ref="S144">IF(ISBLANK(INDEX('Infraestruturas Recolha'!$F$31:$H$105,INT((ROWS($B$1:B143)-1)/3)+1,MOD(ROWS($B$1:B143)-1,3)+1)),"",INDEX('Infraestruturas Recolha'!$F$31:$H$105,INT((ROWS($B$1:B143)-1)/3)+1,MOD(ROWS($B$1:B143)-1,3)+1))</f>
        <v/>
      </c>
      <c r="T144" s="138" t="str">
        <f>IF(OR(L144="",'Infraestruturas Recolha'!$C$108="",'Infraestruturas Recolha'!$C$108="(máximo 300 carateres)"),"",'Infraestruturas Recolha'!$C$108)</f>
        <v/>
      </c>
    </row>
    <row r="145" spans="1:20">
      <c r="A145" s="24" t="str">
        <f>IF(I145="","",IF(OR('Identificação da EG'!$B$7=0,'Identificação da EG'!$B$7=""),"",Capa!$C$10))</f>
        <v/>
      </c>
      <c r="B145" s="24" t="str">
        <f>IF(I145="","",IF(OR('Identificação da EG'!$B$7=0,'Identificação da EG'!$B$7=""),"",'Identificação da EG'!$B$7))</f>
        <v/>
      </c>
      <c r="C145" s="24" t="str">
        <f>IF(I145="","",IF(B145="","",VLOOKUP(B145,Auxiliar!$DK$23:$DL$45,2,0)))</f>
        <v/>
      </c>
      <c r="D145" s="24" t="str">
        <f>IF(I145="","",IF(OR('Identificação da EG'!$B$7=0,'Identificação da EG'!$B$7=""),"","Portugal"))</f>
        <v/>
      </c>
      <c r="E145" s="24" t="str">
        <f>IF(I145="","",'Identificação da EG'!$C$7)</f>
        <v/>
      </c>
      <c r="F145" s="24" t="str">
        <f>IF(I145="","",'Identificação da EG'!$E$7)</f>
        <v/>
      </c>
      <c r="G145" s="24" t="str">
        <f t="shared" si="6"/>
        <v/>
      </c>
      <c r="H145" s="24" t="str">
        <f>IF(I145="","",'Identificação da EG'!$D$7)</f>
        <v/>
      </c>
      <c r="I145" s="138" t="str">
        <f t="shared" si="7"/>
        <v/>
      </c>
      <c r="J145" s="138" t="str">
        <v/>
      </c>
      <c r="K145" s="138"/>
      <c r="L145" s="138" t="str">
        <v/>
      </c>
      <c r="M145" s="138"/>
      <c r="N145" s="138"/>
      <c r="O145" s="142" t="str">
        <v/>
      </c>
      <c r="P145" s="142" t="str">
        <v/>
      </c>
      <c r="Q145" s="138" t="str">
        <f>IF(L143="","","Nº de estabelecimentos abrangidos")</f>
        <v/>
      </c>
      <c r="R145" s="138" t="str">
        <f t="shared" si="8"/>
        <v/>
      </c>
      <c r="S145" s="138" t="str" cm="1">
        <f t="array" ref="S145">IF(ISBLANK(INDEX('Infraestruturas Recolha'!$F$31:$H$105,INT((ROWS($B$1:B144)-1)/3)+1,MOD(ROWS($B$1:B144)-1,3)+1)),"",INDEX('Infraestruturas Recolha'!$F$31:$H$105,INT((ROWS($B$1:B144)-1)/3)+1,MOD(ROWS($B$1:B144)-1,3)+1))</f>
        <v/>
      </c>
      <c r="T145" s="138" t="str">
        <f>IF(OR(L145="",'Infraestruturas Recolha'!$C$108="",'Infraestruturas Recolha'!$C$108="(máximo 300 carateres)"),"",'Infraestruturas Recolha'!$C$108)</f>
        <v/>
      </c>
    </row>
    <row r="146" spans="1:20">
      <c r="A146" s="24" t="str">
        <f>IF(I146="","",IF(OR('Identificação da EG'!$B$7=0,'Identificação da EG'!$B$7=""),"",Capa!$C$10))</f>
        <v/>
      </c>
      <c r="B146" s="24" t="str">
        <f>IF(I146="","",IF(OR('Identificação da EG'!$B$7=0,'Identificação da EG'!$B$7=""),"",'Identificação da EG'!$B$7))</f>
        <v/>
      </c>
      <c r="C146" s="24" t="str">
        <f>IF(I146="","",IF(B146="","",VLOOKUP(B146,Auxiliar!$DK$23:$DL$45,2,0)))</f>
        <v/>
      </c>
      <c r="D146" s="24" t="str">
        <f>IF(I146="","",IF(OR('Identificação da EG'!$B$7=0,'Identificação da EG'!$B$7=""),"","Portugal"))</f>
        <v/>
      </c>
      <c r="E146" s="24" t="str">
        <f>IF(I146="","",'Identificação da EG'!$C$7)</f>
        <v/>
      </c>
      <c r="F146" s="24" t="str">
        <f>IF(I146="","",'Identificação da EG'!$E$7)</f>
        <v/>
      </c>
      <c r="G146" s="24" t="str">
        <f t="shared" si="6"/>
        <v/>
      </c>
      <c r="H146" s="24" t="str">
        <f>IF(I146="","",'Identificação da EG'!$D$7)</f>
        <v/>
      </c>
      <c r="I146" s="138" t="str">
        <f t="shared" si="7"/>
        <v/>
      </c>
      <c r="J146" s="138" t="str">
        <v/>
      </c>
      <c r="K146" s="138"/>
      <c r="L146" s="138" t="str">
        <v/>
      </c>
      <c r="M146" s="138"/>
      <c r="N146" s="138"/>
      <c r="O146" s="142" t="str">
        <v/>
      </c>
      <c r="P146" s="142" t="str">
        <v/>
      </c>
      <c r="Q146" s="138" t="str">
        <f>IF(L146="","","Nº de contentores")</f>
        <v/>
      </c>
      <c r="R146" s="138" t="str">
        <f t="shared" si="8"/>
        <v/>
      </c>
      <c r="S146" s="138" t="str" cm="1">
        <f t="array" ref="S146">IF(ISBLANK(INDEX('Infraestruturas Recolha'!$F$31:$H$105,INT((ROWS($B$1:B145)-1)/3)+1,MOD(ROWS($B$1:B145)-1,3)+1)),"",INDEX('Infraestruturas Recolha'!$F$31:$H$105,INT((ROWS($B$1:B145)-1)/3)+1,MOD(ROWS($B$1:B145)-1,3)+1))</f>
        <v/>
      </c>
      <c r="T146" s="138" t="str">
        <f>IF(OR(L146="",'Infraestruturas Recolha'!$C$108="",'Infraestruturas Recolha'!$C$108="(máximo 300 carateres)"),"",'Infraestruturas Recolha'!$C$108)</f>
        <v/>
      </c>
    </row>
    <row r="147" spans="1:20">
      <c r="A147" s="24" t="str">
        <f>IF(I147="","",IF(OR('Identificação da EG'!$B$7=0,'Identificação da EG'!$B$7=""),"",Capa!$C$10))</f>
        <v/>
      </c>
      <c r="B147" s="24" t="str">
        <f>IF(I147="","",IF(OR('Identificação da EG'!$B$7=0,'Identificação da EG'!$B$7=""),"",'Identificação da EG'!$B$7))</f>
        <v/>
      </c>
      <c r="C147" s="24" t="str">
        <f>IF(I147="","",IF(B147="","",VLOOKUP(B147,Auxiliar!$DK$23:$DL$45,2,0)))</f>
        <v/>
      </c>
      <c r="D147" s="24" t="str">
        <f>IF(I147="","",IF(OR('Identificação da EG'!$B$7=0,'Identificação da EG'!$B$7=""),"","Portugal"))</f>
        <v/>
      </c>
      <c r="E147" s="24" t="str">
        <f>IF(I147="","",'Identificação da EG'!$C$7)</f>
        <v/>
      </c>
      <c r="F147" s="24" t="str">
        <f>IF(I147="","",'Identificação da EG'!$E$7)</f>
        <v/>
      </c>
      <c r="G147" s="24" t="str">
        <f t="shared" si="6"/>
        <v/>
      </c>
      <c r="H147" s="24" t="str">
        <f>IF(I147="","",'Identificação da EG'!$D$7)</f>
        <v/>
      </c>
      <c r="I147" s="138" t="str">
        <f t="shared" si="7"/>
        <v/>
      </c>
      <c r="J147" s="138" t="str">
        <v/>
      </c>
      <c r="K147" s="138"/>
      <c r="L147" s="138" t="str">
        <v/>
      </c>
      <c r="M147" s="138"/>
      <c r="N147" s="138"/>
      <c r="O147" s="142" t="str">
        <v/>
      </c>
      <c r="P147" s="142" t="str">
        <v/>
      </c>
      <c r="Q147" s="138" t="str">
        <f>IF(L146="","","Nº de alojamentos abrangidos")</f>
        <v/>
      </c>
      <c r="R147" s="138" t="str">
        <f t="shared" si="8"/>
        <v/>
      </c>
      <c r="S147" s="138" t="str" cm="1">
        <f t="array" ref="S147">IF(ISBLANK(INDEX('Infraestruturas Recolha'!$F$31:$H$105,INT((ROWS($B$1:B146)-1)/3)+1,MOD(ROWS($B$1:B146)-1,3)+1)),"",INDEX('Infraestruturas Recolha'!$F$31:$H$105,INT((ROWS($B$1:B146)-1)/3)+1,MOD(ROWS($B$1:B146)-1,3)+1))</f>
        <v/>
      </c>
      <c r="T147" s="138" t="str">
        <f>IF(OR(L147="",'Infraestruturas Recolha'!$C$108="",'Infraestruturas Recolha'!$C$108="(máximo 300 carateres)"),"",'Infraestruturas Recolha'!$C$108)</f>
        <v/>
      </c>
    </row>
    <row r="148" spans="1:20">
      <c r="A148" s="24" t="str">
        <f>IF(I148="","",IF(OR('Identificação da EG'!$B$7=0,'Identificação da EG'!$B$7=""),"",Capa!$C$10))</f>
        <v/>
      </c>
      <c r="B148" s="24" t="str">
        <f>IF(I148="","",IF(OR('Identificação da EG'!$B$7=0,'Identificação da EG'!$B$7=""),"",'Identificação da EG'!$B$7))</f>
        <v/>
      </c>
      <c r="C148" s="24" t="str">
        <f>IF(I148="","",IF(B148="","",VLOOKUP(B148,Auxiliar!$DK$23:$DL$45,2,0)))</f>
        <v/>
      </c>
      <c r="D148" s="24" t="str">
        <f>IF(I148="","",IF(OR('Identificação da EG'!$B$7=0,'Identificação da EG'!$B$7=""),"","Portugal"))</f>
        <v/>
      </c>
      <c r="E148" s="24" t="str">
        <f>IF(I148="","",'Identificação da EG'!$C$7)</f>
        <v/>
      </c>
      <c r="F148" s="24" t="str">
        <f>IF(I148="","",'Identificação da EG'!$E$7)</f>
        <v/>
      </c>
      <c r="G148" s="24" t="str">
        <f t="shared" si="6"/>
        <v/>
      </c>
      <c r="H148" s="24" t="str">
        <f>IF(I148="","",'Identificação da EG'!$D$7)</f>
        <v/>
      </c>
      <c r="I148" s="138" t="str">
        <f t="shared" si="7"/>
        <v/>
      </c>
      <c r="J148" s="138" t="str">
        <v/>
      </c>
      <c r="K148" s="138"/>
      <c r="L148" s="138" t="str">
        <v/>
      </c>
      <c r="M148" s="138"/>
      <c r="N148" s="138"/>
      <c r="O148" s="142" t="str">
        <v/>
      </c>
      <c r="P148" s="142" t="str">
        <v/>
      </c>
      <c r="Q148" s="138" t="str">
        <f>IF(L146="","","Nº de estabelecimentos abrangidos")</f>
        <v/>
      </c>
      <c r="R148" s="138" t="str">
        <f t="shared" si="8"/>
        <v/>
      </c>
      <c r="S148" s="138" t="str" cm="1">
        <f t="array" ref="S148">IF(ISBLANK(INDEX('Infraestruturas Recolha'!$F$31:$H$105,INT((ROWS($B$1:B147)-1)/3)+1,MOD(ROWS($B$1:B147)-1,3)+1)),"",INDEX('Infraestruturas Recolha'!$F$31:$H$105,INT((ROWS($B$1:B147)-1)/3)+1,MOD(ROWS($B$1:B147)-1,3)+1))</f>
        <v/>
      </c>
      <c r="T148" s="138" t="str">
        <f>IF(OR(L148="",'Infraestruturas Recolha'!$C$108="",'Infraestruturas Recolha'!$C$108="(máximo 300 carateres)"),"",'Infraestruturas Recolha'!$C$108)</f>
        <v/>
      </c>
    </row>
    <row r="149" spans="1:20">
      <c r="A149" s="24" t="str">
        <f>IF(I149="","",IF(OR('Identificação da EG'!$B$7=0,'Identificação da EG'!$B$7=""),"",Capa!$C$10))</f>
        <v/>
      </c>
      <c r="B149" s="24" t="str">
        <f>IF(I149="","",IF(OR('Identificação da EG'!$B$7=0,'Identificação da EG'!$B$7=""),"",'Identificação da EG'!$B$7))</f>
        <v/>
      </c>
      <c r="C149" s="24" t="str">
        <f>IF(I149="","",IF(B149="","",VLOOKUP(B149,Auxiliar!$DK$23:$DL$45,2,0)))</f>
        <v/>
      </c>
      <c r="D149" s="24" t="str">
        <f>IF(I149="","",IF(OR('Identificação da EG'!$B$7=0,'Identificação da EG'!$B$7=""),"","Portugal"))</f>
        <v/>
      </c>
      <c r="E149" s="24" t="str">
        <f>IF(I149="","",'Identificação da EG'!$C$7)</f>
        <v/>
      </c>
      <c r="F149" s="24" t="str">
        <f>IF(I149="","",'Identificação da EG'!$E$7)</f>
        <v/>
      </c>
      <c r="G149" s="24" t="str">
        <f t="shared" si="6"/>
        <v/>
      </c>
      <c r="H149" s="24" t="str">
        <f>IF(I149="","",'Identificação da EG'!$D$7)</f>
        <v/>
      </c>
      <c r="I149" s="138" t="str">
        <f t="shared" si="7"/>
        <v/>
      </c>
      <c r="J149" s="138" t="str">
        <v/>
      </c>
      <c r="K149" s="138"/>
      <c r="L149" s="138" t="str">
        <v/>
      </c>
      <c r="M149" s="138"/>
      <c r="N149" s="138"/>
      <c r="O149" s="142" t="str">
        <v/>
      </c>
      <c r="P149" s="142" t="str">
        <v/>
      </c>
      <c r="Q149" s="138" t="str">
        <f>IF(L149="","","Nº de contentores")</f>
        <v/>
      </c>
      <c r="R149" s="138" t="str">
        <f t="shared" si="8"/>
        <v/>
      </c>
      <c r="S149" s="138" t="str" cm="1">
        <f t="array" ref="S149">IF(ISBLANK(INDEX('Infraestruturas Recolha'!$F$31:$H$105,INT((ROWS($B$1:B148)-1)/3)+1,MOD(ROWS($B$1:B148)-1,3)+1)),"",INDEX('Infraestruturas Recolha'!$F$31:$H$105,INT((ROWS($B$1:B148)-1)/3)+1,MOD(ROWS($B$1:B148)-1,3)+1))</f>
        <v/>
      </c>
      <c r="T149" s="138" t="str">
        <f>IF(OR(L149="",'Infraestruturas Recolha'!$C$108="",'Infraestruturas Recolha'!$C$108="(máximo 300 carateres)"),"",'Infraestruturas Recolha'!$C$108)</f>
        <v/>
      </c>
    </row>
    <row r="150" spans="1:20">
      <c r="A150" s="24" t="str">
        <f>IF(I150="","",IF(OR('Identificação da EG'!$B$7=0,'Identificação da EG'!$B$7=""),"",Capa!$C$10))</f>
        <v/>
      </c>
      <c r="B150" s="24" t="str">
        <f>IF(I150="","",IF(OR('Identificação da EG'!$B$7=0,'Identificação da EG'!$B$7=""),"",'Identificação da EG'!$B$7))</f>
        <v/>
      </c>
      <c r="C150" s="24" t="str">
        <f>IF(I150="","",IF(B150="","",VLOOKUP(B150,Auxiliar!$DK$23:$DL$45,2,0)))</f>
        <v/>
      </c>
      <c r="D150" s="24" t="str">
        <f>IF(I150="","",IF(OR('Identificação da EG'!$B$7=0,'Identificação da EG'!$B$7=""),"","Portugal"))</f>
        <v/>
      </c>
      <c r="E150" s="24" t="str">
        <f>IF(I150="","",'Identificação da EG'!$C$7)</f>
        <v/>
      </c>
      <c r="F150" s="24" t="str">
        <f>IF(I150="","",'Identificação da EG'!$E$7)</f>
        <v/>
      </c>
      <c r="G150" s="24" t="str">
        <f t="shared" si="6"/>
        <v/>
      </c>
      <c r="H150" s="24" t="str">
        <f>IF(I150="","",'Identificação da EG'!$D$7)</f>
        <v/>
      </c>
      <c r="I150" s="138" t="str">
        <f t="shared" si="7"/>
        <v/>
      </c>
      <c r="J150" s="138" t="str">
        <v/>
      </c>
      <c r="K150" s="138"/>
      <c r="L150" s="138" t="str">
        <v/>
      </c>
      <c r="M150" s="138"/>
      <c r="N150" s="138"/>
      <c r="O150" s="142" t="str">
        <v/>
      </c>
      <c r="P150" s="142" t="str">
        <v/>
      </c>
      <c r="Q150" s="138" t="str">
        <f>IF(L149="","","Nº de alojamentos abrangidos")</f>
        <v/>
      </c>
      <c r="R150" s="138" t="str">
        <f t="shared" si="8"/>
        <v/>
      </c>
      <c r="S150" s="138" t="str" cm="1">
        <f t="array" ref="S150">IF(ISBLANK(INDEX('Infraestruturas Recolha'!$F$31:$H$105,INT((ROWS($B$1:B149)-1)/3)+1,MOD(ROWS($B$1:B149)-1,3)+1)),"",INDEX('Infraestruturas Recolha'!$F$31:$H$105,INT((ROWS($B$1:B149)-1)/3)+1,MOD(ROWS($B$1:B149)-1,3)+1))</f>
        <v/>
      </c>
      <c r="T150" s="138" t="str">
        <f>IF(OR(L150="",'Infraestruturas Recolha'!$C$108="",'Infraestruturas Recolha'!$C$108="(máximo 300 carateres)"),"",'Infraestruturas Recolha'!$C$108)</f>
        <v/>
      </c>
    </row>
    <row r="151" spans="1:20">
      <c r="A151" s="24" t="str">
        <f>IF(I151="","",IF(OR('Identificação da EG'!$B$7=0,'Identificação da EG'!$B$7=""),"",Capa!$C$10))</f>
        <v/>
      </c>
      <c r="B151" s="24" t="str">
        <f>IF(I151="","",IF(OR('Identificação da EG'!$B$7=0,'Identificação da EG'!$B$7=""),"",'Identificação da EG'!$B$7))</f>
        <v/>
      </c>
      <c r="C151" s="24" t="str">
        <f>IF(I151="","",IF(B151="","",VLOOKUP(B151,Auxiliar!$DK$23:$DL$45,2,0)))</f>
        <v/>
      </c>
      <c r="D151" s="24" t="str">
        <f>IF(I151="","",IF(OR('Identificação da EG'!$B$7=0,'Identificação da EG'!$B$7=""),"","Portugal"))</f>
        <v/>
      </c>
      <c r="E151" s="24" t="str">
        <f>IF(I151="","",'Identificação da EG'!$C$7)</f>
        <v/>
      </c>
      <c r="F151" s="24" t="str">
        <f>IF(I151="","",'Identificação da EG'!$E$7)</f>
        <v/>
      </c>
      <c r="G151" s="24" t="str">
        <f t="shared" si="6"/>
        <v/>
      </c>
      <c r="H151" s="24" t="str">
        <f>IF(I151="","",'Identificação da EG'!$D$7)</f>
        <v/>
      </c>
      <c r="I151" s="138" t="str">
        <f t="shared" si="7"/>
        <v/>
      </c>
      <c r="J151" s="138" t="str">
        <v/>
      </c>
      <c r="K151" s="138"/>
      <c r="L151" s="138" t="str">
        <v/>
      </c>
      <c r="M151" s="138"/>
      <c r="N151" s="138"/>
      <c r="O151" s="142" t="str">
        <v/>
      </c>
      <c r="P151" s="142" t="str">
        <v/>
      </c>
      <c r="Q151" s="138" t="str">
        <f>IF(L149="","","Nº de estabelecimentos abrangidos")</f>
        <v/>
      </c>
      <c r="R151" s="138" t="str">
        <f t="shared" si="8"/>
        <v/>
      </c>
      <c r="S151" s="138" t="str" cm="1">
        <f t="array" ref="S151">IF(ISBLANK(INDEX('Infraestruturas Recolha'!$F$31:$H$105,INT((ROWS($B$1:B150)-1)/3)+1,MOD(ROWS($B$1:B150)-1,3)+1)),"",INDEX('Infraestruturas Recolha'!$F$31:$H$105,INT((ROWS($B$1:B150)-1)/3)+1,MOD(ROWS($B$1:B150)-1,3)+1))</f>
        <v/>
      </c>
      <c r="T151" s="138" t="str">
        <f>IF(OR(L151="",'Infraestruturas Recolha'!$C$108="",'Infraestruturas Recolha'!$C$108="(máximo 300 carateres)"),"",'Infraestruturas Recolha'!$C$108)</f>
        <v/>
      </c>
    </row>
    <row r="152" spans="1:20">
      <c r="A152" s="24" t="str">
        <f>IF(I152="","",IF(OR('Identificação da EG'!$B$7=0,'Identificação da EG'!$B$7=""),"",Capa!$C$10))</f>
        <v/>
      </c>
      <c r="B152" s="24" t="str">
        <f>IF(I152="","",IF(OR('Identificação da EG'!$B$7=0,'Identificação da EG'!$B$7=""),"",'Identificação da EG'!$B$7))</f>
        <v/>
      </c>
      <c r="C152" s="24" t="str">
        <f>IF(I152="","",IF(B152="","",VLOOKUP(B152,Auxiliar!$DK$23:$DL$45,2,0)))</f>
        <v/>
      </c>
      <c r="D152" s="24" t="str">
        <f>IF(I152="","",IF(OR('Identificação da EG'!$B$7=0,'Identificação da EG'!$B$7=""),"","Portugal"))</f>
        <v/>
      </c>
      <c r="E152" s="24" t="str">
        <f>IF(I152="","",'Identificação da EG'!$C$7)</f>
        <v/>
      </c>
      <c r="F152" s="24" t="str">
        <f>IF(I152="","",'Identificação da EG'!$E$7)</f>
        <v/>
      </c>
      <c r="G152" s="24" t="str">
        <f t="shared" si="6"/>
        <v/>
      </c>
      <c r="H152" s="24" t="str">
        <f>IF(I152="","",'Identificação da EG'!$D$7)</f>
        <v/>
      </c>
      <c r="I152" s="138" t="str">
        <f t="shared" si="7"/>
        <v/>
      </c>
      <c r="J152" s="138" t="str">
        <v/>
      </c>
      <c r="K152" s="138"/>
      <c r="L152" s="138" t="str">
        <v/>
      </c>
      <c r="M152" s="138"/>
      <c r="N152" s="138"/>
      <c r="O152" s="142" t="str">
        <v/>
      </c>
      <c r="P152" s="142" t="str">
        <v/>
      </c>
      <c r="Q152" s="138" t="str">
        <f>IF(L152="","","Nº de contentores")</f>
        <v/>
      </c>
      <c r="R152" s="138" t="str">
        <f t="shared" si="8"/>
        <v/>
      </c>
      <c r="S152" s="138" t="str" cm="1">
        <f t="array" ref="S152">IF(ISBLANK(INDEX('Infraestruturas Recolha'!$F$31:$H$105,INT((ROWS($B$1:B151)-1)/3)+1,MOD(ROWS($B$1:B151)-1,3)+1)),"",INDEX('Infraestruturas Recolha'!$F$31:$H$105,INT((ROWS($B$1:B151)-1)/3)+1,MOD(ROWS($B$1:B151)-1,3)+1))</f>
        <v/>
      </c>
      <c r="T152" s="138" t="str">
        <f>IF(OR(L152="",'Infraestruturas Recolha'!$C$108="",'Infraestruturas Recolha'!$C$108="(máximo 300 carateres)"),"",'Infraestruturas Recolha'!$C$108)</f>
        <v/>
      </c>
    </row>
    <row r="153" spans="1:20">
      <c r="A153" s="24" t="str">
        <f>IF(I153="","",IF(OR('Identificação da EG'!$B$7=0,'Identificação da EG'!$B$7=""),"",Capa!$C$10))</f>
        <v/>
      </c>
      <c r="B153" s="24" t="str">
        <f>IF(I153="","",IF(OR('Identificação da EG'!$B$7=0,'Identificação da EG'!$B$7=""),"",'Identificação da EG'!$B$7))</f>
        <v/>
      </c>
      <c r="C153" s="24" t="str">
        <f>IF(I153="","",IF(B153="","",VLOOKUP(B153,Auxiliar!$DK$23:$DL$45,2,0)))</f>
        <v/>
      </c>
      <c r="D153" s="24" t="str">
        <f>IF(I153="","",IF(OR('Identificação da EG'!$B$7=0,'Identificação da EG'!$B$7=""),"","Portugal"))</f>
        <v/>
      </c>
      <c r="E153" s="24" t="str">
        <f>IF(I153="","",'Identificação da EG'!$C$7)</f>
        <v/>
      </c>
      <c r="F153" s="24" t="str">
        <f>IF(I153="","",'Identificação da EG'!$E$7)</f>
        <v/>
      </c>
      <c r="G153" s="24" t="str">
        <f t="shared" si="6"/>
        <v/>
      </c>
      <c r="H153" s="24" t="str">
        <f>IF(I153="","",'Identificação da EG'!$D$7)</f>
        <v/>
      </c>
      <c r="I153" s="138" t="str">
        <f t="shared" si="7"/>
        <v/>
      </c>
      <c r="J153" s="138" t="str">
        <v/>
      </c>
      <c r="K153" s="138"/>
      <c r="L153" s="138" t="str">
        <v/>
      </c>
      <c r="M153" s="138"/>
      <c r="N153" s="138"/>
      <c r="O153" s="142" t="str">
        <v/>
      </c>
      <c r="P153" s="142" t="str">
        <v/>
      </c>
      <c r="Q153" s="138" t="str">
        <f>IF(L152="","","Nº de alojamentos abrangidos")</f>
        <v/>
      </c>
      <c r="R153" s="138" t="str">
        <f t="shared" si="8"/>
        <v/>
      </c>
      <c r="S153" s="138" t="str" cm="1">
        <f t="array" ref="S153">IF(ISBLANK(INDEX('Infraestruturas Recolha'!$F$31:$H$105,INT((ROWS($B$1:B152)-1)/3)+1,MOD(ROWS($B$1:B152)-1,3)+1)),"",INDEX('Infraestruturas Recolha'!$F$31:$H$105,INT((ROWS($B$1:B152)-1)/3)+1,MOD(ROWS($B$1:B152)-1,3)+1))</f>
        <v/>
      </c>
      <c r="T153" s="138" t="str">
        <f>IF(OR(L153="",'Infraestruturas Recolha'!$C$108="",'Infraestruturas Recolha'!$C$108="(máximo 300 carateres)"),"",'Infraestruturas Recolha'!$C$108)</f>
        <v/>
      </c>
    </row>
    <row r="154" spans="1:20">
      <c r="A154" s="24" t="str">
        <f>IF(I154="","",IF(OR('Identificação da EG'!$B$7=0,'Identificação da EG'!$B$7=""),"",Capa!$C$10))</f>
        <v/>
      </c>
      <c r="B154" s="24" t="str">
        <f>IF(I154="","",IF(OR('Identificação da EG'!$B$7=0,'Identificação da EG'!$B$7=""),"",'Identificação da EG'!$B$7))</f>
        <v/>
      </c>
      <c r="C154" s="24" t="str">
        <f>IF(I154="","",IF(B154="","",VLOOKUP(B154,Auxiliar!$DK$23:$DL$45,2,0)))</f>
        <v/>
      </c>
      <c r="D154" s="24" t="str">
        <f>IF(I154="","",IF(OR('Identificação da EG'!$B$7=0,'Identificação da EG'!$B$7=""),"","Portugal"))</f>
        <v/>
      </c>
      <c r="E154" s="24" t="str">
        <f>IF(I154="","",'Identificação da EG'!$C$7)</f>
        <v/>
      </c>
      <c r="F154" s="24" t="str">
        <f>IF(I154="","",'Identificação da EG'!$E$7)</f>
        <v/>
      </c>
      <c r="G154" s="24" t="str">
        <f t="shared" si="6"/>
        <v/>
      </c>
      <c r="H154" s="24" t="str">
        <f>IF(I154="","",'Identificação da EG'!$D$7)</f>
        <v/>
      </c>
      <c r="I154" s="138" t="str">
        <f t="shared" si="7"/>
        <v/>
      </c>
      <c r="J154" s="138" t="str">
        <v/>
      </c>
      <c r="K154" s="138"/>
      <c r="L154" s="138" t="str">
        <v/>
      </c>
      <c r="M154" s="138"/>
      <c r="N154" s="138"/>
      <c r="O154" s="142" t="str">
        <v/>
      </c>
      <c r="P154" s="142" t="str">
        <v/>
      </c>
      <c r="Q154" s="138" t="str">
        <f>IF(L152="","","Nº de estabelecimentos abrangidos")</f>
        <v/>
      </c>
      <c r="R154" s="138" t="str">
        <f t="shared" si="8"/>
        <v/>
      </c>
      <c r="S154" s="138" t="str" cm="1">
        <f t="array" ref="S154">IF(ISBLANK(INDEX('Infraestruturas Recolha'!$F$31:$H$105,INT((ROWS($B$1:B153)-1)/3)+1,MOD(ROWS($B$1:B153)-1,3)+1)),"",INDEX('Infraestruturas Recolha'!$F$31:$H$105,INT((ROWS($B$1:B153)-1)/3)+1,MOD(ROWS($B$1:B153)-1,3)+1))</f>
        <v/>
      </c>
      <c r="T154" s="138" t="str">
        <f>IF(OR(L154="",'Infraestruturas Recolha'!$C$108="",'Infraestruturas Recolha'!$C$108="(máximo 300 carateres)"),"",'Infraestruturas Recolha'!$C$108)</f>
        <v/>
      </c>
    </row>
    <row r="155" spans="1:20">
      <c r="A155" s="24" t="str">
        <f>IF(I155="","",IF(OR('Identificação da EG'!$B$7=0,'Identificação da EG'!$B$7=""),"",Capa!$C$10))</f>
        <v/>
      </c>
      <c r="B155" s="24" t="str">
        <f>IF(I155="","",IF(OR('Identificação da EG'!$B$7=0,'Identificação da EG'!$B$7=""),"",'Identificação da EG'!$B$7))</f>
        <v/>
      </c>
      <c r="C155" s="24" t="str">
        <f>IF(I155="","",IF(B155="","",VLOOKUP(B155,Auxiliar!$DK$23:$DL$45,2,0)))</f>
        <v/>
      </c>
      <c r="D155" s="24" t="str">
        <f>IF(I155="","",IF(OR('Identificação da EG'!$B$7=0,'Identificação da EG'!$B$7=""),"","Portugal"))</f>
        <v/>
      </c>
      <c r="E155" s="24" t="str">
        <f>IF(I155="","",'Identificação da EG'!$C$7)</f>
        <v/>
      </c>
      <c r="F155" s="24" t="str">
        <f>IF(I155="","",'Identificação da EG'!$E$7)</f>
        <v/>
      </c>
      <c r="G155" s="24" t="str">
        <f t="shared" si="6"/>
        <v/>
      </c>
      <c r="H155" s="24" t="str">
        <f>IF(I155="","",'Identificação da EG'!$D$7)</f>
        <v/>
      </c>
      <c r="I155" s="138" t="str">
        <f t="shared" si="7"/>
        <v/>
      </c>
      <c r="J155" s="138" t="str">
        <v/>
      </c>
      <c r="K155" s="138"/>
      <c r="L155" s="138" t="str">
        <v/>
      </c>
      <c r="M155" s="138"/>
      <c r="N155" s="138"/>
      <c r="O155" s="142" t="str">
        <v/>
      </c>
      <c r="P155" s="142" t="str">
        <v/>
      </c>
      <c r="Q155" s="138" t="str">
        <f>IF(L155="","","Nº de contentores")</f>
        <v/>
      </c>
      <c r="R155" s="138" t="str">
        <f t="shared" si="8"/>
        <v/>
      </c>
      <c r="S155" s="138" t="str" cm="1">
        <f t="array" ref="S155">IF(ISBLANK(INDEX('Infraestruturas Recolha'!$F$31:$H$105,INT((ROWS($B$1:B154)-1)/3)+1,MOD(ROWS($B$1:B154)-1,3)+1)),"",INDEX('Infraestruturas Recolha'!$F$31:$H$105,INT((ROWS($B$1:B154)-1)/3)+1,MOD(ROWS($B$1:B154)-1,3)+1))</f>
        <v/>
      </c>
      <c r="T155" s="138" t="str">
        <f>IF(OR(L155="",'Infraestruturas Recolha'!$C$108="",'Infraestruturas Recolha'!$C$108="(máximo 300 carateres)"),"",'Infraestruturas Recolha'!$C$108)</f>
        <v/>
      </c>
    </row>
    <row r="156" spans="1:20">
      <c r="A156" s="24" t="str">
        <f>IF(I156="","",IF(OR('Identificação da EG'!$B$7=0,'Identificação da EG'!$B$7=""),"",Capa!$C$10))</f>
        <v/>
      </c>
      <c r="B156" s="24" t="str">
        <f>IF(I156="","",IF(OR('Identificação da EG'!$B$7=0,'Identificação da EG'!$B$7=""),"",'Identificação da EG'!$B$7))</f>
        <v/>
      </c>
      <c r="C156" s="24" t="str">
        <f>IF(I156="","",IF(B156="","",VLOOKUP(B156,Auxiliar!$DK$23:$DL$45,2,0)))</f>
        <v/>
      </c>
      <c r="D156" s="24" t="str">
        <f>IF(I156="","",IF(OR('Identificação da EG'!$B$7=0,'Identificação da EG'!$B$7=""),"","Portugal"))</f>
        <v/>
      </c>
      <c r="E156" s="24" t="str">
        <f>IF(I156="","",'Identificação da EG'!$C$7)</f>
        <v/>
      </c>
      <c r="F156" s="24" t="str">
        <f>IF(I156="","",'Identificação da EG'!$E$7)</f>
        <v/>
      </c>
      <c r="G156" s="24" t="str">
        <f t="shared" si="6"/>
        <v/>
      </c>
      <c r="H156" s="24" t="str">
        <f>IF(I156="","",'Identificação da EG'!$D$7)</f>
        <v/>
      </c>
      <c r="I156" s="138" t="str">
        <f t="shared" si="7"/>
        <v/>
      </c>
      <c r="J156" s="138" t="str">
        <v/>
      </c>
      <c r="K156" s="138"/>
      <c r="L156" s="138" t="str">
        <v/>
      </c>
      <c r="M156" s="138"/>
      <c r="N156" s="138"/>
      <c r="O156" s="142" t="str">
        <v/>
      </c>
      <c r="P156" s="142" t="str">
        <v/>
      </c>
      <c r="Q156" s="138" t="str">
        <f>IF(L155="","","Nº de alojamentos abrangidos")</f>
        <v/>
      </c>
      <c r="R156" s="138" t="str">
        <f t="shared" si="8"/>
        <v/>
      </c>
      <c r="S156" s="138" t="str" cm="1">
        <f t="array" ref="S156">IF(ISBLANK(INDEX('Infraestruturas Recolha'!$F$31:$H$105,INT((ROWS($B$1:B155)-1)/3)+1,MOD(ROWS($B$1:B155)-1,3)+1)),"",INDEX('Infraestruturas Recolha'!$F$31:$H$105,INT((ROWS($B$1:B155)-1)/3)+1,MOD(ROWS($B$1:B155)-1,3)+1))</f>
        <v/>
      </c>
      <c r="T156" s="138" t="str">
        <f>IF(OR(L156="",'Infraestruturas Recolha'!$C$108="",'Infraestruturas Recolha'!$C$108="(máximo 300 carateres)"),"",'Infraestruturas Recolha'!$C$108)</f>
        <v/>
      </c>
    </row>
    <row r="157" spans="1:20">
      <c r="A157" s="24" t="str">
        <f>IF(I157="","",IF(OR('Identificação da EG'!$B$7=0,'Identificação da EG'!$B$7=""),"",Capa!$C$10))</f>
        <v/>
      </c>
      <c r="B157" s="24" t="str">
        <f>IF(I157="","",IF(OR('Identificação da EG'!$B$7=0,'Identificação da EG'!$B$7=""),"",'Identificação da EG'!$B$7))</f>
        <v/>
      </c>
      <c r="C157" s="24" t="str">
        <f>IF(I157="","",IF(B157="","",VLOOKUP(B157,Auxiliar!$DK$23:$DL$45,2,0)))</f>
        <v/>
      </c>
      <c r="D157" s="24" t="str">
        <f>IF(I157="","",IF(OR('Identificação da EG'!$B$7=0,'Identificação da EG'!$B$7=""),"","Portugal"))</f>
        <v/>
      </c>
      <c r="E157" s="24" t="str">
        <f>IF(I157="","",'Identificação da EG'!$C$7)</f>
        <v/>
      </c>
      <c r="F157" s="24" t="str">
        <f>IF(I157="","",'Identificação da EG'!$E$7)</f>
        <v/>
      </c>
      <c r="G157" s="24" t="str">
        <f t="shared" si="6"/>
        <v/>
      </c>
      <c r="H157" s="24" t="str">
        <f>IF(I157="","",'Identificação da EG'!$D$7)</f>
        <v/>
      </c>
      <c r="I157" s="138" t="str">
        <f t="shared" si="7"/>
        <v/>
      </c>
      <c r="J157" s="138" t="str">
        <v/>
      </c>
      <c r="K157" s="138"/>
      <c r="L157" s="138" t="str">
        <v/>
      </c>
      <c r="M157" s="138"/>
      <c r="N157" s="138"/>
      <c r="O157" s="142" t="str">
        <v/>
      </c>
      <c r="P157" s="142" t="str">
        <v/>
      </c>
      <c r="Q157" s="138" t="str">
        <f>IF(L155="","","Nº de estabelecimentos abrangidos")</f>
        <v/>
      </c>
      <c r="R157" s="138" t="str">
        <f t="shared" si="8"/>
        <v/>
      </c>
      <c r="S157" s="138" t="str" cm="1">
        <f t="array" ref="S157">IF(ISBLANK(INDEX('Infraestruturas Recolha'!$F$31:$H$105,INT((ROWS($B$1:B156)-1)/3)+1,MOD(ROWS($B$1:B156)-1,3)+1)),"",INDEX('Infraestruturas Recolha'!$F$31:$H$105,INT((ROWS($B$1:B156)-1)/3)+1,MOD(ROWS($B$1:B156)-1,3)+1))</f>
        <v/>
      </c>
      <c r="T157" s="138" t="str">
        <f>IF(OR(L157="",'Infraestruturas Recolha'!$C$108="",'Infraestruturas Recolha'!$C$108="(máximo 300 carateres)"),"",'Infraestruturas Recolha'!$C$108)</f>
        <v/>
      </c>
    </row>
    <row r="158" spans="1:20">
      <c r="A158" s="24" t="str">
        <f>IF(I158="","",IF(OR('Identificação da EG'!$B$7=0,'Identificação da EG'!$B$7=""),"",Capa!$C$10))</f>
        <v/>
      </c>
      <c r="B158" s="24" t="str">
        <f>IF(I158="","",IF(OR('Identificação da EG'!$B$7=0,'Identificação da EG'!$B$7=""),"",'Identificação da EG'!$B$7))</f>
        <v/>
      </c>
      <c r="C158" s="24" t="str">
        <f>IF(I158="","",IF(B158="","",VLOOKUP(B158,Auxiliar!$DK$23:$DL$45,2,0)))</f>
        <v/>
      </c>
      <c r="D158" s="24" t="str">
        <f>IF(I158="","",IF(OR('Identificação da EG'!$B$7=0,'Identificação da EG'!$B$7=""),"","Portugal"))</f>
        <v/>
      </c>
      <c r="E158" s="24" t="str">
        <f>IF(I158="","",'Identificação da EG'!$C$7)</f>
        <v/>
      </c>
      <c r="F158" s="24" t="str">
        <f>IF(I158="","",'Identificação da EG'!$E$7)</f>
        <v/>
      </c>
      <c r="G158" s="24" t="str">
        <f t="shared" si="6"/>
        <v/>
      </c>
      <c r="H158" s="24" t="str">
        <f>IF(I158="","",'Identificação da EG'!$D$7)</f>
        <v/>
      </c>
      <c r="I158" s="138" t="str">
        <f t="shared" si="7"/>
        <v/>
      </c>
      <c r="J158" s="138" t="str">
        <v/>
      </c>
      <c r="K158" s="138"/>
      <c r="L158" s="138" t="str">
        <v/>
      </c>
      <c r="M158" s="138"/>
      <c r="N158" s="138"/>
      <c r="O158" s="142" t="str">
        <v/>
      </c>
      <c r="P158" s="142" t="str">
        <v/>
      </c>
      <c r="Q158" s="138" t="str">
        <f>IF(L158="","","Nº de contentores")</f>
        <v/>
      </c>
      <c r="R158" s="138" t="str">
        <f t="shared" si="8"/>
        <v/>
      </c>
      <c r="S158" s="138" t="str" cm="1">
        <f t="array" ref="S158">IF(ISBLANK(INDEX('Infraestruturas Recolha'!$F$31:$H$105,INT((ROWS($B$1:B157)-1)/3)+1,MOD(ROWS($B$1:B157)-1,3)+1)),"",INDEX('Infraestruturas Recolha'!$F$31:$H$105,INT((ROWS($B$1:B157)-1)/3)+1,MOD(ROWS($B$1:B157)-1,3)+1))</f>
        <v/>
      </c>
      <c r="T158" s="138" t="str">
        <f>IF(OR(L158="",'Infraestruturas Recolha'!$C$108="",'Infraestruturas Recolha'!$C$108="(máximo 300 carateres)"),"",'Infraestruturas Recolha'!$C$108)</f>
        <v/>
      </c>
    </row>
    <row r="159" spans="1:20">
      <c r="A159" s="24" t="str">
        <f>IF(I159="","",IF(OR('Identificação da EG'!$B$7=0,'Identificação da EG'!$B$7=""),"",Capa!$C$10))</f>
        <v/>
      </c>
      <c r="B159" s="24" t="str">
        <f>IF(I159="","",IF(OR('Identificação da EG'!$B$7=0,'Identificação da EG'!$B$7=""),"",'Identificação da EG'!$B$7))</f>
        <v/>
      </c>
      <c r="C159" s="24" t="str">
        <f>IF(I159="","",IF(B159="","",VLOOKUP(B159,Auxiliar!$DK$23:$DL$45,2,0)))</f>
        <v/>
      </c>
      <c r="D159" s="24" t="str">
        <f>IF(I159="","",IF(OR('Identificação da EG'!$B$7=0,'Identificação da EG'!$B$7=""),"","Portugal"))</f>
        <v/>
      </c>
      <c r="E159" s="24" t="str">
        <f>IF(I159="","",'Identificação da EG'!$C$7)</f>
        <v/>
      </c>
      <c r="F159" s="24" t="str">
        <f>IF(I159="","",'Identificação da EG'!$E$7)</f>
        <v/>
      </c>
      <c r="G159" s="24" t="str">
        <f t="shared" si="6"/>
        <v/>
      </c>
      <c r="H159" s="24" t="str">
        <f>IF(I159="","",'Identificação da EG'!$D$7)</f>
        <v/>
      </c>
      <c r="I159" s="138" t="str">
        <f t="shared" si="7"/>
        <v/>
      </c>
      <c r="J159" s="138" t="str">
        <v/>
      </c>
      <c r="K159" s="138"/>
      <c r="L159" s="138" t="str">
        <v/>
      </c>
      <c r="M159" s="138"/>
      <c r="N159" s="138"/>
      <c r="O159" s="142" t="str">
        <v/>
      </c>
      <c r="P159" s="142" t="str">
        <v/>
      </c>
      <c r="Q159" s="138" t="str">
        <f>IF(L158="","","Nº de alojamentos abrangidos")</f>
        <v/>
      </c>
      <c r="R159" s="138" t="str">
        <f t="shared" si="8"/>
        <v/>
      </c>
      <c r="S159" s="138" t="str" cm="1">
        <f t="array" ref="S159">IF(ISBLANK(INDEX('Infraestruturas Recolha'!$F$31:$H$105,INT((ROWS($B$1:B158)-1)/3)+1,MOD(ROWS($B$1:B158)-1,3)+1)),"",INDEX('Infraestruturas Recolha'!$F$31:$H$105,INT((ROWS($B$1:B158)-1)/3)+1,MOD(ROWS($B$1:B158)-1,3)+1))</f>
        <v/>
      </c>
      <c r="T159" s="138" t="str">
        <f>IF(OR(L159="",'Infraestruturas Recolha'!$C$108="",'Infraestruturas Recolha'!$C$108="(máximo 300 carateres)"),"",'Infraestruturas Recolha'!$C$108)</f>
        <v/>
      </c>
    </row>
    <row r="160" spans="1:20">
      <c r="A160" s="24" t="str">
        <f>IF(I160="","",IF(OR('Identificação da EG'!$B$7=0,'Identificação da EG'!$B$7=""),"",Capa!$C$10))</f>
        <v/>
      </c>
      <c r="B160" s="24" t="str">
        <f>IF(I160="","",IF(OR('Identificação da EG'!$B$7=0,'Identificação da EG'!$B$7=""),"",'Identificação da EG'!$B$7))</f>
        <v/>
      </c>
      <c r="C160" s="24" t="str">
        <f>IF(I160="","",IF(B160="","",VLOOKUP(B160,Auxiliar!$DK$23:$DL$45,2,0)))</f>
        <v/>
      </c>
      <c r="D160" s="24" t="str">
        <f>IF(I160="","",IF(OR('Identificação da EG'!$B$7=0,'Identificação da EG'!$B$7=""),"","Portugal"))</f>
        <v/>
      </c>
      <c r="E160" s="24" t="str">
        <f>IF(I160="","",'Identificação da EG'!$C$7)</f>
        <v/>
      </c>
      <c r="F160" s="24" t="str">
        <f>IF(I160="","",'Identificação da EG'!$E$7)</f>
        <v/>
      </c>
      <c r="G160" s="24" t="str">
        <f t="shared" si="6"/>
        <v/>
      </c>
      <c r="H160" s="24" t="str">
        <f>IF(I160="","",'Identificação da EG'!$D$7)</f>
        <v/>
      </c>
      <c r="I160" s="138" t="str">
        <f t="shared" si="7"/>
        <v/>
      </c>
      <c r="J160" s="138" t="str">
        <v/>
      </c>
      <c r="K160" s="138"/>
      <c r="L160" s="138" t="str">
        <v/>
      </c>
      <c r="M160" s="138"/>
      <c r="N160" s="138"/>
      <c r="O160" s="142" t="str">
        <v/>
      </c>
      <c r="P160" s="142" t="str">
        <v/>
      </c>
      <c r="Q160" s="138" t="str">
        <f>IF(L158="","","Nº de estabelecimentos abrangidos")</f>
        <v/>
      </c>
      <c r="R160" s="138" t="str">
        <f t="shared" si="8"/>
        <v/>
      </c>
      <c r="S160" s="138" t="str" cm="1">
        <f t="array" ref="S160">IF(ISBLANK(INDEX('Infraestruturas Recolha'!$F$31:$H$105,INT((ROWS($B$1:B159)-1)/3)+1,MOD(ROWS($B$1:B159)-1,3)+1)),"",INDEX('Infraestruturas Recolha'!$F$31:$H$105,INT((ROWS($B$1:B159)-1)/3)+1,MOD(ROWS($B$1:B159)-1,3)+1))</f>
        <v/>
      </c>
      <c r="T160" s="138" t="str">
        <f>IF(OR(L160="",'Infraestruturas Recolha'!$C$108="",'Infraestruturas Recolha'!$C$108="(máximo 300 carateres)"),"",'Infraestruturas Recolha'!$C$108)</f>
        <v/>
      </c>
    </row>
    <row r="161" spans="1:20">
      <c r="A161" s="24" t="str">
        <f>IF(I161="","",IF(OR('Identificação da EG'!$B$7=0,'Identificação da EG'!$B$7=""),"",Capa!$C$10))</f>
        <v/>
      </c>
      <c r="B161" s="24" t="str">
        <f>IF(I161="","",IF(OR('Identificação da EG'!$B$7=0,'Identificação da EG'!$B$7=""),"",'Identificação da EG'!$B$7))</f>
        <v/>
      </c>
      <c r="C161" s="24" t="str">
        <f>IF(I161="","",IF(B161="","",VLOOKUP(B161,Auxiliar!$DK$23:$DL$45,2,0)))</f>
        <v/>
      </c>
      <c r="D161" s="24" t="str">
        <f>IF(I161="","",IF(OR('Identificação da EG'!$B$7=0,'Identificação da EG'!$B$7=""),"","Portugal"))</f>
        <v/>
      </c>
      <c r="E161" s="24" t="str">
        <f>IF(I161="","",'Identificação da EG'!$C$7)</f>
        <v/>
      </c>
      <c r="F161" s="24" t="str">
        <f>IF(I161="","",'Identificação da EG'!$E$7)</f>
        <v/>
      </c>
      <c r="G161" s="24" t="str">
        <f t="shared" si="6"/>
        <v/>
      </c>
      <c r="H161" s="24" t="str">
        <f>IF(I161="","",'Identificação da EG'!$D$7)</f>
        <v/>
      </c>
      <c r="I161" s="138" t="str">
        <f t="shared" si="7"/>
        <v/>
      </c>
      <c r="J161" s="138" t="str">
        <v/>
      </c>
      <c r="K161" s="138"/>
      <c r="L161" s="138" t="str">
        <v/>
      </c>
      <c r="M161" s="138"/>
      <c r="N161" s="138"/>
      <c r="O161" s="142" t="str">
        <v/>
      </c>
      <c r="P161" s="142" t="str">
        <v/>
      </c>
      <c r="Q161" s="138" t="str">
        <f>IF(L161="","","Nº de contentores")</f>
        <v/>
      </c>
      <c r="R161" s="138" t="str">
        <f t="shared" si="8"/>
        <v/>
      </c>
      <c r="S161" s="138" t="str" cm="1">
        <f t="array" ref="S161">IF(ISBLANK(INDEX('Infraestruturas Recolha'!$F$31:$H$105,INT((ROWS($B$1:B160)-1)/3)+1,MOD(ROWS($B$1:B160)-1,3)+1)),"",INDEX('Infraestruturas Recolha'!$F$31:$H$105,INT((ROWS($B$1:B160)-1)/3)+1,MOD(ROWS($B$1:B160)-1,3)+1))</f>
        <v/>
      </c>
      <c r="T161" s="138" t="str">
        <f>IF(OR(L161="",'Infraestruturas Recolha'!$C$108="",'Infraestruturas Recolha'!$C$108="(máximo 300 carateres)"),"",'Infraestruturas Recolha'!$C$108)</f>
        <v/>
      </c>
    </row>
    <row r="162" spans="1:20">
      <c r="A162" s="24" t="str">
        <f>IF(I162="","",IF(OR('Identificação da EG'!$B$7=0,'Identificação da EG'!$B$7=""),"",Capa!$C$10))</f>
        <v/>
      </c>
      <c r="B162" s="24" t="str">
        <f>IF(I162="","",IF(OR('Identificação da EG'!$B$7=0,'Identificação da EG'!$B$7=""),"",'Identificação da EG'!$B$7))</f>
        <v/>
      </c>
      <c r="C162" s="24" t="str">
        <f>IF(I162="","",IF(B162="","",VLOOKUP(B162,Auxiliar!$DK$23:$DL$45,2,0)))</f>
        <v/>
      </c>
      <c r="D162" s="24" t="str">
        <f>IF(I162="","",IF(OR('Identificação da EG'!$B$7=0,'Identificação da EG'!$B$7=""),"","Portugal"))</f>
        <v/>
      </c>
      <c r="E162" s="24" t="str">
        <f>IF(I162="","",'Identificação da EG'!$C$7)</f>
        <v/>
      </c>
      <c r="F162" s="24" t="str">
        <f>IF(I162="","",'Identificação da EG'!$E$7)</f>
        <v/>
      </c>
      <c r="G162" s="24" t="str">
        <f t="shared" si="6"/>
        <v/>
      </c>
      <c r="H162" s="24" t="str">
        <f>IF(I162="","",'Identificação da EG'!$D$7)</f>
        <v/>
      </c>
      <c r="I162" s="138" t="str">
        <f t="shared" si="7"/>
        <v/>
      </c>
      <c r="J162" s="138" t="str">
        <v/>
      </c>
      <c r="K162" s="138"/>
      <c r="L162" s="138" t="str">
        <v/>
      </c>
      <c r="M162" s="138"/>
      <c r="N162" s="138"/>
      <c r="O162" s="142" t="str">
        <v/>
      </c>
      <c r="P162" s="142" t="str">
        <v/>
      </c>
      <c r="Q162" s="138" t="str">
        <f>IF(L161="","","Nº de alojamentos abrangidos")</f>
        <v/>
      </c>
      <c r="R162" s="138" t="str">
        <f t="shared" si="8"/>
        <v/>
      </c>
      <c r="S162" s="138" t="str" cm="1">
        <f t="array" ref="S162">IF(ISBLANK(INDEX('Infraestruturas Recolha'!$F$31:$H$105,INT((ROWS($B$1:B161)-1)/3)+1,MOD(ROWS($B$1:B161)-1,3)+1)),"",INDEX('Infraestruturas Recolha'!$F$31:$H$105,INT((ROWS($B$1:B161)-1)/3)+1,MOD(ROWS($B$1:B161)-1,3)+1))</f>
        <v/>
      </c>
      <c r="T162" s="138" t="str">
        <f>IF(OR(L162="",'Infraestruturas Recolha'!$C$108="",'Infraestruturas Recolha'!$C$108="(máximo 300 carateres)"),"",'Infraestruturas Recolha'!$C$108)</f>
        <v/>
      </c>
    </row>
    <row r="163" spans="1:20">
      <c r="A163" s="24" t="str">
        <f>IF(I163="","",IF(OR('Identificação da EG'!$B$7=0,'Identificação da EG'!$B$7=""),"",Capa!$C$10))</f>
        <v/>
      </c>
      <c r="B163" s="24" t="str">
        <f>IF(I163="","",IF(OR('Identificação da EG'!$B$7=0,'Identificação da EG'!$B$7=""),"",'Identificação da EG'!$B$7))</f>
        <v/>
      </c>
      <c r="C163" s="24" t="str">
        <f>IF(I163="","",IF(B163="","",VLOOKUP(B163,Auxiliar!$DK$23:$DL$45,2,0)))</f>
        <v/>
      </c>
      <c r="D163" s="24" t="str">
        <f>IF(I163="","",IF(OR('Identificação da EG'!$B$7=0,'Identificação da EG'!$B$7=""),"","Portugal"))</f>
        <v/>
      </c>
      <c r="E163" s="24" t="str">
        <f>IF(I163="","",'Identificação da EG'!$C$7)</f>
        <v/>
      </c>
      <c r="F163" s="24" t="str">
        <f>IF(I163="","",'Identificação da EG'!$E$7)</f>
        <v/>
      </c>
      <c r="G163" s="24" t="str">
        <f t="shared" si="6"/>
        <v/>
      </c>
      <c r="H163" s="24" t="str">
        <f>IF(I163="","",'Identificação da EG'!$D$7)</f>
        <v/>
      </c>
      <c r="I163" s="138" t="str">
        <f t="shared" si="7"/>
        <v/>
      </c>
      <c r="J163" s="138" t="str">
        <v/>
      </c>
      <c r="K163" s="138"/>
      <c r="L163" s="138" t="str">
        <v/>
      </c>
      <c r="M163" s="138"/>
      <c r="N163" s="138"/>
      <c r="O163" s="142" t="str">
        <v/>
      </c>
      <c r="P163" s="142" t="str">
        <v/>
      </c>
      <c r="Q163" s="138" t="str">
        <f>IF(L161="","","Nº de estabelecimentos abrangidos")</f>
        <v/>
      </c>
      <c r="R163" s="138" t="str">
        <f t="shared" si="8"/>
        <v/>
      </c>
      <c r="S163" s="138" t="str" cm="1">
        <f t="array" ref="S163">IF(ISBLANK(INDEX('Infraestruturas Recolha'!$F$31:$H$105,INT((ROWS($B$1:B162)-1)/3)+1,MOD(ROWS($B$1:B162)-1,3)+1)),"",INDEX('Infraestruturas Recolha'!$F$31:$H$105,INT((ROWS($B$1:B162)-1)/3)+1,MOD(ROWS($B$1:B162)-1,3)+1))</f>
        <v/>
      </c>
      <c r="T163" s="138" t="str">
        <f>IF(OR(L163="",'Infraestruturas Recolha'!$C$108="",'Infraestruturas Recolha'!$C$108="(máximo 300 carateres)"),"",'Infraestruturas Recolha'!$C$108)</f>
        <v/>
      </c>
    </row>
    <row r="164" spans="1:20">
      <c r="A164" s="24" t="str">
        <f>IF(I164="","",IF(OR('Identificação da EG'!$B$7=0,'Identificação da EG'!$B$7=""),"",Capa!$C$10))</f>
        <v/>
      </c>
      <c r="B164" s="24" t="str">
        <f>IF(I164="","",IF(OR('Identificação da EG'!$B$7=0,'Identificação da EG'!$B$7=""),"",'Identificação da EG'!$B$7))</f>
        <v/>
      </c>
      <c r="C164" s="24" t="str">
        <f>IF(I164="","",IF(B164="","",VLOOKUP(B164,Auxiliar!$DK$23:$DL$45,2,0)))</f>
        <v/>
      </c>
      <c r="D164" s="24" t="str">
        <f>IF(I164="","",IF(OR('Identificação da EG'!$B$7=0,'Identificação da EG'!$B$7=""),"","Portugal"))</f>
        <v/>
      </c>
      <c r="E164" s="24" t="str">
        <f>IF(I164="","",'Identificação da EG'!$C$7)</f>
        <v/>
      </c>
      <c r="F164" s="24" t="str">
        <f>IF(I164="","",'Identificação da EG'!$E$7)</f>
        <v/>
      </c>
      <c r="G164" s="24" t="str">
        <f t="shared" si="6"/>
        <v/>
      </c>
      <c r="H164" s="24" t="str">
        <f>IF(I164="","",'Identificação da EG'!$D$7)</f>
        <v/>
      </c>
      <c r="I164" s="138" t="str">
        <f t="shared" si="7"/>
        <v/>
      </c>
      <c r="J164" s="138" t="str">
        <v/>
      </c>
      <c r="K164" s="138"/>
      <c r="L164" s="138" t="str">
        <v/>
      </c>
      <c r="M164" s="138"/>
      <c r="N164" s="138"/>
      <c r="O164" s="142" t="str">
        <v/>
      </c>
      <c r="P164" s="142" t="str">
        <v/>
      </c>
      <c r="Q164" s="138" t="str">
        <f>IF(L164="","","Nº de contentores")</f>
        <v/>
      </c>
      <c r="R164" s="138" t="str">
        <f t="shared" si="8"/>
        <v/>
      </c>
      <c r="S164" s="138" t="str" cm="1">
        <f t="array" ref="S164">IF(ISBLANK(INDEX('Infraestruturas Recolha'!$F$31:$H$105,INT((ROWS($B$1:B163)-1)/3)+1,MOD(ROWS($B$1:B163)-1,3)+1)),"",INDEX('Infraestruturas Recolha'!$F$31:$H$105,INT((ROWS($B$1:B163)-1)/3)+1,MOD(ROWS($B$1:B163)-1,3)+1))</f>
        <v/>
      </c>
      <c r="T164" s="138" t="str">
        <f>IF(OR(L164="",'Infraestruturas Recolha'!$C$108="",'Infraestruturas Recolha'!$C$108="(máximo 300 carateres)"),"",'Infraestruturas Recolha'!$C$108)</f>
        <v/>
      </c>
    </row>
    <row r="165" spans="1:20">
      <c r="A165" s="24" t="str">
        <f>IF(I165="","",IF(OR('Identificação da EG'!$B$7=0,'Identificação da EG'!$B$7=""),"",Capa!$C$10))</f>
        <v/>
      </c>
      <c r="B165" s="24" t="str">
        <f>IF(I165="","",IF(OR('Identificação da EG'!$B$7=0,'Identificação da EG'!$B$7=""),"",'Identificação da EG'!$B$7))</f>
        <v/>
      </c>
      <c r="C165" s="24" t="str">
        <f>IF(I165="","",IF(B165="","",VLOOKUP(B165,Auxiliar!$DK$23:$DL$45,2,0)))</f>
        <v/>
      </c>
      <c r="D165" s="24" t="str">
        <f>IF(I165="","",IF(OR('Identificação da EG'!$B$7=0,'Identificação da EG'!$B$7=""),"","Portugal"))</f>
        <v/>
      </c>
      <c r="E165" s="24" t="str">
        <f>IF(I165="","",'Identificação da EG'!$C$7)</f>
        <v/>
      </c>
      <c r="F165" s="24" t="str">
        <f>IF(I165="","",'Identificação da EG'!$E$7)</f>
        <v/>
      </c>
      <c r="G165" s="24" t="str">
        <f t="shared" si="6"/>
        <v/>
      </c>
      <c r="H165" s="24" t="str">
        <f>IF(I165="","",'Identificação da EG'!$D$7)</f>
        <v/>
      </c>
      <c r="I165" s="138" t="str">
        <f t="shared" si="7"/>
        <v/>
      </c>
      <c r="J165" s="138" t="str">
        <v/>
      </c>
      <c r="K165" s="138"/>
      <c r="L165" s="138" t="str">
        <v/>
      </c>
      <c r="M165" s="138"/>
      <c r="N165" s="138"/>
      <c r="O165" s="142" t="str">
        <v/>
      </c>
      <c r="P165" s="142" t="str">
        <v/>
      </c>
      <c r="Q165" s="138" t="str">
        <f>IF(L164="","","Nº de alojamentos abrangidos")</f>
        <v/>
      </c>
      <c r="R165" s="138" t="str">
        <f t="shared" si="8"/>
        <v/>
      </c>
      <c r="S165" s="138" t="str" cm="1">
        <f t="array" ref="S165">IF(ISBLANK(INDEX('Infraestruturas Recolha'!$F$31:$H$105,INT((ROWS($B$1:B164)-1)/3)+1,MOD(ROWS($B$1:B164)-1,3)+1)),"",INDEX('Infraestruturas Recolha'!$F$31:$H$105,INT((ROWS($B$1:B164)-1)/3)+1,MOD(ROWS($B$1:B164)-1,3)+1))</f>
        <v/>
      </c>
      <c r="T165" s="138" t="str">
        <f>IF(OR(L165="",'Infraestruturas Recolha'!$C$108="",'Infraestruturas Recolha'!$C$108="(máximo 300 carateres)"),"",'Infraestruturas Recolha'!$C$108)</f>
        <v/>
      </c>
    </row>
    <row r="166" spans="1:20">
      <c r="A166" s="24" t="str">
        <f>IF(I166="","",IF(OR('Identificação da EG'!$B$7=0,'Identificação da EG'!$B$7=""),"",Capa!$C$10))</f>
        <v/>
      </c>
      <c r="B166" s="24" t="str">
        <f>IF(I166="","",IF(OR('Identificação da EG'!$B$7=0,'Identificação da EG'!$B$7=""),"",'Identificação da EG'!$B$7))</f>
        <v/>
      </c>
      <c r="C166" s="24" t="str">
        <f>IF(I166="","",IF(B166="","",VLOOKUP(B166,Auxiliar!$DK$23:$DL$45,2,0)))</f>
        <v/>
      </c>
      <c r="D166" s="24" t="str">
        <f>IF(I166="","",IF(OR('Identificação da EG'!$B$7=0,'Identificação da EG'!$B$7=""),"","Portugal"))</f>
        <v/>
      </c>
      <c r="E166" s="24" t="str">
        <f>IF(I166="","",'Identificação da EG'!$C$7)</f>
        <v/>
      </c>
      <c r="F166" s="24" t="str">
        <f>IF(I166="","",'Identificação da EG'!$E$7)</f>
        <v/>
      </c>
      <c r="G166" s="24" t="str">
        <f t="shared" si="6"/>
        <v/>
      </c>
      <c r="H166" s="24" t="str">
        <f>IF(I166="","",'Identificação da EG'!$D$7)</f>
        <v/>
      </c>
      <c r="I166" s="138" t="str">
        <f t="shared" si="7"/>
        <v/>
      </c>
      <c r="J166" s="138" t="str">
        <v/>
      </c>
      <c r="K166" s="138"/>
      <c r="L166" s="138" t="str">
        <v/>
      </c>
      <c r="M166" s="138"/>
      <c r="N166" s="138"/>
      <c r="O166" s="142" t="str">
        <v/>
      </c>
      <c r="P166" s="142" t="str">
        <v/>
      </c>
      <c r="Q166" s="138" t="str">
        <f>IF(L164="","","Nº de estabelecimentos abrangidos")</f>
        <v/>
      </c>
      <c r="R166" s="138" t="str">
        <f t="shared" si="8"/>
        <v/>
      </c>
      <c r="S166" s="138" t="str" cm="1">
        <f t="array" ref="S166">IF(ISBLANK(INDEX('Infraestruturas Recolha'!$F$31:$H$105,INT((ROWS($B$1:B165)-1)/3)+1,MOD(ROWS($B$1:B165)-1,3)+1)),"",INDEX('Infraestruturas Recolha'!$F$31:$H$105,INT((ROWS($B$1:B165)-1)/3)+1,MOD(ROWS($B$1:B165)-1,3)+1))</f>
        <v/>
      </c>
      <c r="T166" s="138" t="str">
        <f>IF(OR(L166="",'Infraestruturas Recolha'!$C$108="",'Infraestruturas Recolha'!$C$108="(máximo 300 carateres)"),"",'Infraestruturas Recolha'!$C$108)</f>
        <v/>
      </c>
    </row>
    <row r="167" spans="1:20">
      <c r="A167" s="24" t="str">
        <f>IF(I167="","",IF(OR('Identificação da EG'!$B$7=0,'Identificação da EG'!$B$7=""),"",Capa!$C$10))</f>
        <v/>
      </c>
      <c r="B167" s="24" t="str">
        <f>IF(I167="","",IF(OR('Identificação da EG'!$B$7=0,'Identificação da EG'!$B$7=""),"",'Identificação da EG'!$B$7))</f>
        <v/>
      </c>
      <c r="C167" s="24" t="str">
        <f>IF(I167="","",IF(B167="","",VLOOKUP(B167,Auxiliar!$DK$23:$DL$45,2,0)))</f>
        <v/>
      </c>
      <c r="D167" s="24" t="str">
        <f>IF(I167="","",IF(OR('Identificação da EG'!$B$7=0,'Identificação da EG'!$B$7=""),"","Portugal"))</f>
        <v/>
      </c>
      <c r="E167" s="24" t="str">
        <f>IF(I167="","",'Identificação da EG'!$C$7)</f>
        <v/>
      </c>
      <c r="F167" s="24" t="str">
        <f>IF(I167="","",'Identificação da EG'!$E$7)</f>
        <v/>
      </c>
      <c r="G167" s="24" t="str">
        <f t="shared" si="6"/>
        <v/>
      </c>
      <c r="H167" s="24" t="str">
        <f>IF(I167="","",'Identificação da EG'!$D$7)</f>
        <v/>
      </c>
      <c r="I167" s="138" t="str">
        <f t="shared" si="7"/>
        <v/>
      </c>
      <c r="J167" s="138" t="str">
        <v/>
      </c>
      <c r="K167" s="138"/>
      <c r="L167" s="138" t="str">
        <v/>
      </c>
      <c r="M167" s="138"/>
      <c r="N167" s="138"/>
      <c r="O167" s="142" t="str">
        <v/>
      </c>
      <c r="P167" s="142" t="str">
        <v/>
      </c>
      <c r="Q167" s="138" t="str">
        <f>IF(L167="","","Nº de contentores")</f>
        <v/>
      </c>
      <c r="R167" s="138" t="str">
        <f t="shared" si="8"/>
        <v/>
      </c>
      <c r="S167" s="138" t="str" cm="1">
        <f t="array" ref="S167">IF(ISBLANK(INDEX('Infraestruturas Recolha'!$F$31:$H$105,INT((ROWS($B$1:B166)-1)/3)+1,MOD(ROWS($B$1:B166)-1,3)+1)),"",INDEX('Infraestruturas Recolha'!$F$31:$H$105,INT((ROWS($B$1:B166)-1)/3)+1,MOD(ROWS($B$1:B166)-1,3)+1))</f>
        <v/>
      </c>
      <c r="T167" s="138" t="str">
        <f>IF(OR(L167="",'Infraestruturas Recolha'!$C$108="",'Infraestruturas Recolha'!$C$108="(máximo 300 carateres)"),"",'Infraestruturas Recolha'!$C$108)</f>
        <v/>
      </c>
    </row>
    <row r="168" spans="1:20">
      <c r="A168" s="24" t="str">
        <f>IF(I168="","",IF(OR('Identificação da EG'!$B$7=0,'Identificação da EG'!$B$7=""),"",Capa!$C$10))</f>
        <v/>
      </c>
      <c r="B168" s="24" t="str">
        <f>IF(I168="","",IF(OR('Identificação da EG'!$B$7=0,'Identificação da EG'!$B$7=""),"",'Identificação da EG'!$B$7))</f>
        <v/>
      </c>
      <c r="C168" s="24" t="str">
        <f>IF(I168="","",IF(B168="","",VLOOKUP(B168,Auxiliar!$DK$23:$DL$45,2,0)))</f>
        <v/>
      </c>
      <c r="D168" s="24" t="str">
        <f>IF(I168="","",IF(OR('Identificação da EG'!$B$7=0,'Identificação da EG'!$B$7=""),"","Portugal"))</f>
        <v/>
      </c>
      <c r="E168" s="24" t="str">
        <f>IF(I168="","",'Identificação da EG'!$C$7)</f>
        <v/>
      </c>
      <c r="F168" s="24" t="str">
        <f>IF(I168="","",'Identificação da EG'!$E$7)</f>
        <v/>
      </c>
      <c r="G168" s="24" t="str">
        <f t="shared" si="6"/>
        <v/>
      </c>
      <c r="H168" s="24" t="str">
        <f>IF(I168="","",'Identificação da EG'!$D$7)</f>
        <v/>
      </c>
      <c r="I168" s="138" t="str">
        <f t="shared" si="7"/>
        <v/>
      </c>
      <c r="J168" s="138" t="str">
        <v/>
      </c>
      <c r="K168" s="138"/>
      <c r="L168" s="138" t="str">
        <v/>
      </c>
      <c r="M168" s="138"/>
      <c r="N168" s="138"/>
      <c r="O168" s="142" t="str">
        <v/>
      </c>
      <c r="P168" s="142" t="str">
        <v/>
      </c>
      <c r="Q168" s="138" t="str">
        <f>IF(L167="","","Nº de alojamentos abrangidos")</f>
        <v/>
      </c>
      <c r="R168" s="138" t="str">
        <f t="shared" si="8"/>
        <v/>
      </c>
      <c r="S168" s="138" t="str" cm="1">
        <f t="array" ref="S168">IF(ISBLANK(INDEX('Infraestruturas Recolha'!$F$31:$H$105,INT((ROWS($B$1:B167)-1)/3)+1,MOD(ROWS($B$1:B167)-1,3)+1)),"",INDEX('Infraestruturas Recolha'!$F$31:$H$105,INT((ROWS($B$1:B167)-1)/3)+1,MOD(ROWS($B$1:B167)-1,3)+1))</f>
        <v/>
      </c>
      <c r="T168" s="138" t="str">
        <f>IF(OR(L168="",'Infraestruturas Recolha'!$C$108="",'Infraestruturas Recolha'!$C$108="(máximo 300 carateres)"),"",'Infraestruturas Recolha'!$C$108)</f>
        <v/>
      </c>
    </row>
    <row r="169" spans="1:20">
      <c r="A169" s="24" t="str">
        <f>IF(I169="","",IF(OR('Identificação da EG'!$B$7=0,'Identificação da EG'!$B$7=""),"",Capa!$C$10))</f>
        <v/>
      </c>
      <c r="B169" s="24" t="str">
        <f>IF(I169="","",IF(OR('Identificação da EG'!$B$7=0,'Identificação da EG'!$B$7=""),"",'Identificação da EG'!$B$7))</f>
        <v/>
      </c>
      <c r="C169" s="24" t="str">
        <f>IF(I169="","",IF(B169="","",VLOOKUP(B169,Auxiliar!$DK$23:$DL$45,2,0)))</f>
        <v/>
      </c>
      <c r="D169" s="24" t="str">
        <f>IF(I169="","",IF(OR('Identificação da EG'!$B$7=0,'Identificação da EG'!$B$7=""),"","Portugal"))</f>
        <v/>
      </c>
      <c r="E169" s="24" t="str">
        <f>IF(I169="","",'Identificação da EG'!$C$7)</f>
        <v/>
      </c>
      <c r="F169" s="24" t="str">
        <f>IF(I169="","",'Identificação da EG'!$E$7)</f>
        <v/>
      </c>
      <c r="G169" s="24" t="str">
        <f t="shared" si="6"/>
        <v/>
      </c>
      <c r="H169" s="24" t="str">
        <f>IF(I169="","",'Identificação da EG'!$D$7)</f>
        <v/>
      </c>
      <c r="I169" s="138" t="str">
        <f t="shared" si="7"/>
        <v/>
      </c>
      <c r="J169" s="138" t="str">
        <v/>
      </c>
      <c r="K169" s="138"/>
      <c r="L169" s="138" t="str">
        <v/>
      </c>
      <c r="M169" s="138"/>
      <c r="N169" s="138"/>
      <c r="O169" s="142" t="str">
        <v/>
      </c>
      <c r="P169" s="142" t="str">
        <v/>
      </c>
      <c r="Q169" s="138" t="str">
        <f>IF(L167="","","Nº de estabelecimentos abrangidos")</f>
        <v/>
      </c>
      <c r="R169" s="138" t="str">
        <f t="shared" si="8"/>
        <v/>
      </c>
      <c r="S169" s="138" t="str" cm="1">
        <f t="array" ref="S169">IF(ISBLANK(INDEX('Infraestruturas Recolha'!$F$31:$H$105,INT((ROWS($B$1:B168)-1)/3)+1,MOD(ROWS($B$1:B168)-1,3)+1)),"",INDEX('Infraestruturas Recolha'!$F$31:$H$105,INT((ROWS($B$1:B168)-1)/3)+1,MOD(ROWS($B$1:B168)-1,3)+1))</f>
        <v/>
      </c>
      <c r="T169" s="138" t="str">
        <f>IF(OR(L169="",'Infraestruturas Recolha'!$C$108="",'Infraestruturas Recolha'!$C$108="(máximo 300 carateres)"),"",'Infraestruturas Recolha'!$C$108)</f>
        <v/>
      </c>
    </row>
    <row r="170" spans="1:20">
      <c r="A170" s="24" t="str">
        <f>IF(I170="","",IF(OR('Identificação da EG'!$B$7=0,'Identificação da EG'!$B$7=""),"",Capa!$C$10))</f>
        <v/>
      </c>
      <c r="B170" s="24" t="str">
        <f>IF(I170="","",IF(OR('Identificação da EG'!$B$7=0,'Identificação da EG'!$B$7=""),"",'Identificação da EG'!$B$7))</f>
        <v/>
      </c>
      <c r="C170" s="24" t="str">
        <f>IF(I170="","",IF(B170="","",VLOOKUP(B170,Auxiliar!$DK$23:$DL$45,2,0)))</f>
        <v/>
      </c>
      <c r="D170" s="24" t="str">
        <f>IF(I170="","",IF(OR('Identificação da EG'!$B$7=0,'Identificação da EG'!$B$7=""),"","Portugal"))</f>
        <v/>
      </c>
      <c r="E170" s="24" t="str">
        <f>IF(I170="","",'Identificação da EG'!$C$7)</f>
        <v/>
      </c>
      <c r="F170" s="24" t="str">
        <f>IF(I170="","",'Identificação da EG'!$E$7)</f>
        <v/>
      </c>
      <c r="G170" s="24" t="str">
        <f t="shared" si="6"/>
        <v/>
      </c>
      <c r="H170" s="24" t="str">
        <f>IF(I170="","",'Identificação da EG'!$D$7)</f>
        <v/>
      </c>
      <c r="I170" s="138" t="str">
        <f t="shared" si="7"/>
        <v/>
      </c>
      <c r="J170" s="138" t="str">
        <v/>
      </c>
      <c r="K170" s="138"/>
      <c r="L170" s="138" t="str">
        <v/>
      </c>
      <c r="M170" s="138"/>
      <c r="N170" s="138"/>
      <c r="O170" s="142" t="str">
        <v/>
      </c>
      <c r="P170" s="142" t="str">
        <v/>
      </c>
      <c r="Q170" s="138" t="str">
        <f>IF(L170="","","Nº de contentores")</f>
        <v/>
      </c>
      <c r="R170" s="138" t="str">
        <f t="shared" si="8"/>
        <v/>
      </c>
      <c r="S170" s="138" t="str" cm="1">
        <f t="array" ref="S170">IF(ISBLANK(INDEX('Infraestruturas Recolha'!$F$31:$H$105,INT((ROWS($B$1:B169)-1)/3)+1,MOD(ROWS($B$1:B169)-1,3)+1)),"",INDEX('Infraestruturas Recolha'!$F$31:$H$105,INT((ROWS($B$1:B169)-1)/3)+1,MOD(ROWS($B$1:B169)-1,3)+1))</f>
        <v/>
      </c>
      <c r="T170" s="138" t="str">
        <f>IF(OR(L170="",'Infraestruturas Recolha'!$C$108="",'Infraestruturas Recolha'!$C$108="(máximo 300 carateres)"),"",'Infraestruturas Recolha'!$C$108)</f>
        <v/>
      </c>
    </row>
    <row r="171" spans="1:20">
      <c r="A171" s="24" t="str">
        <f>IF(I171="","",IF(OR('Identificação da EG'!$B$7=0,'Identificação da EG'!$B$7=""),"",Capa!$C$10))</f>
        <v/>
      </c>
      <c r="B171" s="24" t="str">
        <f>IF(I171="","",IF(OR('Identificação da EG'!$B$7=0,'Identificação da EG'!$B$7=""),"",'Identificação da EG'!$B$7))</f>
        <v/>
      </c>
      <c r="C171" s="24" t="str">
        <f>IF(I171="","",IF(B171="","",VLOOKUP(B171,Auxiliar!$DK$23:$DL$45,2,0)))</f>
        <v/>
      </c>
      <c r="D171" s="24" t="str">
        <f>IF(I171="","",IF(OR('Identificação da EG'!$B$7=0,'Identificação da EG'!$B$7=""),"","Portugal"))</f>
        <v/>
      </c>
      <c r="E171" s="24" t="str">
        <f>IF(I171="","",'Identificação da EG'!$C$7)</f>
        <v/>
      </c>
      <c r="F171" s="24" t="str">
        <f>IF(I171="","",'Identificação da EG'!$E$7)</f>
        <v/>
      </c>
      <c r="G171" s="24" t="str">
        <f t="shared" si="6"/>
        <v/>
      </c>
      <c r="H171" s="24" t="str">
        <f>IF(I171="","",'Identificação da EG'!$D$7)</f>
        <v/>
      </c>
      <c r="I171" s="138" t="str">
        <f t="shared" si="7"/>
        <v/>
      </c>
      <c r="J171" s="138" t="str">
        <v/>
      </c>
      <c r="K171" s="138"/>
      <c r="L171" s="138" t="str">
        <v/>
      </c>
      <c r="M171" s="138"/>
      <c r="N171" s="138"/>
      <c r="O171" s="142" t="str">
        <v/>
      </c>
      <c r="P171" s="142" t="str">
        <v/>
      </c>
      <c r="Q171" s="138" t="str">
        <f>IF(L170="","","Nº de alojamentos abrangidos")</f>
        <v/>
      </c>
      <c r="R171" s="138" t="str">
        <f t="shared" si="8"/>
        <v/>
      </c>
      <c r="S171" s="138" t="str" cm="1">
        <f t="array" ref="S171">IF(ISBLANK(INDEX('Infraestruturas Recolha'!$F$31:$H$105,INT((ROWS($B$1:B170)-1)/3)+1,MOD(ROWS($B$1:B170)-1,3)+1)),"",INDEX('Infraestruturas Recolha'!$F$31:$H$105,INT((ROWS($B$1:B170)-1)/3)+1,MOD(ROWS($B$1:B170)-1,3)+1))</f>
        <v/>
      </c>
      <c r="T171" s="138" t="str">
        <f>IF(OR(L171="",'Infraestruturas Recolha'!$C$108="",'Infraestruturas Recolha'!$C$108="(máximo 300 carateres)"),"",'Infraestruturas Recolha'!$C$108)</f>
        <v/>
      </c>
    </row>
    <row r="172" spans="1:20">
      <c r="A172" s="24" t="str">
        <f>IF(I172="","",IF(OR('Identificação da EG'!$B$7=0,'Identificação da EG'!$B$7=""),"",Capa!$C$10))</f>
        <v/>
      </c>
      <c r="B172" s="24" t="str">
        <f>IF(I172="","",IF(OR('Identificação da EG'!$B$7=0,'Identificação da EG'!$B$7=""),"",'Identificação da EG'!$B$7))</f>
        <v/>
      </c>
      <c r="C172" s="24" t="str">
        <f>IF(I172="","",IF(B172="","",VLOOKUP(B172,Auxiliar!$DK$23:$DL$45,2,0)))</f>
        <v/>
      </c>
      <c r="D172" s="24" t="str">
        <f>IF(I172="","",IF(OR('Identificação da EG'!$B$7=0,'Identificação da EG'!$B$7=""),"","Portugal"))</f>
        <v/>
      </c>
      <c r="E172" s="24" t="str">
        <f>IF(I172="","",'Identificação da EG'!$C$7)</f>
        <v/>
      </c>
      <c r="F172" s="24" t="str">
        <f>IF(I172="","",'Identificação da EG'!$E$7)</f>
        <v/>
      </c>
      <c r="G172" s="24" t="str">
        <f t="shared" si="6"/>
        <v/>
      </c>
      <c r="H172" s="24" t="str">
        <f>IF(I172="","",'Identificação da EG'!$D$7)</f>
        <v/>
      </c>
      <c r="I172" s="138" t="str">
        <f t="shared" si="7"/>
        <v/>
      </c>
      <c r="J172" s="138" t="str">
        <v/>
      </c>
      <c r="K172" s="138"/>
      <c r="L172" s="138" t="str">
        <v/>
      </c>
      <c r="M172" s="138"/>
      <c r="N172" s="138"/>
      <c r="O172" s="142" t="str">
        <v/>
      </c>
      <c r="P172" s="142" t="str">
        <v/>
      </c>
      <c r="Q172" s="138" t="str">
        <f>IF(L170="","","Nº de estabelecimentos abrangidos")</f>
        <v/>
      </c>
      <c r="R172" s="138" t="str">
        <f t="shared" si="8"/>
        <v/>
      </c>
      <c r="S172" s="138" t="str" cm="1">
        <f t="array" ref="S172">IF(ISBLANK(INDEX('Infraestruturas Recolha'!$F$31:$H$105,INT((ROWS($B$1:B171)-1)/3)+1,MOD(ROWS($B$1:B171)-1,3)+1)),"",INDEX('Infraestruturas Recolha'!$F$31:$H$105,INT((ROWS($B$1:B171)-1)/3)+1,MOD(ROWS($B$1:B171)-1,3)+1))</f>
        <v/>
      </c>
      <c r="T172" s="138" t="str">
        <f>IF(OR(L172="",'Infraestruturas Recolha'!$C$108="",'Infraestruturas Recolha'!$C$108="(máximo 300 carateres)"),"",'Infraestruturas Recolha'!$C$108)</f>
        <v/>
      </c>
    </row>
    <row r="173" spans="1:20">
      <c r="A173" s="24" t="str">
        <f>IF(I173="","",IF(OR('Identificação da EG'!$B$7=0,'Identificação da EG'!$B$7=""),"",Capa!$C$10))</f>
        <v/>
      </c>
      <c r="B173" s="24" t="str">
        <f>IF(I173="","",IF(OR('Identificação da EG'!$B$7=0,'Identificação da EG'!$B$7=""),"",'Identificação da EG'!$B$7))</f>
        <v/>
      </c>
      <c r="C173" s="24" t="str">
        <f>IF(I173="","",IF(B173="","",VLOOKUP(B173,Auxiliar!$DK$23:$DL$45,2,0)))</f>
        <v/>
      </c>
      <c r="D173" s="24" t="str">
        <f>IF(I173="","",IF(OR('Identificação da EG'!$B$7=0,'Identificação da EG'!$B$7=""),"","Portugal"))</f>
        <v/>
      </c>
      <c r="E173" s="24" t="str">
        <f>IF(I173="","",'Identificação da EG'!$C$7)</f>
        <v/>
      </c>
      <c r="F173" s="24" t="str">
        <f>IF(I173="","",'Identificação da EG'!$E$7)</f>
        <v/>
      </c>
      <c r="G173" s="24" t="str">
        <f t="shared" si="6"/>
        <v/>
      </c>
      <c r="H173" s="24" t="str">
        <f>IF(I173="","",'Identificação da EG'!$D$7)</f>
        <v/>
      </c>
      <c r="I173" s="138" t="str">
        <f t="shared" si="7"/>
        <v/>
      </c>
      <c r="J173" s="138" t="str">
        <v/>
      </c>
      <c r="K173" s="138"/>
      <c r="L173" s="138" t="str">
        <v/>
      </c>
      <c r="M173" s="138"/>
      <c r="N173" s="138"/>
      <c r="O173" s="142" t="str">
        <v/>
      </c>
      <c r="P173" s="142" t="str">
        <v/>
      </c>
      <c r="Q173" s="138" t="str">
        <f>IF(L173="","","Nº de contentores")</f>
        <v/>
      </c>
      <c r="R173" s="138" t="str">
        <f t="shared" si="8"/>
        <v/>
      </c>
      <c r="S173" s="138" t="str" cm="1">
        <f t="array" ref="S173">IF(ISBLANK(INDEX('Infraestruturas Recolha'!$F$31:$H$105,INT((ROWS($B$1:B172)-1)/3)+1,MOD(ROWS($B$1:B172)-1,3)+1)),"",INDEX('Infraestruturas Recolha'!$F$31:$H$105,INT((ROWS($B$1:B172)-1)/3)+1,MOD(ROWS($B$1:B172)-1,3)+1))</f>
        <v/>
      </c>
      <c r="T173" s="138" t="str">
        <f>IF(OR(L173="",'Infraestruturas Recolha'!$C$108="",'Infraestruturas Recolha'!$C$108="(máximo 300 carateres)"),"",'Infraestruturas Recolha'!$C$108)</f>
        <v/>
      </c>
    </row>
    <row r="174" spans="1:20">
      <c r="A174" s="24" t="str">
        <f>IF(I174="","",IF(OR('Identificação da EG'!$B$7=0,'Identificação da EG'!$B$7=""),"",Capa!$C$10))</f>
        <v/>
      </c>
      <c r="B174" s="24" t="str">
        <f>IF(I174="","",IF(OR('Identificação da EG'!$B$7=0,'Identificação da EG'!$B$7=""),"",'Identificação da EG'!$B$7))</f>
        <v/>
      </c>
      <c r="C174" s="24" t="str">
        <f>IF(I174="","",IF(B174="","",VLOOKUP(B174,Auxiliar!$DK$23:$DL$45,2,0)))</f>
        <v/>
      </c>
      <c r="D174" s="24" t="str">
        <f>IF(I174="","",IF(OR('Identificação da EG'!$B$7=0,'Identificação da EG'!$B$7=""),"","Portugal"))</f>
        <v/>
      </c>
      <c r="E174" s="24" t="str">
        <f>IF(I174="","",'Identificação da EG'!$C$7)</f>
        <v/>
      </c>
      <c r="F174" s="24" t="str">
        <f>IF(I174="","",'Identificação da EG'!$E$7)</f>
        <v/>
      </c>
      <c r="G174" s="24" t="str">
        <f t="shared" si="6"/>
        <v/>
      </c>
      <c r="H174" s="24" t="str">
        <f>IF(I174="","",'Identificação da EG'!$D$7)</f>
        <v/>
      </c>
      <c r="I174" s="138" t="str">
        <f t="shared" si="7"/>
        <v/>
      </c>
      <c r="J174" s="138" t="str">
        <v/>
      </c>
      <c r="K174" s="138"/>
      <c r="L174" s="138" t="str">
        <v/>
      </c>
      <c r="M174" s="138"/>
      <c r="N174" s="138"/>
      <c r="O174" s="142" t="str">
        <v/>
      </c>
      <c r="P174" s="142" t="str">
        <v/>
      </c>
      <c r="Q174" s="138" t="str">
        <f>IF(L173="","","Nº de alojamentos abrangidos")</f>
        <v/>
      </c>
      <c r="R174" s="138" t="str">
        <f t="shared" si="8"/>
        <v/>
      </c>
      <c r="S174" s="138" t="str" cm="1">
        <f t="array" ref="S174">IF(ISBLANK(INDEX('Infraestruturas Recolha'!$F$31:$H$105,INT((ROWS($B$1:B173)-1)/3)+1,MOD(ROWS($B$1:B173)-1,3)+1)),"",INDEX('Infraestruturas Recolha'!$F$31:$H$105,INT((ROWS($B$1:B173)-1)/3)+1,MOD(ROWS($B$1:B173)-1,3)+1))</f>
        <v/>
      </c>
      <c r="T174" s="138" t="str">
        <f>IF(OR(L174="",'Infraestruturas Recolha'!$C$108="",'Infraestruturas Recolha'!$C$108="(máximo 300 carateres)"),"",'Infraestruturas Recolha'!$C$108)</f>
        <v/>
      </c>
    </row>
    <row r="175" spans="1:20">
      <c r="A175" s="24" t="str">
        <f>IF(I175="","",IF(OR('Identificação da EG'!$B$7=0,'Identificação da EG'!$B$7=""),"",Capa!$C$10))</f>
        <v/>
      </c>
      <c r="B175" s="24" t="str">
        <f>IF(I175="","",IF(OR('Identificação da EG'!$B$7=0,'Identificação da EG'!$B$7=""),"",'Identificação da EG'!$B$7))</f>
        <v/>
      </c>
      <c r="C175" s="24" t="str">
        <f>IF(I175="","",IF(B175="","",VLOOKUP(B175,Auxiliar!$DK$23:$DL$45,2,0)))</f>
        <v/>
      </c>
      <c r="D175" s="24" t="str">
        <f>IF(I175="","",IF(OR('Identificação da EG'!$B$7=0,'Identificação da EG'!$B$7=""),"","Portugal"))</f>
        <v/>
      </c>
      <c r="E175" s="24" t="str">
        <f>IF(I175="","",'Identificação da EG'!$C$7)</f>
        <v/>
      </c>
      <c r="F175" s="24" t="str">
        <f>IF(I175="","",'Identificação da EG'!$E$7)</f>
        <v/>
      </c>
      <c r="G175" s="24" t="str">
        <f t="shared" si="6"/>
        <v/>
      </c>
      <c r="H175" s="24" t="str">
        <f>IF(I175="","",'Identificação da EG'!$D$7)</f>
        <v/>
      </c>
      <c r="I175" s="138" t="str">
        <f t="shared" si="7"/>
        <v/>
      </c>
      <c r="J175" s="138" t="str">
        <v/>
      </c>
      <c r="K175" s="138"/>
      <c r="L175" s="138" t="str">
        <v/>
      </c>
      <c r="M175" s="138"/>
      <c r="N175" s="138"/>
      <c r="O175" s="142" t="str">
        <v/>
      </c>
      <c r="P175" s="142" t="str">
        <v/>
      </c>
      <c r="Q175" s="138" t="str">
        <f>IF(L173="","","Nº de estabelecimentos abrangidos")</f>
        <v/>
      </c>
      <c r="R175" s="138" t="str">
        <f t="shared" si="8"/>
        <v/>
      </c>
      <c r="S175" s="138" t="str" cm="1">
        <f t="array" ref="S175">IF(ISBLANK(INDEX('Infraestruturas Recolha'!$F$31:$H$105,INT((ROWS($B$1:B174)-1)/3)+1,MOD(ROWS($B$1:B174)-1,3)+1)),"",INDEX('Infraestruturas Recolha'!$F$31:$H$105,INT((ROWS($B$1:B174)-1)/3)+1,MOD(ROWS($B$1:B174)-1,3)+1))</f>
        <v/>
      </c>
      <c r="T175" s="138" t="str">
        <f>IF(OR(L175="",'Infraestruturas Recolha'!$C$108="",'Infraestruturas Recolha'!$C$108="(máximo 300 carateres)"),"",'Infraestruturas Recolha'!$C$108)</f>
        <v/>
      </c>
    </row>
    <row r="176" spans="1:20">
      <c r="A176" s="24" t="str">
        <f>IF(I176="","",IF(OR('Identificação da EG'!$B$7=0,'Identificação da EG'!$B$7=""),"",Capa!$C$10))</f>
        <v/>
      </c>
      <c r="B176" s="24" t="str">
        <f>IF(I176="","",IF(OR('Identificação da EG'!$B$7=0,'Identificação da EG'!$B$7=""),"",'Identificação da EG'!$B$7))</f>
        <v/>
      </c>
      <c r="C176" s="24" t="str">
        <f>IF(I176="","",IF(B176="","",VLOOKUP(B176,Auxiliar!$DK$23:$DL$45,2,0)))</f>
        <v/>
      </c>
      <c r="D176" s="24" t="str">
        <f>IF(I176="","",IF(OR('Identificação da EG'!$B$7=0,'Identificação da EG'!$B$7=""),"","Portugal"))</f>
        <v/>
      </c>
      <c r="E176" s="24" t="str">
        <f>IF(I176="","",'Identificação da EG'!$C$7)</f>
        <v/>
      </c>
      <c r="F176" s="24" t="str">
        <f>IF(I176="","",'Identificação da EG'!$E$7)</f>
        <v/>
      </c>
      <c r="G176" s="24" t="str">
        <f t="shared" si="6"/>
        <v/>
      </c>
      <c r="H176" s="24" t="str">
        <f>IF(I176="","",'Identificação da EG'!$D$7)</f>
        <v/>
      </c>
      <c r="I176" s="138" t="str">
        <f t="shared" si="7"/>
        <v/>
      </c>
      <c r="J176" s="138" t="str">
        <v/>
      </c>
      <c r="K176" s="138"/>
      <c r="L176" s="138" t="str">
        <v/>
      </c>
      <c r="M176" s="138"/>
      <c r="N176" s="138"/>
      <c r="O176" s="142" t="str">
        <v/>
      </c>
      <c r="P176" s="142" t="str">
        <v/>
      </c>
      <c r="Q176" s="138" t="str">
        <f>IF(L176="","","Nº de contentores")</f>
        <v/>
      </c>
      <c r="R176" s="138" t="str">
        <f t="shared" si="8"/>
        <v/>
      </c>
      <c r="S176" s="138" t="str" cm="1">
        <f t="array" ref="S176">IF(ISBLANK(INDEX('Infraestruturas Recolha'!$F$31:$H$105,INT((ROWS($B$1:B175)-1)/3)+1,MOD(ROWS($B$1:B175)-1,3)+1)),"",INDEX('Infraestruturas Recolha'!$F$31:$H$105,INT((ROWS($B$1:B175)-1)/3)+1,MOD(ROWS($B$1:B175)-1,3)+1))</f>
        <v/>
      </c>
      <c r="T176" s="138" t="str">
        <f>IF(OR(L176="",'Infraestruturas Recolha'!$C$108="",'Infraestruturas Recolha'!$C$108="(máximo 300 carateres)"),"",'Infraestruturas Recolha'!$C$108)</f>
        <v/>
      </c>
    </row>
    <row r="177" spans="1:20">
      <c r="A177" s="24" t="str">
        <f>IF(I177="","",IF(OR('Identificação da EG'!$B$7=0,'Identificação da EG'!$B$7=""),"",Capa!$C$10))</f>
        <v/>
      </c>
      <c r="B177" s="24" t="str">
        <f>IF(I177="","",IF(OR('Identificação da EG'!$B$7=0,'Identificação da EG'!$B$7=""),"",'Identificação da EG'!$B$7))</f>
        <v/>
      </c>
      <c r="C177" s="24" t="str">
        <f>IF(I177="","",IF(B177="","",VLOOKUP(B177,Auxiliar!$DK$23:$DL$45,2,0)))</f>
        <v/>
      </c>
      <c r="D177" s="24" t="str">
        <f>IF(I177="","",IF(OR('Identificação da EG'!$B$7=0,'Identificação da EG'!$B$7=""),"","Portugal"))</f>
        <v/>
      </c>
      <c r="E177" s="24" t="str">
        <f>IF(I177="","",'Identificação da EG'!$C$7)</f>
        <v/>
      </c>
      <c r="F177" s="24" t="str">
        <f>IF(I177="","",'Identificação da EG'!$E$7)</f>
        <v/>
      </c>
      <c r="G177" s="24" t="str">
        <f t="shared" si="6"/>
        <v/>
      </c>
      <c r="H177" s="24" t="str">
        <f>IF(I177="","",'Identificação da EG'!$D$7)</f>
        <v/>
      </c>
      <c r="I177" s="138" t="str">
        <f t="shared" si="7"/>
        <v/>
      </c>
      <c r="J177" s="138" t="str">
        <v/>
      </c>
      <c r="K177" s="138"/>
      <c r="L177" s="138" t="str">
        <v/>
      </c>
      <c r="M177" s="138"/>
      <c r="N177" s="138"/>
      <c r="O177" s="142" t="str">
        <v/>
      </c>
      <c r="P177" s="142" t="str">
        <v/>
      </c>
      <c r="Q177" s="138" t="str">
        <f>IF(L176="","","Nº de alojamentos abrangidos")</f>
        <v/>
      </c>
      <c r="R177" s="138" t="str">
        <f t="shared" si="8"/>
        <v/>
      </c>
      <c r="S177" s="138" t="str" cm="1">
        <f t="array" ref="S177">IF(ISBLANK(INDEX('Infraestruturas Recolha'!$F$31:$H$105,INT((ROWS($B$1:B176)-1)/3)+1,MOD(ROWS($B$1:B176)-1,3)+1)),"",INDEX('Infraestruturas Recolha'!$F$31:$H$105,INT((ROWS($B$1:B176)-1)/3)+1,MOD(ROWS($B$1:B176)-1,3)+1))</f>
        <v/>
      </c>
      <c r="T177" s="138" t="str">
        <f>IF(OR(L177="",'Infraestruturas Recolha'!$C$108="",'Infraestruturas Recolha'!$C$108="(máximo 300 carateres)"),"",'Infraestruturas Recolha'!$C$108)</f>
        <v/>
      </c>
    </row>
    <row r="178" spans="1:20">
      <c r="A178" s="24" t="str">
        <f>IF(I178="","",IF(OR('Identificação da EG'!$B$7=0,'Identificação da EG'!$B$7=""),"",Capa!$C$10))</f>
        <v/>
      </c>
      <c r="B178" s="24" t="str">
        <f>IF(I178="","",IF(OR('Identificação da EG'!$B$7=0,'Identificação da EG'!$B$7=""),"",'Identificação da EG'!$B$7))</f>
        <v/>
      </c>
      <c r="C178" s="24" t="str">
        <f>IF(I178="","",IF(B178="","",VLOOKUP(B178,Auxiliar!$DK$23:$DL$45,2,0)))</f>
        <v/>
      </c>
      <c r="D178" s="24" t="str">
        <f>IF(I178="","",IF(OR('Identificação da EG'!$B$7=0,'Identificação da EG'!$B$7=""),"","Portugal"))</f>
        <v/>
      </c>
      <c r="E178" s="24" t="str">
        <f>IF(I178="","",'Identificação da EG'!$C$7)</f>
        <v/>
      </c>
      <c r="F178" s="24" t="str">
        <f>IF(I178="","",'Identificação da EG'!$E$7)</f>
        <v/>
      </c>
      <c r="G178" s="24" t="str">
        <f t="shared" si="6"/>
        <v/>
      </c>
      <c r="H178" s="24" t="str">
        <f>IF(I178="","",'Identificação da EG'!$D$7)</f>
        <v/>
      </c>
      <c r="I178" s="138" t="str">
        <f t="shared" si="7"/>
        <v/>
      </c>
      <c r="J178" s="138" t="str">
        <v/>
      </c>
      <c r="K178" s="138"/>
      <c r="L178" s="138" t="str">
        <v/>
      </c>
      <c r="M178" s="138"/>
      <c r="N178" s="138"/>
      <c r="O178" s="142" t="str">
        <v/>
      </c>
      <c r="P178" s="142" t="str">
        <v/>
      </c>
      <c r="Q178" s="138" t="str">
        <f>IF(L176="","","Nº de estabelecimentos abrangidos")</f>
        <v/>
      </c>
      <c r="R178" s="138" t="str">
        <f t="shared" si="8"/>
        <v/>
      </c>
      <c r="S178" s="138" t="str" cm="1">
        <f t="array" ref="S178">IF(ISBLANK(INDEX('Infraestruturas Recolha'!$F$31:$H$105,INT((ROWS($B$1:B177)-1)/3)+1,MOD(ROWS($B$1:B177)-1,3)+1)),"",INDEX('Infraestruturas Recolha'!$F$31:$H$105,INT((ROWS($B$1:B177)-1)/3)+1,MOD(ROWS($B$1:B177)-1,3)+1))</f>
        <v/>
      </c>
      <c r="T178" s="138" t="str">
        <f>IF(OR(L178="",'Infraestruturas Recolha'!$C$108="",'Infraestruturas Recolha'!$C$108="(máximo 300 carateres)"),"",'Infraestruturas Recolha'!$C$108)</f>
        <v/>
      </c>
    </row>
    <row r="179" spans="1:20">
      <c r="A179" s="24" t="str">
        <f>IF(I179="","",IF(OR('Identificação da EG'!$B$7=0,'Identificação da EG'!$B$7=""),"",Capa!$C$10))</f>
        <v/>
      </c>
      <c r="B179" s="24" t="str">
        <f>IF(I179="","",IF(OR('Identificação da EG'!$B$7=0,'Identificação da EG'!$B$7=""),"",'Identificação da EG'!$B$7))</f>
        <v/>
      </c>
      <c r="C179" s="24" t="str">
        <f>IF(I179="","",IF(B179="","",VLOOKUP(B179,Auxiliar!$DK$23:$DL$45,2,0)))</f>
        <v/>
      </c>
      <c r="D179" s="24" t="str">
        <f>IF(I179="","",IF(OR('Identificação da EG'!$B$7=0,'Identificação da EG'!$B$7=""),"","Portugal"))</f>
        <v/>
      </c>
      <c r="E179" s="24" t="str">
        <f>IF(I179="","",'Identificação da EG'!$C$7)</f>
        <v/>
      </c>
      <c r="F179" s="24" t="str">
        <f>IF(I179="","",'Identificação da EG'!$E$7)</f>
        <v/>
      </c>
      <c r="G179" s="24" t="str">
        <f t="shared" si="6"/>
        <v/>
      </c>
      <c r="H179" s="24" t="str">
        <f>IF(I179="","",'Identificação da EG'!$D$7)</f>
        <v/>
      </c>
      <c r="I179" s="138" t="str">
        <f t="shared" si="7"/>
        <v/>
      </c>
      <c r="J179" s="138" t="str">
        <v/>
      </c>
      <c r="K179" s="138"/>
      <c r="L179" s="138" t="str">
        <v/>
      </c>
      <c r="M179" s="138"/>
      <c r="N179" s="138"/>
      <c r="O179" s="142" t="str">
        <v/>
      </c>
      <c r="P179" s="142" t="str">
        <v/>
      </c>
      <c r="Q179" s="138" t="str">
        <f>IF(L179="","","Nº de contentores")</f>
        <v/>
      </c>
      <c r="R179" s="138" t="str">
        <f t="shared" si="8"/>
        <v/>
      </c>
      <c r="S179" s="138" t="str" cm="1">
        <f t="array" ref="S179">IF(ISBLANK(INDEX('Infraestruturas Recolha'!$F$31:$H$105,INT((ROWS($B$1:B178)-1)/3)+1,MOD(ROWS($B$1:B178)-1,3)+1)),"",INDEX('Infraestruturas Recolha'!$F$31:$H$105,INT((ROWS($B$1:B178)-1)/3)+1,MOD(ROWS($B$1:B178)-1,3)+1))</f>
        <v/>
      </c>
      <c r="T179" s="138" t="str">
        <f>IF(OR(L179="",'Infraestruturas Recolha'!$C$108="",'Infraestruturas Recolha'!$C$108="(máximo 300 carateres)"),"",'Infraestruturas Recolha'!$C$108)</f>
        <v/>
      </c>
    </row>
    <row r="180" spans="1:20">
      <c r="A180" s="24" t="str">
        <f>IF(I180="","",IF(OR('Identificação da EG'!$B$7=0,'Identificação da EG'!$B$7=""),"",Capa!$C$10))</f>
        <v/>
      </c>
      <c r="B180" s="24" t="str">
        <f>IF(I180="","",IF(OR('Identificação da EG'!$B$7=0,'Identificação da EG'!$B$7=""),"",'Identificação da EG'!$B$7))</f>
        <v/>
      </c>
      <c r="C180" s="24" t="str">
        <f>IF(I180="","",IF(B180="","",VLOOKUP(B180,Auxiliar!$DK$23:$DL$45,2,0)))</f>
        <v/>
      </c>
      <c r="D180" s="24" t="str">
        <f>IF(I180="","",IF(OR('Identificação da EG'!$B$7=0,'Identificação da EG'!$B$7=""),"","Portugal"))</f>
        <v/>
      </c>
      <c r="E180" s="24" t="str">
        <f>IF(I180="","",'Identificação da EG'!$C$7)</f>
        <v/>
      </c>
      <c r="F180" s="24" t="str">
        <f>IF(I180="","",'Identificação da EG'!$E$7)</f>
        <v/>
      </c>
      <c r="G180" s="24" t="str">
        <f t="shared" si="6"/>
        <v/>
      </c>
      <c r="H180" s="24" t="str">
        <f>IF(I180="","",'Identificação da EG'!$D$7)</f>
        <v/>
      </c>
      <c r="I180" s="138" t="str">
        <f t="shared" si="7"/>
        <v/>
      </c>
      <c r="J180" s="138" t="str">
        <v/>
      </c>
      <c r="K180" s="138"/>
      <c r="L180" s="138" t="str">
        <v/>
      </c>
      <c r="M180" s="138"/>
      <c r="N180" s="138"/>
      <c r="O180" s="142" t="str">
        <v/>
      </c>
      <c r="P180" s="142" t="str">
        <v/>
      </c>
      <c r="Q180" s="138" t="str">
        <f>IF(L179="","","Nº de alojamentos abrangidos")</f>
        <v/>
      </c>
      <c r="R180" s="138" t="str">
        <f t="shared" si="8"/>
        <v/>
      </c>
      <c r="S180" s="138" t="str" cm="1">
        <f t="array" ref="S180">IF(ISBLANK(INDEX('Infraestruturas Recolha'!$F$31:$H$105,INT((ROWS($B$1:B179)-1)/3)+1,MOD(ROWS($B$1:B179)-1,3)+1)),"",INDEX('Infraestruturas Recolha'!$F$31:$H$105,INT((ROWS($B$1:B179)-1)/3)+1,MOD(ROWS($B$1:B179)-1,3)+1))</f>
        <v/>
      </c>
      <c r="T180" s="138" t="str">
        <f>IF(OR(L180="",'Infraestruturas Recolha'!$C$108="",'Infraestruturas Recolha'!$C$108="(máximo 300 carateres)"),"",'Infraestruturas Recolha'!$C$108)</f>
        <v/>
      </c>
    </row>
    <row r="181" spans="1:20">
      <c r="A181" s="24" t="str">
        <f>IF(I181="","",IF(OR('Identificação da EG'!$B$7=0,'Identificação da EG'!$B$7=""),"",Capa!$C$10))</f>
        <v/>
      </c>
      <c r="B181" s="24" t="str">
        <f>IF(I181="","",IF(OR('Identificação da EG'!$B$7=0,'Identificação da EG'!$B$7=""),"",'Identificação da EG'!$B$7))</f>
        <v/>
      </c>
      <c r="C181" s="24" t="str">
        <f>IF(I181="","",IF(B181="","",VLOOKUP(B181,Auxiliar!$DK$23:$DL$45,2,0)))</f>
        <v/>
      </c>
      <c r="D181" s="24" t="str">
        <f>IF(I181="","",IF(OR('Identificação da EG'!$B$7=0,'Identificação da EG'!$B$7=""),"","Portugal"))</f>
        <v/>
      </c>
      <c r="E181" s="24" t="str">
        <f>IF(I181="","",'Identificação da EG'!$C$7)</f>
        <v/>
      </c>
      <c r="F181" s="24" t="str">
        <f>IF(I181="","",'Identificação da EG'!$E$7)</f>
        <v/>
      </c>
      <c r="G181" s="24" t="str">
        <f t="shared" si="6"/>
        <v/>
      </c>
      <c r="H181" s="24" t="str">
        <f>IF(I181="","",'Identificação da EG'!$D$7)</f>
        <v/>
      </c>
      <c r="I181" s="138" t="str">
        <f t="shared" si="7"/>
        <v/>
      </c>
      <c r="J181" s="138" t="str">
        <v/>
      </c>
      <c r="K181" s="138"/>
      <c r="L181" s="138" t="str">
        <v/>
      </c>
      <c r="M181" s="138"/>
      <c r="N181" s="138"/>
      <c r="O181" s="142" t="str">
        <v/>
      </c>
      <c r="P181" s="142" t="str">
        <v/>
      </c>
      <c r="Q181" s="138" t="str">
        <f>IF(L179="","","Nº de estabelecimentos abrangidos")</f>
        <v/>
      </c>
      <c r="R181" s="138" t="str">
        <f t="shared" si="8"/>
        <v/>
      </c>
      <c r="S181" s="138" t="str" cm="1">
        <f t="array" ref="S181">IF(ISBLANK(INDEX('Infraestruturas Recolha'!$F$31:$H$105,INT((ROWS($B$1:B180)-1)/3)+1,MOD(ROWS($B$1:B180)-1,3)+1)),"",INDEX('Infraestruturas Recolha'!$F$31:$H$105,INT((ROWS($B$1:B180)-1)/3)+1,MOD(ROWS($B$1:B180)-1,3)+1))</f>
        <v/>
      </c>
      <c r="T181" s="138" t="str">
        <f>IF(OR(L181="",'Infraestruturas Recolha'!$C$108="",'Infraestruturas Recolha'!$C$108="(máximo 300 carateres)"),"",'Infraestruturas Recolha'!$C$108)</f>
        <v/>
      </c>
    </row>
    <row r="182" spans="1:20">
      <c r="A182" s="24" t="str">
        <f>IF(I182="","",IF(OR('Identificação da EG'!$B$7=0,'Identificação da EG'!$B$7=""),"",Capa!$C$10))</f>
        <v/>
      </c>
      <c r="B182" s="24" t="str">
        <f>IF(I182="","",IF(OR('Identificação da EG'!$B$7=0,'Identificação da EG'!$B$7=""),"",'Identificação da EG'!$B$7))</f>
        <v/>
      </c>
      <c r="C182" s="24" t="str">
        <f>IF(I182="","",IF(B182="","",VLOOKUP(B182,Auxiliar!$DK$23:$DL$45,2,0)))</f>
        <v/>
      </c>
      <c r="D182" s="24" t="str">
        <f>IF(I182="","",IF(OR('Identificação da EG'!$B$7=0,'Identificação da EG'!$B$7=""),"","Portugal"))</f>
        <v/>
      </c>
      <c r="E182" s="24" t="str">
        <f>IF(I182="","",'Identificação da EG'!$C$7)</f>
        <v/>
      </c>
      <c r="F182" s="24" t="str">
        <f>IF(I182="","",'Identificação da EG'!$E$7)</f>
        <v/>
      </c>
      <c r="G182" s="24" t="str">
        <f t="shared" si="6"/>
        <v/>
      </c>
      <c r="H182" s="24" t="str">
        <f>IF(I182="","",'Identificação da EG'!$D$7)</f>
        <v/>
      </c>
      <c r="I182" s="138" t="str">
        <f t="shared" si="7"/>
        <v/>
      </c>
      <c r="J182" s="138" t="str">
        <v/>
      </c>
      <c r="K182" s="138"/>
      <c r="L182" s="138" t="str">
        <v/>
      </c>
      <c r="M182" s="138"/>
      <c r="N182" s="138"/>
      <c r="O182" s="142" t="str">
        <v/>
      </c>
      <c r="P182" s="142" t="str">
        <v/>
      </c>
      <c r="Q182" s="138" t="str">
        <f>IF(L182="","","Nº de contentores")</f>
        <v/>
      </c>
      <c r="R182" s="138" t="str">
        <f t="shared" si="8"/>
        <v/>
      </c>
      <c r="S182" s="138" t="str" cm="1">
        <f t="array" ref="S182">IF(ISBLANK(INDEX('Infraestruturas Recolha'!$F$31:$H$105,INT((ROWS($B$1:B181)-1)/3)+1,MOD(ROWS($B$1:B181)-1,3)+1)),"",INDEX('Infraestruturas Recolha'!$F$31:$H$105,INT((ROWS($B$1:B181)-1)/3)+1,MOD(ROWS($B$1:B181)-1,3)+1))</f>
        <v/>
      </c>
      <c r="T182" s="138" t="str">
        <f>IF(OR(L182="",'Infraestruturas Recolha'!$C$108="",'Infraestruturas Recolha'!$C$108="(máximo 300 carateres)"),"",'Infraestruturas Recolha'!$C$108)</f>
        <v/>
      </c>
    </row>
    <row r="183" spans="1:20">
      <c r="A183" s="24" t="str">
        <f>IF(I183="","",IF(OR('Identificação da EG'!$B$7=0,'Identificação da EG'!$B$7=""),"",Capa!$C$10))</f>
        <v/>
      </c>
      <c r="B183" s="24" t="str">
        <f>IF(I183="","",IF(OR('Identificação da EG'!$B$7=0,'Identificação da EG'!$B$7=""),"",'Identificação da EG'!$B$7))</f>
        <v/>
      </c>
      <c r="C183" s="24" t="str">
        <f>IF(I183="","",IF(B183="","",VLOOKUP(B183,Auxiliar!$DK$23:$DL$45,2,0)))</f>
        <v/>
      </c>
      <c r="D183" s="24" t="str">
        <f>IF(I183="","",IF(OR('Identificação da EG'!$B$7=0,'Identificação da EG'!$B$7=""),"","Portugal"))</f>
        <v/>
      </c>
      <c r="E183" s="24" t="str">
        <f>IF(I183="","",'Identificação da EG'!$C$7)</f>
        <v/>
      </c>
      <c r="F183" s="24" t="str">
        <f>IF(I183="","",'Identificação da EG'!$E$7)</f>
        <v/>
      </c>
      <c r="G183" s="24" t="str">
        <f t="shared" si="6"/>
        <v/>
      </c>
      <c r="H183" s="24" t="str">
        <f>IF(I183="","",'Identificação da EG'!$D$7)</f>
        <v/>
      </c>
      <c r="I183" s="138" t="str">
        <f t="shared" si="7"/>
        <v/>
      </c>
      <c r="J183" s="138" t="str">
        <v/>
      </c>
      <c r="K183" s="138"/>
      <c r="L183" s="138" t="str">
        <v/>
      </c>
      <c r="M183" s="138"/>
      <c r="N183" s="138"/>
      <c r="O183" s="142" t="str">
        <v/>
      </c>
      <c r="P183" s="142" t="str">
        <v/>
      </c>
      <c r="Q183" s="138" t="str">
        <f>IF(L182="","","Nº de alojamentos abrangidos")</f>
        <v/>
      </c>
      <c r="R183" s="138" t="str">
        <f t="shared" si="8"/>
        <v/>
      </c>
      <c r="S183" s="138" t="str" cm="1">
        <f t="array" ref="S183">IF(ISBLANK(INDEX('Infraestruturas Recolha'!$F$31:$H$105,INT((ROWS($B$1:B182)-1)/3)+1,MOD(ROWS($B$1:B182)-1,3)+1)),"",INDEX('Infraestruturas Recolha'!$F$31:$H$105,INT((ROWS($B$1:B182)-1)/3)+1,MOD(ROWS($B$1:B182)-1,3)+1))</f>
        <v/>
      </c>
      <c r="T183" s="138" t="str">
        <f>IF(OR(L183="",'Infraestruturas Recolha'!$C$108="",'Infraestruturas Recolha'!$C$108="(máximo 300 carateres)"),"",'Infraestruturas Recolha'!$C$108)</f>
        <v/>
      </c>
    </row>
    <row r="184" spans="1:20">
      <c r="A184" s="24" t="str">
        <f>IF(I184="","",IF(OR('Identificação da EG'!$B$7=0,'Identificação da EG'!$B$7=""),"",Capa!$C$10))</f>
        <v/>
      </c>
      <c r="B184" s="24" t="str">
        <f>IF(I184="","",IF(OR('Identificação da EG'!$B$7=0,'Identificação da EG'!$B$7=""),"",'Identificação da EG'!$B$7))</f>
        <v/>
      </c>
      <c r="C184" s="24" t="str">
        <f>IF(I184="","",IF(B184="","",VLOOKUP(B184,Auxiliar!$DK$23:$DL$45,2,0)))</f>
        <v/>
      </c>
      <c r="D184" s="24" t="str">
        <f>IF(I184="","",IF(OR('Identificação da EG'!$B$7=0,'Identificação da EG'!$B$7=""),"","Portugal"))</f>
        <v/>
      </c>
      <c r="E184" s="24" t="str">
        <f>IF(I184="","",'Identificação da EG'!$C$7)</f>
        <v/>
      </c>
      <c r="F184" s="24" t="str">
        <f>IF(I184="","",'Identificação da EG'!$E$7)</f>
        <v/>
      </c>
      <c r="G184" s="24" t="str">
        <f t="shared" si="6"/>
        <v/>
      </c>
      <c r="H184" s="24" t="str">
        <f>IF(I184="","",'Identificação da EG'!$D$7)</f>
        <v/>
      </c>
      <c r="I184" s="138" t="str">
        <f t="shared" si="7"/>
        <v/>
      </c>
      <c r="J184" s="138" t="str">
        <v/>
      </c>
      <c r="K184" s="138"/>
      <c r="L184" s="138" t="str">
        <v/>
      </c>
      <c r="M184" s="138"/>
      <c r="N184" s="138"/>
      <c r="O184" s="142" t="str">
        <v/>
      </c>
      <c r="P184" s="142" t="str">
        <v/>
      </c>
      <c r="Q184" s="138" t="str">
        <f>IF(L182="","","Nº de estabelecimentos abrangidos")</f>
        <v/>
      </c>
      <c r="R184" s="138" t="str">
        <f t="shared" si="8"/>
        <v/>
      </c>
      <c r="S184" s="138" t="str" cm="1">
        <f t="array" ref="S184">IF(ISBLANK(INDEX('Infraestruturas Recolha'!$F$31:$H$105,INT((ROWS($B$1:B183)-1)/3)+1,MOD(ROWS($B$1:B183)-1,3)+1)),"",INDEX('Infraestruturas Recolha'!$F$31:$H$105,INT((ROWS($B$1:B183)-1)/3)+1,MOD(ROWS($B$1:B183)-1,3)+1))</f>
        <v/>
      </c>
      <c r="T184" s="138" t="str">
        <f>IF(OR(L184="",'Infraestruturas Recolha'!$C$108="",'Infraestruturas Recolha'!$C$108="(máximo 300 carateres)"),"",'Infraestruturas Recolha'!$C$108)</f>
        <v/>
      </c>
    </row>
    <row r="185" spans="1:20">
      <c r="A185" s="24" t="str">
        <f>IF(I185="","",IF(OR('Identificação da EG'!$B$7=0,'Identificação da EG'!$B$7=""),"",Capa!$C$10))</f>
        <v/>
      </c>
      <c r="B185" s="24" t="str">
        <f>IF(I185="","",IF(OR('Identificação da EG'!$B$7=0,'Identificação da EG'!$B$7=""),"",'Identificação da EG'!$B$7))</f>
        <v/>
      </c>
      <c r="C185" s="24" t="str">
        <f>IF(I185="","",IF(B185="","",VLOOKUP(B185,Auxiliar!$DK$23:$DL$45,2,0)))</f>
        <v/>
      </c>
      <c r="D185" s="24" t="str">
        <f>IF(I185="","",IF(OR('Identificação da EG'!$B$7=0,'Identificação da EG'!$B$7=""),"","Portugal"))</f>
        <v/>
      </c>
      <c r="E185" s="24" t="str">
        <f>IF(I185="","",'Identificação da EG'!$C$7)</f>
        <v/>
      </c>
      <c r="F185" s="24" t="str">
        <f>IF(I185="","",'Identificação da EG'!$E$7)</f>
        <v/>
      </c>
      <c r="G185" s="24" t="str">
        <f t="shared" si="6"/>
        <v/>
      </c>
      <c r="H185" s="24" t="str">
        <f>IF(I185="","",'Identificação da EG'!$D$7)</f>
        <v/>
      </c>
      <c r="I185" s="138" t="str">
        <f t="shared" si="7"/>
        <v/>
      </c>
      <c r="J185" s="138" t="str">
        <v/>
      </c>
      <c r="K185" s="138"/>
      <c r="L185" s="138" t="str">
        <v/>
      </c>
      <c r="M185" s="138"/>
      <c r="N185" s="138"/>
      <c r="O185" s="142" t="str">
        <v/>
      </c>
      <c r="P185" s="142" t="str">
        <v/>
      </c>
      <c r="Q185" s="138" t="str">
        <f>IF(L185="","","Nº de contentores")</f>
        <v/>
      </c>
      <c r="R185" s="138" t="str">
        <f t="shared" si="8"/>
        <v/>
      </c>
      <c r="S185" s="138" t="str" cm="1">
        <f t="array" ref="S185">IF(ISBLANK(INDEX('Infraestruturas Recolha'!$F$31:$H$105,INT((ROWS($B$1:B184)-1)/3)+1,MOD(ROWS($B$1:B184)-1,3)+1)),"",INDEX('Infraestruturas Recolha'!$F$31:$H$105,INT((ROWS($B$1:B184)-1)/3)+1,MOD(ROWS($B$1:B184)-1,3)+1))</f>
        <v/>
      </c>
      <c r="T185" s="138" t="str">
        <f>IF(OR(L185="",'Infraestruturas Recolha'!$C$108="",'Infraestruturas Recolha'!$C$108="(máximo 300 carateres)"),"",'Infraestruturas Recolha'!$C$108)</f>
        <v/>
      </c>
    </row>
    <row r="186" spans="1:20">
      <c r="A186" s="24" t="str">
        <f>IF(I186="","",IF(OR('Identificação da EG'!$B$7=0,'Identificação da EG'!$B$7=""),"",Capa!$C$10))</f>
        <v/>
      </c>
      <c r="B186" s="24" t="str">
        <f>IF(I186="","",IF(OR('Identificação da EG'!$B$7=0,'Identificação da EG'!$B$7=""),"",'Identificação da EG'!$B$7))</f>
        <v/>
      </c>
      <c r="C186" s="24" t="str">
        <f>IF(I186="","",IF(B186="","",VLOOKUP(B186,Auxiliar!$DK$23:$DL$45,2,0)))</f>
        <v/>
      </c>
      <c r="D186" s="24" t="str">
        <f>IF(I186="","",IF(OR('Identificação da EG'!$B$7=0,'Identificação da EG'!$B$7=""),"","Portugal"))</f>
        <v/>
      </c>
      <c r="E186" s="24" t="str">
        <f>IF(I186="","",'Identificação da EG'!$C$7)</f>
        <v/>
      </c>
      <c r="F186" s="24" t="str">
        <f>IF(I186="","",'Identificação da EG'!$E$7)</f>
        <v/>
      </c>
      <c r="G186" s="24" t="str">
        <f t="shared" si="6"/>
        <v/>
      </c>
      <c r="H186" s="24" t="str">
        <f>IF(I186="","",'Identificação da EG'!$D$7)</f>
        <v/>
      </c>
      <c r="I186" s="138" t="str">
        <f t="shared" si="7"/>
        <v/>
      </c>
      <c r="J186" s="138" t="str">
        <v/>
      </c>
      <c r="K186" s="138"/>
      <c r="L186" s="138" t="str">
        <v/>
      </c>
      <c r="M186" s="138"/>
      <c r="N186" s="138"/>
      <c r="O186" s="142" t="str">
        <v/>
      </c>
      <c r="P186" s="142" t="str">
        <v/>
      </c>
      <c r="Q186" s="138" t="str">
        <f>IF(L185="","","Nº de alojamentos abrangidos")</f>
        <v/>
      </c>
      <c r="R186" s="138" t="str">
        <f t="shared" si="8"/>
        <v/>
      </c>
      <c r="S186" s="138" t="str" cm="1">
        <f t="array" ref="S186">IF(ISBLANK(INDEX('Infraestruturas Recolha'!$F$31:$H$105,INT((ROWS($B$1:B185)-1)/3)+1,MOD(ROWS($B$1:B185)-1,3)+1)),"",INDEX('Infraestruturas Recolha'!$F$31:$H$105,INT((ROWS($B$1:B185)-1)/3)+1,MOD(ROWS($B$1:B185)-1,3)+1))</f>
        <v/>
      </c>
      <c r="T186" s="138" t="str">
        <f>IF(OR(L186="",'Infraestruturas Recolha'!$C$108="",'Infraestruturas Recolha'!$C$108="(máximo 300 carateres)"),"",'Infraestruturas Recolha'!$C$108)</f>
        <v/>
      </c>
    </row>
    <row r="187" spans="1:20">
      <c r="A187" s="24" t="str">
        <f>IF(I187="","",IF(OR('Identificação da EG'!$B$7=0,'Identificação da EG'!$B$7=""),"",Capa!$C$10))</f>
        <v/>
      </c>
      <c r="B187" s="24" t="str">
        <f>IF(I187="","",IF(OR('Identificação da EG'!$B$7=0,'Identificação da EG'!$B$7=""),"",'Identificação da EG'!$B$7))</f>
        <v/>
      </c>
      <c r="C187" s="24" t="str">
        <f>IF(I187="","",IF(B187="","",VLOOKUP(B187,Auxiliar!$DK$23:$DL$45,2,0)))</f>
        <v/>
      </c>
      <c r="D187" s="24" t="str">
        <f>IF(I187="","",IF(OR('Identificação da EG'!$B$7=0,'Identificação da EG'!$B$7=""),"","Portugal"))</f>
        <v/>
      </c>
      <c r="E187" s="24" t="str">
        <f>IF(I187="","",'Identificação da EG'!$C$7)</f>
        <v/>
      </c>
      <c r="F187" s="24" t="str">
        <f>IF(I187="","",'Identificação da EG'!$E$7)</f>
        <v/>
      </c>
      <c r="G187" s="24" t="str">
        <f t="shared" si="6"/>
        <v/>
      </c>
      <c r="H187" s="24" t="str">
        <f>IF(I187="","",'Identificação da EG'!$D$7)</f>
        <v/>
      </c>
      <c r="I187" s="138" t="str">
        <f t="shared" si="7"/>
        <v/>
      </c>
      <c r="J187" s="138" t="str">
        <v/>
      </c>
      <c r="K187" s="138"/>
      <c r="L187" s="138" t="str">
        <v/>
      </c>
      <c r="M187" s="138"/>
      <c r="N187" s="138"/>
      <c r="O187" s="142" t="str">
        <v/>
      </c>
      <c r="P187" s="142" t="str">
        <v/>
      </c>
      <c r="Q187" s="138" t="str">
        <f>IF(L185="","","Nº de estabelecimentos abrangidos")</f>
        <v/>
      </c>
      <c r="R187" s="138" t="str">
        <f t="shared" si="8"/>
        <v/>
      </c>
      <c r="S187" s="138" t="str" cm="1">
        <f t="array" ref="S187">IF(ISBLANK(INDEX('Infraestruturas Recolha'!$F$31:$H$105,INT((ROWS($B$1:B186)-1)/3)+1,MOD(ROWS($B$1:B186)-1,3)+1)),"",INDEX('Infraestruturas Recolha'!$F$31:$H$105,INT((ROWS($B$1:B186)-1)/3)+1,MOD(ROWS($B$1:B186)-1,3)+1))</f>
        <v/>
      </c>
      <c r="T187" s="138" t="str">
        <f>IF(OR(L187="",'Infraestruturas Recolha'!$C$108="",'Infraestruturas Recolha'!$C$108="(máximo 300 carateres)"),"",'Infraestruturas Recolha'!$C$108)</f>
        <v/>
      </c>
    </row>
    <row r="188" spans="1:20">
      <c r="A188" s="24" t="str">
        <f>IF(I188="","",IF(OR('Identificação da EG'!$B$7=0,'Identificação da EG'!$B$7=""),"",Capa!$C$10))</f>
        <v/>
      </c>
      <c r="B188" s="24" t="str">
        <f>IF(I188="","",IF(OR('Identificação da EG'!$B$7=0,'Identificação da EG'!$B$7=""),"",'Identificação da EG'!$B$7))</f>
        <v/>
      </c>
      <c r="C188" s="24" t="str">
        <f>IF(I188="","",IF(B188="","",VLOOKUP(B188,Auxiliar!$DK$23:$DL$45,2,0)))</f>
        <v/>
      </c>
      <c r="D188" s="24" t="str">
        <f>IF(I188="","",IF(OR('Identificação da EG'!$B$7=0,'Identificação da EG'!$B$7=""),"","Portugal"))</f>
        <v/>
      </c>
      <c r="E188" s="24" t="str">
        <f>IF(I188="","",'Identificação da EG'!$C$7)</f>
        <v/>
      </c>
      <c r="F188" s="24" t="str">
        <f>IF(I188="","",'Identificação da EG'!$E$7)</f>
        <v/>
      </c>
      <c r="G188" s="24" t="str">
        <f t="shared" si="6"/>
        <v/>
      </c>
      <c r="H188" s="24" t="str">
        <f>IF(I188="","",'Identificação da EG'!$D$7)</f>
        <v/>
      </c>
      <c r="I188" s="138" t="str">
        <f t="shared" si="7"/>
        <v/>
      </c>
      <c r="J188" s="138" t="str">
        <v/>
      </c>
      <c r="K188" s="138"/>
      <c r="L188" s="138" t="str">
        <v/>
      </c>
      <c r="M188" s="138"/>
      <c r="N188" s="138"/>
      <c r="O188" s="142" t="str">
        <v/>
      </c>
      <c r="P188" s="142" t="str">
        <v/>
      </c>
      <c r="Q188" s="138" t="str">
        <f>IF(L188="","","Nº de contentores")</f>
        <v/>
      </c>
      <c r="R188" s="138" t="str">
        <f t="shared" si="8"/>
        <v/>
      </c>
      <c r="S188" s="138" t="str" cm="1">
        <f t="array" ref="S188">IF(ISBLANK(INDEX('Infraestruturas Recolha'!$F$31:$H$105,INT((ROWS($B$1:B187)-1)/3)+1,MOD(ROWS($B$1:B187)-1,3)+1)),"",INDEX('Infraestruturas Recolha'!$F$31:$H$105,INT((ROWS($B$1:B187)-1)/3)+1,MOD(ROWS($B$1:B187)-1,3)+1))</f>
        <v/>
      </c>
      <c r="T188" s="138" t="str">
        <f>IF(OR(L188="",'Infraestruturas Recolha'!$C$108="",'Infraestruturas Recolha'!$C$108="(máximo 300 carateres)"),"",'Infraestruturas Recolha'!$C$108)</f>
        <v/>
      </c>
    </row>
    <row r="189" spans="1:20">
      <c r="A189" s="24" t="str">
        <f>IF(I189="","",IF(OR('Identificação da EG'!$B$7=0,'Identificação da EG'!$B$7=""),"",Capa!$C$10))</f>
        <v/>
      </c>
      <c r="B189" s="24" t="str">
        <f>IF(I189="","",IF(OR('Identificação da EG'!$B$7=0,'Identificação da EG'!$B$7=""),"",'Identificação da EG'!$B$7))</f>
        <v/>
      </c>
      <c r="C189" s="24" t="str">
        <f>IF(I189="","",IF(B189="","",VLOOKUP(B189,Auxiliar!$DK$23:$DL$45,2,0)))</f>
        <v/>
      </c>
      <c r="D189" s="24" t="str">
        <f>IF(I189="","",IF(OR('Identificação da EG'!$B$7=0,'Identificação da EG'!$B$7=""),"","Portugal"))</f>
        <v/>
      </c>
      <c r="E189" s="24" t="str">
        <f>IF(I189="","",'Identificação da EG'!$C$7)</f>
        <v/>
      </c>
      <c r="F189" s="24" t="str">
        <f>IF(I189="","",'Identificação da EG'!$E$7)</f>
        <v/>
      </c>
      <c r="G189" s="24" t="str">
        <f t="shared" si="6"/>
        <v/>
      </c>
      <c r="H189" s="24" t="str">
        <f>IF(I189="","",'Identificação da EG'!$D$7)</f>
        <v/>
      </c>
      <c r="I189" s="138" t="str">
        <f t="shared" si="7"/>
        <v/>
      </c>
      <c r="J189" s="138" t="str">
        <v/>
      </c>
      <c r="K189" s="138"/>
      <c r="L189" s="138" t="str">
        <v/>
      </c>
      <c r="M189" s="138"/>
      <c r="N189" s="138"/>
      <c r="O189" s="142" t="str">
        <v/>
      </c>
      <c r="P189" s="142" t="str">
        <v/>
      </c>
      <c r="Q189" s="138" t="str">
        <f>IF(L188="","","Nº de alojamentos abrangidos")</f>
        <v/>
      </c>
      <c r="R189" s="138" t="str">
        <f t="shared" si="8"/>
        <v/>
      </c>
      <c r="S189" s="138" t="str" cm="1">
        <f t="array" ref="S189">IF(ISBLANK(INDEX('Infraestruturas Recolha'!$F$31:$H$105,INT((ROWS($B$1:B188)-1)/3)+1,MOD(ROWS($B$1:B188)-1,3)+1)),"",INDEX('Infraestruturas Recolha'!$F$31:$H$105,INT((ROWS($B$1:B188)-1)/3)+1,MOD(ROWS($B$1:B188)-1,3)+1))</f>
        <v/>
      </c>
      <c r="T189" s="138" t="str">
        <f>IF(OR(L189="",'Infraestruturas Recolha'!$C$108="",'Infraestruturas Recolha'!$C$108="(máximo 300 carateres)"),"",'Infraestruturas Recolha'!$C$108)</f>
        <v/>
      </c>
    </row>
    <row r="190" spans="1:20">
      <c r="A190" s="24" t="str">
        <f>IF(I190="","",IF(OR('Identificação da EG'!$B$7=0,'Identificação da EG'!$B$7=""),"",Capa!$C$10))</f>
        <v/>
      </c>
      <c r="B190" s="24" t="str">
        <f>IF(I190="","",IF(OR('Identificação da EG'!$B$7=0,'Identificação da EG'!$B$7=""),"",'Identificação da EG'!$B$7))</f>
        <v/>
      </c>
      <c r="C190" s="24" t="str">
        <f>IF(I190="","",IF(B190="","",VLOOKUP(B190,Auxiliar!$DK$23:$DL$45,2,0)))</f>
        <v/>
      </c>
      <c r="D190" s="24" t="str">
        <f>IF(I190="","",IF(OR('Identificação da EG'!$B$7=0,'Identificação da EG'!$B$7=""),"","Portugal"))</f>
        <v/>
      </c>
      <c r="E190" s="24" t="str">
        <f>IF(I190="","",'Identificação da EG'!$C$7)</f>
        <v/>
      </c>
      <c r="F190" s="24" t="str">
        <f>IF(I190="","",'Identificação da EG'!$E$7)</f>
        <v/>
      </c>
      <c r="G190" s="24" t="str">
        <f t="shared" si="6"/>
        <v/>
      </c>
      <c r="H190" s="24" t="str">
        <f>IF(I190="","",'Identificação da EG'!$D$7)</f>
        <v/>
      </c>
      <c r="I190" s="138" t="str">
        <f t="shared" si="7"/>
        <v/>
      </c>
      <c r="J190" s="138" t="str">
        <v/>
      </c>
      <c r="K190" s="138"/>
      <c r="L190" s="138" t="str">
        <v/>
      </c>
      <c r="M190" s="138"/>
      <c r="N190" s="138"/>
      <c r="O190" s="142" t="str">
        <v/>
      </c>
      <c r="P190" s="142" t="str">
        <v/>
      </c>
      <c r="Q190" s="138" t="str">
        <f>IF(L188="","","Nº de estabelecimentos abrangidos")</f>
        <v/>
      </c>
      <c r="R190" s="138" t="str">
        <f t="shared" si="8"/>
        <v/>
      </c>
      <c r="S190" s="138" t="str" cm="1">
        <f t="array" ref="S190">IF(ISBLANK(INDEX('Infraestruturas Recolha'!$F$31:$H$105,INT((ROWS($B$1:B189)-1)/3)+1,MOD(ROWS($B$1:B189)-1,3)+1)),"",INDEX('Infraestruturas Recolha'!$F$31:$H$105,INT((ROWS($B$1:B189)-1)/3)+1,MOD(ROWS($B$1:B189)-1,3)+1))</f>
        <v/>
      </c>
      <c r="T190" s="138" t="str">
        <f>IF(OR(L190="",'Infraestruturas Recolha'!$C$108="",'Infraestruturas Recolha'!$C$108="(máximo 300 carateres)"),"",'Infraestruturas Recolha'!$C$108)</f>
        <v/>
      </c>
    </row>
    <row r="191" spans="1:20">
      <c r="A191" s="24" t="str">
        <f>IF(I191="","",IF(OR('Identificação da EG'!$B$7=0,'Identificação da EG'!$B$7=""),"",Capa!$C$10))</f>
        <v/>
      </c>
      <c r="B191" s="24" t="str">
        <f>IF(I191="","",IF(OR('Identificação da EG'!$B$7=0,'Identificação da EG'!$B$7=""),"",'Identificação da EG'!$B$7))</f>
        <v/>
      </c>
      <c r="C191" s="24" t="str">
        <f>IF(I191="","",IF(B191="","",VLOOKUP(B191,Auxiliar!$DK$23:$DL$45,2,0)))</f>
        <v/>
      </c>
      <c r="D191" s="24" t="str">
        <f>IF(I191="","",IF(OR('Identificação da EG'!$B$7=0,'Identificação da EG'!$B$7=""),"","Portugal"))</f>
        <v/>
      </c>
      <c r="E191" s="24" t="str">
        <f>IF(I191="","",'Identificação da EG'!$C$7)</f>
        <v/>
      </c>
      <c r="F191" s="24" t="str">
        <f>IF(I191="","",'Identificação da EG'!$E$7)</f>
        <v/>
      </c>
      <c r="G191" s="24" t="str">
        <f t="shared" si="6"/>
        <v/>
      </c>
      <c r="H191" s="24" t="str">
        <f>IF(I191="","",'Identificação da EG'!$D$7)</f>
        <v/>
      </c>
      <c r="I191" s="138" t="str">
        <f t="shared" si="7"/>
        <v/>
      </c>
      <c r="J191" s="138" t="str">
        <v/>
      </c>
      <c r="K191" s="138"/>
      <c r="L191" s="138" t="str">
        <v/>
      </c>
      <c r="M191" s="138"/>
      <c r="N191" s="138"/>
      <c r="O191" s="142" t="str">
        <v/>
      </c>
      <c r="P191" s="142" t="str">
        <v/>
      </c>
      <c r="Q191" s="138" t="str">
        <f>IF(L191="","","Nº de contentores")</f>
        <v/>
      </c>
      <c r="R191" s="138" t="str">
        <f t="shared" si="8"/>
        <v/>
      </c>
      <c r="S191" s="138" t="str" cm="1">
        <f t="array" ref="S191">IF(ISBLANK(INDEX('Infraestruturas Recolha'!$F$31:$H$105,INT((ROWS($B$1:B190)-1)/3)+1,MOD(ROWS($B$1:B190)-1,3)+1)),"",INDEX('Infraestruturas Recolha'!$F$31:$H$105,INT((ROWS($B$1:B190)-1)/3)+1,MOD(ROWS($B$1:B190)-1,3)+1))</f>
        <v/>
      </c>
      <c r="T191" s="138" t="str">
        <f>IF(OR(L191="",'Infraestruturas Recolha'!$C$108="",'Infraestruturas Recolha'!$C$108="(máximo 300 carateres)"),"",'Infraestruturas Recolha'!$C$108)</f>
        <v/>
      </c>
    </row>
    <row r="192" spans="1:20">
      <c r="A192" s="24" t="str">
        <f>IF(I192="","",IF(OR('Identificação da EG'!$B$7=0,'Identificação da EG'!$B$7=""),"",Capa!$C$10))</f>
        <v/>
      </c>
      <c r="B192" s="24" t="str">
        <f>IF(I192="","",IF(OR('Identificação da EG'!$B$7=0,'Identificação da EG'!$B$7=""),"",'Identificação da EG'!$B$7))</f>
        <v/>
      </c>
      <c r="C192" s="24" t="str">
        <f>IF(I192="","",IF(B192="","",VLOOKUP(B192,Auxiliar!$DK$23:$DL$45,2,0)))</f>
        <v/>
      </c>
      <c r="D192" s="24" t="str">
        <f>IF(I192="","",IF(OR('Identificação da EG'!$B$7=0,'Identificação da EG'!$B$7=""),"","Portugal"))</f>
        <v/>
      </c>
      <c r="E192" s="24" t="str">
        <f>IF(I192="","",'Identificação da EG'!$C$7)</f>
        <v/>
      </c>
      <c r="F192" s="24" t="str">
        <f>IF(I192="","",'Identificação da EG'!$E$7)</f>
        <v/>
      </c>
      <c r="G192" s="24" t="str">
        <f t="shared" si="6"/>
        <v/>
      </c>
      <c r="H192" s="24" t="str">
        <f>IF(I192="","",'Identificação da EG'!$D$7)</f>
        <v/>
      </c>
      <c r="I192" s="138" t="str">
        <f t="shared" si="7"/>
        <v/>
      </c>
      <c r="J192" s="138" t="str">
        <v/>
      </c>
      <c r="K192" s="138"/>
      <c r="L192" s="138" t="str">
        <v/>
      </c>
      <c r="M192" s="138"/>
      <c r="N192" s="138"/>
      <c r="O192" s="142" t="str">
        <v/>
      </c>
      <c r="P192" s="142" t="str">
        <v/>
      </c>
      <c r="Q192" s="138" t="str">
        <f>IF(L191="","","Nº de alojamentos abrangidos")</f>
        <v/>
      </c>
      <c r="R192" s="138" t="str">
        <f t="shared" si="8"/>
        <v/>
      </c>
      <c r="S192" s="138" t="str" cm="1">
        <f t="array" ref="S192">IF(ISBLANK(INDEX('Infraestruturas Recolha'!$F$31:$H$105,INT((ROWS($B$1:B191)-1)/3)+1,MOD(ROWS($B$1:B191)-1,3)+1)),"",INDEX('Infraestruturas Recolha'!$F$31:$H$105,INT((ROWS($B$1:B191)-1)/3)+1,MOD(ROWS($B$1:B191)-1,3)+1))</f>
        <v/>
      </c>
      <c r="T192" s="138" t="str">
        <f>IF(OR(L192="",'Infraestruturas Recolha'!$C$108="",'Infraestruturas Recolha'!$C$108="(máximo 300 carateres)"),"",'Infraestruturas Recolha'!$C$108)</f>
        <v/>
      </c>
    </row>
    <row r="193" spans="1:20">
      <c r="A193" s="24" t="str">
        <f>IF(I193="","",IF(OR('Identificação da EG'!$B$7=0,'Identificação da EG'!$B$7=""),"",Capa!$C$10))</f>
        <v/>
      </c>
      <c r="B193" s="24" t="str">
        <f>IF(I193="","",IF(OR('Identificação da EG'!$B$7=0,'Identificação da EG'!$B$7=""),"",'Identificação da EG'!$B$7))</f>
        <v/>
      </c>
      <c r="C193" s="24" t="str">
        <f>IF(I193="","",IF(B193="","",VLOOKUP(B193,Auxiliar!$DK$23:$DL$45,2,0)))</f>
        <v/>
      </c>
      <c r="D193" s="24" t="str">
        <f>IF(I193="","",IF(OR('Identificação da EG'!$B$7=0,'Identificação da EG'!$B$7=""),"","Portugal"))</f>
        <v/>
      </c>
      <c r="E193" s="24" t="str">
        <f>IF(I193="","",'Identificação da EG'!$C$7)</f>
        <v/>
      </c>
      <c r="F193" s="24" t="str">
        <f>IF(I193="","",'Identificação da EG'!$E$7)</f>
        <v/>
      </c>
      <c r="G193" s="24" t="str">
        <f t="shared" si="6"/>
        <v/>
      </c>
      <c r="H193" s="24" t="str">
        <f>IF(I193="","",'Identificação da EG'!$D$7)</f>
        <v/>
      </c>
      <c r="I193" s="138" t="str">
        <f t="shared" si="7"/>
        <v/>
      </c>
      <c r="J193" s="138" t="str">
        <v/>
      </c>
      <c r="K193" s="138"/>
      <c r="L193" s="138" t="str">
        <v/>
      </c>
      <c r="M193" s="138"/>
      <c r="N193" s="138"/>
      <c r="O193" s="142" t="str">
        <v/>
      </c>
      <c r="P193" s="142" t="str">
        <v/>
      </c>
      <c r="Q193" s="138" t="str">
        <f>IF(L191="","","Nº de estabelecimentos abrangidos")</f>
        <v/>
      </c>
      <c r="R193" s="138" t="str">
        <f t="shared" si="8"/>
        <v/>
      </c>
      <c r="S193" s="138" t="str" cm="1">
        <f t="array" ref="S193">IF(ISBLANK(INDEX('Infraestruturas Recolha'!$F$31:$H$105,INT((ROWS($B$1:B192)-1)/3)+1,MOD(ROWS($B$1:B192)-1,3)+1)),"",INDEX('Infraestruturas Recolha'!$F$31:$H$105,INT((ROWS($B$1:B192)-1)/3)+1,MOD(ROWS($B$1:B192)-1,3)+1))</f>
        <v/>
      </c>
      <c r="T193" s="138" t="str">
        <f>IF(OR(L193="",'Infraestruturas Recolha'!$C$108="",'Infraestruturas Recolha'!$C$108="(máximo 300 carateres)"),"",'Infraestruturas Recolha'!$C$108)</f>
        <v/>
      </c>
    </row>
    <row r="194" spans="1:20">
      <c r="A194" s="24" t="str">
        <f>IF(I194="","",IF(OR('Identificação da EG'!$B$7=0,'Identificação da EG'!$B$7=""),"",Capa!$C$10))</f>
        <v/>
      </c>
      <c r="B194" s="24" t="str">
        <f>IF(I194="","",IF(OR('Identificação da EG'!$B$7=0,'Identificação da EG'!$B$7=""),"",'Identificação da EG'!$B$7))</f>
        <v/>
      </c>
      <c r="C194" s="24" t="str">
        <f>IF(I194="","",IF(B194="","",VLOOKUP(B194,Auxiliar!$DK$23:$DL$45,2,0)))</f>
        <v/>
      </c>
      <c r="D194" s="24" t="str">
        <f>IF(I194="","",IF(OR('Identificação da EG'!$B$7=0,'Identificação da EG'!$B$7=""),"","Portugal"))</f>
        <v/>
      </c>
      <c r="E194" s="24" t="str">
        <f>IF(I194="","",'Identificação da EG'!$C$7)</f>
        <v/>
      </c>
      <c r="F194" s="24" t="str">
        <f>IF(I194="","",'Identificação da EG'!$E$7)</f>
        <v/>
      </c>
      <c r="G194" s="24" t="str">
        <f t="shared" si="6"/>
        <v/>
      </c>
      <c r="H194" s="24" t="str">
        <f>IF(I194="","",'Identificação da EG'!$D$7)</f>
        <v/>
      </c>
      <c r="I194" s="138" t="str">
        <f t="shared" si="7"/>
        <v/>
      </c>
      <c r="J194" s="138" t="str">
        <v/>
      </c>
      <c r="K194" s="138"/>
      <c r="L194" s="138" t="str">
        <v/>
      </c>
      <c r="M194" s="138"/>
      <c r="N194" s="138"/>
      <c r="O194" s="142" t="str">
        <v/>
      </c>
      <c r="P194" s="142" t="str">
        <v/>
      </c>
      <c r="Q194" s="138" t="str">
        <f>IF(L194="","","Nº de contentores")</f>
        <v/>
      </c>
      <c r="R194" s="138" t="str">
        <f t="shared" si="8"/>
        <v/>
      </c>
      <c r="S194" s="138" t="str" cm="1">
        <f t="array" ref="S194">IF(ISBLANK(INDEX('Infraestruturas Recolha'!$F$31:$H$105,INT((ROWS($B$1:B193)-1)/3)+1,MOD(ROWS($B$1:B193)-1,3)+1)),"",INDEX('Infraestruturas Recolha'!$F$31:$H$105,INT((ROWS($B$1:B193)-1)/3)+1,MOD(ROWS($B$1:B193)-1,3)+1))</f>
        <v/>
      </c>
      <c r="T194" s="138" t="str">
        <f>IF(OR(L194="",'Infraestruturas Recolha'!$C$108="",'Infraestruturas Recolha'!$C$108="(máximo 300 carateres)"),"",'Infraestruturas Recolha'!$C$108)</f>
        <v/>
      </c>
    </row>
    <row r="195" spans="1:20">
      <c r="A195" s="24" t="str">
        <f>IF(I195="","",IF(OR('Identificação da EG'!$B$7=0,'Identificação da EG'!$B$7=""),"",Capa!$C$10))</f>
        <v/>
      </c>
      <c r="B195" s="24" t="str">
        <f>IF(I195="","",IF(OR('Identificação da EG'!$B$7=0,'Identificação da EG'!$B$7=""),"",'Identificação da EG'!$B$7))</f>
        <v/>
      </c>
      <c r="C195" s="24" t="str">
        <f>IF(I195="","",IF(B195="","",VLOOKUP(B195,Auxiliar!$DK$23:$DL$45,2,0)))</f>
        <v/>
      </c>
      <c r="D195" s="24" t="str">
        <f>IF(I195="","",IF(OR('Identificação da EG'!$B$7=0,'Identificação da EG'!$B$7=""),"","Portugal"))</f>
        <v/>
      </c>
      <c r="E195" s="24" t="str">
        <f>IF(I195="","",'Identificação da EG'!$C$7)</f>
        <v/>
      </c>
      <c r="F195" s="24" t="str">
        <f>IF(I195="","",'Identificação da EG'!$E$7)</f>
        <v/>
      </c>
      <c r="G195" s="24" t="str">
        <f t="shared" ref="G195:G258" si="9">IF(I195="","",B195)</f>
        <v/>
      </c>
      <c r="H195" s="24" t="str">
        <f>IF(I195="","",'Identificação da EG'!$D$7)</f>
        <v/>
      </c>
      <c r="I195" s="138" t="str">
        <f t="shared" ref="I195:I225" si="10">IF(L195="","","Recolha indiferenciada")</f>
        <v/>
      </c>
      <c r="J195" s="138" t="str">
        <v/>
      </c>
      <c r="K195" s="138"/>
      <c r="L195" s="138" t="str">
        <v/>
      </c>
      <c r="M195" s="138"/>
      <c r="N195" s="138"/>
      <c r="O195" s="142" t="str">
        <v/>
      </c>
      <c r="P195" s="142" t="str">
        <v/>
      </c>
      <c r="Q195" s="138" t="str">
        <f>IF(L194="","","Nº de alojamentos abrangidos")</f>
        <v/>
      </c>
      <c r="R195" s="138" t="str">
        <f t="shared" ref="R195:R258" si="11">IF(L195="","","nº")</f>
        <v/>
      </c>
      <c r="S195" s="138" t="str" cm="1">
        <f t="array" ref="S195">IF(ISBLANK(INDEX('Infraestruturas Recolha'!$F$31:$H$105,INT((ROWS($B$1:B194)-1)/3)+1,MOD(ROWS($B$1:B194)-1,3)+1)),"",INDEX('Infraestruturas Recolha'!$F$31:$H$105,INT((ROWS($B$1:B194)-1)/3)+1,MOD(ROWS($B$1:B194)-1,3)+1))</f>
        <v/>
      </c>
      <c r="T195" s="138" t="str">
        <f>IF(OR(L195="",'Infraestruturas Recolha'!$C$108="",'Infraestruturas Recolha'!$C$108="(máximo 300 carateres)"),"",'Infraestruturas Recolha'!$C$108)</f>
        <v/>
      </c>
    </row>
    <row r="196" spans="1:20">
      <c r="A196" s="24" t="str">
        <f>IF(I196="","",IF(OR('Identificação da EG'!$B$7=0,'Identificação da EG'!$B$7=""),"",Capa!$C$10))</f>
        <v/>
      </c>
      <c r="B196" s="24" t="str">
        <f>IF(I196="","",IF(OR('Identificação da EG'!$B$7=0,'Identificação da EG'!$B$7=""),"",'Identificação da EG'!$B$7))</f>
        <v/>
      </c>
      <c r="C196" s="24" t="str">
        <f>IF(I196="","",IF(B196="","",VLOOKUP(B196,Auxiliar!$DK$23:$DL$45,2,0)))</f>
        <v/>
      </c>
      <c r="D196" s="24" t="str">
        <f>IF(I196="","",IF(OR('Identificação da EG'!$B$7=0,'Identificação da EG'!$B$7=""),"","Portugal"))</f>
        <v/>
      </c>
      <c r="E196" s="24" t="str">
        <f>IF(I196="","",'Identificação da EG'!$C$7)</f>
        <v/>
      </c>
      <c r="F196" s="24" t="str">
        <f>IF(I196="","",'Identificação da EG'!$E$7)</f>
        <v/>
      </c>
      <c r="G196" s="24" t="str">
        <f t="shared" si="9"/>
        <v/>
      </c>
      <c r="H196" s="24" t="str">
        <f>IF(I196="","",'Identificação da EG'!$D$7)</f>
        <v/>
      </c>
      <c r="I196" s="138" t="str">
        <f t="shared" si="10"/>
        <v/>
      </c>
      <c r="J196" s="138" t="str">
        <v/>
      </c>
      <c r="K196" s="138"/>
      <c r="L196" s="138" t="str">
        <v/>
      </c>
      <c r="M196" s="138"/>
      <c r="N196" s="138"/>
      <c r="O196" s="142" t="str">
        <v/>
      </c>
      <c r="P196" s="142" t="str">
        <v/>
      </c>
      <c r="Q196" s="138" t="str">
        <f>IF(L194="","","Nº de estabelecimentos abrangidos")</f>
        <v/>
      </c>
      <c r="R196" s="138" t="str">
        <f t="shared" si="11"/>
        <v/>
      </c>
      <c r="S196" s="138" t="str" cm="1">
        <f t="array" ref="S196">IF(ISBLANK(INDEX('Infraestruturas Recolha'!$F$31:$H$105,INT((ROWS($B$1:B195)-1)/3)+1,MOD(ROWS($B$1:B195)-1,3)+1)),"",INDEX('Infraestruturas Recolha'!$F$31:$H$105,INT((ROWS($B$1:B195)-1)/3)+1,MOD(ROWS($B$1:B195)-1,3)+1))</f>
        <v/>
      </c>
      <c r="T196" s="138" t="str">
        <f>IF(OR(L196="",'Infraestruturas Recolha'!$C$108="",'Infraestruturas Recolha'!$C$108="(máximo 300 carateres)"),"",'Infraestruturas Recolha'!$C$108)</f>
        <v/>
      </c>
    </row>
    <row r="197" spans="1:20">
      <c r="A197" s="24" t="str">
        <f>IF(I197="","",IF(OR('Identificação da EG'!$B$7=0,'Identificação da EG'!$B$7=""),"",Capa!$C$10))</f>
        <v/>
      </c>
      <c r="B197" s="24" t="str">
        <f>IF(I197="","",IF(OR('Identificação da EG'!$B$7=0,'Identificação da EG'!$B$7=""),"",'Identificação da EG'!$B$7))</f>
        <v/>
      </c>
      <c r="C197" s="24" t="str">
        <f>IF(I197="","",IF(B197="","",VLOOKUP(B197,Auxiliar!$DK$23:$DL$45,2,0)))</f>
        <v/>
      </c>
      <c r="D197" s="24" t="str">
        <f>IF(I197="","",IF(OR('Identificação da EG'!$B$7=0,'Identificação da EG'!$B$7=""),"","Portugal"))</f>
        <v/>
      </c>
      <c r="E197" s="24" t="str">
        <f>IF(I197="","",'Identificação da EG'!$C$7)</f>
        <v/>
      </c>
      <c r="F197" s="24" t="str">
        <f>IF(I197="","",'Identificação da EG'!$E$7)</f>
        <v/>
      </c>
      <c r="G197" s="24" t="str">
        <f t="shared" si="9"/>
        <v/>
      </c>
      <c r="H197" s="24" t="str">
        <f>IF(I197="","",'Identificação da EG'!$D$7)</f>
        <v/>
      </c>
      <c r="I197" s="138" t="str">
        <f t="shared" si="10"/>
        <v/>
      </c>
      <c r="J197" s="138" t="str">
        <v/>
      </c>
      <c r="K197" s="138"/>
      <c r="L197" s="138" t="str">
        <v/>
      </c>
      <c r="M197" s="138"/>
      <c r="N197" s="138"/>
      <c r="O197" s="142" t="str">
        <v/>
      </c>
      <c r="P197" s="142" t="str">
        <v/>
      </c>
      <c r="Q197" s="138" t="str">
        <f>IF(L197="","","Nº de contentores")</f>
        <v/>
      </c>
      <c r="R197" s="138" t="str">
        <f t="shared" si="11"/>
        <v/>
      </c>
      <c r="S197" s="138" t="str" cm="1">
        <f t="array" ref="S197">IF(ISBLANK(INDEX('Infraestruturas Recolha'!$F$31:$H$105,INT((ROWS($B$1:B196)-1)/3)+1,MOD(ROWS($B$1:B196)-1,3)+1)),"",INDEX('Infraestruturas Recolha'!$F$31:$H$105,INT((ROWS($B$1:B196)-1)/3)+1,MOD(ROWS($B$1:B196)-1,3)+1))</f>
        <v/>
      </c>
      <c r="T197" s="138" t="str">
        <f>IF(OR(L197="",'Infraestruturas Recolha'!$C$108="",'Infraestruturas Recolha'!$C$108="(máximo 300 carateres)"),"",'Infraestruturas Recolha'!$C$108)</f>
        <v/>
      </c>
    </row>
    <row r="198" spans="1:20">
      <c r="A198" s="24" t="str">
        <f>IF(I198="","",IF(OR('Identificação da EG'!$B$7=0,'Identificação da EG'!$B$7=""),"",Capa!$C$10))</f>
        <v/>
      </c>
      <c r="B198" s="24" t="str">
        <f>IF(I198="","",IF(OR('Identificação da EG'!$B$7=0,'Identificação da EG'!$B$7=""),"",'Identificação da EG'!$B$7))</f>
        <v/>
      </c>
      <c r="C198" s="24" t="str">
        <f>IF(I198="","",IF(B198="","",VLOOKUP(B198,Auxiliar!$DK$23:$DL$45,2,0)))</f>
        <v/>
      </c>
      <c r="D198" s="24" t="str">
        <f>IF(I198="","",IF(OR('Identificação da EG'!$B$7=0,'Identificação da EG'!$B$7=""),"","Portugal"))</f>
        <v/>
      </c>
      <c r="E198" s="24" t="str">
        <f>IF(I198="","",'Identificação da EG'!$C$7)</f>
        <v/>
      </c>
      <c r="F198" s="24" t="str">
        <f>IF(I198="","",'Identificação da EG'!$E$7)</f>
        <v/>
      </c>
      <c r="G198" s="24" t="str">
        <f t="shared" si="9"/>
        <v/>
      </c>
      <c r="H198" s="24" t="str">
        <f>IF(I198="","",'Identificação da EG'!$D$7)</f>
        <v/>
      </c>
      <c r="I198" s="138" t="str">
        <f t="shared" si="10"/>
        <v/>
      </c>
      <c r="J198" s="138" t="str">
        <v/>
      </c>
      <c r="K198" s="138"/>
      <c r="L198" s="138" t="str">
        <v/>
      </c>
      <c r="M198" s="138"/>
      <c r="N198" s="138"/>
      <c r="O198" s="142" t="str">
        <v/>
      </c>
      <c r="P198" s="142" t="str">
        <v/>
      </c>
      <c r="Q198" s="138" t="str">
        <f>IF(L197="","","Nº de alojamentos abrangidos")</f>
        <v/>
      </c>
      <c r="R198" s="138" t="str">
        <f t="shared" si="11"/>
        <v/>
      </c>
      <c r="S198" s="138" t="str" cm="1">
        <f t="array" ref="S198">IF(ISBLANK(INDEX('Infraestruturas Recolha'!$F$31:$H$105,INT((ROWS($B$1:B197)-1)/3)+1,MOD(ROWS($B$1:B197)-1,3)+1)),"",INDEX('Infraestruturas Recolha'!$F$31:$H$105,INT((ROWS($B$1:B197)-1)/3)+1,MOD(ROWS($B$1:B197)-1,3)+1))</f>
        <v/>
      </c>
      <c r="T198" s="138" t="str">
        <f>IF(OR(L198="",'Infraestruturas Recolha'!$C$108="",'Infraestruturas Recolha'!$C$108="(máximo 300 carateres)"),"",'Infraestruturas Recolha'!$C$108)</f>
        <v/>
      </c>
    </row>
    <row r="199" spans="1:20">
      <c r="A199" s="24" t="str">
        <f>IF(I199="","",IF(OR('Identificação da EG'!$B$7=0,'Identificação da EG'!$B$7=""),"",Capa!$C$10))</f>
        <v/>
      </c>
      <c r="B199" s="24" t="str">
        <f>IF(I199="","",IF(OR('Identificação da EG'!$B$7=0,'Identificação da EG'!$B$7=""),"",'Identificação da EG'!$B$7))</f>
        <v/>
      </c>
      <c r="C199" s="24" t="str">
        <f>IF(I199="","",IF(B199="","",VLOOKUP(B199,Auxiliar!$DK$23:$DL$45,2,0)))</f>
        <v/>
      </c>
      <c r="D199" s="24" t="str">
        <f>IF(I199="","",IF(OR('Identificação da EG'!$B$7=0,'Identificação da EG'!$B$7=""),"","Portugal"))</f>
        <v/>
      </c>
      <c r="E199" s="24" t="str">
        <f>IF(I199="","",'Identificação da EG'!$C$7)</f>
        <v/>
      </c>
      <c r="F199" s="24" t="str">
        <f>IF(I199="","",'Identificação da EG'!$E$7)</f>
        <v/>
      </c>
      <c r="G199" s="24" t="str">
        <f t="shared" si="9"/>
        <v/>
      </c>
      <c r="H199" s="24" t="str">
        <f>IF(I199="","",'Identificação da EG'!$D$7)</f>
        <v/>
      </c>
      <c r="I199" s="138" t="str">
        <f t="shared" si="10"/>
        <v/>
      </c>
      <c r="J199" s="138" t="str">
        <v/>
      </c>
      <c r="K199" s="138"/>
      <c r="L199" s="138" t="str">
        <v/>
      </c>
      <c r="M199" s="138"/>
      <c r="N199" s="138"/>
      <c r="O199" s="142" t="str">
        <v/>
      </c>
      <c r="P199" s="142" t="str">
        <v/>
      </c>
      <c r="Q199" s="138" t="str">
        <f>IF(L197="","","Nº de estabelecimentos abrangidos")</f>
        <v/>
      </c>
      <c r="R199" s="138" t="str">
        <f t="shared" si="11"/>
        <v/>
      </c>
      <c r="S199" s="138" t="str" cm="1">
        <f t="array" ref="S199">IF(ISBLANK(INDEX('Infraestruturas Recolha'!$F$31:$H$105,INT((ROWS($B$1:B198)-1)/3)+1,MOD(ROWS($B$1:B198)-1,3)+1)),"",INDEX('Infraestruturas Recolha'!$F$31:$H$105,INT((ROWS($B$1:B198)-1)/3)+1,MOD(ROWS($B$1:B198)-1,3)+1))</f>
        <v/>
      </c>
      <c r="T199" s="138" t="str">
        <f>IF(OR(L199="",'Infraestruturas Recolha'!$C$108="",'Infraestruturas Recolha'!$C$108="(máximo 300 carateres)"),"",'Infraestruturas Recolha'!$C$108)</f>
        <v/>
      </c>
    </row>
    <row r="200" spans="1:20">
      <c r="A200" s="24" t="str">
        <f>IF(I200="","",IF(OR('Identificação da EG'!$B$7=0,'Identificação da EG'!$B$7=""),"",Capa!$C$10))</f>
        <v/>
      </c>
      <c r="B200" s="24" t="str">
        <f>IF(I200="","",IF(OR('Identificação da EG'!$B$7=0,'Identificação da EG'!$B$7=""),"",'Identificação da EG'!$B$7))</f>
        <v/>
      </c>
      <c r="C200" s="24" t="str">
        <f>IF(I200="","",IF(B200="","",VLOOKUP(B200,Auxiliar!$DK$23:$DL$45,2,0)))</f>
        <v/>
      </c>
      <c r="D200" s="24" t="str">
        <f>IF(I200="","",IF(OR('Identificação da EG'!$B$7=0,'Identificação da EG'!$B$7=""),"","Portugal"))</f>
        <v/>
      </c>
      <c r="E200" s="24" t="str">
        <f>IF(I200="","",'Identificação da EG'!$C$7)</f>
        <v/>
      </c>
      <c r="F200" s="24" t="str">
        <f>IF(I200="","",'Identificação da EG'!$E$7)</f>
        <v/>
      </c>
      <c r="G200" s="24" t="str">
        <f t="shared" si="9"/>
        <v/>
      </c>
      <c r="H200" s="24" t="str">
        <f>IF(I200="","",'Identificação da EG'!$D$7)</f>
        <v/>
      </c>
      <c r="I200" s="138" t="str">
        <f t="shared" si="10"/>
        <v/>
      </c>
      <c r="J200" s="138" t="str">
        <v/>
      </c>
      <c r="K200" s="138"/>
      <c r="L200" s="138" t="str">
        <v/>
      </c>
      <c r="M200" s="138"/>
      <c r="N200" s="138"/>
      <c r="O200" s="142" t="str">
        <v/>
      </c>
      <c r="P200" s="142" t="str">
        <v/>
      </c>
      <c r="Q200" s="138" t="str">
        <f>IF(L200="","","Nº de contentores")</f>
        <v/>
      </c>
      <c r="R200" s="138" t="str">
        <f t="shared" si="11"/>
        <v/>
      </c>
      <c r="S200" s="138" t="str" cm="1">
        <f t="array" ref="S200">IF(ISBLANK(INDEX('Infraestruturas Recolha'!$F$31:$H$105,INT((ROWS($B$1:B199)-1)/3)+1,MOD(ROWS($B$1:B199)-1,3)+1)),"",INDEX('Infraestruturas Recolha'!$F$31:$H$105,INT((ROWS($B$1:B199)-1)/3)+1,MOD(ROWS($B$1:B199)-1,3)+1))</f>
        <v/>
      </c>
      <c r="T200" s="138" t="str">
        <f>IF(OR(L200="",'Infraestruturas Recolha'!$C$108="",'Infraestruturas Recolha'!$C$108="(máximo 300 carateres)"),"",'Infraestruturas Recolha'!$C$108)</f>
        <v/>
      </c>
    </row>
    <row r="201" spans="1:20">
      <c r="A201" s="24" t="str">
        <f>IF(I201="","",IF(OR('Identificação da EG'!$B$7=0,'Identificação da EG'!$B$7=""),"",Capa!$C$10))</f>
        <v/>
      </c>
      <c r="B201" s="24" t="str">
        <f>IF(I201="","",IF(OR('Identificação da EG'!$B$7=0,'Identificação da EG'!$B$7=""),"",'Identificação da EG'!$B$7))</f>
        <v/>
      </c>
      <c r="C201" s="24" t="str">
        <f>IF(I201="","",IF(B201="","",VLOOKUP(B201,Auxiliar!$DK$23:$DL$45,2,0)))</f>
        <v/>
      </c>
      <c r="D201" s="24" t="str">
        <f>IF(I201="","",IF(OR('Identificação da EG'!$B$7=0,'Identificação da EG'!$B$7=""),"","Portugal"))</f>
        <v/>
      </c>
      <c r="E201" s="24" t="str">
        <f>IF(I201="","",'Identificação da EG'!$C$7)</f>
        <v/>
      </c>
      <c r="F201" s="24" t="str">
        <f>IF(I201="","",'Identificação da EG'!$E$7)</f>
        <v/>
      </c>
      <c r="G201" s="24" t="str">
        <f t="shared" si="9"/>
        <v/>
      </c>
      <c r="H201" s="24" t="str">
        <f>IF(I201="","",'Identificação da EG'!$D$7)</f>
        <v/>
      </c>
      <c r="I201" s="138" t="str">
        <f t="shared" si="10"/>
        <v/>
      </c>
      <c r="J201" s="138" t="str">
        <v/>
      </c>
      <c r="K201" s="138"/>
      <c r="L201" s="138" t="str">
        <v/>
      </c>
      <c r="M201" s="138"/>
      <c r="N201" s="138"/>
      <c r="O201" s="142" t="str">
        <v/>
      </c>
      <c r="P201" s="142" t="str">
        <v/>
      </c>
      <c r="Q201" s="138" t="str">
        <f>IF(L200="","","Nº de alojamentos abrangidos")</f>
        <v/>
      </c>
      <c r="R201" s="138" t="str">
        <f t="shared" si="11"/>
        <v/>
      </c>
      <c r="S201" s="138" t="str" cm="1">
        <f t="array" ref="S201">IF(ISBLANK(INDEX('Infraestruturas Recolha'!$F$31:$H$105,INT((ROWS($B$1:B200)-1)/3)+1,MOD(ROWS($B$1:B200)-1,3)+1)),"",INDEX('Infraestruturas Recolha'!$F$31:$H$105,INT((ROWS($B$1:B200)-1)/3)+1,MOD(ROWS($B$1:B200)-1,3)+1))</f>
        <v/>
      </c>
      <c r="T201" s="138" t="str">
        <f>IF(OR(L201="",'Infraestruturas Recolha'!$C$108="",'Infraestruturas Recolha'!$C$108="(máximo 300 carateres)"),"",'Infraestruturas Recolha'!$C$108)</f>
        <v/>
      </c>
    </row>
    <row r="202" spans="1:20">
      <c r="A202" s="24" t="str">
        <f>IF(I202="","",IF(OR('Identificação da EG'!$B$7=0,'Identificação da EG'!$B$7=""),"",Capa!$C$10))</f>
        <v/>
      </c>
      <c r="B202" s="24" t="str">
        <f>IF(I202="","",IF(OR('Identificação da EG'!$B$7=0,'Identificação da EG'!$B$7=""),"",'Identificação da EG'!$B$7))</f>
        <v/>
      </c>
      <c r="C202" s="24" t="str">
        <f>IF(I202="","",IF(B202="","",VLOOKUP(B202,Auxiliar!$DK$23:$DL$45,2,0)))</f>
        <v/>
      </c>
      <c r="D202" s="24" t="str">
        <f>IF(I202="","",IF(OR('Identificação da EG'!$B$7=0,'Identificação da EG'!$B$7=""),"","Portugal"))</f>
        <v/>
      </c>
      <c r="E202" s="24" t="str">
        <f>IF(I202="","",'Identificação da EG'!$C$7)</f>
        <v/>
      </c>
      <c r="F202" s="24" t="str">
        <f>IF(I202="","",'Identificação da EG'!$E$7)</f>
        <v/>
      </c>
      <c r="G202" s="24" t="str">
        <f t="shared" si="9"/>
        <v/>
      </c>
      <c r="H202" s="24" t="str">
        <f>IF(I202="","",'Identificação da EG'!$D$7)</f>
        <v/>
      </c>
      <c r="I202" s="138" t="str">
        <f t="shared" si="10"/>
        <v/>
      </c>
      <c r="J202" s="138" t="str">
        <v/>
      </c>
      <c r="K202" s="138"/>
      <c r="L202" s="138" t="str">
        <v/>
      </c>
      <c r="M202" s="138"/>
      <c r="N202" s="138"/>
      <c r="O202" s="142" t="str">
        <v/>
      </c>
      <c r="P202" s="142" t="str">
        <v/>
      </c>
      <c r="Q202" s="138" t="str">
        <f>IF(L200="","","Nº de estabelecimentos abrangidos")</f>
        <v/>
      </c>
      <c r="R202" s="138" t="str">
        <f t="shared" si="11"/>
        <v/>
      </c>
      <c r="S202" s="138" t="str" cm="1">
        <f t="array" ref="S202">IF(ISBLANK(INDEX('Infraestruturas Recolha'!$F$31:$H$105,INT((ROWS($B$1:B201)-1)/3)+1,MOD(ROWS($B$1:B201)-1,3)+1)),"",INDEX('Infraestruturas Recolha'!$F$31:$H$105,INT((ROWS($B$1:B201)-1)/3)+1,MOD(ROWS($B$1:B201)-1,3)+1))</f>
        <v/>
      </c>
      <c r="T202" s="138" t="str">
        <f>IF(OR(L202="",'Infraestruturas Recolha'!$C$108="",'Infraestruturas Recolha'!$C$108="(máximo 300 carateres)"),"",'Infraestruturas Recolha'!$C$108)</f>
        <v/>
      </c>
    </row>
    <row r="203" spans="1:20">
      <c r="A203" s="24" t="str">
        <f>IF(I203="","",IF(OR('Identificação da EG'!$B$7=0,'Identificação da EG'!$B$7=""),"",Capa!$C$10))</f>
        <v/>
      </c>
      <c r="B203" s="24" t="str">
        <f>IF(I203="","",IF(OR('Identificação da EG'!$B$7=0,'Identificação da EG'!$B$7=""),"",'Identificação da EG'!$B$7))</f>
        <v/>
      </c>
      <c r="C203" s="24" t="str">
        <f>IF(I203="","",IF(B203="","",VLOOKUP(B203,Auxiliar!$DK$23:$DL$45,2,0)))</f>
        <v/>
      </c>
      <c r="D203" s="24" t="str">
        <f>IF(I203="","",IF(OR('Identificação da EG'!$B$7=0,'Identificação da EG'!$B$7=""),"","Portugal"))</f>
        <v/>
      </c>
      <c r="E203" s="24" t="str">
        <f>IF(I203="","",'Identificação da EG'!$C$7)</f>
        <v/>
      </c>
      <c r="F203" s="24" t="str">
        <f>IF(I203="","",'Identificação da EG'!$E$7)</f>
        <v/>
      </c>
      <c r="G203" s="24" t="str">
        <f t="shared" si="9"/>
        <v/>
      </c>
      <c r="H203" s="24" t="str">
        <f>IF(I203="","",'Identificação da EG'!$D$7)</f>
        <v/>
      </c>
      <c r="I203" s="138" t="str">
        <f t="shared" si="10"/>
        <v/>
      </c>
      <c r="J203" s="138" t="str">
        <v/>
      </c>
      <c r="K203" s="138"/>
      <c r="L203" s="138" t="str">
        <v/>
      </c>
      <c r="M203" s="138"/>
      <c r="N203" s="138"/>
      <c r="O203" s="142" t="str">
        <v/>
      </c>
      <c r="P203" s="142" t="str">
        <v/>
      </c>
      <c r="Q203" s="138" t="str">
        <f>IF(L203="","","Nº de contentores")</f>
        <v/>
      </c>
      <c r="R203" s="138" t="str">
        <f t="shared" si="11"/>
        <v/>
      </c>
      <c r="S203" s="138" t="str" cm="1">
        <f t="array" ref="S203">IF(ISBLANK(INDEX('Infraestruturas Recolha'!$F$31:$H$105,INT((ROWS($B$1:B202)-1)/3)+1,MOD(ROWS($B$1:B202)-1,3)+1)),"",INDEX('Infraestruturas Recolha'!$F$31:$H$105,INT((ROWS($B$1:B202)-1)/3)+1,MOD(ROWS($B$1:B202)-1,3)+1))</f>
        <v/>
      </c>
      <c r="T203" s="138" t="str">
        <f>IF(OR(L203="",'Infraestruturas Recolha'!$C$108="",'Infraestruturas Recolha'!$C$108="(máximo 300 carateres)"),"",'Infraestruturas Recolha'!$C$108)</f>
        <v/>
      </c>
    </row>
    <row r="204" spans="1:20">
      <c r="A204" s="24" t="str">
        <f>IF(I204="","",IF(OR('Identificação da EG'!$B$7=0,'Identificação da EG'!$B$7=""),"",Capa!$C$10))</f>
        <v/>
      </c>
      <c r="B204" s="24" t="str">
        <f>IF(I204="","",IF(OR('Identificação da EG'!$B$7=0,'Identificação da EG'!$B$7=""),"",'Identificação da EG'!$B$7))</f>
        <v/>
      </c>
      <c r="C204" s="24" t="str">
        <f>IF(I204="","",IF(B204="","",VLOOKUP(B204,Auxiliar!$DK$23:$DL$45,2,0)))</f>
        <v/>
      </c>
      <c r="D204" s="24" t="str">
        <f>IF(I204="","",IF(OR('Identificação da EG'!$B$7=0,'Identificação da EG'!$B$7=""),"","Portugal"))</f>
        <v/>
      </c>
      <c r="E204" s="24" t="str">
        <f>IF(I204="","",'Identificação da EG'!$C$7)</f>
        <v/>
      </c>
      <c r="F204" s="24" t="str">
        <f>IF(I204="","",'Identificação da EG'!$E$7)</f>
        <v/>
      </c>
      <c r="G204" s="24" t="str">
        <f t="shared" si="9"/>
        <v/>
      </c>
      <c r="H204" s="24" t="str">
        <f>IF(I204="","",'Identificação da EG'!$D$7)</f>
        <v/>
      </c>
      <c r="I204" s="138" t="str">
        <f t="shared" si="10"/>
        <v/>
      </c>
      <c r="J204" s="138" t="str">
        <v/>
      </c>
      <c r="K204" s="138"/>
      <c r="L204" s="138" t="str">
        <v/>
      </c>
      <c r="M204" s="138"/>
      <c r="N204" s="138"/>
      <c r="O204" s="142" t="str">
        <v/>
      </c>
      <c r="P204" s="142" t="str">
        <v/>
      </c>
      <c r="Q204" s="138" t="str">
        <f>IF(L203="","","Nº de alojamentos abrangidos")</f>
        <v/>
      </c>
      <c r="R204" s="138" t="str">
        <f t="shared" si="11"/>
        <v/>
      </c>
      <c r="S204" s="138" t="str" cm="1">
        <f t="array" ref="S204">IF(ISBLANK(INDEX('Infraestruturas Recolha'!$F$31:$H$105,INT((ROWS($B$1:B203)-1)/3)+1,MOD(ROWS($B$1:B203)-1,3)+1)),"",INDEX('Infraestruturas Recolha'!$F$31:$H$105,INT((ROWS($B$1:B203)-1)/3)+1,MOD(ROWS($B$1:B203)-1,3)+1))</f>
        <v/>
      </c>
      <c r="T204" s="138" t="str">
        <f>IF(OR(L204="",'Infraestruturas Recolha'!$C$108="",'Infraestruturas Recolha'!$C$108="(máximo 300 carateres)"),"",'Infraestruturas Recolha'!$C$108)</f>
        <v/>
      </c>
    </row>
    <row r="205" spans="1:20">
      <c r="A205" s="24" t="str">
        <f>IF(I205="","",IF(OR('Identificação da EG'!$B$7=0,'Identificação da EG'!$B$7=""),"",Capa!$C$10))</f>
        <v/>
      </c>
      <c r="B205" s="24" t="str">
        <f>IF(I205="","",IF(OR('Identificação da EG'!$B$7=0,'Identificação da EG'!$B$7=""),"",'Identificação da EG'!$B$7))</f>
        <v/>
      </c>
      <c r="C205" s="24" t="str">
        <f>IF(I205="","",IF(B205="","",VLOOKUP(B205,Auxiliar!$DK$23:$DL$45,2,0)))</f>
        <v/>
      </c>
      <c r="D205" s="24" t="str">
        <f>IF(I205="","",IF(OR('Identificação da EG'!$B$7=0,'Identificação da EG'!$B$7=""),"","Portugal"))</f>
        <v/>
      </c>
      <c r="E205" s="24" t="str">
        <f>IF(I205="","",'Identificação da EG'!$C$7)</f>
        <v/>
      </c>
      <c r="F205" s="24" t="str">
        <f>IF(I205="","",'Identificação da EG'!$E$7)</f>
        <v/>
      </c>
      <c r="G205" s="24" t="str">
        <f t="shared" si="9"/>
        <v/>
      </c>
      <c r="H205" s="24" t="str">
        <f>IF(I205="","",'Identificação da EG'!$D$7)</f>
        <v/>
      </c>
      <c r="I205" s="138" t="str">
        <f t="shared" si="10"/>
        <v/>
      </c>
      <c r="J205" s="138" t="str">
        <v/>
      </c>
      <c r="K205" s="138"/>
      <c r="L205" s="138" t="str">
        <v/>
      </c>
      <c r="M205" s="138"/>
      <c r="N205" s="138"/>
      <c r="O205" s="142" t="str">
        <v/>
      </c>
      <c r="P205" s="142" t="str">
        <v/>
      </c>
      <c r="Q205" s="138" t="str">
        <f>IF(L203="","","Nº de estabelecimentos abrangidos")</f>
        <v/>
      </c>
      <c r="R205" s="138" t="str">
        <f t="shared" si="11"/>
        <v/>
      </c>
      <c r="S205" s="138" t="str" cm="1">
        <f t="array" ref="S205">IF(ISBLANK(INDEX('Infraestruturas Recolha'!$F$31:$H$105,INT((ROWS($B$1:B204)-1)/3)+1,MOD(ROWS($B$1:B204)-1,3)+1)),"",INDEX('Infraestruturas Recolha'!$F$31:$H$105,INT((ROWS($B$1:B204)-1)/3)+1,MOD(ROWS($B$1:B204)-1,3)+1))</f>
        <v/>
      </c>
      <c r="T205" s="138" t="str">
        <f>IF(OR(L205="",'Infraestruturas Recolha'!$C$108="",'Infraestruturas Recolha'!$C$108="(máximo 300 carateres)"),"",'Infraestruturas Recolha'!$C$108)</f>
        <v/>
      </c>
    </row>
    <row r="206" spans="1:20">
      <c r="A206" s="24" t="str">
        <f>IF(I206="","",IF(OR('Identificação da EG'!$B$7=0,'Identificação da EG'!$B$7=""),"",Capa!$C$10))</f>
        <v/>
      </c>
      <c r="B206" s="24" t="str">
        <f>IF(I206="","",IF(OR('Identificação da EG'!$B$7=0,'Identificação da EG'!$B$7=""),"",'Identificação da EG'!$B$7))</f>
        <v/>
      </c>
      <c r="C206" s="24" t="str">
        <f>IF(I206="","",IF(B206="","",VLOOKUP(B206,Auxiliar!$DK$23:$DL$45,2,0)))</f>
        <v/>
      </c>
      <c r="D206" s="24" t="str">
        <f>IF(I206="","",IF(OR('Identificação da EG'!$B$7=0,'Identificação da EG'!$B$7=""),"","Portugal"))</f>
        <v/>
      </c>
      <c r="E206" s="24" t="str">
        <f>IF(I206="","",'Identificação da EG'!$C$7)</f>
        <v/>
      </c>
      <c r="F206" s="24" t="str">
        <f>IF(I206="","",'Identificação da EG'!$E$7)</f>
        <v/>
      </c>
      <c r="G206" s="24" t="str">
        <f t="shared" si="9"/>
        <v/>
      </c>
      <c r="H206" s="24" t="str">
        <f>IF(I206="","",'Identificação da EG'!$D$7)</f>
        <v/>
      </c>
      <c r="I206" s="138" t="str">
        <f t="shared" si="10"/>
        <v/>
      </c>
      <c r="J206" s="138" t="str">
        <v/>
      </c>
      <c r="K206" s="138"/>
      <c r="L206" s="138" t="str">
        <v/>
      </c>
      <c r="M206" s="138"/>
      <c r="N206" s="138"/>
      <c r="O206" s="142" t="str">
        <v/>
      </c>
      <c r="P206" s="142" t="str">
        <v/>
      </c>
      <c r="Q206" s="138" t="str">
        <f>IF(L206="","","Nº de contentores")</f>
        <v/>
      </c>
      <c r="R206" s="138" t="str">
        <f t="shared" si="11"/>
        <v/>
      </c>
      <c r="S206" s="138" t="str" cm="1">
        <f t="array" ref="S206">IF(ISBLANK(INDEX('Infraestruturas Recolha'!$F$31:$H$105,INT((ROWS($B$1:B205)-1)/3)+1,MOD(ROWS($B$1:B205)-1,3)+1)),"",INDEX('Infraestruturas Recolha'!$F$31:$H$105,INT((ROWS($B$1:B205)-1)/3)+1,MOD(ROWS($B$1:B205)-1,3)+1))</f>
        <v/>
      </c>
      <c r="T206" s="138" t="str">
        <f>IF(OR(L206="",'Infraestruturas Recolha'!$C$108="",'Infraestruturas Recolha'!$C$108="(máximo 300 carateres)"),"",'Infraestruturas Recolha'!$C$108)</f>
        <v/>
      </c>
    </row>
    <row r="207" spans="1:20">
      <c r="A207" s="24" t="str">
        <f>IF(I207="","",IF(OR('Identificação da EG'!$B$7=0,'Identificação da EG'!$B$7=""),"",Capa!$C$10))</f>
        <v/>
      </c>
      <c r="B207" s="24" t="str">
        <f>IF(I207="","",IF(OR('Identificação da EG'!$B$7=0,'Identificação da EG'!$B$7=""),"",'Identificação da EG'!$B$7))</f>
        <v/>
      </c>
      <c r="C207" s="24" t="str">
        <f>IF(I207="","",IF(B207="","",VLOOKUP(B207,Auxiliar!$DK$23:$DL$45,2,0)))</f>
        <v/>
      </c>
      <c r="D207" s="24" t="str">
        <f>IF(I207="","",IF(OR('Identificação da EG'!$B$7=0,'Identificação da EG'!$B$7=""),"","Portugal"))</f>
        <v/>
      </c>
      <c r="E207" s="24" t="str">
        <f>IF(I207="","",'Identificação da EG'!$C$7)</f>
        <v/>
      </c>
      <c r="F207" s="24" t="str">
        <f>IF(I207="","",'Identificação da EG'!$E$7)</f>
        <v/>
      </c>
      <c r="G207" s="24" t="str">
        <f t="shared" si="9"/>
        <v/>
      </c>
      <c r="H207" s="24" t="str">
        <f>IF(I207="","",'Identificação da EG'!$D$7)</f>
        <v/>
      </c>
      <c r="I207" s="138" t="str">
        <f t="shared" si="10"/>
        <v/>
      </c>
      <c r="J207" s="138" t="str">
        <v/>
      </c>
      <c r="K207" s="138"/>
      <c r="L207" s="138" t="str">
        <v/>
      </c>
      <c r="M207" s="138"/>
      <c r="N207" s="138"/>
      <c r="O207" s="142" t="str">
        <v/>
      </c>
      <c r="P207" s="142" t="str">
        <v/>
      </c>
      <c r="Q207" s="138" t="str">
        <f>IF(L206="","","Nº de alojamentos abrangidos")</f>
        <v/>
      </c>
      <c r="R207" s="138" t="str">
        <f t="shared" si="11"/>
        <v/>
      </c>
      <c r="S207" s="138" t="str" cm="1">
        <f t="array" ref="S207">IF(ISBLANK(INDEX('Infraestruturas Recolha'!$F$31:$H$105,INT((ROWS($B$1:B206)-1)/3)+1,MOD(ROWS($B$1:B206)-1,3)+1)),"",INDEX('Infraestruturas Recolha'!$F$31:$H$105,INT((ROWS($B$1:B206)-1)/3)+1,MOD(ROWS($B$1:B206)-1,3)+1))</f>
        <v/>
      </c>
      <c r="T207" s="138" t="str">
        <f>IF(OR(L207="",'Infraestruturas Recolha'!$C$108="",'Infraestruturas Recolha'!$C$108="(máximo 300 carateres)"),"",'Infraestruturas Recolha'!$C$108)</f>
        <v/>
      </c>
    </row>
    <row r="208" spans="1:20">
      <c r="A208" s="24" t="str">
        <f>IF(I208="","",IF(OR('Identificação da EG'!$B$7=0,'Identificação da EG'!$B$7=""),"",Capa!$C$10))</f>
        <v/>
      </c>
      <c r="B208" s="24" t="str">
        <f>IF(I208="","",IF(OR('Identificação da EG'!$B$7=0,'Identificação da EG'!$B$7=""),"",'Identificação da EG'!$B$7))</f>
        <v/>
      </c>
      <c r="C208" s="24" t="str">
        <f>IF(I208="","",IF(B208="","",VLOOKUP(B208,Auxiliar!$DK$23:$DL$45,2,0)))</f>
        <v/>
      </c>
      <c r="D208" s="24" t="str">
        <f>IF(I208="","",IF(OR('Identificação da EG'!$B$7=0,'Identificação da EG'!$B$7=""),"","Portugal"))</f>
        <v/>
      </c>
      <c r="E208" s="24" t="str">
        <f>IF(I208="","",'Identificação da EG'!$C$7)</f>
        <v/>
      </c>
      <c r="F208" s="24" t="str">
        <f>IF(I208="","",'Identificação da EG'!$E$7)</f>
        <v/>
      </c>
      <c r="G208" s="24" t="str">
        <f t="shared" si="9"/>
        <v/>
      </c>
      <c r="H208" s="24" t="str">
        <f>IF(I208="","",'Identificação da EG'!$D$7)</f>
        <v/>
      </c>
      <c r="I208" s="138" t="str">
        <f t="shared" si="10"/>
        <v/>
      </c>
      <c r="J208" s="138" t="str">
        <v/>
      </c>
      <c r="K208" s="138"/>
      <c r="L208" s="138" t="str">
        <v/>
      </c>
      <c r="M208" s="138"/>
      <c r="N208" s="138"/>
      <c r="O208" s="142" t="str">
        <v/>
      </c>
      <c r="P208" s="142" t="str">
        <v/>
      </c>
      <c r="Q208" s="138" t="str">
        <f>IF(L206="","","Nº de estabelecimentos abrangidos")</f>
        <v/>
      </c>
      <c r="R208" s="138" t="str">
        <f t="shared" si="11"/>
        <v/>
      </c>
      <c r="S208" s="138" t="str" cm="1">
        <f t="array" ref="S208">IF(ISBLANK(INDEX('Infraestruturas Recolha'!$F$31:$H$105,INT((ROWS($B$1:B207)-1)/3)+1,MOD(ROWS($B$1:B207)-1,3)+1)),"",INDEX('Infraestruturas Recolha'!$F$31:$H$105,INT((ROWS($B$1:B207)-1)/3)+1,MOD(ROWS($B$1:B207)-1,3)+1))</f>
        <v/>
      </c>
      <c r="T208" s="138" t="str">
        <f>IF(OR(L208="",'Infraestruturas Recolha'!$C$108="",'Infraestruturas Recolha'!$C$108="(máximo 300 carateres)"),"",'Infraestruturas Recolha'!$C$108)</f>
        <v/>
      </c>
    </row>
    <row r="209" spans="1:20">
      <c r="A209" s="24" t="str">
        <f>IF(I209="","",IF(OR('Identificação da EG'!$B$7=0,'Identificação da EG'!$B$7=""),"",Capa!$C$10))</f>
        <v/>
      </c>
      <c r="B209" s="24" t="str">
        <f>IF(I209="","",IF(OR('Identificação da EG'!$B$7=0,'Identificação da EG'!$B$7=""),"",'Identificação da EG'!$B$7))</f>
        <v/>
      </c>
      <c r="C209" s="24" t="str">
        <f>IF(I209="","",IF(B209="","",VLOOKUP(B209,Auxiliar!$DK$23:$DL$45,2,0)))</f>
        <v/>
      </c>
      <c r="D209" s="24" t="str">
        <f>IF(I209="","",IF(OR('Identificação da EG'!$B$7=0,'Identificação da EG'!$B$7=""),"","Portugal"))</f>
        <v/>
      </c>
      <c r="E209" s="24" t="str">
        <f>IF(I209="","",'Identificação da EG'!$C$7)</f>
        <v/>
      </c>
      <c r="F209" s="24" t="str">
        <f>IF(I209="","",'Identificação da EG'!$E$7)</f>
        <v/>
      </c>
      <c r="G209" s="24" t="str">
        <f t="shared" si="9"/>
        <v/>
      </c>
      <c r="H209" s="24" t="str">
        <f>IF(I209="","",'Identificação da EG'!$D$7)</f>
        <v/>
      </c>
      <c r="I209" s="138" t="str">
        <f t="shared" si="10"/>
        <v/>
      </c>
      <c r="J209" s="138" t="str">
        <v/>
      </c>
      <c r="K209" s="138"/>
      <c r="L209" s="138" t="str">
        <v/>
      </c>
      <c r="M209" s="138"/>
      <c r="N209" s="138"/>
      <c r="O209" s="142" t="str">
        <v/>
      </c>
      <c r="P209" s="142" t="str">
        <v/>
      </c>
      <c r="Q209" s="138" t="str">
        <f>IF(L209="","","Nº de contentores")</f>
        <v/>
      </c>
      <c r="R209" s="138" t="str">
        <f t="shared" si="11"/>
        <v/>
      </c>
      <c r="S209" s="138" t="str" cm="1">
        <f t="array" ref="S209">IF(ISBLANK(INDEX('Infraestruturas Recolha'!$F$31:$H$105,INT((ROWS($B$1:B208)-1)/3)+1,MOD(ROWS($B$1:B208)-1,3)+1)),"",INDEX('Infraestruturas Recolha'!$F$31:$H$105,INT((ROWS($B$1:B208)-1)/3)+1,MOD(ROWS($B$1:B208)-1,3)+1))</f>
        <v/>
      </c>
      <c r="T209" s="138" t="str">
        <f>IF(OR(L209="",'Infraestruturas Recolha'!$C$108="",'Infraestruturas Recolha'!$C$108="(máximo 300 carateres)"),"",'Infraestruturas Recolha'!$C$108)</f>
        <v/>
      </c>
    </row>
    <row r="210" spans="1:20">
      <c r="A210" s="24" t="str">
        <f>IF(I210="","",IF(OR('Identificação da EG'!$B$7=0,'Identificação da EG'!$B$7=""),"",Capa!$C$10))</f>
        <v/>
      </c>
      <c r="B210" s="24" t="str">
        <f>IF(I210="","",IF(OR('Identificação da EG'!$B$7=0,'Identificação da EG'!$B$7=""),"",'Identificação da EG'!$B$7))</f>
        <v/>
      </c>
      <c r="C210" s="24" t="str">
        <f>IF(I210="","",IF(B210="","",VLOOKUP(B210,Auxiliar!$DK$23:$DL$45,2,0)))</f>
        <v/>
      </c>
      <c r="D210" s="24" t="str">
        <f>IF(I210="","",IF(OR('Identificação da EG'!$B$7=0,'Identificação da EG'!$B$7=""),"","Portugal"))</f>
        <v/>
      </c>
      <c r="E210" s="24" t="str">
        <f>IF(I210="","",'Identificação da EG'!$C$7)</f>
        <v/>
      </c>
      <c r="F210" s="24" t="str">
        <f>IF(I210="","",'Identificação da EG'!$E$7)</f>
        <v/>
      </c>
      <c r="G210" s="24" t="str">
        <f t="shared" si="9"/>
        <v/>
      </c>
      <c r="H210" s="24" t="str">
        <f>IF(I210="","",'Identificação da EG'!$D$7)</f>
        <v/>
      </c>
      <c r="I210" s="138" t="str">
        <f t="shared" si="10"/>
        <v/>
      </c>
      <c r="J210" s="138" t="str">
        <v/>
      </c>
      <c r="K210" s="138"/>
      <c r="L210" s="138" t="str">
        <v/>
      </c>
      <c r="M210" s="138"/>
      <c r="N210" s="138"/>
      <c r="O210" s="142" t="str">
        <v/>
      </c>
      <c r="P210" s="142" t="str">
        <v/>
      </c>
      <c r="Q210" s="138" t="str">
        <f>IF(L209="","","Nº de alojamentos abrangidos")</f>
        <v/>
      </c>
      <c r="R210" s="138" t="str">
        <f t="shared" si="11"/>
        <v/>
      </c>
      <c r="S210" s="138" t="str" cm="1">
        <f t="array" ref="S210">IF(ISBLANK(INDEX('Infraestruturas Recolha'!$F$31:$H$105,INT((ROWS($B$1:B209)-1)/3)+1,MOD(ROWS($B$1:B209)-1,3)+1)),"",INDEX('Infraestruturas Recolha'!$F$31:$H$105,INT((ROWS($B$1:B209)-1)/3)+1,MOD(ROWS($B$1:B209)-1,3)+1))</f>
        <v/>
      </c>
      <c r="T210" s="138" t="str">
        <f>IF(OR(L210="",'Infraestruturas Recolha'!$C$108="",'Infraestruturas Recolha'!$C$108="(máximo 300 carateres)"),"",'Infraestruturas Recolha'!$C$108)</f>
        <v/>
      </c>
    </row>
    <row r="211" spans="1:20">
      <c r="A211" s="24" t="str">
        <f>IF(I211="","",IF(OR('Identificação da EG'!$B$7=0,'Identificação da EG'!$B$7=""),"",Capa!$C$10))</f>
        <v/>
      </c>
      <c r="B211" s="24" t="str">
        <f>IF(I211="","",IF(OR('Identificação da EG'!$B$7=0,'Identificação da EG'!$B$7=""),"",'Identificação da EG'!$B$7))</f>
        <v/>
      </c>
      <c r="C211" s="24" t="str">
        <f>IF(I211="","",IF(B211="","",VLOOKUP(B211,Auxiliar!$DK$23:$DL$45,2,0)))</f>
        <v/>
      </c>
      <c r="D211" s="24" t="str">
        <f>IF(I211="","",IF(OR('Identificação da EG'!$B$7=0,'Identificação da EG'!$B$7=""),"","Portugal"))</f>
        <v/>
      </c>
      <c r="E211" s="24" t="str">
        <f>IF(I211="","",'Identificação da EG'!$C$7)</f>
        <v/>
      </c>
      <c r="F211" s="24" t="str">
        <f>IF(I211="","",'Identificação da EG'!$E$7)</f>
        <v/>
      </c>
      <c r="G211" s="24" t="str">
        <f t="shared" si="9"/>
        <v/>
      </c>
      <c r="H211" s="24" t="str">
        <f>IF(I211="","",'Identificação da EG'!$D$7)</f>
        <v/>
      </c>
      <c r="I211" s="138" t="str">
        <f t="shared" si="10"/>
        <v/>
      </c>
      <c r="J211" s="138" t="str">
        <v/>
      </c>
      <c r="K211" s="138"/>
      <c r="L211" s="138" t="str">
        <v/>
      </c>
      <c r="M211" s="138"/>
      <c r="N211" s="138"/>
      <c r="O211" s="142" t="str">
        <v/>
      </c>
      <c r="P211" s="142" t="str">
        <v/>
      </c>
      <c r="Q211" s="138" t="str">
        <f>IF(L209="","","Nº de estabelecimentos abrangidos")</f>
        <v/>
      </c>
      <c r="R211" s="138" t="str">
        <f t="shared" si="11"/>
        <v/>
      </c>
      <c r="S211" s="138" t="str" cm="1">
        <f t="array" ref="S211">IF(ISBLANK(INDEX('Infraestruturas Recolha'!$F$31:$H$105,INT((ROWS($B$1:B210)-1)/3)+1,MOD(ROWS($B$1:B210)-1,3)+1)),"",INDEX('Infraestruturas Recolha'!$F$31:$H$105,INT((ROWS($B$1:B210)-1)/3)+1,MOD(ROWS($B$1:B210)-1,3)+1))</f>
        <v/>
      </c>
      <c r="T211" s="138" t="str">
        <f>IF(OR(L211="",'Infraestruturas Recolha'!$C$108="",'Infraestruturas Recolha'!$C$108="(máximo 300 carateres)"),"",'Infraestruturas Recolha'!$C$108)</f>
        <v/>
      </c>
    </row>
    <row r="212" spans="1:20">
      <c r="A212" s="24" t="str">
        <f>IF(I212="","",IF(OR('Identificação da EG'!$B$7=0,'Identificação da EG'!$B$7=""),"",Capa!$C$10))</f>
        <v/>
      </c>
      <c r="B212" s="24" t="str">
        <f>IF(I212="","",IF(OR('Identificação da EG'!$B$7=0,'Identificação da EG'!$B$7=""),"",'Identificação da EG'!$B$7))</f>
        <v/>
      </c>
      <c r="C212" s="24" t="str">
        <f>IF(I212="","",IF(B212="","",VLOOKUP(B212,Auxiliar!$DK$23:$DL$45,2,0)))</f>
        <v/>
      </c>
      <c r="D212" s="24" t="str">
        <f>IF(I212="","",IF(OR('Identificação da EG'!$B$7=0,'Identificação da EG'!$B$7=""),"","Portugal"))</f>
        <v/>
      </c>
      <c r="E212" s="24" t="str">
        <f>IF(I212="","",'Identificação da EG'!$C$7)</f>
        <v/>
      </c>
      <c r="F212" s="24" t="str">
        <f>IF(I212="","",'Identificação da EG'!$E$7)</f>
        <v/>
      </c>
      <c r="G212" s="24" t="str">
        <f t="shared" si="9"/>
        <v/>
      </c>
      <c r="H212" s="24" t="str">
        <f>IF(I212="","",'Identificação da EG'!$D$7)</f>
        <v/>
      </c>
      <c r="I212" s="138" t="str">
        <f t="shared" si="10"/>
        <v/>
      </c>
      <c r="J212" s="138" t="str">
        <v/>
      </c>
      <c r="K212" s="138"/>
      <c r="L212" s="138" t="str">
        <v/>
      </c>
      <c r="M212" s="138"/>
      <c r="N212" s="138"/>
      <c r="O212" s="142" t="str">
        <v/>
      </c>
      <c r="P212" s="142" t="str">
        <v/>
      </c>
      <c r="Q212" s="138" t="str">
        <f>IF(L212="","","Nº de contentores")</f>
        <v/>
      </c>
      <c r="R212" s="138" t="str">
        <f t="shared" si="11"/>
        <v/>
      </c>
      <c r="S212" s="138" t="str" cm="1">
        <f t="array" ref="S212">IF(ISBLANK(INDEX('Infraestruturas Recolha'!$F$31:$H$105,INT((ROWS($B$1:B211)-1)/3)+1,MOD(ROWS($B$1:B211)-1,3)+1)),"",INDEX('Infraestruturas Recolha'!$F$31:$H$105,INT((ROWS($B$1:B211)-1)/3)+1,MOD(ROWS($B$1:B211)-1,3)+1))</f>
        <v/>
      </c>
      <c r="T212" s="138" t="str">
        <f>IF(OR(L212="",'Infraestruturas Recolha'!$C$108="",'Infraestruturas Recolha'!$C$108="(máximo 300 carateres)"),"",'Infraestruturas Recolha'!$C$108)</f>
        <v/>
      </c>
    </row>
    <row r="213" spans="1:20">
      <c r="A213" s="24" t="str">
        <f>IF(I213="","",IF(OR('Identificação da EG'!$B$7=0,'Identificação da EG'!$B$7=""),"",Capa!$C$10))</f>
        <v/>
      </c>
      <c r="B213" s="24" t="str">
        <f>IF(I213="","",IF(OR('Identificação da EG'!$B$7=0,'Identificação da EG'!$B$7=""),"",'Identificação da EG'!$B$7))</f>
        <v/>
      </c>
      <c r="C213" s="24" t="str">
        <f>IF(I213="","",IF(B213="","",VLOOKUP(B213,Auxiliar!$DK$23:$DL$45,2,0)))</f>
        <v/>
      </c>
      <c r="D213" s="24" t="str">
        <f>IF(I213="","",IF(OR('Identificação da EG'!$B$7=0,'Identificação da EG'!$B$7=""),"","Portugal"))</f>
        <v/>
      </c>
      <c r="E213" s="24" t="str">
        <f>IF(I213="","",'Identificação da EG'!$C$7)</f>
        <v/>
      </c>
      <c r="F213" s="24" t="str">
        <f>IF(I213="","",'Identificação da EG'!$E$7)</f>
        <v/>
      </c>
      <c r="G213" s="24" t="str">
        <f t="shared" si="9"/>
        <v/>
      </c>
      <c r="H213" s="24" t="str">
        <f>IF(I213="","",'Identificação da EG'!$D$7)</f>
        <v/>
      </c>
      <c r="I213" s="138" t="str">
        <f t="shared" si="10"/>
        <v/>
      </c>
      <c r="J213" s="138" t="str">
        <v/>
      </c>
      <c r="K213" s="138"/>
      <c r="L213" s="138" t="str">
        <v/>
      </c>
      <c r="M213" s="138"/>
      <c r="N213" s="138"/>
      <c r="O213" s="142" t="str">
        <v/>
      </c>
      <c r="P213" s="142" t="str">
        <v/>
      </c>
      <c r="Q213" s="138" t="str">
        <f>IF(L212="","","Nº de alojamentos abrangidos")</f>
        <v/>
      </c>
      <c r="R213" s="138" t="str">
        <f t="shared" si="11"/>
        <v/>
      </c>
      <c r="S213" s="138" t="str" cm="1">
        <f t="array" ref="S213">IF(ISBLANK(INDEX('Infraestruturas Recolha'!$F$31:$H$105,INT((ROWS($B$1:B212)-1)/3)+1,MOD(ROWS($B$1:B212)-1,3)+1)),"",INDEX('Infraestruturas Recolha'!$F$31:$H$105,INT((ROWS($B$1:B212)-1)/3)+1,MOD(ROWS($B$1:B212)-1,3)+1))</f>
        <v/>
      </c>
      <c r="T213" s="138" t="str">
        <f>IF(OR(L213="",'Infraestruturas Recolha'!$C$108="",'Infraestruturas Recolha'!$C$108="(máximo 300 carateres)"),"",'Infraestruturas Recolha'!$C$108)</f>
        <v/>
      </c>
    </row>
    <row r="214" spans="1:20">
      <c r="A214" s="24" t="str">
        <f>IF(I214="","",IF(OR('Identificação da EG'!$B$7=0,'Identificação da EG'!$B$7=""),"",Capa!$C$10))</f>
        <v/>
      </c>
      <c r="B214" s="24" t="str">
        <f>IF(I214="","",IF(OR('Identificação da EG'!$B$7=0,'Identificação da EG'!$B$7=""),"",'Identificação da EG'!$B$7))</f>
        <v/>
      </c>
      <c r="C214" s="24" t="str">
        <f>IF(I214="","",IF(B214="","",VLOOKUP(B214,Auxiliar!$DK$23:$DL$45,2,0)))</f>
        <v/>
      </c>
      <c r="D214" s="24" t="str">
        <f>IF(I214="","",IF(OR('Identificação da EG'!$B$7=0,'Identificação da EG'!$B$7=""),"","Portugal"))</f>
        <v/>
      </c>
      <c r="E214" s="24" t="str">
        <f>IF(I214="","",'Identificação da EG'!$C$7)</f>
        <v/>
      </c>
      <c r="F214" s="24" t="str">
        <f>IF(I214="","",'Identificação da EG'!$E$7)</f>
        <v/>
      </c>
      <c r="G214" s="24" t="str">
        <f t="shared" si="9"/>
        <v/>
      </c>
      <c r="H214" s="24" t="str">
        <f>IF(I214="","",'Identificação da EG'!$D$7)</f>
        <v/>
      </c>
      <c r="I214" s="138" t="str">
        <f t="shared" si="10"/>
        <v/>
      </c>
      <c r="J214" s="138" t="str">
        <v/>
      </c>
      <c r="K214" s="138"/>
      <c r="L214" s="138" t="str">
        <v/>
      </c>
      <c r="M214" s="138"/>
      <c r="N214" s="138"/>
      <c r="O214" s="142" t="str">
        <v/>
      </c>
      <c r="P214" s="142" t="str">
        <v/>
      </c>
      <c r="Q214" s="138" t="str">
        <f>IF(L212="","","Nº de estabelecimentos abrangidos")</f>
        <v/>
      </c>
      <c r="R214" s="138" t="str">
        <f t="shared" si="11"/>
        <v/>
      </c>
      <c r="S214" s="138" t="str" cm="1">
        <f t="array" ref="S214">IF(ISBLANK(INDEX('Infraestruturas Recolha'!$F$31:$H$105,INT((ROWS($B$1:B213)-1)/3)+1,MOD(ROWS($B$1:B213)-1,3)+1)),"",INDEX('Infraestruturas Recolha'!$F$31:$H$105,INT((ROWS($B$1:B213)-1)/3)+1,MOD(ROWS($B$1:B213)-1,3)+1))</f>
        <v/>
      </c>
      <c r="T214" s="138" t="str">
        <f>IF(OR(L214="",'Infraestruturas Recolha'!$C$108="",'Infraestruturas Recolha'!$C$108="(máximo 300 carateres)"),"",'Infraestruturas Recolha'!$C$108)</f>
        <v/>
      </c>
    </row>
    <row r="215" spans="1:20">
      <c r="A215" s="24" t="str">
        <f>IF(I215="","",IF(OR('Identificação da EG'!$B$7=0,'Identificação da EG'!$B$7=""),"",Capa!$C$10))</f>
        <v/>
      </c>
      <c r="B215" s="24" t="str">
        <f>IF(I215="","",IF(OR('Identificação da EG'!$B$7=0,'Identificação da EG'!$B$7=""),"",'Identificação da EG'!$B$7))</f>
        <v/>
      </c>
      <c r="C215" s="24" t="str">
        <f>IF(I215="","",IF(B215="","",VLOOKUP(B215,Auxiliar!$DK$23:$DL$45,2,0)))</f>
        <v/>
      </c>
      <c r="D215" s="24" t="str">
        <f>IF(I215="","",IF(OR('Identificação da EG'!$B$7=0,'Identificação da EG'!$B$7=""),"","Portugal"))</f>
        <v/>
      </c>
      <c r="E215" s="24" t="str">
        <f>IF(I215="","",'Identificação da EG'!$C$7)</f>
        <v/>
      </c>
      <c r="F215" s="24" t="str">
        <f>IF(I215="","",'Identificação da EG'!$E$7)</f>
        <v/>
      </c>
      <c r="G215" s="24" t="str">
        <f t="shared" si="9"/>
        <v/>
      </c>
      <c r="H215" s="24" t="str">
        <f>IF(I215="","",'Identificação da EG'!$D$7)</f>
        <v/>
      </c>
      <c r="I215" s="138" t="str">
        <f t="shared" si="10"/>
        <v/>
      </c>
      <c r="J215" s="138" t="str">
        <v/>
      </c>
      <c r="K215" s="138"/>
      <c r="L215" s="138" t="str">
        <v/>
      </c>
      <c r="M215" s="138"/>
      <c r="N215" s="138"/>
      <c r="O215" s="142" t="str">
        <v/>
      </c>
      <c r="P215" s="142" t="str">
        <v/>
      </c>
      <c r="Q215" s="138" t="str">
        <f>IF(L215="","","Nº de contentores")</f>
        <v/>
      </c>
      <c r="R215" s="138" t="str">
        <f t="shared" si="11"/>
        <v/>
      </c>
      <c r="S215" s="138" t="str" cm="1">
        <f t="array" ref="S215">IF(ISBLANK(INDEX('Infraestruturas Recolha'!$F$31:$H$105,INT((ROWS($B$1:B214)-1)/3)+1,MOD(ROWS($B$1:B214)-1,3)+1)),"",INDEX('Infraestruturas Recolha'!$F$31:$H$105,INT((ROWS($B$1:B214)-1)/3)+1,MOD(ROWS($B$1:B214)-1,3)+1))</f>
        <v/>
      </c>
      <c r="T215" s="138" t="str">
        <f>IF(OR(L215="",'Infraestruturas Recolha'!$C$108="",'Infraestruturas Recolha'!$C$108="(máximo 300 carateres)"),"",'Infraestruturas Recolha'!$C$108)</f>
        <v/>
      </c>
    </row>
    <row r="216" spans="1:20">
      <c r="A216" s="24" t="str">
        <f>IF(I216="","",IF(OR('Identificação da EG'!$B$7=0,'Identificação da EG'!$B$7=""),"",Capa!$C$10))</f>
        <v/>
      </c>
      <c r="B216" s="24" t="str">
        <f>IF(I216="","",IF(OR('Identificação da EG'!$B$7=0,'Identificação da EG'!$B$7=""),"",'Identificação da EG'!$B$7))</f>
        <v/>
      </c>
      <c r="C216" s="24" t="str">
        <f>IF(I216="","",IF(B216="","",VLOOKUP(B216,Auxiliar!$DK$23:$DL$45,2,0)))</f>
        <v/>
      </c>
      <c r="D216" s="24" t="str">
        <f>IF(I216="","",IF(OR('Identificação da EG'!$B$7=0,'Identificação da EG'!$B$7=""),"","Portugal"))</f>
        <v/>
      </c>
      <c r="E216" s="24" t="str">
        <f>IF(I216="","",'Identificação da EG'!$C$7)</f>
        <v/>
      </c>
      <c r="F216" s="24" t="str">
        <f>IF(I216="","",'Identificação da EG'!$E$7)</f>
        <v/>
      </c>
      <c r="G216" s="24" t="str">
        <f t="shared" si="9"/>
        <v/>
      </c>
      <c r="H216" s="24" t="str">
        <f>IF(I216="","",'Identificação da EG'!$D$7)</f>
        <v/>
      </c>
      <c r="I216" s="138" t="str">
        <f t="shared" si="10"/>
        <v/>
      </c>
      <c r="J216" s="138" t="str">
        <v/>
      </c>
      <c r="K216" s="138"/>
      <c r="L216" s="138" t="str">
        <v/>
      </c>
      <c r="M216" s="138"/>
      <c r="N216" s="138"/>
      <c r="O216" s="142" t="str">
        <v/>
      </c>
      <c r="P216" s="142" t="str">
        <v/>
      </c>
      <c r="Q216" s="138" t="str">
        <f>IF(L215="","","Nº de alojamentos abrangidos")</f>
        <v/>
      </c>
      <c r="R216" s="138" t="str">
        <f t="shared" si="11"/>
        <v/>
      </c>
      <c r="S216" s="138" t="str" cm="1">
        <f t="array" ref="S216">IF(ISBLANK(INDEX('Infraestruturas Recolha'!$F$31:$H$105,INT((ROWS($B$1:B215)-1)/3)+1,MOD(ROWS($B$1:B215)-1,3)+1)),"",INDEX('Infraestruturas Recolha'!$F$31:$H$105,INT((ROWS($B$1:B215)-1)/3)+1,MOD(ROWS($B$1:B215)-1,3)+1))</f>
        <v/>
      </c>
      <c r="T216" s="138" t="str">
        <f>IF(OR(L216="",'Infraestruturas Recolha'!$C$108="",'Infraestruturas Recolha'!$C$108="(máximo 300 carateres)"),"",'Infraestruturas Recolha'!$C$108)</f>
        <v/>
      </c>
    </row>
    <row r="217" spans="1:20">
      <c r="A217" s="24" t="str">
        <f>IF(I217="","",IF(OR('Identificação da EG'!$B$7=0,'Identificação da EG'!$B$7=""),"",Capa!$C$10))</f>
        <v/>
      </c>
      <c r="B217" s="24" t="str">
        <f>IF(I217="","",IF(OR('Identificação da EG'!$B$7=0,'Identificação da EG'!$B$7=""),"",'Identificação da EG'!$B$7))</f>
        <v/>
      </c>
      <c r="C217" s="24" t="str">
        <f>IF(I217="","",IF(B217="","",VLOOKUP(B217,Auxiliar!$DK$23:$DL$45,2,0)))</f>
        <v/>
      </c>
      <c r="D217" s="24" t="str">
        <f>IF(I217="","",IF(OR('Identificação da EG'!$B$7=0,'Identificação da EG'!$B$7=""),"","Portugal"))</f>
        <v/>
      </c>
      <c r="E217" s="24" t="str">
        <f>IF(I217="","",'Identificação da EG'!$C$7)</f>
        <v/>
      </c>
      <c r="F217" s="24" t="str">
        <f>IF(I217="","",'Identificação da EG'!$E$7)</f>
        <v/>
      </c>
      <c r="G217" s="24" t="str">
        <f t="shared" si="9"/>
        <v/>
      </c>
      <c r="H217" s="24" t="str">
        <f>IF(I217="","",'Identificação da EG'!$D$7)</f>
        <v/>
      </c>
      <c r="I217" s="138" t="str">
        <f t="shared" si="10"/>
        <v/>
      </c>
      <c r="J217" s="138" t="str">
        <v/>
      </c>
      <c r="K217" s="138"/>
      <c r="L217" s="138" t="str">
        <v/>
      </c>
      <c r="M217" s="138"/>
      <c r="N217" s="138"/>
      <c r="O217" s="142" t="str">
        <v/>
      </c>
      <c r="P217" s="142" t="str">
        <v/>
      </c>
      <c r="Q217" s="138" t="str">
        <f>IF(L215="","","Nº de estabelecimentos abrangidos")</f>
        <v/>
      </c>
      <c r="R217" s="138" t="str">
        <f t="shared" si="11"/>
        <v/>
      </c>
      <c r="S217" s="138" t="str" cm="1">
        <f t="array" ref="S217">IF(ISBLANK(INDEX('Infraestruturas Recolha'!$F$31:$H$105,INT((ROWS($B$1:B216)-1)/3)+1,MOD(ROWS($B$1:B216)-1,3)+1)),"",INDEX('Infraestruturas Recolha'!$F$31:$H$105,INT((ROWS($B$1:B216)-1)/3)+1,MOD(ROWS($B$1:B216)-1,3)+1))</f>
        <v/>
      </c>
      <c r="T217" s="138" t="str">
        <f>IF(OR(L217="",'Infraestruturas Recolha'!$C$108="",'Infraestruturas Recolha'!$C$108="(máximo 300 carateres)"),"",'Infraestruturas Recolha'!$C$108)</f>
        <v/>
      </c>
    </row>
    <row r="218" spans="1:20">
      <c r="A218" s="24" t="str">
        <f>IF(I218="","",IF(OR('Identificação da EG'!$B$7=0,'Identificação da EG'!$B$7=""),"",Capa!$C$10))</f>
        <v/>
      </c>
      <c r="B218" s="24" t="str">
        <f>IF(I218="","",IF(OR('Identificação da EG'!$B$7=0,'Identificação da EG'!$B$7=""),"",'Identificação da EG'!$B$7))</f>
        <v/>
      </c>
      <c r="C218" s="24" t="str">
        <f>IF(I218="","",IF(B218="","",VLOOKUP(B218,Auxiliar!$DK$23:$DL$45,2,0)))</f>
        <v/>
      </c>
      <c r="D218" s="24" t="str">
        <f>IF(I218="","",IF(OR('Identificação da EG'!$B$7=0,'Identificação da EG'!$B$7=""),"","Portugal"))</f>
        <v/>
      </c>
      <c r="E218" s="24" t="str">
        <f>IF(I218="","",'Identificação da EG'!$C$7)</f>
        <v/>
      </c>
      <c r="F218" s="24" t="str">
        <f>IF(I218="","",'Identificação da EG'!$E$7)</f>
        <v/>
      </c>
      <c r="G218" s="24" t="str">
        <f t="shared" si="9"/>
        <v/>
      </c>
      <c r="H218" s="24" t="str">
        <f>IF(I218="","",'Identificação da EG'!$D$7)</f>
        <v/>
      </c>
      <c r="I218" s="138" t="str">
        <f t="shared" si="10"/>
        <v/>
      </c>
      <c r="J218" s="138" t="str">
        <v/>
      </c>
      <c r="K218" s="138"/>
      <c r="L218" s="138" t="str">
        <v/>
      </c>
      <c r="M218" s="138"/>
      <c r="N218" s="138"/>
      <c r="O218" s="142" t="str">
        <v/>
      </c>
      <c r="P218" s="142" t="str">
        <v/>
      </c>
      <c r="Q218" s="138" t="str">
        <f>IF(L218="","","Nº de contentores")</f>
        <v/>
      </c>
      <c r="R218" s="138" t="str">
        <f t="shared" si="11"/>
        <v/>
      </c>
      <c r="S218" s="138" t="str" cm="1">
        <f t="array" ref="S218">IF(ISBLANK(INDEX('Infraestruturas Recolha'!$F$31:$H$105,INT((ROWS($B$1:B217)-1)/3)+1,MOD(ROWS($B$1:B217)-1,3)+1)),"",INDEX('Infraestruturas Recolha'!$F$31:$H$105,INT((ROWS($B$1:B217)-1)/3)+1,MOD(ROWS($B$1:B217)-1,3)+1))</f>
        <v/>
      </c>
      <c r="T218" s="138" t="str">
        <f>IF(OR(L218="",'Infraestruturas Recolha'!$C$108="",'Infraestruturas Recolha'!$C$108="(máximo 300 carateres)"),"",'Infraestruturas Recolha'!$C$108)</f>
        <v/>
      </c>
    </row>
    <row r="219" spans="1:20">
      <c r="A219" s="24" t="str">
        <f>IF(I219="","",IF(OR('Identificação da EG'!$B$7=0,'Identificação da EG'!$B$7=""),"",Capa!$C$10))</f>
        <v/>
      </c>
      <c r="B219" s="24" t="str">
        <f>IF(I219="","",IF(OR('Identificação da EG'!$B$7=0,'Identificação da EG'!$B$7=""),"",'Identificação da EG'!$B$7))</f>
        <v/>
      </c>
      <c r="C219" s="24" t="str">
        <f>IF(I219="","",IF(B219="","",VLOOKUP(B219,Auxiliar!$DK$23:$DL$45,2,0)))</f>
        <v/>
      </c>
      <c r="D219" s="24" t="str">
        <f>IF(I219="","",IF(OR('Identificação da EG'!$B$7=0,'Identificação da EG'!$B$7=""),"","Portugal"))</f>
        <v/>
      </c>
      <c r="E219" s="24" t="str">
        <f>IF(I219="","",'Identificação da EG'!$C$7)</f>
        <v/>
      </c>
      <c r="F219" s="24" t="str">
        <f>IF(I219="","",'Identificação da EG'!$E$7)</f>
        <v/>
      </c>
      <c r="G219" s="24" t="str">
        <f t="shared" si="9"/>
        <v/>
      </c>
      <c r="H219" s="24" t="str">
        <f>IF(I219="","",'Identificação da EG'!$D$7)</f>
        <v/>
      </c>
      <c r="I219" s="138" t="str">
        <f t="shared" si="10"/>
        <v/>
      </c>
      <c r="J219" s="138" t="str">
        <v/>
      </c>
      <c r="K219" s="138"/>
      <c r="L219" s="138" t="str">
        <v/>
      </c>
      <c r="M219" s="138"/>
      <c r="N219" s="138"/>
      <c r="O219" s="142" t="str">
        <v/>
      </c>
      <c r="P219" s="142" t="str">
        <v/>
      </c>
      <c r="Q219" s="138" t="str">
        <f>IF(L218="","","Nº de alojamentos abrangidos")</f>
        <v/>
      </c>
      <c r="R219" s="138" t="str">
        <f t="shared" si="11"/>
        <v/>
      </c>
      <c r="S219" s="138" t="str" cm="1">
        <f t="array" ref="S219">IF(ISBLANK(INDEX('Infraestruturas Recolha'!$F$31:$H$105,INT((ROWS($B$1:B218)-1)/3)+1,MOD(ROWS($B$1:B218)-1,3)+1)),"",INDEX('Infraestruturas Recolha'!$F$31:$H$105,INT((ROWS($B$1:B218)-1)/3)+1,MOD(ROWS($B$1:B218)-1,3)+1))</f>
        <v/>
      </c>
      <c r="T219" s="138" t="str">
        <f>IF(OR(L219="",'Infraestruturas Recolha'!$C$108="",'Infraestruturas Recolha'!$C$108="(máximo 300 carateres)"),"",'Infraestruturas Recolha'!$C$108)</f>
        <v/>
      </c>
    </row>
    <row r="220" spans="1:20">
      <c r="A220" s="24" t="str">
        <f>IF(I220="","",IF(OR('Identificação da EG'!$B$7=0,'Identificação da EG'!$B$7=""),"",Capa!$C$10))</f>
        <v/>
      </c>
      <c r="B220" s="24" t="str">
        <f>IF(I220="","",IF(OR('Identificação da EG'!$B$7=0,'Identificação da EG'!$B$7=""),"",'Identificação da EG'!$B$7))</f>
        <v/>
      </c>
      <c r="C220" s="24" t="str">
        <f>IF(I220="","",IF(B220="","",VLOOKUP(B220,Auxiliar!$DK$23:$DL$45,2,0)))</f>
        <v/>
      </c>
      <c r="D220" s="24" t="str">
        <f>IF(I220="","",IF(OR('Identificação da EG'!$B$7=0,'Identificação da EG'!$B$7=""),"","Portugal"))</f>
        <v/>
      </c>
      <c r="E220" s="24" t="str">
        <f>IF(I220="","",'Identificação da EG'!$C$7)</f>
        <v/>
      </c>
      <c r="F220" s="24" t="str">
        <f>IF(I220="","",'Identificação da EG'!$E$7)</f>
        <v/>
      </c>
      <c r="G220" s="24" t="str">
        <f t="shared" si="9"/>
        <v/>
      </c>
      <c r="H220" s="24" t="str">
        <f>IF(I220="","",'Identificação da EG'!$D$7)</f>
        <v/>
      </c>
      <c r="I220" s="138" t="str">
        <f t="shared" si="10"/>
        <v/>
      </c>
      <c r="J220" s="138" t="str">
        <v/>
      </c>
      <c r="K220" s="138"/>
      <c r="L220" s="138" t="str">
        <v/>
      </c>
      <c r="M220" s="138"/>
      <c r="N220" s="138"/>
      <c r="O220" s="142" t="str">
        <v/>
      </c>
      <c r="P220" s="142" t="str">
        <v/>
      </c>
      <c r="Q220" s="138" t="str">
        <f>IF(L218="","","Nº de estabelecimentos abrangidos")</f>
        <v/>
      </c>
      <c r="R220" s="138" t="str">
        <f t="shared" si="11"/>
        <v/>
      </c>
      <c r="S220" s="138" t="str" cm="1">
        <f t="array" ref="S220">IF(ISBLANK(INDEX('Infraestruturas Recolha'!$F$31:$H$105,INT((ROWS($B$1:B219)-1)/3)+1,MOD(ROWS($B$1:B219)-1,3)+1)),"",INDEX('Infraestruturas Recolha'!$F$31:$H$105,INT((ROWS($B$1:B219)-1)/3)+1,MOD(ROWS($B$1:B219)-1,3)+1))</f>
        <v/>
      </c>
      <c r="T220" s="138" t="str">
        <f>IF(OR(L220="",'Infraestruturas Recolha'!$C$108="",'Infraestruturas Recolha'!$C$108="(máximo 300 carateres)"),"",'Infraestruturas Recolha'!$C$108)</f>
        <v/>
      </c>
    </row>
    <row r="221" spans="1:20">
      <c r="A221" s="24" t="str">
        <f>IF(I221="","",IF(OR('Identificação da EG'!$B$7=0,'Identificação da EG'!$B$7=""),"",Capa!$C$10))</f>
        <v/>
      </c>
      <c r="B221" s="24" t="str">
        <f>IF(I221="","",IF(OR('Identificação da EG'!$B$7=0,'Identificação da EG'!$B$7=""),"",'Identificação da EG'!$B$7))</f>
        <v/>
      </c>
      <c r="C221" s="24" t="str">
        <f>IF(I221="","",IF(B221="","",VLOOKUP(B221,Auxiliar!$DK$23:$DL$45,2,0)))</f>
        <v/>
      </c>
      <c r="D221" s="24" t="str">
        <f>IF(I221="","",IF(OR('Identificação da EG'!$B$7=0,'Identificação da EG'!$B$7=""),"","Portugal"))</f>
        <v/>
      </c>
      <c r="E221" s="24" t="str">
        <f>IF(I221="","",'Identificação da EG'!$C$7)</f>
        <v/>
      </c>
      <c r="F221" s="24" t="str">
        <f>IF(I221="","",'Identificação da EG'!$E$7)</f>
        <v/>
      </c>
      <c r="G221" s="24" t="str">
        <f t="shared" si="9"/>
        <v/>
      </c>
      <c r="H221" s="24" t="str">
        <f>IF(I221="","",'Identificação da EG'!$D$7)</f>
        <v/>
      </c>
      <c r="I221" s="138" t="str">
        <f t="shared" si="10"/>
        <v/>
      </c>
      <c r="J221" s="138" t="str">
        <v/>
      </c>
      <c r="K221" s="138"/>
      <c r="L221" s="138" t="str">
        <v/>
      </c>
      <c r="M221" s="138"/>
      <c r="N221" s="138"/>
      <c r="O221" s="142" t="str">
        <v/>
      </c>
      <c r="P221" s="142" t="str">
        <v/>
      </c>
      <c r="Q221" s="138" t="str">
        <f>IF(L221="","","Nº de contentores")</f>
        <v/>
      </c>
      <c r="R221" s="138" t="str">
        <f t="shared" si="11"/>
        <v/>
      </c>
      <c r="S221" s="138" t="str" cm="1">
        <f t="array" ref="S221">IF(ISBLANK(INDEX('Infraestruturas Recolha'!$F$31:$H$105,INT((ROWS($B$1:B220)-1)/3)+1,MOD(ROWS($B$1:B220)-1,3)+1)),"",INDEX('Infraestruturas Recolha'!$F$31:$H$105,INT((ROWS($B$1:B220)-1)/3)+1,MOD(ROWS($B$1:B220)-1,3)+1))</f>
        <v/>
      </c>
      <c r="T221" s="138" t="str">
        <f>IF(OR(L221="",'Infraestruturas Recolha'!$C$108="",'Infraestruturas Recolha'!$C$108="(máximo 300 carateres)"),"",'Infraestruturas Recolha'!$C$108)</f>
        <v/>
      </c>
    </row>
    <row r="222" spans="1:20">
      <c r="A222" s="24" t="str">
        <f>IF(I222="","",IF(OR('Identificação da EG'!$B$7=0,'Identificação da EG'!$B$7=""),"",Capa!$C$10))</f>
        <v/>
      </c>
      <c r="B222" s="24" t="str">
        <f>IF(I222="","",IF(OR('Identificação da EG'!$B$7=0,'Identificação da EG'!$B$7=""),"",'Identificação da EG'!$B$7))</f>
        <v/>
      </c>
      <c r="C222" s="24" t="str">
        <f>IF(I222="","",IF(B222="","",VLOOKUP(B222,Auxiliar!$DK$23:$DL$45,2,0)))</f>
        <v/>
      </c>
      <c r="D222" s="24" t="str">
        <f>IF(I222="","",IF(OR('Identificação da EG'!$B$7=0,'Identificação da EG'!$B$7=""),"","Portugal"))</f>
        <v/>
      </c>
      <c r="E222" s="24" t="str">
        <f>IF(I222="","",'Identificação da EG'!$C$7)</f>
        <v/>
      </c>
      <c r="F222" s="24" t="str">
        <f>IF(I222="","",'Identificação da EG'!$E$7)</f>
        <v/>
      </c>
      <c r="G222" s="24" t="str">
        <f t="shared" si="9"/>
        <v/>
      </c>
      <c r="H222" s="24" t="str">
        <f>IF(I222="","",'Identificação da EG'!$D$7)</f>
        <v/>
      </c>
      <c r="I222" s="138" t="str">
        <f t="shared" si="10"/>
        <v/>
      </c>
      <c r="J222" s="138" t="str">
        <v/>
      </c>
      <c r="K222" s="138"/>
      <c r="L222" s="138" t="str">
        <v/>
      </c>
      <c r="M222" s="138"/>
      <c r="N222" s="138"/>
      <c r="O222" s="142" t="str">
        <v/>
      </c>
      <c r="P222" s="142" t="str">
        <v/>
      </c>
      <c r="Q222" s="138" t="str">
        <f>IF(L221="","","Nº de alojamentos abrangidos")</f>
        <v/>
      </c>
      <c r="R222" s="138" t="str">
        <f t="shared" si="11"/>
        <v/>
      </c>
      <c r="S222" s="138" t="str" cm="1">
        <f t="array" ref="S222">IF(ISBLANK(INDEX('Infraestruturas Recolha'!$F$31:$H$105,INT((ROWS($B$1:B221)-1)/3)+1,MOD(ROWS($B$1:B221)-1,3)+1)),"",INDEX('Infraestruturas Recolha'!$F$31:$H$105,INT((ROWS($B$1:B221)-1)/3)+1,MOD(ROWS($B$1:B221)-1,3)+1))</f>
        <v/>
      </c>
      <c r="T222" s="138" t="str">
        <f>IF(OR(L222="",'Infraestruturas Recolha'!$C$108="",'Infraestruturas Recolha'!$C$108="(máximo 300 carateres)"),"",'Infraestruturas Recolha'!$C$108)</f>
        <v/>
      </c>
    </row>
    <row r="223" spans="1:20">
      <c r="A223" s="24" t="str">
        <f>IF(I223="","",IF(OR('Identificação da EG'!$B$7=0,'Identificação da EG'!$B$7=""),"",Capa!$C$10))</f>
        <v/>
      </c>
      <c r="B223" s="24" t="str">
        <f>IF(I223="","",IF(OR('Identificação da EG'!$B$7=0,'Identificação da EG'!$B$7=""),"",'Identificação da EG'!$B$7))</f>
        <v/>
      </c>
      <c r="C223" s="24" t="str">
        <f>IF(I223="","",IF(B223="","",VLOOKUP(B223,Auxiliar!$DK$23:$DL$45,2,0)))</f>
        <v/>
      </c>
      <c r="D223" s="24" t="str">
        <f>IF(I223="","",IF(OR('Identificação da EG'!$B$7=0,'Identificação da EG'!$B$7=""),"","Portugal"))</f>
        <v/>
      </c>
      <c r="E223" s="24" t="str">
        <f>IF(I223="","",'Identificação da EG'!$C$7)</f>
        <v/>
      </c>
      <c r="F223" s="24" t="str">
        <f>IF(I223="","",'Identificação da EG'!$E$7)</f>
        <v/>
      </c>
      <c r="G223" s="24" t="str">
        <f t="shared" si="9"/>
        <v/>
      </c>
      <c r="H223" s="24" t="str">
        <f>IF(I223="","",'Identificação da EG'!$D$7)</f>
        <v/>
      </c>
      <c r="I223" s="138" t="str">
        <f t="shared" si="10"/>
        <v/>
      </c>
      <c r="J223" s="138" t="str">
        <v/>
      </c>
      <c r="K223" s="138"/>
      <c r="L223" s="138" t="str">
        <v/>
      </c>
      <c r="M223" s="138"/>
      <c r="N223" s="138"/>
      <c r="O223" s="142" t="str">
        <v/>
      </c>
      <c r="P223" s="142" t="str">
        <v/>
      </c>
      <c r="Q223" s="138" t="str">
        <f>IF(L221="","","Nº de estabelecimentos abrangidos")</f>
        <v/>
      </c>
      <c r="R223" s="138" t="str">
        <f t="shared" si="11"/>
        <v/>
      </c>
      <c r="S223" s="138" t="str" cm="1">
        <f t="array" ref="S223">IF(ISBLANK(INDEX('Infraestruturas Recolha'!$F$31:$H$105,INT((ROWS($B$1:B222)-1)/3)+1,MOD(ROWS($B$1:B222)-1,3)+1)),"",INDEX('Infraestruturas Recolha'!$F$31:$H$105,INT((ROWS($B$1:B222)-1)/3)+1,MOD(ROWS($B$1:B222)-1,3)+1))</f>
        <v/>
      </c>
      <c r="T223" s="138" t="str">
        <f>IF(OR(L223="",'Infraestruturas Recolha'!$C$108="",'Infraestruturas Recolha'!$C$108="(máximo 300 carateres)"),"",'Infraestruturas Recolha'!$C$108)</f>
        <v/>
      </c>
    </row>
    <row r="224" spans="1:20">
      <c r="A224" s="24" t="str">
        <f>IF(I224="","",IF(OR('Identificação da EG'!$B$7=0,'Identificação da EG'!$B$7=""),"",Capa!$C$10))</f>
        <v/>
      </c>
      <c r="B224" s="24" t="str">
        <f>IF(I224="","",IF(OR('Identificação da EG'!$B$7=0,'Identificação da EG'!$B$7=""),"",'Identificação da EG'!$B$7))</f>
        <v/>
      </c>
      <c r="C224" s="24" t="str">
        <f>IF(I224="","",IF(B224="","",VLOOKUP(B224,Auxiliar!$DK$23:$DL$45,2,0)))</f>
        <v/>
      </c>
      <c r="D224" s="24" t="str">
        <f>IF(I224="","",IF(OR('Identificação da EG'!$B$7=0,'Identificação da EG'!$B$7=""),"","Portugal"))</f>
        <v/>
      </c>
      <c r="E224" s="24" t="str">
        <f>IF(I224="","",'Identificação da EG'!$C$7)</f>
        <v/>
      </c>
      <c r="F224" s="24" t="str">
        <f>IF(I224="","",'Identificação da EG'!$E$7)</f>
        <v/>
      </c>
      <c r="G224" s="24" t="str">
        <f t="shared" si="9"/>
        <v/>
      </c>
      <c r="H224" s="24" t="str">
        <f>IF(I224="","",'Identificação da EG'!$D$7)</f>
        <v/>
      </c>
      <c r="I224" s="138" t="str">
        <f t="shared" si="10"/>
        <v/>
      </c>
      <c r="J224" s="138" t="str">
        <v/>
      </c>
      <c r="K224" s="138"/>
      <c r="L224" s="138" t="str">
        <v/>
      </c>
      <c r="M224" s="138"/>
      <c r="N224" s="138"/>
      <c r="O224" s="142" t="str">
        <v/>
      </c>
      <c r="P224" s="142" t="str">
        <v/>
      </c>
      <c r="Q224" s="138" t="str">
        <f>IF(L224="","","Nº de contentores")</f>
        <v/>
      </c>
      <c r="R224" s="138" t="str">
        <f t="shared" si="11"/>
        <v/>
      </c>
      <c r="S224" s="138" t="str" cm="1">
        <f t="array" ref="S224">IF(ISBLANK(INDEX('Infraestruturas Recolha'!$F$31:$H$105,INT((ROWS($B$1:B223)-1)/3)+1,MOD(ROWS($B$1:B223)-1,3)+1)),"",INDEX('Infraestruturas Recolha'!$F$31:$H$105,INT((ROWS($B$1:B223)-1)/3)+1,MOD(ROWS($B$1:B223)-1,3)+1))</f>
        <v/>
      </c>
      <c r="T224" s="138" t="str">
        <f>IF(OR(L224="",'Infraestruturas Recolha'!$C$108="",'Infraestruturas Recolha'!$C$108="(máximo 300 carateres)"),"",'Infraestruturas Recolha'!$C$108)</f>
        <v/>
      </c>
    </row>
    <row r="225" spans="1:20">
      <c r="A225" s="24" t="str">
        <f>IF(I225="","",IF(OR('Identificação da EG'!$B$7=0,'Identificação da EG'!$B$7=""),"",Capa!$C$10))</f>
        <v/>
      </c>
      <c r="B225" s="24" t="str">
        <f>IF(I225="","",IF(OR('Identificação da EG'!$B$7=0,'Identificação da EG'!$B$7=""),"",'Identificação da EG'!$B$7))</f>
        <v/>
      </c>
      <c r="C225" s="24" t="str">
        <f>IF(I225="","",IF(B225="","",VLOOKUP(B225,Auxiliar!$DK$23:$DL$45,2,0)))</f>
        <v/>
      </c>
      <c r="D225" s="24" t="str">
        <f>IF(I225="","",IF(OR('Identificação da EG'!$B$7=0,'Identificação da EG'!$B$7=""),"","Portugal"))</f>
        <v/>
      </c>
      <c r="E225" s="24" t="str">
        <f>IF(I225="","",'Identificação da EG'!$C$7)</f>
        <v/>
      </c>
      <c r="F225" s="24" t="str">
        <f>IF(I225="","",'Identificação da EG'!$E$7)</f>
        <v/>
      </c>
      <c r="G225" s="24" t="str">
        <f t="shared" si="9"/>
        <v/>
      </c>
      <c r="H225" s="24" t="str">
        <f>IF(I225="","",'Identificação da EG'!$D$7)</f>
        <v/>
      </c>
      <c r="I225" s="138" t="str">
        <f t="shared" si="10"/>
        <v/>
      </c>
      <c r="J225" s="138" t="str">
        <v/>
      </c>
      <c r="K225" s="138"/>
      <c r="L225" s="138" t="str">
        <v/>
      </c>
      <c r="M225" s="138"/>
      <c r="N225" s="138"/>
      <c r="O225" s="142" t="str">
        <v/>
      </c>
      <c r="P225" s="142" t="str">
        <v/>
      </c>
      <c r="Q225" s="138" t="str">
        <f>IF(L224="","","Nº de alojamentos abrangidos")</f>
        <v/>
      </c>
      <c r="R225" s="138" t="str">
        <f t="shared" si="11"/>
        <v/>
      </c>
      <c r="S225" s="138" t="str" cm="1">
        <f t="array" ref="S225">IF(ISBLANK(INDEX('Infraestruturas Recolha'!$F$31:$H$105,INT((ROWS($B$1:B224)-1)/3)+1,MOD(ROWS($B$1:B224)-1,3)+1)),"",INDEX('Infraestruturas Recolha'!$F$31:$H$105,INT((ROWS($B$1:B224)-1)/3)+1,MOD(ROWS($B$1:B224)-1,3)+1))</f>
        <v/>
      </c>
      <c r="T225" s="138" t="str">
        <f>IF(OR(L225="",'Infraestruturas Recolha'!$C$108="",'Infraestruturas Recolha'!$C$108="(máximo 300 carateres)"),"",'Infraestruturas Recolha'!$C$108)</f>
        <v/>
      </c>
    </row>
    <row r="226" spans="1:20">
      <c r="A226" s="24" t="str">
        <f>IF(I226="","",IF(OR('Identificação da EG'!$B$7=0,'Identificação da EG'!$B$7=""),"",Capa!$C$10))</f>
        <v/>
      </c>
      <c r="B226" s="24" t="str">
        <f>IF(I226="","",IF(OR('Identificação da EG'!$B$7=0,'Identificação da EG'!$B$7=""),"",'Identificação da EG'!$B$7))</f>
        <v/>
      </c>
      <c r="C226" s="24" t="str">
        <f>IF(I226="","",IF(B226="","",VLOOKUP(B226,Auxiliar!$DK$23:$DL$45,2,0)))</f>
        <v/>
      </c>
      <c r="D226" s="24" t="str">
        <f>IF(I226="","",IF(OR('Identificação da EG'!$B$7=0,'Identificação da EG'!$B$7=""),"","Portugal"))</f>
        <v/>
      </c>
      <c r="E226" s="24" t="str">
        <f>IF(I226="","",'Identificação da EG'!$C$7)</f>
        <v/>
      </c>
      <c r="F226" s="24" t="str">
        <f>IF(I226="","",'Identificação da EG'!$E$7)</f>
        <v/>
      </c>
      <c r="G226" s="24" t="str">
        <f t="shared" si="9"/>
        <v/>
      </c>
      <c r="H226" s="24" t="str">
        <f>IF(I226="","",'Identificação da EG'!$D$7)</f>
        <v/>
      </c>
      <c r="I226" s="138" t="str">
        <f>IF(L226="","","Recolha indiferenciada")</f>
        <v/>
      </c>
      <c r="J226" s="138" t="str">
        <v/>
      </c>
      <c r="K226" s="138"/>
      <c r="L226" s="138" t="str">
        <v/>
      </c>
      <c r="M226" s="138"/>
      <c r="N226" s="138"/>
      <c r="O226" s="142" t="str">
        <v/>
      </c>
      <c r="P226" s="142" t="str">
        <v/>
      </c>
      <c r="Q226" s="138" t="str">
        <f>IF(L224="","","Nº de estabelecimentos abrangidos")</f>
        <v/>
      </c>
      <c r="R226" s="138" t="str">
        <f t="shared" si="11"/>
        <v/>
      </c>
      <c r="S226" s="138" t="str" cm="1">
        <f t="array" ref="S226">IF(ISBLANK(INDEX('Infraestruturas Recolha'!$F$31:$H$105,INT((ROWS($B$1:B225)-1)/3)+1,MOD(ROWS($B$1:B225)-1,3)+1)),"",INDEX('Infraestruturas Recolha'!$F$31:$H$105,INT((ROWS($B$1:B225)-1)/3)+1,MOD(ROWS($B$1:B225)-1,3)+1))</f>
        <v/>
      </c>
      <c r="T226" s="138" t="str">
        <f>IF(OR(L226="",'Infraestruturas Recolha'!$C$108="",'Infraestruturas Recolha'!$C$108="(máximo 300 carateres)"),"",'Infraestruturas Recolha'!$C$108)</f>
        <v/>
      </c>
    </row>
    <row r="227" spans="1:20">
      <c r="A227" s="24" t="str">
        <f>IF(I227="","",IF(OR('Identificação da EG'!$B$7=0,'Identificação da EG'!$B$7=""),"",Capa!$C$10))</f>
        <v/>
      </c>
      <c r="B227" s="24" t="str">
        <f>IF(I227="","",IF(OR('Identificação da EG'!$B$7=0,'Identificação da EG'!$B$7=""),"",'Identificação da EG'!$B$7))</f>
        <v/>
      </c>
      <c r="C227" s="24" t="str">
        <f>IF(I227="","",IF(B227="","",VLOOKUP(B227,Auxiliar!$DK$23:$DL$45,2,0)))</f>
        <v/>
      </c>
      <c r="D227" s="24" t="str">
        <f>IF(I227="","",IF(OR('Identificação da EG'!$B$7=0,'Identificação da EG'!$B$7=""),"","Portugal"))</f>
        <v/>
      </c>
      <c r="E227" s="24" t="str">
        <f>IF(I227="","",'Identificação da EG'!$C$7)</f>
        <v/>
      </c>
      <c r="F227" s="24" t="str">
        <f>IF(I227="","",'Identificação da EG'!$E$7)</f>
        <v/>
      </c>
      <c r="G227" s="24" t="str">
        <f t="shared" si="9"/>
        <v/>
      </c>
      <c r="H227" s="24" t="str">
        <f>IF(I227="","",'Identificação da EG'!$D$7)</f>
        <v/>
      </c>
      <c r="I227" s="138" t="str">
        <f>IF(L227="","","Recolha seletiva de biorresíduos alimentares")</f>
        <v/>
      </c>
      <c r="J227" s="138" t="str" cm="1">
        <f t="array" ref="J227:J601">IF(INDEX('Infraestruturas Recolha'!K31:K105,INT((_xlfn.SEQUENCE(ROWS('Infraestruturas Recolha'!K31:K105)*5,1,1,1)-1)/5)+1)=0,"",INDEX('Infraestruturas Recolha'!K31:K105,INT((_xlfn.SEQUENCE(ROWS('Infraestruturas Recolha'!B31:B105)*5,1,1,1)-1)/5)+1))</f>
        <v/>
      </c>
      <c r="K227" s="138"/>
      <c r="L227" s="138" t="str" cm="1">
        <f t="array" ref="L227:L601">IF(INDEX('Infraestruturas Recolha'!L31:L105,INT((_xlfn.SEQUENCE(ROWS('Infraestruturas Recolha'!L31:L105)*5,1,1,1)-1)/5)+1)=0,"",INDEX('Infraestruturas Recolha'!L31:L105,INT((_xlfn.SEQUENCE(ROWS('Infraestruturas Recolha'!C31:C105)*5,1,1,1)-1)/5)+1))</f>
        <v/>
      </c>
      <c r="M227" s="138" t="str" cm="1">
        <f t="array" ref="M227:M601">IF(INDEX('Infraestruturas Recolha'!M31:M105,INT((_xlfn.SEQUENCE(ROWS('Infraestruturas Recolha'!M31:M105)*5,1,1,1)-1)/5)+1)=0,"",INDEX('Infraestruturas Recolha'!M31:M105,INT((_xlfn.SEQUENCE(ROWS('Infraestruturas Recolha'!D31:D105)*5,1,1,1)-1)/5)+1))</f>
        <v/>
      </c>
      <c r="N227" s="138"/>
      <c r="O227" s="138" t="str" cm="1">
        <f t="array" ref="O227:O601">IF(INDEX('Infraestruturas Recolha'!N31:N105,INT((_xlfn.SEQUENCE(ROWS('Infraestruturas Recolha'!N31:N105)*5,1,1,1)-1)/5)+1)=0,"",INDEX('Infraestruturas Recolha'!N31:N105,INT((_xlfn.SEQUENCE(ROWS('Infraestruturas Recolha'!E31:E105)*5,1,1,1)-1)/5)+1))</f>
        <v/>
      </c>
      <c r="P227" s="138" t="str" cm="1">
        <f t="array" ref="P227:P601">IF(INDEX('Infraestruturas Recolha'!O31:O105,INT((_xlfn.SEQUENCE(ROWS('Infraestruturas Recolha'!O31:O105)*5,1,1,1)-1)/5)+1)=0,"",INDEX('Infraestruturas Recolha'!O31:O105,INT((_xlfn.SEQUENCE(ROWS('Infraestruturas Recolha'!F31:F105)*5,1,1,1)-1)/5)+1))</f>
        <v/>
      </c>
      <c r="Q227" s="138" t="str">
        <f>IF(L227="","","Nº de contentores")</f>
        <v/>
      </c>
      <c r="R227" s="138" t="str">
        <f t="shared" si="11"/>
        <v/>
      </c>
      <c r="S227" s="143" t="str" cm="1">
        <f t="array" ref="S227">IF(ISBLANK(INDEX('Infraestruturas Recolha'!$P$31:$T$105,INT((ROWS($B$1:B1)-1)/5)+1,MOD(ROWS($B$1:B1)-1,5)+1)),"",INDEX('Infraestruturas Recolha'!$P$31:$T$105,INT((ROWS($B$1:B1)-1)/5)+1,MOD(ROWS($B$1:B1)-1,5)+1))</f>
        <v/>
      </c>
      <c r="T227" s="138" t="str">
        <f>IF(OR(L227="",'Infraestruturas Recolha'!$L$108="",'Infraestruturas Recolha'!$C$108="(máximo 300 carateres)"),"",'Infraestruturas Recolha'!$L$108)</f>
        <v/>
      </c>
    </row>
    <row r="228" spans="1:20">
      <c r="A228" s="24" t="str">
        <f>IF(I228="","",IF(OR('Identificação da EG'!$B$7=0,'Identificação da EG'!$B$7=""),"",Capa!$C$10))</f>
        <v/>
      </c>
      <c r="B228" s="24" t="str">
        <f>IF(I228="","",IF(OR('Identificação da EG'!$B$7=0,'Identificação da EG'!$B$7=""),"",'Identificação da EG'!$B$7))</f>
        <v/>
      </c>
      <c r="C228" s="24" t="str">
        <f>IF(I228="","",IF(B228="","",VLOOKUP(B228,Auxiliar!$DK$23:$DL$45,2,0)))</f>
        <v/>
      </c>
      <c r="D228" s="24" t="str">
        <f>IF(I228="","",IF(OR('Identificação da EG'!$B$7=0,'Identificação da EG'!$B$7=""),"","Portugal"))</f>
        <v/>
      </c>
      <c r="E228" s="24" t="str">
        <f>IF(I228="","",'Identificação da EG'!$C$7)</f>
        <v/>
      </c>
      <c r="F228" s="24" t="str">
        <f>IF(I228="","",'Identificação da EG'!$E$7)</f>
        <v/>
      </c>
      <c r="G228" s="24" t="str">
        <f t="shared" si="9"/>
        <v/>
      </c>
      <c r="H228" s="24" t="str">
        <f>IF(I228="","",'Identificação da EG'!$D$7)</f>
        <v/>
      </c>
      <c r="I228" s="138" t="str">
        <f t="shared" ref="I228:I291" si="12">IF(L228="","","Recolha seletiva de biorresíduos alimentares")</f>
        <v/>
      </c>
      <c r="J228" s="138" t="str">
        <v/>
      </c>
      <c r="K228" s="138"/>
      <c r="L228" s="138" t="str">
        <v/>
      </c>
      <c r="M228" s="138" t="str">
        <v/>
      </c>
      <c r="N228" s="138"/>
      <c r="O228" s="138" t="str">
        <v/>
      </c>
      <c r="P228" s="138" t="str">
        <v/>
      </c>
      <c r="Q228" s="138" t="str">
        <f>IF(L227="","","Nº de alojamentos abrangidos")</f>
        <v/>
      </c>
      <c r="R228" s="138" t="str">
        <f t="shared" si="11"/>
        <v/>
      </c>
      <c r="S228" s="138" t="str" cm="1">
        <f t="array" ref="S228">IF(ISBLANK(INDEX('Infraestruturas Recolha'!$P$31:$T$105,INT((ROWS($B$1:B2)-1)/5)+1,MOD(ROWS($B$1:B2)-1,5)+1)),"",INDEX('Infraestruturas Recolha'!$P$31:$T$105,INT((ROWS($B$1:B2)-1)/5)+1,MOD(ROWS($B$1:B2)-1,5)+1))</f>
        <v/>
      </c>
      <c r="T228" s="138" t="str">
        <f>IF(OR(L228="",'Infraestruturas Recolha'!$L$108="",'Infraestruturas Recolha'!$C$108="(máximo 300 carateres)"),"",'Infraestruturas Recolha'!$L$108)</f>
        <v/>
      </c>
    </row>
    <row r="229" spans="1:20">
      <c r="A229" s="24" t="str">
        <f>IF(I229="","",IF(OR('Identificação da EG'!$B$7=0,'Identificação da EG'!$B$7=""),"",Capa!$C$10))</f>
        <v/>
      </c>
      <c r="B229" s="24" t="str">
        <f>IF(I229="","",IF(OR('Identificação da EG'!$B$7=0,'Identificação da EG'!$B$7=""),"",'Identificação da EG'!$B$7))</f>
        <v/>
      </c>
      <c r="C229" s="24" t="str">
        <f>IF(I229="","",IF(B229="","",VLOOKUP(B229,Auxiliar!$DK$23:$DL$45,2,0)))</f>
        <v/>
      </c>
      <c r="D229" s="24" t="str">
        <f>IF(I229="","",IF(OR('Identificação da EG'!$B$7=0,'Identificação da EG'!$B$7=""),"","Portugal"))</f>
        <v/>
      </c>
      <c r="E229" s="24" t="str">
        <f>IF(I229="","",'Identificação da EG'!$C$7)</f>
        <v/>
      </c>
      <c r="F229" s="24" t="str">
        <f>IF(I229="","",'Identificação da EG'!$E$7)</f>
        <v/>
      </c>
      <c r="G229" s="24" t="str">
        <f t="shared" si="9"/>
        <v/>
      </c>
      <c r="H229" s="24" t="str">
        <f>IF(I229="","",'Identificação da EG'!$D$7)</f>
        <v/>
      </c>
      <c r="I229" s="138" t="str">
        <f t="shared" si="12"/>
        <v/>
      </c>
      <c r="J229" s="138" t="str">
        <v/>
      </c>
      <c r="K229" s="138"/>
      <c r="L229" s="138" t="str">
        <v/>
      </c>
      <c r="M229" s="138" t="str">
        <v/>
      </c>
      <c r="N229" s="138"/>
      <c r="O229" s="138" t="str">
        <v/>
      </c>
      <c r="P229" s="138" t="str">
        <v/>
      </c>
      <c r="Q229" s="138" t="str">
        <f>IF(L227="","","Nº de estabelecimentos abrangidos")</f>
        <v/>
      </c>
      <c r="R229" s="138" t="str">
        <f t="shared" si="11"/>
        <v/>
      </c>
      <c r="S229" s="138" t="str" cm="1">
        <f t="array" ref="S229">IF(ISBLANK(INDEX('Infraestruturas Recolha'!$P$31:$T$105,INT((ROWS($B$1:B3)-1)/5)+1,MOD(ROWS($B$1:B3)-1,5)+1)),"",INDEX('Infraestruturas Recolha'!$P$31:$T$105,INT((ROWS($B$1:B3)-1)/5)+1,MOD(ROWS($B$1:B3)-1,5)+1))</f>
        <v/>
      </c>
      <c r="T229" s="138" t="str">
        <f>IF(OR(L229="",'Infraestruturas Recolha'!$L$108="",'Infraestruturas Recolha'!$C$108="(máximo 300 carateres)"),"",'Infraestruturas Recolha'!$L$108)</f>
        <v/>
      </c>
    </row>
    <row r="230" spans="1:20">
      <c r="A230" s="24" t="str">
        <f>IF(I230="","",IF(OR('Identificação da EG'!$B$7=0,'Identificação da EG'!$B$7=""),"",Capa!$C$10))</f>
        <v/>
      </c>
      <c r="B230" s="24" t="str">
        <f>IF(I230="","",IF(OR('Identificação da EG'!$B$7=0,'Identificação da EG'!$B$7=""),"",'Identificação da EG'!$B$7))</f>
        <v/>
      </c>
      <c r="C230" s="24" t="str">
        <f>IF(I230="","",IF(B230="","",VLOOKUP(B230,Auxiliar!$DK$23:$DL$45,2,0)))</f>
        <v/>
      </c>
      <c r="D230" s="24" t="str">
        <f>IF(I230="","",IF(OR('Identificação da EG'!$B$7=0,'Identificação da EG'!$B$7=""),"","Portugal"))</f>
        <v/>
      </c>
      <c r="E230" s="24" t="str">
        <f>IF(I230="","",'Identificação da EG'!$C$7)</f>
        <v/>
      </c>
      <c r="F230" s="24" t="str">
        <f>IF(I230="","",'Identificação da EG'!$E$7)</f>
        <v/>
      </c>
      <c r="G230" s="24" t="str">
        <f t="shared" si="9"/>
        <v/>
      </c>
      <c r="H230" s="24" t="str">
        <f>IF(I230="","",'Identificação da EG'!$D$7)</f>
        <v/>
      </c>
      <c r="I230" s="138" t="str">
        <f t="shared" si="12"/>
        <v/>
      </c>
      <c r="J230" s="138" t="str">
        <v/>
      </c>
      <c r="K230" s="138"/>
      <c r="L230" s="138" t="str">
        <v/>
      </c>
      <c r="M230" s="138" t="str">
        <v/>
      </c>
      <c r="N230" s="138"/>
      <c r="O230" s="138" t="str">
        <v/>
      </c>
      <c r="P230" s="138" t="str">
        <v/>
      </c>
      <c r="Q230" s="138" t="str">
        <f>IF(L228="","","Nº de alojamentos participantes")</f>
        <v/>
      </c>
      <c r="R230" s="138" t="str">
        <f t="shared" si="11"/>
        <v/>
      </c>
      <c r="S230" s="138" t="str" cm="1">
        <f t="array" ref="S230">IF(ISBLANK(INDEX('Infraestruturas Recolha'!$P$31:$T$105,INT((ROWS($B$1:B4)-1)/5)+1,MOD(ROWS($B$1:B4)-1,5)+1)),"",INDEX('Infraestruturas Recolha'!$P$31:$T$105,INT((ROWS($B$1:B4)-1)/5)+1,MOD(ROWS($B$1:B4)-1,5)+1))</f>
        <v/>
      </c>
      <c r="T230" s="138" t="str">
        <f>IF(OR(L230="",'Infraestruturas Recolha'!$L$108="",'Infraestruturas Recolha'!$C$108="(máximo 300 carateres)"),"",'Infraestruturas Recolha'!$L$108)</f>
        <v/>
      </c>
    </row>
    <row r="231" spans="1:20">
      <c r="A231" s="24" t="str">
        <f>IF(I231="","",IF(OR('Identificação da EG'!$B$7=0,'Identificação da EG'!$B$7=""),"",Capa!$C$10))</f>
        <v/>
      </c>
      <c r="B231" s="24" t="str">
        <f>IF(I231="","",IF(OR('Identificação da EG'!$B$7=0,'Identificação da EG'!$B$7=""),"",'Identificação da EG'!$B$7))</f>
        <v/>
      </c>
      <c r="C231" s="24" t="str">
        <f>IF(I231="","",IF(B231="","",VLOOKUP(B231,Auxiliar!$DK$23:$DL$45,2,0)))</f>
        <v/>
      </c>
      <c r="D231" s="24" t="str">
        <f>IF(I231="","",IF(OR('Identificação da EG'!$B$7=0,'Identificação da EG'!$B$7=""),"","Portugal"))</f>
        <v/>
      </c>
      <c r="E231" s="24" t="str">
        <f>IF(I231="","",'Identificação da EG'!$C$7)</f>
        <v/>
      </c>
      <c r="F231" s="24" t="str">
        <f>IF(I231="","",'Identificação da EG'!$E$7)</f>
        <v/>
      </c>
      <c r="G231" s="24" t="str">
        <f t="shared" si="9"/>
        <v/>
      </c>
      <c r="H231" s="24" t="str">
        <f>IF(I231="","",'Identificação da EG'!$D$7)</f>
        <v/>
      </c>
      <c r="I231" s="138" t="str">
        <f t="shared" si="12"/>
        <v/>
      </c>
      <c r="J231" s="138" t="str">
        <v/>
      </c>
      <c r="K231" s="138"/>
      <c r="L231" s="138" t="str">
        <v/>
      </c>
      <c r="M231" s="138" t="str">
        <v/>
      </c>
      <c r="N231" s="138"/>
      <c r="O231" s="138" t="str">
        <v/>
      </c>
      <c r="P231" s="138" t="str">
        <v/>
      </c>
      <c r="Q231" s="138" t="str">
        <f>IF(L229="","","Nº de estabelecimentos participantes")</f>
        <v/>
      </c>
      <c r="R231" s="138" t="str">
        <f t="shared" si="11"/>
        <v/>
      </c>
      <c r="S231" s="138" t="str" cm="1">
        <f t="array" ref="S231">IF(ISBLANK(INDEX('Infraestruturas Recolha'!$P$31:$T$105,INT((ROWS($B$1:B5)-1)/5)+1,MOD(ROWS($B$1:B5)-1,5)+1)),"",INDEX('Infraestruturas Recolha'!$P$31:$T$105,INT((ROWS($B$1:B5)-1)/5)+1,MOD(ROWS($B$1:B5)-1,5)+1))</f>
        <v/>
      </c>
      <c r="T231" s="138" t="str">
        <f>IF(OR(L231="",'Infraestruturas Recolha'!$L$108="",'Infraestruturas Recolha'!$C$108="(máximo 300 carateres)"),"",'Infraestruturas Recolha'!$L$108)</f>
        <v/>
      </c>
    </row>
    <row r="232" spans="1:20">
      <c r="A232" s="24" t="str">
        <f>IF(I232="","",IF(OR('Identificação da EG'!$B$7=0,'Identificação da EG'!$B$7=""),"",Capa!$C$10))</f>
        <v/>
      </c>
      <c r="B232" s="24" t="str">
        <f>IF(I232="","",IF(OR('Identificação da EG'!$B$7=0,'Identificação da EG'!$B$7=""),"",'Identificação da EG'!$B$7))</f>
        <v/>
      </c>
      <c r="C232" s="24" t="str">
        <f>IF(I232="","",IF(B232="","",VLOOKUP(B232,Auxiliar!$DK$23:$DL$45,2,0)))</f>
        <v/>
      </c>
      <c r="D232" s="24" t="str">
        <f>IF(I232="","",IF(OR('Identificação da EG'!$B$7=0,'Identificação da EG'!$B$7=""),"","Portugal"))</f>
        <v/>
      </c>
      <c r="E232" s="24" t="str">
        <f>IF(I232="","",'Identificação da EG'!$C$7)</f>
        <v/>
      </c>
      <c r="F232" s="24" t="str">
        <f>IF(I232="","",'Identificação da EG'!$E$7)</f>
        <v/>
      </c>
      <c r="G232" s="24" t="str">
        <f t="shared" si="9"/>
        <v/>
      </c>
      <c r="H232" s="24" t="str">
        <f>IF(I232="","",'Identificação da EG'!$D$7)</f>
        <v/>
      </c>
      <c r="I232" s="138" t="str">
        <f t="shared" si="12"/>
        <v/>
      </c>
      <c r="J232" s="138" t="str">
        <v/>
      </c>
      <c r="K232" s="138"/>
      <c r="L232" s="138" t="str">
        <v/>
      </c>
      <c r="M232" s="138" t="str">
        <v/>
      </c>
      <c r="N232" s="138"/>
      <c r="O232" s="138" t="str">
        <v/>
      </c>
      <c r="P232" s="138" t="str">
        <v/>
      </c>
      <c r="Q232" s="138" t="str">
        <f>IF(L232="","","Nº de contentores")</f>
        <v/>
      </c>
      <c r="R232" s="138" t="str">
        <f t="shared" si="11"/>
        <v/>
      </c>
      <c r="S232" s="138" t="str" cm="1">
        <f t="array" ref="S232">IF(ISBLANK(INDEX('Infraestruturas Recolha'!$P$31:$T$105,INT((ROWS($B$1:B6)-1)/5)+1,MOD(ROWS($B$1:B6)-1,5)+1)),"",INDEX('Infraestruturas Recolha'!$P$31:$T$105,INT((ROWS($B$1:B6)-1)/5)+1,MOD(ROWS($B$1:B6)-1,5)+1))</f>
        <v/>
      </c>
      <c r="T232" s="138" t="str">
        <f>IF(OR(L232="",'Infraestruturas Recolha'!$L$108="",'Infraestruturas Recolha'!$C$108="(máximo 300 carateres)"),"",'Infraestruturas Recolha'!$L$108)</f>
        <v/>
      </c>
    </row>
    <row r="233" spans="1:20">
      <c r="A233" s="24" t="str">
        <f>IF(I233="","",IF(OR('Identificação da EG'!$B$7=0,'Identificação da EG'!$B$7=""),"",Capa!$C$10))</f>
        <v/>
      </c>
      <c r="B233" s="24" t="str">
        <f>IF(I233="","",IF(OR('Identificação da EG'!$B$7=0,'Identificação da EG'!$B$7=""),"",'Identificação da EG'!$B$7))</f>
        <v/>
      </c>
      <c r="C233" s="24" t="str">
        <f>IF(I233="","",IF(B233="","",VLOOKUP(B233,Auxiliar!$DK$23:$DL$45,2,0)))</f>
        <v/>
      </c>
      <c r="D233" s="24" t="str">
        <f>IF(I233="","",IF(OR('Identificação da EG'!$B$7=0,'Identificação da EG'!$B$7=""),"","Portugal"))</f>
        <v/>
      </c>
      <c r="E233" s="24" t="str">
        <f>IF(I233="","",'Identificação da EG'!$C$7)</f>
        <v/>
      </c>
      <c r="F233" s="24" t="str">
        <f>IF(I233="","",'Identificação da EG'!$E$7)</f>
        <v/>
      </c>
      <c r="G233" s="24" t="str">
        <f t="shared" si="9"/>
        <v/>
      </c>
      <c r="H233" s="24" t="str">
        <f>IF(I233="","",'Identificação da EG'!$D$7)</f>
        <v/>
      </c>
      <c r="I233" s="138" t="str">
        <f t="shared" si="12"/>
        <v/>
      </c>
      <c r="J233" s="138" t="str">
        <v/>
      </c>
      <c r="K233" s="138"/>
      <c r="L233" s="138" t="str">
        <v/>
      </c>
      <c r="M233" s="138" t="str">
        <v/>
      </c>
      <c r="N233" s="138"/>
      <c r="O233" s="138" t="str">
        <v/>
      </c>
      <c r="P233" s="138" t="str">
        <v/>
      </c>
      <c r="Q233" s="138" t="str">
        <f>IF(L232="","","Nº de alojamentos abrangidos")</f>
        <v/>
      </c>
      <c r="R233" s="138" t="str">
        <f t="shared" si="11"/>
        <v/>
      </c>
      <c r="S233" s="138" t="str" cm="1">
        <f t="array" ref="S233">IF(ISBLANK(INDEX('Infraestruturas Recolha'!$P$31:$T$105,INT((ROWS($B$1:B7)-1)/5)+1,MOD(ROWS($B$1:B7)-1,5)+1)),"",INDEX('Infraestruturas Recolha'!$P$31:$T$105,INT((ROWS($B$1:B7)-1)/5)+1,MOD(ROWS($B$1:B7)-1,5)+1))</f>
        <v/>
      </c>
      <c r="T233" s="138" t="str">
        <f>IF(OR(L233="",'Infraestruturas Recolha'!$L$108="",'Infraestruturas Recolha'!$C$108="(máximo 300 carateres)"),"",'Infraestruturas Recolha'!$L$108)</f>
        <v/>
      </c>
    </row>
    <row r="234" spans="1:20">
      <c r="A234" s="24" t="str">
        <f>IF(I234="","",IF(OR('Identificação da EG'!$B$7=0,'Identificação da EG'!$B$7=""),"",Capa!$C$10))</f>
        <v/>
      </c>
      <c r="B234" s="24" t="str">
        <f>IF(I234="","",IF(OR('Identificação da EG'!$B$7=0,'Identificação da EG'!$B$7=""),"",'Identificação da EG'!$B$7))</f>
        <v/>
      </c>
      <c r="C234" s="24" t="str">
        <f>IF(I234="","",IF(B234="","",VLOOKUP(B234,Auxiliar!$DK$23:$DL$45,2,0)))</f>
        <v/>
      </c>
      <c r="D234" s="24" t="str">
        <f>IF(I234="","",IF(OR('Identificação da EG'!$B$7=0,'Identificação da EG'!$B$7=""),"","Portugal"))</f>
        <v/>
      </c>
      <c r="E234" s="24" t="str">
        <f>IF(I234="","",'Identificação da EG'!$C$7)</f>
        <v/>
      </c>
      <c r="F234" s="24" t="str">
        <f>IF(I234="","",'Identificação da EG'!$E$7)</f>
        <v/>
      </c>
      <c r="G234" s="24" t="str">
        <f t="shared" si="9"/>
        <v/>
      </c>
      <c r="H234" s="24" t="str">
        <f>IF(I234="","",'Identificação da EG'!$D$7)</f>
        <v/>
      </c>
      <c r="I234" s="138" t="str">
        <f t="shared" si="12"/>
        <v/>
      </c>
      <c r="J234" s="138" t="str">
        <v/>
      </c>
      <c r="K234" s="138"/>
      <c r="L234" s="138" t="str">
        <v/>
      </c>
      <c r="M234" s="138" t="str">
        <v/>
      </c>
      <c r="N234" s="138"/>
      <c r="O234" s="138" t="str">
        <v/>
      </c>
      <c r="P234" s="138" t="str">
        <v/>
      </c>
      <c r="Q234" s="138" t="str">
        <f>IF(L232="","","Nº de estabelecimentos abrangidos")</f>
        <v/>
      </c>
      <c r="R234" s="138" t="str">
        <f t="shared" si="11"/>
        <v/>
      </c>
      <c r="S234" s="138" t="str" cm="1">
        <f t="array" ref="S234">IF(ISBLANK(INDEX('Infraestruturas Recolha'!$P$31:$T$105,INT((ROWS($B$1:B8)-1)/5)+1,MOD(ROWS($B$1:B8)-1,5)+1)),"",INDEX('Infraestruturas Recolha'!$P$31:$T$105,INT((ROWS($B$1:B8)-1)/5)+1,MOD(ROWS($B$1:B8)-1,5)+1))</f>
        <v/>
      </c>
      <c r="T234" s="138" t="str">
        <f>IF(OR(L234="",'Infraestruturas Recolha'!$L$108="",'Infraestruturas Recolha'!$C$108="(máximo 300 carateres)"),"",'Infraestruturas Recolha'!$L$108)</f>
        <v/>
      </c>
    </row>
    <row r="235" spans="1:20">
      <c r="A235" s="24" t="str">
        <f>IF(I235="","",IF(OR('Identificação da EG'!$B$7=0,'Identificação da EG'!$B$7=""),"",Capa!$C$10))</f>
        <v/>
      </c>
      <c r="B235" s="24" t="str">
        <f>IF(I235="","",IF(OR('Identificação da EG'!$B$7=0,'Identificação da EG'!$B$7=""),"",'Identificação da EG'!$B$7))</f>
        <v/>
      </c>
      <c r="C235" s="24" t="str">
        <f>IF(I235="","",IF(B235="","",VLOOKUP(B235,Auxiliar!$DK$23:$DL$45,2,0)))</f>
        <v/>
      </c>
      <c r="D235" s="24" t="str">
        <f>IF(I235="","",IF(OR('Identificação da EG'!$B$7=0,'Identificação da EG'!$B$7=""),"","Portugal"))</f>
        <v/>
      </c>
      <c r="E235" s="24" t="str">
        <f>IF(I235="","",'Identificação da EG'!$C$7)</f>
        <v/>
      </c>
      <c r="F235" s="24" t="str">
        <f>IF(I235="","",'Identificação da EG'!$E$7)</f>
        <v/>
      </c>
      <c r="G235" s="24" t="str">
        <f t="shared" si="9"/>
        <v/>
      </c>
      <c r="H235" s="24" t="str">
        <f>IF(I235="","",'Identificação da EG'!$D$7)</f>
        <v/>
      </c>
      <c r="I235" s="138" t="str">
        <f t="shared" si="12"/>
        <v/>
      </c>
      <c r="J235" s="138" t="str">
        <v/>
      </c>
      <c r="K235" s="138"/>
      <c r="L235" s="138" t="str">
        <v/>
      </c>
      <c r="M235" s="138" t="str">
        <v/>
      </c>
      <c r="N235" s="138"/>
      <c r="O235" s="138" t="str">
        <v/>
      </c>
      <c r="P235" s="138" t="str">
        <v/>
      </c>
      <c r="Q235" s="138" t="str">
        <f>IF(L233="","","Nº de alojamentos participantes")</f>
        <v/>
      </c>
      <c r="R235" s="138" t="str">
        <f t="shared" si="11"/>
        <v/>
      </c>
      <c r="S235" s="138" t="str" cm="1">
        <f t="array" ref="S235">IF(ISBLANK(INDEX('Infraestruturas Recolha'!$P$31:$T$105,INT((ROWS($B$1:B9)-1)/5)+1,MOD(ROWS($B$1:B9)-1,5)+1)),"",INDEX('Infraestruturas Recolha'!$P$31:$T$105,INT((ROWS($B$1:B9)-1)/5)+1,MOD(ROWS($B$1:B9)-1,5)+1))</f>
        <v/>
      </c>
      <c r="T235" s="138" t="str">
        <f>IF(OR(L235="",'Infraestruturas Recolha'!$L$108="",'Infraestruturas Recolha'!$C$108="(máximo 300 carateres)"),"",'Infraestruturas Recolha'!$L$108)</f>
        <v/>
      </c>
    </row>
    <row r="236" spans="1:20">
      <c r="A236" s="24" t="str">
        <f>IF(I236="","",IF(OR('Identificação da EG'!$B$7=0,'Identificação da EG'!$B$7=""),"",Capa!$C$10))</f>
        <v/>
      </c>
      <c r="B236" s="24" t="str">
        <f>IF(I236="","",IF(OR('Identificação da EG'!$B$7=0,'Identificação da EG'!$B$7=""),"",'Identificação da EG'!$B$7))</f>
        <v/>
      </c>
      <c r="C236" s="24" t="str">
        <f>IF(I236="","",IF(B236="","",VLOOKUP(B236,Auxiliar!$DK$23:$DL$45,2,0)))</f>
        <v/>
      </c>
      <c r="D236" s="24" t="str">
        <f>IF(I236="","",IF(OR('Identificação da EG'!$B$7=0,'Identificação da EG'!$B$7=""),"","Portugal"))</f>
        <v/>
      </c>
      <c r="E236" s="24" t="str">
        <f>IF(I236="","",'Identificação da EG'!$C$7)</f>
        <v/>
      </c>
      <c r="F236" s="24" t="str">
        <f>IF(I236="","",'Identificação da EG'!$E$7)</f>
        <v/>
      </c>
      <c r="G236" s="24" t="str">
        <f t="shared" si="9"/>
        <v/>
      </c>
      <c r="H236" s="24" t="str">
        <f>IF(I236="","",'Identificação da EG'!$D$7)</f>
        <v/>
      </c>
      <c r="I236" s="138" t="str">
        <f t="shared" si="12"/>
        <v/>
      </c>
      <c r="J236" s="138" t="str">
        <v/>
      </c>
      <c r="K236" s="138"/>
      <c r="L236" s="138" t="str">
        <v/>
      </c>
      <c r="M236" s="138" t="str">
        <v/>
      </c>
      <c r="N236" s="138"/>
      <c r="O236" s="138" t="str">
        <v/>
      </c>
      <c r="P236" s="138" t="str">
        <v/>
      </c>
      <c r="Q236" s="138" t="str">
        <f>IF(L234="","","Nº de estabelecimentos participantes")</f>
        <v/>
      </c>
      <c r="R236" s="138" t="str">
        <f t="shared" si="11"/>
        <v/>
      </c>
      <c r="S236" s="138" t="str" cm="1">
        <f t="array" ref="S236">IF(ISBLANK(INDEX('Infraestruturas Recolha'!$P$31:$T$105,INT((ROWS($B$1:B10)-1)/5)+1,MOD(ROWS($B$1:B10)-1,5)+1)),"",INDEX('Infraestruturas Recolha'!$P$31:$T$105,INT((ROWS($B$1:B10)-1)/5)+1,MOD(ROWS($B$1:B10)-1,5)+1))</f>
        <v/>
      </c>
      <c r="T236" s="138" t="str">
        <f>IF(OR(L236="",'Infraestruturas Recolha'!$L$108="",'Infraestruturas Recolha'!$C$108="(máximo 300 carateres)"),"",'Infraestruturas Recolha'!$L$108)</f>
        <v/>
      </c>
    </row>
    <row r="237" spans="1:20">
      <c r="A237" s="24" t="str">
        <f>IF(I237="","",IF(OR('Identificação da EG'!$B$7=0,'Identificação da EG'!$B$7=""),"",Capa!$C$10))</f>
        <v/>
      </c>
      <c r="B237" s="24" t="str">
        <f>IF(I237="","",IF(OR('Identificação da EG'!$B$7=0,'Identificação da EG'!$B$7=""),"",'Identificação da EG'!$B$7))</f>
        <v/>
      </c>
      <c r="C237" s="24" t="str">
        <f>IF(I237="","",IF(B237="","",VLOOKUP(B237,Auxiliar!$DK$23:$DL$45,2,0)))</f>
        <v/>
      </c>
      <c r="D237" s="24" t="str">
        <f>IF(I237="","",IF(OR('Identificação da EG'!$B$7=0,'Identificação da EG'!$B$7=""),"","Portugal"))</f>
        <v/>
      </c>
      <c r="E237" s="24" t="str">
        <f>IF(I237="","",'Identificação da EG'!$C$7)</f>
        <v/>
      </c>
      <c r="F237" s="24" t="str">
        <f>IF(I237="","",'Identificação da EG'!$E$7)</f>
        <v/>
      </c>
      <c r="G237" s="24" t="str">
        <f t="shared" si="9"/>
        <v/>
      </c>
      <c r="H237" s="24" t="str">
        <f>IF(I237="","",'Identificação da EG'!$D$7)</f>
        <v/>
      </c>
      <c r="I237" s="138" t="str">
        <f t="shared" si="12"/>
        <v/>
      </c>
      <c r="J237" s="138" t="str">
        <v/>
      </c>
      <c r="K237" s="138"/>
      <c r="L237" s="138" t="str">
        <v/>
      </c>
      <c r="M237" s="138" t="str">
        <v/>
      </c>
      <c r="N237" s="138"/>
      <c r="O237" s="138" t="str">
        <v/>
      </c>
      <c r="P237" s="138" t="str">
        <v/>
      </c>
      <c r="Q237" s="138" t="str">
        <f>IF(L237="","","Nº de contentores")</f>
        <v/>
      </c>
      <c r="R237" s="138" t="str">
        <f t="shared" si="11"/>
        <v/>
      </c>
      <c r="S237" s="138" t="str" cm="1">
        <f t="array" ref="S237">IF(ISBLANK(INDEX('Infraestruturas Recolha'!$P$31:$T$105,INT((ROWS($B$1:B11)-1)/5)+1,MOD(ROWS($B$1:B11)-1,5)+1)),"",INDEX('Infraestruturas Recolha'!$P$31:$T$105,INT((ROWS($B$1:B11)-1)/5)+1,MOD(ROWS($B$1:B11)-1,5)+1))</f>
        <v/>
      </c>
      <c r="T237" s="138" t="str">
        <f>IF(OR(L237="",'Infraestruturas Recolha'!$L$108="",'Infraestruturas Recolha'!$C$108="(máximo 300 carateres)"),"",'Infraestruturas Recolha'!$L$108)</f>
        <v/>
      </c>
    </row>
    <row r="238" spans="1:20">
      <c r="A238" s="24" t="str">
        <f>IF(I238="","",IF(OR('Identificação da EG'!$B$7=0,'Identificação da EG'!$B$7=""),"",Capa!$C$10))</f>
        <v/>
      </c>
      <c r="B238" s="24" t="str">
        <f>IF(I238="","",IF(OR('Identificação da EG'!$B$7=0,'Identificação da EG'!$B$7=""),"",'Identificação da EG'!$B$7))</f>
        <v/>
      </c>
      <c r="C238" s="24" t="str">
        <f>IF(I238="","",IF(B238="","",VLOOKUP(B238,Auxiliar!$DK$23:$DL$45,2,0)))</f>
        <v/>
      </c>
      <c r="D238" s="24" t="str">
        <f>IF(I238="","",IF(OR('Identificação da EG'!$B$7=0,'Identificação da EG'!$B$7=""),"","Portugal"))</f>
        <v/>
      </c>
      <c r="E238" s="24" t="str">
        <f>IF(I238="","",'Identificação da EG'!$C$7)</f>
        <v/>
      </c>
      <c r="F238" s="24" t="str">
        <f>IF(I238="","",'Identificação da EG'!$E$7)</f>
        <v/>
      </c>
      <c r="G238" s="24" t="str">
        <f t="shared" si="9"/>
        <v/>
      </c>
      <c r="H238" s="24" t="str">
        <f>IF(I238="","",'Identificação da EG'!$D$7)</f>
        <v/>
      </c>
      <c r="I238" s="138" t="str">
        <f t="shared" si="12"/>
        <v/>
      </c>
      <c r="J238" s="138" t="str">
        <v/>
      </c>
      <c r="K238" s="138"/>
      <c r="L238" s="138" t="str">
        <v/>
      </c>
      <c r="M238" s="138" t="str">
        <v/>
      </c>
      <c r="N238" s="138"/>
      <c r="O238" s="138" t="str">
        <v/>
      </c>
      <c r="P238" s="138" t="str">
        <v/>
      </c>
      <c r="Q238" s="138" t="str">
        <f>IF(L237="","","Nº de alojamentos abrangidos")</f>
        <v/>
      </c>
      <c r="R238" s="138" t="str">
        <f t="shared" si="11"/>
        <v/>
      </c>
      <c r="S238" s="138" t="str" cm="1">
        <f t="array" ref="S238">IF(ISBLANK(INDEX('Infraestruturas Recolha'!$P$31:$T$105,INT((ROWS($B$1:B12)-1)/5)+1,MOD(ROWS($B$1:B12)-1,5)+1)),"",INDEX('Infraestruturas Recolha'!$P$31:$T$105,INT((ROWS($B$1:B12)-1)/5)+1,MOD(ROWS($B$1:B12)-1,5)+1))</f>
        <v/>
      </c>
      <c r="T238" s="138" t="str">
        <f>IF(OR(L238="",'Infraestruturas Recolha'!$L$108="",'Infraestruturas Recolha'!$C$108="(máximo 300 carateres)"),"",'Infraestruturas Recolha'!$L$108)</f>
        <v/>
      </c>
    </row>
    <row r="239" spans="1:20">
      <c r="A239" s="24" t="str">
        <f>IF(I239="","",IF(OR('Identificação da EG'!$B$7=0,'Identificação da EG'!$B$7=""),"",Capa!$C$10))</f>
        <v/>
      </c>
      <c r="B239" s="24" t="str">
        <f>IF(I239="","",IF(OR('Identificação da EG'!$B$7=0,'Identificação da EG'!$B$7=""),"",'Identificação da EG'!$B$7))</f>
        <v/>
      </c>
      <c r="C239" s="24" t="str">
        <f>IF(I239="","",IF(B239="","",VLOOKUP(B239,Auxiliar!$DK$23:$DL$45,2,0)))</f>
        <v/>
      </c>
      <c r="D239" s="24" t="str">
        <f>IF(I239="","",IF(OR('Identificação da EG'!$B$7=0,'Identificação da EG'!$B$7=""),"","Portugal"))</f>
        <v/>
      </c>
      <c r="E239" s="24" t="str">
        <f>IF(I239="","",'Identificação da EG'!$C$7)</f>
        <v/>
      </c>
      <c r="F239" s="24" t="str">
        <f>IF(I239="","",'Identificação da EG'!$E$7)</f>
        <v/>
      </c>
      <c r="G239" s="24" t="str">
        <f t="shared" si="9"/>
        <v/>
      </c>
      <c r="H239" s="24" t="str">
        <f>IF(I239="","",'Identificação da EG'!$D$7)</f>
        <v/>
      </c>
      <c r="I239" s="138" t="str">
        <f t="shared" si="12"/>
        <v/>
      </c>
      <c r="J239" s="138" t="str">
        <v/>
      </c>
      <c r="K239" s="138"/>
      <c r="L239" s="138" t="str">
        <v/>
      </c>
      <c r="M239" s="138" t="str">
        <v/>
      </c>
      <c r="N239" s="138"/>
      <c r="O239" s="138" t="str">
        <v/>
      </c>
      <c r="P239" s="138" t="str">
        <v/>
      </c>
      <c r="Q239" s="138" t="str">
        <f>IF(L237="","","Nº de estabelecimentos abrangidos")</f>
        <v/>
      </c>
      <c r="R239" s="138" t="str">
        <f t="shared" si="11"/>
        <v/>
      </c>
      <c r="S239" s="138" t="str" cm="1">
        <f t="array" ref="S239">IF(ISBLANK(INDEX('Infraestruturas Recolha'!$P$31:$T$105,INT((ROWS($B$1:B13)-1)/5)+1,MOD(ROWS($B$1:B13)-1,5)+1)),"",INDEX('Infraestruturas Recolha'!$P$31:$T$105,INT((ROWS($B$1:B13)-1)/5)+1,MOD(ROWS($B$1:B13)-1,5)+1))</f>
        <v/>
      </c>
      <c r="T239" s="138" t="str">
        <f>IF(OR(L239="",'Infraestruturas Recolha'!$L$108="",'Infraestruturas Recolha'!$C$108="(máximo 300 carateres)"),"",'Infraestruturas Recolha'!$L$108)</f>
        <v/>
      </c>
    </row>
    <row r="240" spans="1:20">
      <c r="A240" s="24" t="str">
        <f>IF(I240="","",IF(OR('Identificação da EG'!$B$7=0,'Identificação da EG'!$B$7=""),"",Capa!$C$10))</f>
        <v/>
      </c>
      <c r="B240" s="24" t="str">
        <f>IF(I240="","",IF(OR('Identificação da EG'!$B$7=0,'Identificação da EG'!$B$7=""),"",'Identificação da EG'!$B$7))</f>
        <v/>
      </c>
      <c r="C240" s="24" t="str">
        <f>IF(I240="","",IF(B240="","",VLOOKUP(B240,Auxiliar!$DK$23:$DL$45,2,0)))</f>
        <v/>
      </c>
      <c r="D240" s="24" t="str">
        <f>IF(I240="","",IF(OR('Identificação da EG'!$B$7=0,'Identificação da EG'!$B$7=""),"","Portugal"))</f>
        <v/>
      </c>
      <c r="E240" s="24" t="str">
        <f>IF(I240="","",'Identificação da EG'!$C$7)</f>
        <v/>
      </c>
      <c r="F240" s="24" t="str">
        <f>IF(I240="","",'Identificação da EG'!$E$7)</f>
        <v/>
      </c>
      <c r="G240" s="24" t="str">
        <f t="shared" si="9"/>
        <v/>
      </c>
      <c r="H240" s="24" t="str">
        <f>IF(I240="","",'Identificação da EG'!$D$7)</f>
        <v/>
      </c>
      <c r="I240" s="138" t="str">
        <f t="shared" si="12"/>
        <v/>
      </c>
      <c r="J240" s="138" t="str">
        <v/>
      </c>
      <c r="K240" s="138"/>
      <c r="L240" s="138" t="str">
        <v/>
      </c>
      <c r="M240" s="138" t="str">
        <v/>
      </c>
      <c r="N240" s="138"/>
      <c r="O240" s="138" t="str">
        <v/>
      </c>
      <c r="P240" s="138" t="str">
        <v/>
      </c>
      <c r="Q240" s="138" t="str">
        <f>IF(L238="","","Nº de alojamentos participantes")</f>
        <v/>
      </c>
      <c r="R240" s="138" t="str">
        <f t="shared" si="11"/>
        <v/>
      </c>
      <c r="S240" s="138" t="str" cm="1">
        <f t="array" ref="S240">IF(ISBLANK(INDEX('Infraestruturas Recolha'!$P$31:$T$105,INT((ROWS($B$1:B14)-1)/5)+1,MOD(ROWS($B$1:B14)-1,5)+1)),"",INDEX('Infraestruturas Recolha'!$P$31:$T$105,INT((ROWS($B$1:B14)-1)/5)+1,MOD(ROWS($B$1:B14)-1,5)+1))</f>
        <v/>
      </c>
      <c r="T240" s="138" t="str">
        <f>IF(OR(L240="",'Infraestruturas Recolha'!$L$108="",'Infraestruturas Recolha'!$C$108="(máximo 300 carateres)"),"",'Infraestruturas Recolha'!$L$108)</f>
        <v/>
      </c>
    </row>
    <row r="241" spans="1:20">
      <c r="A241" s="24" t="str">
        <f>IF(I241="","",IF(OR('Identificação da EG'!$B$7=0,'Identificação da EG'!$B$7=""),"",Capa!$C$10))</f>
        <v/>
      </c>
      <c r="B241" s="24" t="str">
        <f>IF(I241="","",IF(OR('Identificação da EG'!$B$7=0,'Identificação da EG'!$B$7=""),"",'Identificação da EG'!$B$7))</f>
        <v/>
      </c>
      <c r="C241" s="24" t="str">
        <f>IF(I241="","",IF(B241="","",VLOOKUP(B241,Auxiliar!$DK$23:$DL$45,2,0)))</f>
        <v/>
      </c>
      <c r="D241" s="24" t="str">
        <f>IF(I241="","",IF(OR('Identificação da EG'!$B$7=0,'Identificação da EG'!$B$7=""),"","Portugal"))</f>
        <v/>
      </c>
      <c r="E241" s="24" t="str">
        <f>IF(I241="","",'Identificação da EG'!$C$7)</f>
        <v/>
      </c>
      <c r="F241" s="24" t="str">
        <f>IF(I241="","",'Identificação da EG'!$E$7)</f>
        <v/>
      </c>
      <c r="G241" s="24" t="str">
        <f t="shared" si="9"/>
        <v/>
      </c>
      <c r="H241" s="24" t="str">
        <f>IF(I241="","",'Identificação da EG'!$D$7)</f>
        <v/>
      </c>
      <c r="I241" s="138" t="str">
        <f t="shared" si="12"/>
        <v/>
      </c>
      <c r="J241" s="138" t="str">
        <v/>
      </c>
      <c r="K241" s="138"/>
      <c r="L241" s="138" t="str">
        <v/>
      </c>
      <c r="M241" s="138" t="str">
        <v/>
      </c>
      <c r="N241" s="138"/>
      <c r="O241" s="138" t="str">
        <v/>
      </c>
      <c r="P241" s="138" t="str">
        <v/>
      </c>
      <c r="Q241" s="138" t="str">
        <f>IF(L239="","","Nº de estabelecimentos participantes")</f>
        <v/>
      </c>
      <c r="R241" s="138" t="str">
        <f t="shared" si="11"/>
        <v/>
      </c>
      <c r="S241" s="138" t="str" cm="1">
        <f t="array" ref="S241">IF(ISBLANK(INDEX('Infraestruturas Recolha'!$P$31:$T$105,INT((ROWS($B$1:B15)-1)/5)+1,MOD(ROWS($B$1:B15)-1,5)+1)),"",INDEX('Infraestruturas Recolha'!$P$31:$T$105,INT((ROWS($B$1:B15)-1)/5)+1,MOD(ROWS($B$1:B15)-1,5)+1))</f>
        <v/>
      </c>
      <c r="T241" s="138" t="str">
        <f>IF(OR(L241="",'Infraestruturas Recolha'!$L$108="",'Infraestruturas Recolha'!$C$108="(máximo 300 carateres)"),"",'Infraestruturas Recolha'!$L$108)</f>
        <v/>
      </c>
    </row>
    <row r="242" spans="1:20">
      <c r="A242" s="24" t="str">
        <f>IF(I242="","",IF(OR('Identificação da EG'!$B$7=0,'Identificação da EG'!$B$7=""),"",Capa!$C$10))</f>
        <v/>
      </c>
      <c r="B242" s="24" t="str">
        <f>IF(I242="","",IF(OR('Identificação da EG'!$B$7=0,'Identificação da EG'!$B$7=""),"",'Identificação da EG'!$B$7))</f>
        <v/>
      </c>
      <c r="C242" s="24" t="str">
        <f>IF(I242="","",IF(B242="","",VLOOKUP(B242,Auxiliar!$DK$23:$DL$45,2,0)))</f>
        <v/>
      </c>
      <c r="D242" s="24" t="str">
        <f>IF(I242="","",IF(OR('Identificação da EG'!$B$7=0,'Identificação da EG'!$B$7=""),"","Portugal"))</f>
        <v/>
      </c>
      <c r="E242" s="24" t="str">
        <f>IF(I242="","",'Identificação da EG'!$C$7)</f>
        <v/>
      </c>
      <c r="F242" s="24" t="str">
        <f>IF(I242="","",'Identificação da EG'!$E$7)</f>
        <v/>
      </c>
      <c r="G242" s="24" t="str">
        <f t="shared" si="9"/>
        <v/>
      </c>
      <c r="H242" s="24" t="str">
        <f>IF(I242="","",'Identificação da EG'!$D$7)</f>
        <v/>
      </c>
      <c r="I242" s="138" t="str">
        <f t="shared" si="12"/>
        <v/>
      </c>
      <c r="J242" s="138" t="str">
        <v/>
      </c>
      <c r="K242" s="138"/>
      <c r="L242" s="138" t="str">
        <v/>
      </c>
      <c r="M242" s="138" t="str">
        <v/>
      </c>
      <c r="N242" s="138"/>
      <c r="O242" s="138" t="str">
        <v/>
      </c>
      <c r="P242" s="138" t="str">
        <v/>
      </c>
      <c r="Q242" s="138" t="str">
        <f>IF(L242="","","Nº de contentores")</f>
        <v/>
      </c>
      <c r="R242" s="138" t="str">
        <f t="shared" si="11"/>
        <v/>
      </c>
      <c r="S242" s="138" t="str" cm="1">
        <f t="array" ref="S242">IF(ISBLANK(INDEX('Infraestruturas Recolha'!$P$31:$T$105,INT((ROWS($B$1:B16)-1)/5)+1,MOD(ROWS($B$1:B16)-1,5)+1)),"",INDEX('Infraestruturas Recolha'!$P$31:$T$105,INT((ROWS($B$1:B16)-1)/5)+1,MOD(ROWS($B$1:B16)-1,5)+1))</f>
        <v/>
      </c>
      <c r="T242" s="138" t="str">
        <f>IF(OR(L242="",'Infraestruturas Recolha'!$L$108="",'Infraestruturas Recolha'!$C$108="(máximo 300 carateres)"),"",'Infraestruturas Recolha'!$L$108)</f>
        <v/>
      </c>
    </row>
    <row r="243" spans="1:20">
      <c r="A243" s="24" t="str">
        <f>IF(I243="","",IF(OR('Identificação da EG'!$B$7=0,'Identificação da EG'!$B$7=""),"",Capa!$C$10))</f>
        <v/>
      </c>
      <c r="B243" s="24" t="str">
        <f>IF(I243="","",IF(OR('Identificação da EG'!$B$7=0,'Identificação da EG'!$B$7=""),"",'Identificação da EG'!$B$7))</f>
        <v/>
      </c>
      <c r="C243" s="24" t="str">
        <f>IF(I243="","",IF(B243="","",VLOOKUP(B243,Auxiliar!$DK$23:$DL$45,2,0)))</f>
        <v/>
      </c>
      <c r="D243" s="24" t="str">
        <f>IF(I243="","",IF(OR('Identificação da EG'!$B$7=0,'Identificação da EG'!$B$7=""),"","Portugal"))</f>
        <v/>
      </c>
      <c r="E243" s="24" t="str">
        <f>IF(I243="","",'Identificação da EG'!$C$7)</f>
        <v/>
      </c>
      <c r="F243" s="24" t="str">
        <f>IF(I243="","",'Identificação da EG'!$E$7)</f>
        <v/>
      </c>
      <c r="G243" s="24" t="str">
        <f t="shared" si="9"/>
        <v/>
      </c>
      <c r="H243" s="24" t="str">
        <f>IF(I243="","",'Identificação da EG'!$D$7)</f>
        <v/>
      </c>
      <c r="I243" s="138" t="str">
        <f t="shared" si="12"/>
        <v/>
      </c>
      <c r="J243" s="138" t="str">
        <v/>
      </c>
      <c r="K243" s="138"/>
      <c r="L243" s="138" t="str">
        <v/>
      </c>
      <c r="M243" s="138" t="str">
        <v/>
      </c>
      <c r="N243" s="138"/>
      <c r="O243" s="138" t="str">
        <v/>
      </c>
      <c r="P243" s="138" t="str">
        <v/>
      </c>
      <c r="Q243" s="138" t="str">
        <f>IF(L242="","","Nº de alojamentos abrangidos")</f>
        <v/>
      </c>
      <c r="R243" s="138" t="str">
        <f t="shared" si="11"/>
        <v/>
      </c>
      <c r="S243" s="138" t="str" cm="1">
        <f t="array" ref="S243">IF(ISBLANK(INDEX('Infraestruturas Recolha'!$P$31:$T$105,INT((ROWS($B$1:B17)-1)/5)+1,MOD(ROWS($B$1:B17)-1,5)+1)),"",INDEX('Infraestruturas Recolha'!$P$31:$T$105,INT((ROWS($B$1:B17)-1)/5)+1,MOD(ROWS($B$1:B17)-1,5)+1))</f>
        <v/>
      </c>
      <c r="T243" s="138" t="str">
        <f>IF(OR(L243="",'Infraestruturas Recolha'!$L$108="",'Infraestruturas Recolha'!$C$108="(máximo 300 carateres)"),"",'Infraestruturas Recolha'!$L$108)</f>
        <v/>
      </c>
    </row>
    <row r="244" spans="1:20">
      <c r="A244" s="24" t="str">
        <f>IF(I244="","",IF(OR('Identificação da EG'!$B$7=0,'Identificação da EG'!$B$7=""),"",Capa!$C$10))</f>
        <v/>
      </c>
      <c r="B244" s="24" t="str">
        <f>IF(I244="","",IF(OR('Identificação da EG'!$B$7=0,'Identificação da EG'!$B$7=""),"",'Identificação da EG'!$B$7))</f>
        <v/>
      </c>
      <c r="C244" s="24" t="str">
        <f>IF(I244="","",IF(B244="","",VLOOKUP(B244,Auxiliar!$DK$23:$DL$45,2,0)))</f>
        <v/>
      </c>
      <c r="D244" s="24" t="str">
        <f>IF(I244="","",IF(OR('Identificação da EG'!$B$7=0,'Identificação da EG'!$B$7=""),"","Portugal"))</f>
        <v/>
      </c>
      <c r="E244" s="24" t="str">
        <f>IF(I244="","",'Identificação da EG'!$C$7)</f>
        <v/>
      </c>
      <c r="F244" s="24" t="str">
        <f>IF(I244="","",'Identificação da EG'!$E$7)</f>
        <v/>
      </c>
      <c r="G244" s="24" t="str">
        <f t="shared" si="9"/>
        <v/>
      </c>
      <c r="H244" s="24" t="str">
        <f>IF(I244="","",'Identificação da EG'!$D$7)</f>
        <v/>
      </c>
      <c r="I244" s="138" t="str">
        <f t="shared" si="12"/>
        <v/>
      </c>
      <c r="J244" s="138" t="str">
        <v/>
      </c>
      <c r="K244" s="138"/>
      <c r="L244" s="138" t="str">
        <v/>
      </c>
      <c r="M244" s="138" t="str">
        <v/>
      </c>
      <c r="N244" s="138"/>
      <c r="O244" s="138" t="str">
        <v/>
      </c>
      <c r="P244" s="138" t="str">
        <v/>
      </c>
      <c r="Q244" s="138" t="str">
        <f>IF(L242="","","Nº de estabelecimentos abrangidos")</f>
        <v/>
      </c>
      <c r="R244" s="138" t="str">
        <f t="shared" si="11"/>
        <v/>
      </c>
      <c r="S244" s="138" t="str" cm="1">
        <f t="array" ref="S244">IF(ISBLANK(INDEX('Infraestruturas Recolha'!$P$31:$T$105,INT((ROWS($B$1:B18)-1)/5)+1,MOD(ROWS($B$1:B18)-1,5)+1)),"",INDEX('Infraestruturas Recolha'!$P$31:$T$105,INT((ROWS($B$1:B18)-1)/5)+1,MOD(ROWS($B$1:B18)-1,5)+1))</f>
        <v/>
      </c>
      <c r="T244" s="138" t="str">
        <f>IF(OR(L244="",'Infraestruturas Recolha'!$L$108="",'Infraestruturas Recolha'!$C$108="(máximo 300 carateres)"),"",'Infraestruturas Recolha'!$L$108)</f>
        <v/>
      </c>
    </row>
    <row r="245" spans="1:20">
      <c r="A245" s="24" t="str">
        <f>IF(I245="","",IF(OR('Identificação da EG'!$B$7=0,'Identificação da EG'!$B$7=""),"",Capa!$C$10))</f>
        <v/>
      </c>
      <c r="B245" s="24" t="str">
        <f>IF(I245="","",IF(OR('Identificação da EG'!$B$7=0,'Identificação da EG'!$B$7=""),"",'Identificação da EG'!$B$7))</f>
        <v/>
      </c>
      <c r="C245" s="24" t="str">
        <f>IF(I245="","",IF(B245="","",VLOOKUP(B245,Auxiliar!$DK$23:$DL$45,2,0)))</f>
        <v/>
      </c>
      <c r="D245" s="24" t="str">
        <f>IF(I245="","",IF(OR('Identificação da EG'!$B$7=0,'Identificação da EG'!$B$7=""),"","Portugal"))</f>
        <v/>
      </c>
      <c r="E245" s="24" t="str">
        <f>IF(I245="","",'Identificação da EG'!$C$7)</f>
        <v/>
      </c>
      <c r="F245" s="24" t="str">
        <f>IF(I245="","",'Identificação da EG'!$E$7)</f>
        <v/>
      </c>
      <c r="G245" s="24" t="str">
        <f t="shared" si="9"/>
        <v/>
      </c>
      <c r="H245" s="24" t="str">
        <f>IF(I245="","",'Identificação da EG'!$D$7)</f>
        <v/>
      </c>
      <c r="I245" s="138" t="str">
        <f t="shared" si="12"/>
        <v/>
      </c>
      <c r="J245" s="138" t="str">
        <v/>
      </c>
      <c r="K245" s="138"/>
      <c r="L245" s="138" t="str">
        <v/>
      </c>
      <c r="M245" s="138" t="str">
        <v/>
      </c>
      <c r="N245" s="138"/>
      <c r="O245" s="138" t="str">
        <v/>
      </c>
      <c r="P245" s="138" t="str">
        <v/>
      </c>
      <c r="Q245" s="138" t="str">
        <f>IF(L243="","","Nº de alojamentos participantes")</f>
        <v/>
      </c>
      <c r="R245" s="138" t="str">
        <f t="shared" si="11"/>
        <v/>
      </c>
      <c r="S245" s="138" t="str" cm="1">
        <f t="array" ref="S245">IF(ISBLANK(INDEX('Infraestruturas Recolha'!$P$31:$T$105,INT((ROWS($B$1:B19)-1)/5)+1,MOD(ROWS($B$1:B19)-1,5)+1)),"",INDEX('Infraestruturas Recolha'!$P$31:$T$105,INT((ROWS($B$1:B19)-1)/5)+1,MOD(ROWS($B$1:B19)-1,5)+1))</f>
        <v/>
      </c>
      <c r="T245" s="138" t="str">
        <f>IF(OR(L245="",'Infraestruturas Recolha'!$L$108="",'Infraestruturas Recolha'!$C$108="(máximo 300 carateres)"),"",'Infraestruturas Recolha'!$L$108)</f>
        <v/>
      </c>
    </row>
    <row r="246" spans="1:20">
      <c r="A246" s="24" t="str">
        <f>IF(I246="","",IF(OR('Identificação da EG'!$B$7=0,'Identificação da EG'!$B$7=""),"",Capa!$C$10))</f>
        <v/>
      </c>
      <c r="B246" s="24" t="str">
        <f>IF(I246="","",IF(OR('Identificação da EG'!$B$7=0,'Identificação da EG'!$B$7=""),"",'Identificação da EG'!$B$7))</f>
        <v/>
      </c>
      <c r="C246" s="24" t="str">
        <f>IF(I246="","",IF(B246="","",VLOOKUP(B246,Auxiliar!$DK$23:$DL$45,2,0)))</f>
        <v/>
      </c>
      <c r="D246" s="24" t="str">
        <f>IF(I246="","",IF(OR('Identificação da EG'!$B$7=0,'Identificação da EG'!$B$7=""),"","Portugal"))</f>
        <v/>
      </c>
      <c r="E246" s="24" t="str">
        <f>IF(I246="","",'Identificação da EG'!$C$7)</f>
        <v/>
      </c>
      <c r="F246" s="24" t="str">
        <f>IF(I246="","",'Identificação da EG'!$E$7)</f>
        <v/>
      </c>
      <c r="G246" s="24" t="str">
        <f t="shared" si="9"/>
        <v/>
      </c>
      <c r="H246" s="24" t="str">
        <f>IF(I246="","",'Identificação da EG'!$D$7)</f>
        <v/>
      </c>
      <c r="I246" s="138" t="str">
        <f t="shared" si="12"/>
        <v/>
      </c>
      <c r="J246" s="138" t="str">
        <v/>
      </c>
      <c r="K246" s="138"/>
      <c r="L246" s="138" t="str">
        <v/>
      </c>
      <c r="M246" s="138" t="str">
        <v/>
      </c>
      <c r="N246" s="138"/>
      <c r="O246" s="138" t="str">
        <v/>
      </c>
      <c r="P246" s="138" t="str">
        <v/>
      </c>
      <c r="Q246" s="138" t="str">
        <f>IF(L244="","","Nº de estabelecimentos participantes")</f>
        <v/>
      </c>
      <c r="R246" s="138" t="str">
        <f t="shared" si="11"/>
        <v/>
      </c>
      <c r="S246" s="138" t="str" cm="1">
        <f t="array" ref="S246">IF(ISBLANK(INDEX('Infraestruturas Recolha'!$P$31:$T$105,INT((ROWS($B$1:B20)-1)/5)+1,MOD(ROWS($B$1:B20)-1,5)+1)),"",INDEX('Infraestruturas Recolha'!$P$31:$T$105,INT((ROWS($B$1:B20)-1)/5)+1,MOD(ROWS($B$1:B20)-1,5)+1))</f>
        <v/>
      </c>
      <c r="T246" s="138" t="str">
        <f>IF(OR(L246="",'Infraestruturas Recolha'!$L$108="",'Infraestruturas Recolha'!$C$108="(máximo 300 carateres)"),"",'Infraestruturas Recolha'!$L$108)</f>
        <v/>
      </c>
    </row>
    <row r="247" spans="1:20">
      <c r="A247" s="24" t="str">
        <f>IF(I247="","",IF(OR('Identificação da EG'!$B$7=0,'Identificação da EG'!$B$7=""),"",Capa!$C$10))</f>
        <v/>
      </c>
      <c r="B247" s="24" t="str">
        <f>IF(I247="","",IF(OR('Identificação da EG'!$B$7=0,'Identificação da EG'!$B$7=""),"",'Identificação da EG'!$B$7))</f>
        <v/>
      </c>
      <c r="C247" s="24" t="str">
        <f>IF(I247="","",IF(B247="","",VLOOKUP(B247,Auxiliar!$DK$23:$DL$45,2,0)))</f>
        <v/>
      </c>
      <c r="D247" s="24" t="str">
        <f>IF(I247="","",IF(OR('Identificação da EG'!$B$7=0,'Identificação da EG'!$B$7=""),"","Portugal"))</f>
        <v/>
      </c>
      <c r="E247" s="24" t="str">
        <f>IF(I247="","",'Identificação da EG'!$C$7)</f>
        <v/>
      </c>
      <c r="F247" s="24" t="str">
        <f>IF(I247="","",'Identificação da EG'!$E$7)</f>
        <v/>
      </c>
      <c r="G247" s="24" t="str">
        <f t="shared" si="9"/>
        <v/>
      </c>
      <c r="H247" s="24" t="str">
        <f>IF(I247="","",'Identificação da EG'!$D$7)</f>
        <v/>
      </c>
      <c r="I247" s="138" t="str">
        <f t="shared" si="12"/>
        <v/>
      </c>
      <c r="J247" s="138" t="str">
        <v/>
      </c>
      <c r="K247" s="138"/>
      <c r="L247" s="138" t="str">
        <v/>
      </c>
      <c r="M247" s="138" t="str">
        <v/>
      </c>
      <c r="N247" s="138"/>
      <c r="O247" s="138" t="str">
        <v/>
      </c>
      <c r="P247" s="138" t="str">
        <v/>
      </c>
      <c r="Q247" s="138" t="str">
        <f>IF(L247="","","Nº de contentores")</f>
        <v/>
      </c>
      <c r="R247" s="138" t="str">
        <f t="shared" si="11"/>
        <v/>
      </c>
      <c r="S247" s="138" t="str" cm="1">
        <f t="array" ref="S247">IF(ISBLANK(INDEX('Infraestruturas Recolha'!$P$31:$T$105,INT((ROWS($B$1:B21)-1)/5)+1,MOD(ROWS($B$1:B21)-1,5)+1)),"",INDEX('Infraestruturas Recolha'!$P$31:$T$105,INT((ROWS($B$1:B21)-1)/5)+1,MOD(ROWS($B$1:B21)-1,5)+1))</f>
        <v/>
      </c>
      <c r="T247" s="138" t="str">
        <f>IF(OR(L247="",'Infraestruturas Recolha'!$L$108="",'Infraestruturas Recolha'!$C$108="(máximo 300 carateres)"),"",'Infraestruturas Recolha'!$L$108)</f>
        <v/>
      </c>
    </row>
    <row r="248" spans="1:20">
      <c r="A248" s="24" t="str">
        <f>IF(I248="","",IF(OR('Identificação da EG'!$B$7=0,'Identificação da EG'!$B$7=""),"",Capa!$C$10))</f>
        <v/>
      </c>
      <c r="B248" s="24" t="str">
        <f>IF(I248="","",IF(OR('Identificação da EG'!$B$7=0,'Identificação da EG'!$B$7=""),"",'Identificação da EG'!$B$7))</f>
        <v/>
      </c>
      <c r="C248" s="24" t="str">
        <f>IF(I248="","",IF(B248="","",VLOOKUP(B248,Auxiliar!$DK$23:$DL$45,2,0)))</f>
        <v/>
      </c>
      <c r="D248" s="24" t="str">
        <f>IF(I248="","",IF(OR('Identificação da EG'!$B$7=0,'Identificação da EG'!$B$7=""),"","Portugal"))</f>
        <v/>
      </c>
      <c r="E248" s="24" t="str">
        <f>IF(I248="","",'Identificação da EG'!$C$7)</f>
        <v/>
      </c>
      <c r="F248" s="24" t="str">
        <f>IF(I248="","",'Identificação da EG'!$E$7)</f>
        <v/>
      </c>
      <c r="G248" s="24" t="str">
        <f t="shared" si="9"/>
        <v/>
      </c>
      <c r="H248" s="24" t="str">
        <f>IF(I248="","",'Identificação da EG'!$D$7)</f>
        <v/>
      </c>
      <c r="I248" s="138" t="str">
        <f t="shared" si="12"/>
        <v/>
      </c>
      <c r="J248" s="138" t="str">
        <v/>
      </c>
      <c r="K248" s="138"/>
      <c r="L248" s="138" t="str">
        <v/>
      </c>
      <c r="M248" s="138" t="str">
        <v/>
      </c>
      <c r="N248" s="138"/>
      <c r="O248" s="138" t="str">
        <v/>
      </c>
      <c r="P248" s="138" t="str">
        <v/>
      </c>
      <c r="Q248" s="138" t="str">
        <f>IF(L247="","","Nº de alojamentos abrangidos")</f>
        <v/>
      </c>
      <c r="R248" s="138" t="str">
        <f t="shared" si="11"/>
        <v/>
      </c>
      <c r="S248" s="138" t="str" cm="1">
        <f t="array" ref="S248">IF(ISBLANK(INDEX('Infraestruturas Recolha'!$P$31:$T$105,INT((ROWS($B$1:B22)-1)/5)+1,MOD(ROWS($B$1:B22)-1,5)+1)),"",INDEX('Infraestruturas Recolha'!$P$31:$T$105,INT((ROWS($B$1:B22)-1)/5)+1,MOD(ROWS($B$1:B22)-1,5)+1))</f>
        <v/>
      </c>
      <c r="T248" s="138" t="str">
        <f>IF(OR(L248="",'Infraestruturas Recolha'!$L$108="",'Infraestruturas Recolha'!$C$108="(máximo 300 carateres)"),"",'Infraestruturas Recolha'!$L$108)</f>
        <v/>
      </c>
    </row>
    <row r="249" spans="1:20">
      <c r="A249" s="24" t="str">
        <f>IF(I249="","",IF(OR('Identificação da EG'!$B$7=0,'Identificação da EG'!$B$7=""),"",Capa!$C$10))</f>
        <v/>
      </c>
      <c r="B249" s="24" t="str">
        <f>IF(I249="","",IF(OR('Identificação da EG'!$B$7=0,'Identificação da EG'!$B$7=""),"",'Identificação da EG'!$B$7))</f>
        <v/>
      </c>
      <c r="C249" s="24" t="str">
        <f>IF(I249="","",IF(B249="","",VLOOKUP(B249,Auxiliar!$DK$23:$DL$45,2,0)))</f>
        <v/>
      </c>
      <c r="D249" s="24" t="str">
        <f>IF(I249="","",IF(OR('Identificação da EG'!$B$7=0,'Identificação da EG'!$B$7=""),"","Portugal"))</f>
        <v/>
      </c>
      <c r="E249" s="24" t="str">
        <f>IF(I249="","",'Identificação da EG'!$C$7)</f>
        <v/>
      </c>
      <c r="F249" s="24" t="str">
        <f>IF(I249="","",'Identificação da EG'!$E$7)</f>
        <v/>
      </c>
      <c r="G249" s="24" t="str">
        <f t="shared" si="9"/>
        <v/>
      </c>
      <c r="H249" s="24" t="str">
        <f>IF(I249="","",'Identificação da EG'!$D$7)</f>
        <v/>
      </c>
      <c r="I249" s="138" t="str">
        <f t="shared" si="12"/>
        <v/>
      </c>
      <c r="J249" s="138" t="str">
        <v/>
      </c>
      <c r="K249" s="138"/>
      <c r="L249" s="138" t="str">
        <v/>
      </c>
      <c r="M249" s="138" t="str">
        <v/>
      </c>
      <c r="N249" s="138"/>
      <c r="O249" s="138" t="str">
        <v/>
      </c>
      <c r="P249" s="138" t="str">
        <v/>
      </c>
      <c r="Q249" s="138" t="str">
        <f>IF(L247="","","Nº de estabelecimentos abrangidos")</f>
        <v/>
      </c>
      <c r="R249" s="138" t="str">
        <f t="shared" si="11"/>
        <v/>
      </c>
      <c r="S249" s="138" t="str" cm="1">
        <f t="array" ref="S249">IF(ISBLANK(INDEX('Infraestruturas Recolha'!$P$31:$T$105,INT((ROWS($B$1:B23)-1)/5)+1,MOD(ROWS($B$1:B23)-1,5)+1)),"",INDEX('Infraestruturas Recolha'!$P$31:$T$105,INT((ROWS($B$1:B23)-1)/5)+1,MOD(ROWS($B$1:B23)-1,5)+1))</f>
        <v/>
      </c>
      <c r="T249" s="138" t="str">
        <f>IF(OR(L249="",'Infraestruturas Recolha'!$L$108="",'Infraestruturas Recolha'!$C$108="(máximo 300 carateres)"),"",'Infraestruturas Recolha'!$L$108)</f>
        <v/>
      </c>
    </row>
    <row r="250" spans="1:20">
      <c r="A250" s="24" t="str">
        <f>IF(I250="","",IF(OR('Identificação da EG'!$B$7=0,'Identificação da EG'!$B$7=""),"",Capa!$C$10))</f>
        <v/>
      </c>
      <c r="B250" s="24" t="str">
        <f>IF(I250="","",IF(OR('Identificação da EG'!$B$7=0,'Identificação da EG'!$B$7=""),"",'Identificação da EG'!$B$7))</f>
        <v/>
      </c>
      <c r="C250" s="24" t="str">
        <f>IF(I250="","",IF(B250="","",VLOOKUP(B250,Auxiliar!$DK$23:$DL$45,2,0)))</f>
        <v/>
      </c>
      <c r="D250" s="24" t="str">
        <f>IF(I250="","",IF(OR('Identificação da EG'!$B$7=0,'Identificação da EG'!$B$7=""),"","Portugal"))</f>
        <v/>
      </c>
      <c r="E250" s="24" t="str">
        <f>IF(I250="","",'Identificação da EG'!$C$7)</f>
        <v/>
      </c>
      <c r="F250" s="24" t="str">
        <f>IF(I250="","",'Identificação da EG'!$E$7)</f>
        <v/>
      </c>
      <c r="G250" s="24" t="str">
        <f t="shared" si="9"/>
        <v/>
      </c>
      <c r="H250" s="24" t="str">
        <f>IF(I250="","",'Identificação da EG'!$D$7)</f>
        <v/>
      </c>
      <c r="I250" s="138" t="str">
        <f t="shared" si="12"/>
        <v/>
      </c>
      <c r="J250" s="138" t="str">
        <v/>
      </c>
      <c r="K250" s="138"/>
      <c r="L250" s="138" t="str">
        <v/>
      </c>
      <c r="M250" s="138" t="str">
        <v/>
      </c>
      <c r="N250" s="138"/>
      <c r="O250" s="138" t="str">
        <v/>
      </c>
      <c r="P250" s="138" t="str">
        <v/>
      </c>
      <c r="Q250" s="138" t="str">
        <f>IF(L248="","","Nº de alojamentos participantes")</f>
        <v/>
      </c>
      <c r="R250" s="138" t="str">
        <f t="shared" si="11"/>
        <v/>
      </c>
      <c r="S250" s="138" t="str" cm="1">
        <f t="array" ref="S250">IF(ISBLANK(INDEX('Infraestruturas Recolha'!$P$31:$T$105,INT((ROWS($B$1:B24)-1)/5)+1,MOD(ROWS($B$1:B24)-1,5)+1)),"",INDEX('Infraestruturas Recolha'!$P$31:$T$105,INT((ROWS($B$1:B24)-1)/5)+1,MOD(ROWS($B$1:B24)-1,5)+1))</f>
        <v/>
      </c>
      <c r="T250" s="138" t="str">
        <f>IF(OR(L250="",'Infraestruturas Recolha'!$L$108="",'Infraestruturas Recolha'!$C$108="(máximo 300 carateres)"),"",'Infraestruturas Recolha'!$L$108)</f>
        <v/>
      </c>
    </row>
    <row r="251" spans="1:20">
      <c r="A251" s="24" t="str">
        <f>IF(I251="","",IF(OR('Identificação da EG'!$B$7=0,'Identificação da EG'!$B$7=""),"",Capa!$C$10))</f>
        <v/>
      </c>
      <c r="B251" s="24" t="str">
        <f>IF(I251="","",IF(OR('Identificação da EG'!$B$7=0,'Identificação da EG'!$B$7=""),"",'Identificação da EG'!$B$7))</f>
        <v/>
      </c>
      <c r="C251" s="24" t="str">
        <f>IF(I251="","",IF(B251="","",VLOOKUP(B251,Auxiliar!$DK$23:$DL$45,2,0)))</f>
        <v/>
      </c>
      <c r="D251" s="24" t="str">
        <f>IF(I251="","",IF(OR('Identificação da EG'!$B$7=0,'Identificação da EG'!$B$7=""),"","Portugal"))</f>
        <v/>
      </c>
      <c r="E251" s="24" t="str">
        <f>IF(I251="","",'Identificação da EG'!$C$7)</f>
        <v/>
      </c>
      <c r="F251" s="24" t="str">
        <f>IF(I251="","",'Identificação da EG'!$E$7)</f>
        <v/>
      </c>
      <c r="G251" s="24" t="str">
        <f t="shared" si="9"/>
        <v/>
      </c>
      <c r="H251" s="24" t="str">
        <f>IF(I251="","",'Identificação da EG'!$D$7)</f>
        <v/>
      </c>
      <c r="I251" s="138" t="str">
        <f t="shared" si="12"/>
        <v/>
      </c>
      <c r="J251" s="138" t="str">
        <v/>
      </c>
      <c r="K251" s="138"/>
      <c r="L251" s="138" t="str">
        <v/>
      </c>
      <c r="M251" s="138" t="str">
        <v/>
      </c>
      <c r="N251" s="138"/>
      <c r="O251" s="138" t="str">
        <v/>
      </c>
      <c r="P251" s="138" t="str">
        <v/>
      </c>
      <c r="Q251" s="138" t="str">
        <f>IF(L249="","","Nº de estabelecimentos participantes")</f>
        <v/>
      </c>
      <c r="R251" s="138" t="str">
        <f t="shared" si="11"/>
        <v/>
      </c>
      <c r="S251" s="138" t="str" cm="1">
        <f t="array" ref="S251">IF(ISBLANK(INDEX('Infraestruturas Recolha'!$P$31:$T$105,INT((ROWS($B$1:B25)-1)/5)+1,MOD(ROWS($B$1:B25)-1,5)+1)),"",INDEX('Infraestruturas Recolha'!$P$31:$T$105,INT((ROWS($B$1:B25)-1)/5)+1,MOD(ROWS($B$1:B25)-1,5)+1))</f>
        <v/>
      </c>
      <c r="T251" s="138" t="str">
        <f>IF(OR(L251="",'Infraestruturas Recolha'!$L$108="",'Infraestruturas Recolha'!$C$108="(máximo 300 carateres)"),"",'Infraestruturas Recolha'!$L$108)</f>
        <v/>
      </c>
    </row>
    <row r="252" spans="1:20">
      <c r="A252" s="24" t="str">
        <f>IF(I252="","",IF(OR('Identificação da EG'!$B$7=0,'Identificação da EG'!$B$7=""),"",Capa!$C$10))</f>
        <v/>
      </c>
      <c r="B252" s="24" t="str">
        <f>IF(I252="","",IF(OR('Identificação da EG'!$B$7=0,'Identificação da EG'!$B$7=""),"",'Identificação da EG'!$B$7))</f>
        <v/>
      </c>
      <c r="C252" s="24" t="str">
        <f>IF(I252="","",IF(B252="","",VLOOKUP(B252,Auxiliar!$DK$23:$DL$45,2,0)))</f>
        <v/>
      </c>
      <c r="D252" s="24" t="str">
        <f>IF(I252="","",IF(OR('Identificação da EG'!$B$7=0,'Identificação da EG'!$B$7=""),"","Portugal"))</f>
        <v/>
      </c>
      <c r="E252" s="24" t="str">
        <f>IF(I252="","",'Identificação da EG'!$C$7)</f>
        <v/>
      </c>
      <c r="F252" s="24" t="str">
        <f>IF(I252="","",'Identificação da EG'!$E$7)</f>
        <v/>
      </c>
      <c r="G252" s="24" t="str">
        <f t="shared" si="9"/>
        <v/>
      </c>
      <c r="H252" s="24" t="str">
        <f>IF(I252="","",'Identificação da EG'!$D$7)</f>
        <v/>
      </c>
      <c r="I252" s="138" t="str">
        <f t="shared" si="12"/>
        <v/>
      </c>
      <c r="J252" s="138" t="str">
        <v/>
      </c>
      <c r="K252" s="138"/>
      <c r="L252" s="138" t="str">
        <v/>
      </c>
      <c r="M252" s="138" t="str">
        <v/>
      </c>
      <c r="N252" s="138"/>
      <c r="O252" s="138" t="str">
        <v/>
      </c>
      <c r="P252" s="138" t="str">
        <v/>
      </c>
      <c r="Q252" s="138" t="str">
        <f>IF(L252="","","Nº de contentores")</f>
        <v/>
      </c>
      <c r="R252" s="138" t="str">
        <f t="shared" si="11"/>
        <v/>
      </c>
      <c r="S252" s="138" t="str" cm="1">
        <f t="array" ref="S252">IF(ISBLANK(INDEX('Infraestruturas Recolha'!$P$31:$T$105,INT((ROWS($B$1:B26)-1)/5)+1,MOD(ROWS($B$1:B26)-1,5)+1)),"",INDEX('Infraestruturas Recolha'!$P$31:$T$105,INT((ROWS($B$1:B26)-1)/5)+1,MOD(ROWS($B$1:B26)-1,5)+1))</f>
        <v/>
      </c>
      <c r="T252" s="138" t="str">
        <f>IF(OR(L252="",'Infraestruturas Recolha'!$L$108="",'Infraestruturas Recolha'!$C$108="(máximo 300 carateres)"),"",'Infraestruturas Recolha'!$L$108)</f>
        <v/>
      </c>
    </row>
    <row r="253" spans="1:20">
      <c r="A253" s="24" t="str">
        <f>IF(I253="","",IF(OR('Identificação da EG'!$B$7=0,'Identificação da EG'!$B$7=""),"",Capa!$C$10))</f>
        <v/>
      </c>
      <c r="B253" s="24" t="str">
        <f>IF(I253="","",IF(OR('Identificação da EG'!$B$7=0,'Identificação da EG'!$B$7=""),"",'Identificação da EG'!$B$7))</f>
        <v/>
      </c>
      <c r="C253" s="24" t="str">
        <f>IF(I253="","",IF(B253="","",VLOOKUP(B253,Auxiliar!$DK$23:$DL$45,2,0)))</f>
        <v/>
      </c>
      <c r="D253" s="24" t="str">
        <f>IF(I253="","",IF(OR('Identificação da EG'!$B$7=0,'Identificação da EG'!$B$7=""),"","Portugal"))</f>
        <v/>
      </c>
      <c r="E253" s="24" t="str">
        <f>IF(I253="","",'Identificação da EG'!$C$7)</f>
        <v/>
      </c>
      <c r="F253" s="24" t="str">
        <f>IF(I253="","",'Identificação da EG'!$E$7)</f>
        <v/>
      </c>
      <c r="G253" s="24" t="str">
        <f t="shared" si="9"/>
        <v/>
      </c>
      <c r="H253" s="24" t="str">
        <f>IF(I253="","",'Identificação da EG'!$D$7)</f>
        <v/>
      </c>
      <c r="I253" s="138" t="str">
        <f t="shared" si="12"/>
        <v/>
      </c>
      <c r="J253" s="138" t="str">
        <v/>
      </c>
      <c r="K253" s="138"/>
      <c r="L253" s="138" t="str">
        <v/>
      </c>
      <c r="M253" s="138" t="str">
        <v/>
      </c>
      <c r="N253" s="138"/>
      <c r="O253" s="138" t="str">
        <v/>
      </c>
      <c r="P253" s="138" t="str">
        <v/>
      </c>
      <c r="Q253" s="138" t="str">
        <f>IF(L252="","","Nº de alojamentos abrangidos")</f>
        <v/>
      </c>
      <c r="R253" s="138" t="str">
        <f t="shared" si="11"/>
        <v/>
      </c>
      <c r="S253" s="138" t="str" cm="1">
        <f t="array" ref="S253">IF(ISBLANK(INDEX('Infraestruturas Recolha'!$P$31:$T$105,INT((ROWS($B$1:B27)-1)/5)+1,MOD(ROWS($B$1:B27)-1,5)+1)),"",INDEX('Infraestruturas Recolha'!$P$31:$T$105,INT((ROWS($B$1:B27)-1)/5)+1,MOD(ROWS($B$1:B27)-1,5)+1))</f>
        <v/>
      </c>
      <c r="T253" s="138" t="str">
        <f>IF(OR(L253="",'Infraestruturas Recolha'!$L$108="",'Infraestruturas Recolha'!$C$108="(máximo 300 carateres)"),"",'Infraestruturas Recolha'!$L$108)</f>
        <v/>
      </c>
    </row>
    <row r="254" spans="1:20">
      <c r="A254" s="24" t="str">
        <f>IF(I254="","",IF(OR('Identificação da EG'!$B$7=0,'Identificação da EG'!$B$7=""),"",Capa!$C$10))</f>
        <v/>
      </c>
      <c r="B254" s="24" t="str">
        <f>IF(I254="","",IF(OR('Identificação da EG'!$B$7=0,'Identificação da EG'!$B$7=""),"",'Identificação da EG'!$B$7))</f>
        <v/>
      </c>
      <c r="C254" s="24" t="str">
        <f>IF(I254="","",IF(B254="","",VLOOKUP(B254,Auxiliar!$DK$23:$DL$45,2,0)))</f>
        <v/>
      </c>
      <c r="D254" s="24" t="str">
        <f>IF(I254="","",IF(OR('Identificação da EG'!$B$7=0,'Identificação da EG'!$B$7=""),"","Portugal"))</f>
        <v/>
      </c>
      <c r="E254" s="24" t="str">
        <f>IF(I254="","",'Identificação da EG'!$C$7)</f>
        <v/>
      </c>
      <c r="F254" s="24" t="str">
        <f>IF(I254="","",'Identificação da EG'!$E$7)</f>
        <v/>
      </c>
      <c r="G254" s="24" t="str">
        <f t="shared" si="9"/>
        <v/>
      </c>
      <c r="H254" s="24" t="str">
        <f>IF(I254="","",'Identificação da EG'!$D$7)</f>
        <v/>
      </c>
      <c r="I254" s="138" t="str">
        <f t="shared" si="12"/>
        <v/>
      </c>
      <c r="J254" s="138" t="str">
        <v/>
      </c>
      <c r="K254" s="138"/>
      <c r="L254" s="138" t="str">
        <v/>
      </c>
      <c r="M254" s="138" t="str">
        <v/>
      </c>
      <c r="N254" s="138"/>
      <c r="O254" s="138" t="str">
        <v/>
      </c>
      <c r="P254" s="138" t="str">
        <v/>
      </c>
      <c r="Q254" s="138" t="str">
        <f>IF(L252="","","Nº de estabelecimentos abrangidos")</f>
        <v/>
      </c>
      <c r="R254" s="138" t="str">
        <f t="shared" si="11"/>
        <v/>
      </c>
      <c r="S254" s="138" t="str" cm="1">
        <f t="array" ref="S254">IF(ISBLANK(INDEX('Infraestruturas Recolha'!$P$31:$T$105,INT((ROWS($B$1:B28)-1)/5)+1,MOD(ROWS($B$1:B28)-1,5)+1)),"",INDEX('Infraestruturas Recolha'!$P$31:$T$105,INT((ROWS($B$1:B28)-1)/5)+1,MOD(ROWS($B$1:B28)-1,5)+1))</f>
        <v/>
      </c>
      <c r="T254" s="138" t="str">
        <f>IF(OR(L254="",'Infraestruturas Recolha'!$L$108="",'Infraestruturas Recolha'!$C$108="(máximo 300 carateres)"),"",'Infraestruturas Recolha'!$L$108)</f>
        <v/>
      </c>
    </row>
    <row r="255" spans="1:20">
      <c r="A255" s="24" t="str">
        <f>IF(I255="","",IF(OR('Identificação da EG'!$B$7=0,'Identificação da EG'!$B$7=""),"",Capa!$C$10))</f>
        <v/>
      </c>
      <c r="B255" s="24" t="str">
        <f>IF(I255="","",IF(OR('Identificação da EG'!$B$7=0,'Identificação da EG'!$B$7=""),"",'Identificação da EG'!$B$7))</f>
        <v/>
      </c>
      <c r="C255" s="24" t="str">
        <f>IF(I255="","",IF(B255="","",VLOOKUP(B255,Auxiliar!$DK$23:$DL$45,2,0)))</f>
        <v/>
      </c>
      <c r="D255" s="24" t="str">
        <f>IF(I255="","",IF(OR('Identificação da EG'!$B$7=0,'Identificação da EG'!$B$7=""),"","Portugal"))</f>
        <v/>
      </c>
      <c r="E255" s="24" t="str">
        <f>IF(I255="","",'Identificação da EG'!$C$7)</f>
        <v/>
      </c>
      <c r="F255" s="24" t="str">
        <f>IF(I255="","",'Identificação da EG'!$E$7)</f>
        <v/>
      </c>
      <c r="G255" s="24" t="str">
        <f t="shared" si="9"/>
        <v/>
      </c>
      <c r="H255" s="24" t="str">
        <f>IF(I255="","",'Identificação da EG'!$D$7)</f>
        <v/>
      </c>
      <c r="I255" s="138" t="str">
        <f t="shared" si="12"/>
        <v/>
      </c>
      <c r="J255" s="138" t="str">
        <v/>
      </c>
      <c r="K255" s="138"/>
      <c r="L255" s="138" t="str">
        <v/>
      </c>
      <c r="M255" s="138" t="str">
        <v/>
      </c>
      <c r="N255" s="138"/>
      <c r="O255" s="138" t="str">
        <v/>
      </c>
      <c r="P255" s="138" t="str">
        <v/>
      </c>
      <c r="Q255" s="138" t="str">
        <f>IF(L253="","","Nº de alojamentos participantes")</f>
        <v/>
      </c>
      <c r="R255" s="138" t="str">
        <f t="shared" si="11"/>
        <v/>
      </c>
      <c r="S255" s="138" t="str" cm="1">
        <f t="array" ref="S255">IF(ISBLANK(INDEX('Infraestruturas Recolha'!$P$31:$T$105,INT((ROWS($B$1:B29)-1)/5)+1,MOD(ROWS($B$1:B29)-1,5)+1)),"",INDEX('Infraestruturas Recolha'!$P$31:$T$105,INT((ROWS($B$1:B29)-1)/5)+1,MOD(ROWS($B$1:B29)-1,5)+1))</f>
        <v/>
      </c>
      <c r="T255" s="138" t="str">
        <f>IF(OR(L255="",'Infraestruturas Recolha'!$L$108="",'Infraestruturas Recolha'!$C$108="(máximo 300 carateres)"),"",'Infraestruturas Recolha'!$L$108)</f>
        <v/>
      </c>
    </row>
    <row r="256" spans="1:20">
      <c r="A256" s="24" t="str">
        <f>IF(I256="","",IF(OR('Identificação da EG'!$B$7=0,'Identificação da EG'!$B$7=""),"",Capa!$C$10))</f>
        <v/>
      </c>
      <c r="B256" s="24" t="str">
        <f>IF(I256="","",IF(OR('Identificação da EG'!$B$7=0,'Identificação da EG'!$B$7=""),"",'Identificação da EG'!$B$7))</f>
        <v/>
      </c>
      <c r="C256" s="24" t="str">
        <f>IF(I256="","",IF(B256="","",VLOOKUP(B256,Auxiliar!$DK$23:$DL$45,2,0)))</f>
        <v/>
      </c>
      <c r="D256" s="24" t="str">
        <f>IF(I256="","",IF(OR('Identificação da EG'!$B$7=0,'Identificação da EG'!$B$7=""),"","Portugal"))</f>
        <v/>
      </c>
      <c r="E256" s="24" t="str">
        <f>IF(I256="","",'Identificação da EG'!$C$7)</f>
        <v/>
      </c>
      <c r="F256" s="24" t="str">
        <f>IF(I256="","",'Identificação da EG'!$E$7)</f>
        <v/>
      </c>
      <c r="G256" s="24" t="str">
        <f t="shared" si="9"/>
        <v/>
      </c>
      <c r="H256" s="24" t="str">
        <f>IF(I256="","",'Identificação da EG'!$D$7)</f>
        <v/>
      </c>
      <c r="I256" s="138" t="str">
        <f t="shared" si="12"/>
        <v/>
      </c>
      <c r="J256" s="138" t="str">
        <v/>
      </c>
      <c r="K256" s="138"/>
      <c r="L256" s="138" t="str">
        <v/>
      </c>
      <c r="M256" s="138" t="str">
        <v/>
      </c>
      <c r="N256" s="138"/>
      <c r="O256" s="138" t="str">
        <v/>
      </c>
      <c r="P256" s="138" t="str">
        <v/>
      </c>
      <c r="Q256" s="138" t="str">
        <f>IF(L254="","","Nº de estabelecimentos participantes")</f>
        <v/>
      </c>
      <c r="R256" s="138" t="str">
        <f t="shared" si="11"/>
        <v/>
      </c>
      <c r="S256" s="138" t="str" cm="1">
        <f t="array" ref="S256">IF(ISBLANK(INDEX('Infraestruturas Recolha'!$P$31:$T$105,INT((ROWS($B$1:B30)-1)/5)+1,MOD(ROWS($B$1:B30)-1,5)+1)),"",INDEX('Infraestruturas Recolha'!$P$31:$T$105,INT((ROWS($B$1:B30)-1)/5)+1,MOD(ROWS($B$1:B30)-1,5)+1))</f>
        <v/>
      </c>
      <c r="T256" s="138" t="str">
        <f>IF(OR(L256="",'Infraestruturas Recolha'!$L$108="",'Infraestruturas Recolha'!$C$108="(máximo 300 carateres)"),"",'Infraestruturas Recolha'!$L$108)</f>
        <v/>
      </c>
    </row>
    <row r="257" spans="1:20">
      <c r="A257" s="24" t="str">
        <f>IF(I257="","",IF(OR('Identificação da EG'!$B$7=0,'Identificação da EG'!$B$7=""),"",Capa!$C$10))</f>
        <v/>
      </c>
      <c r="B257" s="24" t="str">
        <f>IF(I257="","",IF(OR('Identificação da EG'!$B$7=0,'Identificação da EG'!$B$7=""),"",'Identificação da EG'!$B$7))</f>
        <v/>
      </c>
      <c r="C257" s="24" t="str">
        <f>IF(I257="","",IF(B257="","",VLOOKUP(B257,Auxiliar!$DK$23:$DL$45,2,0)))</f>
        <v/>
      </c>
      <c r="D257" s="24" t="str">
        <f>IF(I257="","",IF(OR('Identificação da EG'!$B$7=0,'Identificação da EG'!$B$7=""),"","Portugal"))</f>
        <v/>
      </c>
      <c r="E257" s="24" t="str">
        <f>IF(I257="","",'Identificação da EG'!$C$7)</f>
        <v/>
      </c>
      <c r="F257" s="24" t="str">
        <f>IF(I257="","",'Identificação da EG'!$E$7)</f>
        <v/>
      </c>
      <c r="G257" s="24" t="str">
        <f t="shared" si="9"/>
        <v/>
      </c>
      <c r="H257" s="24" t="str">
        <f>IF(I257="","",'Identificação da EG'!$D$7)</f>
        <v/>
      </c>
      <c r="I257" s="138" t="str">
        <f t="shared" si="12"/>
        <v/>
      </c>
      <c r="J257" s="138" t="str">
        <v/>
      </c>
      <c r="K257" s="138"/>
      <c r="L257" s="138" t="str">
        <v/>
      </c>
      <c r="M257" s="138" t="str">
        <v/>
      </c>
      <c r="N257" s="138"/>
      <c r="O257" s="138" t="str">
        <v/>
      </c>
      <c r="P257" s="138" t="str">
        <v/>
      </c>
      <c r="Q257" s="138" t="str">
        <f>IF(L257="","","Nº de contentores")</f>
        <v/>
      </c>
      <c r="R257" s="138" t="str">
        <f t="shared" si="11"/>
        <v/>
      </c>
      <c r="S257" s="138" t="str" cm="1">
        <f t="array" ref="S257">IF(ISBLANK(INDEX('Infraestruturas Recolha'!$P$31:$T$105,INT((ROWS($B$1:B31)-1)/5)+1,MOD(ROWS($B$1:B31)-1,5)+1)),"",INDEX('Infraestruturas Recolha'!$P$31:$T$105,INT((ROWS($B$1:B31)-1)/5)+1,MOD(ROWS($B$1:B31)-1,5)+1))</f>
        <v/>
      </c>
      <c r="T257" s="138" t="str">
        <f>IF(OR(L257="",'Infraestruturas Recolha'!$L$108="",'Infraestruturas Recolha'!$C$108="(máximo 300 carateres)"),"",'Infraestruturas Recolha'!$L$108)</f>
        <v/>
      </c>
    </row>
    <row r="258" spans="1:20">
      <c r="A258" s="24" t="str">
        <f>IF(I258="","",IF(OR('Identificação da EG'!$B$7=0,'Identificação da EG'!$B$7=""),"",Capa!$C$10))</f>
        <v/>
      </c>
      <c r="B258" s="24" t="str">
        <f>IF(I258="","",IF(OR('Identificação da EG'!$B$7=0,'Identificação da EG'!$B$7=""),"",'Identificação da EG'!$B$7))</f>
        <v/>
      </c>
      <c r="C258" s="24" t="str">
        <f>IF(I258="","",IF(B258="","",VLOOKUP(B258,Auxiliar!$DK$23:$DL$45,2,0)))</f>
        <v/>
      </c>
      <c r="D258" s="24" t="str">
        <f>IF(I258="","",IF(OR('Identificação da EG'!$B$7=0,'Identificação da EG'!$B$7=""),"","Portugal"))</f>
        <v/>
      </c>
      <c r="E258" s="24" t="str">
        <f>IF(I258="","",'Identificação da EG'!$C$7)</f>
        <v/>
      </c>
      <c r="F258" s="24" t="str">
        <f>IF(I258="","",'Identificação da EG'!$E$7)</f>
        <v/>
      </c>
      <c r="G258" s="24" t="str">
        <f t="shared" si="9"/>
        <v/>
      </c>
      <c r="H258" s="24" t="str">
        <f>IF(I258="","",'Identificação da EG'!$D$7)</f>
        <v/>
      </c>
      <c r="I258" s="138" t="str">
        <f t="shared" si="12"/>
        <v/>
      </c>
      <c r="J258" s="138" t="str">
        <v/>
      </c>
      <c r="K258" s="138"/>
      <c r="L258" s="138" t="str">
        <v/>
      </c>
      <c r="M258" s="138" t="str">
        <v/>
      </c>
      <c r="N258" s="138"/>
      <c r="O258" s="138" t="str">
        <v/>
      </c>
      <c r="P258" s="138" t="str">
        <v/>
      </c>
      <c r="Q258" s="138" t="str">
        <f>IF(L257="","","Nº de alojamentos abrangidos")</f>
        <v/>
      </c>
      <c r="R258" s="138" t="str">
        <f t="shared" si="11"/>
        <v/>
      </c>
      <c r="S258" s="138" t="str" cm="1">
        <f t="array" ref="S258">IF(ISBLANK(INDEX('Infraestruturas Recolha'!$P$31:$T$105,INT((ROWS($B$1:B32)-1)/5)+1,MOD(ROWS($B$1:B32)-1,5)+1)),"",INDEX('Infraestruturas Recolha'!$P$31:$T$105,INT((ROWS($B$1:B32)-1)/5)+1,MOD(ROWS($B$1:B32)-1,5)+1))</f>
        <v/>
      </c>
      <c r="T258" s="138" t="str">
        <f>IF(OR(L258="",'Infraestruturas Recolha'!$L$108="",'Infraestruturas Recolha'!$C$108="(máximo 300 carateres)"),"",'Infraestruturas Recolha'!$L$108)</f>
        <v/>
      </c>
    </row>
    <row r="259" spans="1:20">
      <c r="A259" s="24" t="str">
        <f>IF(I259="","",IF(OR('Identificação da EG'!$B$7=0,'Identificação da EG'!$B$7=""),"",Capa!$C$10))</f>
        <v/>
      </c>
      <c r="B259" s="24" t="str">
        <f>IF(I259="","",IF(OR('Identificação da EG'!$B$7=0,'Identificação da EG'!$B$7=""),"",'Identificação da EG'!$B$7))</f>
        <v/>
      </c>
      <c r="C259" s="24" t="str">
        <f>IF(I259="","",IF(B259="","",VLOOKUP(B259,Auxiliar!$DK$23:$DL$45,2,0)))</f>
        <v/>
      </c>
      <c r="D259" s="24" t="str">
        <f>IF(I259="","",IF(OR('Identificação da EG'!$B$7=0,'Identificação da EG'!$B$7=""),"","Portugal"))</f>
        <v/>
      </c>
      <c r="E259" s="24" t="str">
        <f>IF(I259="","",'Identificação da EG'!$C$7)</f>
        <v/>
      </c>
      <c r="F259" s="24" t="str">
        <f>IF(I259="","",'Identificação da EG'!$E$7)</f>
        <v/>
      </c>
      <c r="G259" s="24" t="str">
        <f t="shared" ref="G259:G322" si="13">IF(I259="","",B259)</f>
        <v/>
      </c>
      <c r="H259" s="24" t="str">
        <f>IF(I259="","",'Identificação da EG'!$D$7)</f>
        <v/>
      </c>
      <c r="I259" s="138" t="str">
        <f t="shared" si="12"/>
        <v/>
      </c>
      <c r="J259" s="138" t="str">
        <v/>
      </c>
      <c r="K259" s="138"/>
      <c r="L259" s="138" t="str">
        <v/>
      </c>
      <c r="M259" s="138" t="str">
        <v/>
      </c>
      <c r="N259" s="138"/>
      <c r="O259" s="138" t="str">
        <v/>
      </c>
      <c r="P259" s="138" t="str">
        <v/>
      </c>
      <c r="Q259" s="138" t="str">
        <f>IF(L257="","","Nº de estabelecimentos abrangidos")</f>
        <v/>
      </c>
      <c r="R259" s="138" t="str">
        <f t="shared" ref="R259:R322" si="14">IF(L259="","","nº")</f>
        <v/>
      </c>
      <c r="S259" s="138" t="str" cm="1">
        <f t="array" ref="S259">IF(ISBLANK(INDEX('Infraestruturas Recolha'!$P$31:$T$105,INT((ROWS($B$1:B33)-1)/5)+1,MOD(ROWS($B$1:B33)-1,5)+1)),"",INDEX('Infraestruturas Recolha'!$P$31:$T$105,INT((ROWS($B$1:B33)-1)/5)+1,MOD(ROWS($B$1:B33)-1,5)+1))</f>
        <v/>
      </c>
      <c r="T259" s="138" t="str">
        <f>IF(OR(L259="",'Infraestruturas Recolha'!$L$108="",'Infraestruturas Recolha'!$C$108="(máximo 300 carateres)"),"",'Infraestruturas Recolha'!$L$108)</f>
        <v/>
      </c>
    </row>
    <row r="260" spans="1:20">
      <c r="A260" s="24" t="str">
        <f>IF(I260="","",IF(OR('Identificação da EG'!$B$7=0,'Identificação da EG'!$B$7=""),"",Capa!$C$10))</f>
        <v/>
      </c>
      <c r="B260" s="24" t="str">
        <f>IF(I260="","",IF(OR('Identificação da EG'!$B$7=0,'Identificação da EG'!$B$7=""),"",'Identificação da EG'!$B$7))</f>
        <v/>
      </c>
      <c r="C260" s="24" t="str">
        <f>IF(I260="","",IF(B260="","",VLOOKUP(B260,Auxiliar!$DK$23:$DL$45,2,0)))</f>
        <v/>
      </c>
      <c r="D260" s="24" t="str">
        <f>IF(I260="","",IF(OR('Identificação da EG'!$B$7=0,'Identificação da EG'!$B$7=""),"","Portugal"))</f>
        <v/>
      </c>
      <c r="E260" s="24" t="str">
        <f>IF(I260="","",'Identificação da EG'!$C$7)</f>
        <v/>
      </c>
      <c r="F260" s="24" t="str">
        <f>IF(I260="","",'Identificação da EG'!$E$7)</f>
        <v/>
      </c>
      <c r="G260" s="24" t="str">
        <f t="shared" si="13"/>
        <v/>
      </c>
      <c r="H260" s="24" t="str">
        <f>IF(I260="","",'Identificação da EG'!$D$7)</f>
        <v/>
      </c>
      <c r="I260" s="138" t="str">
        <f t="shared" si="12"/>
        <v/>
      </c>
      <c r="J260" s="138" t="str">
        <v/>
      </c>
      <c r="K260" s="138"/>
      <c r="L260" s="138" t="str">
        <v/>
      </c>
      <c r="M260" s="138" t="str">
        <v/>
      </c>
      <c r="N260" s="138"/>
      <c r="O260" s="138" t="str">
        <v/>
      </c>
      <c r="P260" s="138" t="str">
        <v/>
      </c>
      <c r="Q260" s="138" t="str">
        <f>IF(L258="","","Nº de alojamentos participantes")</f>
        <v/>
      </c>
      <c r="R260" s="138" t="str">
        <f t="shared" si="14"/>
        <v/>
      </c>
      <c r="S260" s="138" t="str" cm="1">
        <f t="array" ref="S260">IF(ISBLANK(INDEX('Infraestruturas Recolha'!$P$31:$T$105,INT((ROWS($B$1:B34)-1)/5)+1,MOD(ROWS($B$1:B34)-1,5)+1)),"",INDEX('Infraestruturas Recolha'!$P$31:$T$105,INT((ROWS($B$1:B34)-1)/5)+1,MOD(ROWS($B$1:B34)-1,5)+1))</f>
        <v/>
      </c>
      <c r="T260" s="138" t="str">
        <f>IF(OR(L260="",'Infraestruturas Recolha'!$L$108="",'Infraestruturas Recolha'!$C$108="(máximo 300 carateres)"),"",'Infraestruturas Recolha'!$L$108)</f>
        <v/>
      </c>
    </row>
    <row r="261" spans="1:20">
      <c r="A261" s="24" t="str">
        <f>IF(I261="","",IF(OR('Identificação da EG'!$B$7=0,'Identificação da EG'!$B$7=""),"",Capa!$C$10))</f>
        <v/>
      </c>
      <c r="B261" s="24" t="str">
        <f>IF(I261="","",IF(OR('Identificação da EG'!$B$7=0,'Identificação da EG'!$B$7=""),"",'Identificação da EG'!$B$7))</f>
        <v/>
      </c>
      <c r="C261" s="24" t="str">
        <f>IF(I261="","",IF(B261="","",VLOOKUP(B261,Auxiliar!$DK$23:$DL$45,2,0)))</f>
        <v/>
      </c>
      <c r="D261" s="24" t="str">
        <f>IF(I261="","",IF(OR('Identificação da EG'!$B$7=0,'Identificação da EG'!$B$7=""),"","Portugal"))</f>
        <v/>
      </c>
      <c r="E261" s="24" t="str">
        <f>IF(I261="","",'Identificação da EG'!$C$7)</f>
        <v/>
      </c>
      <c r="F261" s="24" t="str">
        <f>IF(I261="","",'Identificação da EG'!$E$7)</f>
        <v/>
      </c>
      <c r="G261" s="24" t="str">
        <f t="shared" si="13"/>
        <v/>
      </c>
      <c r="H261" s="24" t="str">
        <f>IF(I261="","",'Identificação da EG'!$D$7)</f>
        <v/>
      </c>
      <c r="I261" s="138" t="str">
        <f t="shared" si="12"/>
        <v/>
      </c>
      <c r="J261" s="138" t="str">
        <v/>
      </c>
      <c r="K261" s="138"/>
      <c r="L261" s="138" t="str">
        <v/>
      </c>
      <c r="M261" s="138" t="str">
        <v/>
      </c>
      <c r="N261" s="138"/>
      <c r="O261" s="138" t="str">
        <v/>
      </c>
      <c r="P261" s="138" t="str">
        <v/>
      </c>
      <c r="Q261" s="138" t="str">
        <f>IF(L259="","","Nº de estabelecimentos participantes")</f>
        <v/>
      </c>
      <c r="R261" s="138" t="str">
        <f t="shared" si="14"/>
        <v/>
      </c>
      <c r="S261" s="138" t="str" cm="1">
        <f t="array" ref="S261">IF(ISBLANK(INDEX('Infraestruturas Recolha'!$P$31:$T$105,INT((ROWS($B$1:B35)-1)/5)+1,MOD(ROWS($B$1:B35)-1,5)+1)),"",INDEX('Infraestruturas Recolha'!$P$31:$T$105,INT((ROWS($B$1:B35)-1)/5)+1,MOD(ROWS($B$1:B35)-1,5)+1))</f>
        <v/>
      </c>
      <c r="T261" s="138" t="str">
        <f>IF(OR(L261="",'Infraestruturas Recolha'!$L$108="",'Infraestruturas Recolha'!$C$108="(máximo 300 carateres)"),"",'Infraestruturas Recolha'!$L$108)</f>
        <v/>
      </c>
    </row>
    <row r="262" spans="1:20">
      <c r="A262" s="24" t="str">
        <f>IF(I262="","",IF(OR('Identificação da EG'!$B$7=0,'Identificação da EG'!$B$7=""),"",Capa!$C$10))</f>
        <v/>
      </c>
      <c r="B262" s="24" t="str">
        <f>IF(I262="","",IF(OR('Identificação da EG'!$B$7=0,'Identificação da EG'!$B$7=""),"",'Identificação da EG'!$B$7))</f>
        <v/>
      </c>
      <c r="C262" s="24" t="str">
        <f>IF(I262="","",IF(B262="","",VLOOKUP(B262,Auxiliar!$DK$23:$DL$45,2,0)))</f>
        <v/>
      </c>
      <c r="D262" s="24" t="str">
        <f>IF(I262="","",IF(OR('Identificação da EG'!$B$7=0,'Identificação da EG'!$B$7=""),"","Portugal"))</f>
        <v/>
      </c>
      <c r="E262" s="24" t="str">
        <f>IF(I262="","",'Identificação da EG'!$C$7)</f>
        <v/>
      </c>
      <c r="F262" s="24" t="str">
        <f>IF(I262="","",'Identificação da EG'!$E$7)</f>
        <v/>
      </c>
      <c r="G262" s="24" t="str">
        <f t="shared" si="13"/>
        <v/>
      </c>
      <c r="H262" s="24" t="str">
        <f>IF(I262="","",'Identificação da EG'!$D$7)</f>
        <v/>
      </c>
      <c r="I262" s="138" t="str">
        <f t="shared" si="12"/>
        <v/>
      </c>
      <c r="J262" s="138" t="str">
        <v/>
      </c>
      <c r="K262" s="138"/>
      <c r="L262" s="138" t="str">
        <v/>
      </c>
      <c r="M262" s="138" t="str">
        <v/>
      </c>
      <c r="N262" s="138"/>
      <c r="O262" s="138" t="str">
        <v/>
      </c>
      <c r="P262" s="138" t="str">
        <v/>
      </c>
      <c r="Q262" s="138" t="str">
        <f>IF(L262="","","Nº de contentores")</f>
        <v/>
      </c>
      <c r="R262" s="138" t="str">
        <f t="shared" si="14"/>
        <v/>
      </c>
      <c r="S262" s="138" t="str" cm="1">
        <f t="array" ref="S262">IF(ISBLANK(INDEX('Infraestruturas Recolha'!$P$31:$T$105,INT((ROWS($B$1:B36)-1)/5)+1,MOD(ROWS($B$1:B36)-1,5)+1)),"",INDEX('Infraestruturas Recolha'!$P$31:$T$105,INT((ROWS($B$1:B36)-1)/5)+1,MOD(ROWS($B$1:B36)-1,5)+1))</f>
        <v/>
      </c>
      <c r="T262" s="138" t="str">
        <f>IF(OR(L262="",'Infraestruturas Recolha'!$L$108="",'Infraestruturas Recolha'!$C$108="(máximo 300 carateres)"),"",'Infraestruturas Recolha'!$L$108)</f>
        <v/>
      </c>
    </row>
    <row r="263" spans="1:20">
      <c r="A263" s="24" t="str">
        <f>IF(I263="","",IF(OR('Identificação da EG'!$B$7=0,'Identificação da EG'!$B$7=""),"",Capa!$C$10))</f>
        <v/>
      </c>
      <c r="B263" s="24" t="str">
        <f>IF(I263="","",IF(OR('Identificação da EG'!$B$7=0,'Identificação da EG'!$B$7=""),"",'Identificação da EG'!$B$7))</f>
        <v/>
      </c>
      <c r="C263" s="24" t="str">
        <f>IF(I263="","",IF(B263="","",VLOOKUP(B263,Auxiliar!$DK$23:$DL$45,2,0)))</f>
        <v/>
      </c>
      <c r="D263" s="24" t="str">
        <f>IF(I263="","",IF(OR('Identificação da EG'!$B$7=0,'Identificação da EG'!$B$7=""),"","Portugal"))</f>
        <v/>
      </c>
      <c r="E263" s="24" t="str">
        <f>IF(I263="","",'Identificação da EG'!$C$7)</f>
        <v/>
      </c>
      <c r="F263" s="24" t="str">
        <f>IF(I263="","",'Identificação da EG'!$E$7)</f>
        <v/>
      </c>
      <c r="G263" s="24" t="str">
        <f t="shared" si="13"/>
        <v/>
      </c>
      <c r="H263" s="24" t="str">
        <f>IF(I263="","",'Identificação da EG'!$D$7)</f>
        <v/>
      </c>
      <c r="I263" s="138" t="str">
        <f t="shared" si="12"/>
        <v/>
      </c>
      <c r="J263" s="138" t="str">
        <v/>
      </c>
      <c r="K263" s="138"/>
      <c r="L263" s="138" t="str">
        <v/>
      </c>
      <c r="M263" s="138" t="str">
        <v/>
      </c>
      <c r="N263" s="138"/>
      <c r="O263" s="138" t="str">
        <v/>
      </c>
      <c r="P263" s="138" t="str">
        <v/>
      </c>
      <c r="Q263" s="138" t="str">
        <f>IF(L262="","","Nº de alojamentos abrangidos")</f>
        <v/>
      </c>
      <c r="R263" s="138" t="str">
        <f t="shared" si="14"/>
        <v/>
      </c>
      <c r="S263" s="138" t="str" cm="1">
        <f t="array" ref="S263">IF(ISBLANK(INDEX('Infraestruturas Recolha'!$P$31:$T$105,INT((ROWS($B$1:B37)-1)/5)+1,MOD(ROWS($B$1:B37)-1,5)+1)),"",INDEX('Infraestruturas Recolha'!$P$31:$T$105,INT((ROWS($B$1:B37)-1)/5)+1,MOD(ROWS($B$1:B37)-1,5)+1))</f>
        <v/>
      </c>
      <c r="T263" s="138" t="str">
        <f>IF(OR(L263="",'Infraestruturas Recolha'!$L$108="",'Infraestruturas Recolha'!$C$108="(máximo 300 carateres)"),"",'Infraestruturas Recolha'!$L$108)</f>
        <v/>
      </c>
    </row>
    <row r="264" spans="1:20">
      <c r="A264" s="24" t="str">
        <f>IF(I264="","",IF(OR('Identificação da EG'!$B$7=0,'Identificação da EG'!$B$7=""),"",Capa!$C$10))</f>
        <v/>
      </c>
      <c r="B264" s="24" t="str">
        <f>IF(I264="","",IF(OR('Identificação da EG'!$B$7=0,'Identificação da EG'!$B$7=""),"",'Identificação da EG'!$B$7))</f>
        <v/>
      </c>
      <c r="C264" s="24" t="str">
        <f>IF(I264="","",IF(B264="","",VLOOKUP(B264,Auxiliar!$DK$23:$DL$45,2,0)))</f>
        <v/>
      </c>
      <c r="D264" s="24" t="str">
        <f>IF(I264="","",IF(OR('Identificação da EG'!$B$7=0,'Identificação da EG'!$B$7=""),"","Portugal"))</f>
        <v/>
      </c>
      <c r="E264" s="24" t="str">
        <f>IF(I264="","",'Identificação da EG'!$C$7)</f>
        <v/>
      </c>
      <c r="F264" s="24" t="str">
        <f>IF(I264="","",'Identificação da EG'!$E$7)</f>
        <v/>
      </c>
      <c r="G264" s="24" t="str">
        <f t="shared" si="13"/>
        <v/>
      </c>
      <c r="H264" s="24" t="str">
        <f>IF(I264="","",'Identificação da EG'!$D$7)</f>
        <v/>
      </c>
      <c r="I264" s="138" t="str">
        <f t="shared" si="12"/>
        <v/>
      </c>
      <c r="J264" s="138" t="str">
        <v/>
      </c>
      <c r="K264" s="138"/>
      <c r="L264" s="138" t="str">
        <v/>
      </c>
      <c r="M264" s="138" t="str">
        <v/>
      </c>
      <c r="N264" s="138"/>
      <c r="O264" s="138" t="str">
        <v/>
      </c>
      <c r="P264" s="138" t="str">
        <v/>
      </c>
      <c r="Q264" s="138" t="str">
        <f>IF(L262="","","Nº de estabelecimentos abrangidos")</f>
        <v/>
      </c>
      <c r="R264" s="138" t="str">
        <f t="shared" si="14"/>
        <v/>
      </c>
      <c r="S264" s="138" t="str" cm="1">
        <f t="array" ref="S264">IF(ISBLANK(INDEX('Infraestruturas Recolha'!$P$31:$T$105,INT((ROWS($B$1:B38)-1)/5)+1,MOD(ROWS($B$1:B38)-1,5)+1)),"",INDEX('Infraestruturas Recolha'!$P$31:$T$105,INT((ROWS($B$1:B38)-1)/5)+1,MOD(ROWS($B$1:B38)-1,5)+1))</f>
        <v/>
      </c>
      <c r="T264" s="138" t="str">
        <f>IF(OR(L264="",'Infraestruturas Recolha'!$L$108="",'Infraestruturas Recolha'!$C$108="(máximo 300 carateres)"),"",'Infraestruturas Recolha'!$L$108)</f>
        <v/>
      </c>
    </row>
    <row r="265" spans="1:20">
      <c r="A265" s="24" t="str">
        <f>IF(I265="","",IF(OR('Identificação da EG'!$B$7=0,'Identificação da EG'!$B$7=""),"",Capa!$C$10))</f>
        <v/>
      </c>
      <c r="B265" s="24" t="str">
        <f>IF(I265="","",IF(OR('Identificação da EG'!$B$7=0,'Identificação da EG'!$B$7=""),"",'Identificação da EG'!$B$7))</f>
        <v/>
      </c>
      <c r="C265" s="24" t="str">
        <f>IF(I265="","",IF(B265="","",VLOOKUP(B265,Auxiliar!$DK$23:$DL$45,2,0)))</f>
        <v/>
      </c>
      <c r="D265" s="24" t="str">
        <f>IF(I265="","",IF(OR('Identificação da EG'!$B$7=0,'Identificação da EG'!$B$7=""),"","Portugal"))</f>
        <v/>
      </c>
      <c r="E265" s="24" t="str">
        <f>IF(I265="","",'Identificação da EG'!$C$7)</f>
        <v/>
      </c>
      <c r="F265" s="24" t="str">
        <f>IF(I265="","",'Identificação da EG'!$E$7)</f>
        <v/>
      </c>
      <c r="G265" s="24" t="str">
        <f t="shared" si="13"/>
        <v/>
      </c>
      <c r="H265" s="24" t="str">
        <f>IF(I265="","",'Identificação da EG'!$D$7)</f>
        <v/>
      </c>
      <c r="I265" s="138" t="str">
        <f t="shared" si="12"/>
        <v/>
      </c>
      <c r="J265" s="138" t="str">
        <v/>
      </c>
      <c r="K265" s="138"/>
      <c r="L265" s="138" t="str">
        <v/>
      </c>
      <c r="M265" s="138" t="str">
        <v/>
      </c>
      <c r="N265" s="138"/>
      <c r="O265" s="138" t="str">
        <v/>
      </c>
      <c r="P265" s="138" t="str">
        <v/>
      </c>
      <c r="Q265" s="138" t="str">
        <f>IF(L263="","","Nº de alojamentos participantes")</f>
        <v/>
      </c>
      <c r="R265" s="138" t="str">
        <f t="shared" si="14"/>
        <v/>
      </c>
      <c r="S265" s="138" t="str" cm="1">
        <f t="array" ref="S265">IF(ISBLANK(INDEX('Infraestruturas Recolha'!$P$31:$T$105,INT((ROWS($B$1:B39)-1)/5)+1,MOD(ROWS($B$1:B39)-1,5)+1)),"",INDEX('Infraestruturas Recolha'!$P$31:$T$105,INT((ROWS($B$1:B39)-1)/5)+1,MOD(ROWS($B$1:B39)-1,5)+1))</f>
        <v/>
      </c>
      <c r="T265" s="138" t="str">
        <f>IF(OR(L265="",'Infraestruturas Recolha'!$L$108="",'Infraestruturas Recolha'!$C$108="(máximo 300 carateres)"),"",'Infraestruturas Recolha'!$L$108)</f>
        <v/>
      </c>
    </row>
    <row r="266" spans="1:20">
      <c r="A266" s="24" t="str">
        <f>IF(I266="","",IF(OR('Identificação da EG'!$B$7=0,'Identificação da EG'!$B$7=""),"",Capa!$C$10))</f>
        <v/>
      </c>
      <c r="B266" s="24" t="str">
        <f>IF(I266="","",IF(OR('Identificação da EG'!$B$7=0,'Identificação da EG'!$B$7=""),"",'Identificação da EG'!$B$7))</f>
        <v/>
      </c>
      <c r="C266" s="24" t="str">
        <f>IF(I266="","",IF(B266="","",VLOOKUP(B266,Auxiliar!$DK$23:$DL$45,2,0)))</f>
        <v/>
      </c>
      <c r="D266" s="24" t="str">
        <f>IF(I266="","",IF(OR('Identificação da EG'!$B$7=0,'Identificação da EG'!$B$7=""),"","Portugal"))</f>
        <v/>
      </c>
      <c r="E266" s="24" t="str">
        <f>IF(I266="","",'Identificação da EG'!$C$7)</f>
        <v/>
      </c>
      <c r="F266" s="24" t="str">
        <f>IF(I266="","",'Identificação da EG'!$E$7)</f>
        <v/>
      </c>
      <c r="G266" s="24" t="str">
        <f t="shared" si="13"/>
        <v/>
      </c>
      <c r="H266" s="24" t="str">
        <f>IF(I266="","",'Identificação da EG'!$D$7)</f>
        <v/>
      </c>
      <c r="I266" s="138" t="str">
        <f t="shared" si="12"/>
        <v/>
      </c>
      <c r="J266" s="138" t="str">
        <v/>
      </c>
      <c r="K266" s="138"/>
      <c r="L266" s="138" t="str">
        <v/>
      </c>
      <c r="M266" s="138" t="str">
        <v/>
      </c>
      <c r="N266" s="138"/>
      <c r="O266" s="138" t="str">
        <v/>
      </c>
      <c r="P266" s="138" t="str">
        <v/>
      </c>
      <c r="Q266" s="138" t="str">
        <f>IF(L264="","","Nº de estabelecimentos participantes")</f>
        <v/>
      </c>
      <c r="R266" s="138" t="str">
        <f t="shared" si="14"/>
        <v/>
      </c>
      <c r="S266" s="138" t="str" cm="1">
        <f t="array" ref="S266">IF(ISBLANK(INDEX('Infraestruturas Recolha'!$P$31:$T$105,INT((ROWS($B$1:B40)-1)/5)+1,MOD(ROWS($B$1:B40)-1,5)+1)),"",INDEX('Infraestruturas Recolha'!$P$31:$T$105,INT((ROWS($B$1:B40)-1)/5)+1,MOD(ROWS($B$1:B40)-1,5)+1))</f>
        <v/>
      </c>
      <c r="T266" s="138" t="str">
        <f>IF(OR(L266="",'Infraestruturas Recolha'!$L$108="",'Infraestruturas Recolha'!$C$108="(máximo 300 carateres)"),"",'Infraestruturas Recolha'!$L$108)</f>
        <v/>
      </c>
    </row>
    <row r="267" spans="1:20">
      <c r="A267" s="24" t="str">
        <f>IF(I267="","",IF(OR('Identificação da EG'!$B$7=0,'Identificação da EG'!$B$7=""),"",Capa!$C$10))</f>
        <v/>
      </c>
      <c r="B267" s="24" t="str">
        <f>IF(I267="","",IF(OR('Identificação da EG'!$B$7=0,'Identificação da EG'!$B$7=""),"",'Identificação da EG'!$B$7))</f>
        <v/>
      </c>
      <c r="C267" s="24" t="str">
        <f>IF(I267="","",IF(B267="","",VLOOKUP(B267,Auxiliar!$DK$23:$DL$45,2,0)))</f>
        <v/>
      </c>
      <c r="D267" s="24" t="str">
        <f>IF(I267="","",IF(OR('Identificação da EG'!$B$7=0,'Identificação da EG'!$B$7=""),"","Portugal"))</f>
        <v/>
      </c>
      <c r="E267" s="24" t="str">
        <f>IF(I267="","",'Identificação da EG'!$C$7)</f>
        <v/>
      </c>
      <c r="F267" s="24" t="str">
        <f>IF(I267="","",'Identificação da EG'!$E$7)</f>
        <v/>
      </c>
      <c r="G267" s="24" t="str">
        <f t="shared" si="13"/>
        <v/>
      </c>
      <c r="H267" s="24" t="str">
        <f>IF(I267="","",'Identificação da EG'!$D$7)</f>
        <v/>
      </c>
      <c r="I267" s="138" t="str">
        <f t="shared" si="12"/>
        <v/>
      </c>
      <c r="J267" s="138" t="str">
        <v/>
      </c>
      <c r="K267" s="138"/>
      <c r="L267" s="138" t="str">
        <v/>
      </c>
      <c r="M267" s="138" t="str">
        <v/>
      </c>
      <c r="N267" s="138"/>
      <c r="O267" s="138" t="str">
        <v/>
      </c>
      <c r="P267" s="138" t="str">
        <v/>
      </c>
      <c r="Q267" s="138" t="str">
        <f>IF(L267="","","Nº de contentores")</f>
        <v/>
      </c>
      <c r="R267" s="138" t="str">
        <f t="shared" si="14"/>
        <v/>
      </c>
      <c r="S267" s="138" t="str" cm="1">
        <f t="array" ref="S267">IF(ISBLANK(INDEX('Infraestruturas Recolha'!$P$31:$T$105,INT((ROWS($B$1:B41)-1)/5)+1,MOD(ROWS($B$1:B41)-1,5)+1)),"",INDEX('Infraestruturas Recolha'!$P$31:$T$105,INT((ROWS($B$1:B41)-1)/5)+1,MOD(ROWS($B$1:B41)-1,5)+1))</f>
        <v/>
      </c>
      <c r="T267" s="138" t="str">
        <f>IF(OR(L267="",'Infraestruturas Recolha'!$L$108="",'Infraestruturas Recolha'!$C$108="(máximo 300 carateres)"),"",'Infraestruturas Recolha'!$L$108)</f>
        <v/>
      </c>
    </row>
    <row r="268" spans="1:20">
      <c r="A268" s="24" t="str">
        <f>IF(I268="","",IF(OR('Identificação da EG'!$B$7=0,'Identificação da EG'!$B$7=""),"",Capa!$C$10))</f>
        <v/>
      </c>
      <c r="B268" s="24" t="str">
        <f>IF(I268="","",IF(OR('Identificação da EG'!$B$7=0,'Identificação da EG'!$B$7=""),"",'Identificação da EG'!$B$7))</f>
        <v/>
      </c>
      <c r="C268" s="24" t="str">
        <f>IF(I268="","",IF(B268="","",VLOOKUP(B268,Auxiliar!$DK$23:$DL$45,2,0)))</f>
        <v/>
      </c>
      <c r="D268" s="24" t="str">
        <f>IF(I268="","",IF(OR('Identificação da EG'!$B$7=0,'Identificação da EG'!$B$7=""),"","Portugal"))</f>
        <v/>
      </c>
      <c r="E268" s="24" t="str">
        <f>IF(I268="","",'Identificação da EG'!$C$7)</f>
        <v/>
      </c>
      <c r="F268" s="24" t="str">
        <f>IF(I268="","",'Identificação da EG'!$E$7)</f>
        <v/>
      </c>
      <c r="G268" s="24" t="str">
        <f t="shared" si="13"/>
        <v/>
      </c>
      <c r="H268" s="24" t="str">
        <f>IF(I268="","",'Identificação da EG'!$D$7)</f>
        <v/>
      </c>
      <c r="I268" s="138" t="str">
        <f t="shared" si="12"/>
        <v/>
      </c>
      <c r="J268" s="138" t="str">
        <v/>
      </c>
      <c r="K268" s="138"/>
      <c r="L268" s="138" t="str">
        <v/>
      </c>
      <c r="M268" s="138" t="str">
        <v/>
      </c>
      <c r="N268" s="138"/>
      <c r="O268" s="138" t="str">
        <v/>
      </c>
      <c r="P268" s="138" t="str">
        <v/>
      </c>
      <c r="Q268" s="138" t="str">
        <f>IF(L267="","","Nº de alojamentos abrangidos")</f>
        <v/>
      </c>
      <c r="R268" s="138" t="str">
        <f t="shared" si="14"/>
        <v/>
      </c>
      <c r="S268" s="138" t="str" cm="1">
        <f t="array" ref="S268">IF(ISBLANK(INDEX('Infraestruturas Recolha'!$P$31:$T$105,INT((ROWS($B$1:B42)-1)/5)+1,MOD(ROWS($B$1:B42)-1,5)+1)),"",INDEX('Infraestruturas Recolha'!$P$31:$T$105,INT((ROWS($B$1:B42)-1)/5)+1,MOD(ROWS($B$1:B42)-1,5)+1))</f>
        <v/>
      </c>
      <c r="T268" s="138" t="str">
        <f>IF(OR(L268="",'Infraestruturas Recolha'!$L$108="",'Infraestruturas Recolha'!$C$108="(máximo 300 carateres)"),"",'Infraestruturas Recolha'!$L$108)</f>
        <v/>
      </c>
    </row>
    <row r="269" spans="1:20">
      <c r="A269" s="24" t="str">
        <f>IF(I269="","",IF(OR('Identificação da EG'!$B$7=0,'Identificação da EG'!$B$7=""),"",Capa!$C$10))</f>
        <v/>
      </c>
      <c r="B269" s="24" t="str">
        <f>IF(I269="","",IF(OR('Identificação da EG'!$B$7=0,'Identificação da EG'!$B$7=""),"",'Identificação da EG'!$B$7))</f>
        <v/>
      </c>
      <c r="C269" s="24" t="str">
        <f>IF(I269="","",IF(B269="","",VLOOKUP(B269,Auxiliar!$DK$23:$DL$45,2,0)))</f>
        <v/>
      </c>
      <c r="D269" s="24" t="str">
        <f>IF(I269="","",IF(OR('Identificação da EG'!$B$7=0,'Identificação da EG'!$B$7=""),"","Portugal"))</f>
        <v/>
      </c>
      <c r="E269" s="24" t="str">
        <f>IF(I269="","",'Identificação da EG'!$C$7)</f>
        <v/>
      </c>
      <c r="F269" s="24" t="str">
        <f>IF(I269="","",'Identificação da EG'!$E$7)</f>
        <v/>
      </c>
      <c r="G269" s="24" t="str">
        <f t="shared" si="13"/>
        <v/>
      </c>
      <c r="H269" s="24" t="str">
        <f>IF(I269="","",'Identificação da EG'!$D$7)</f>
        <v/>
      </c>
      <c r="I269" s="138" t="str">
        <f t="shared" si="12"/>
        <v/>
      </c>
      <c r="J269" s="138" t="str">
        <v/>
      </c>
      <c r="K269" s="138"/>
      <c r="L269" s="138" t="str">
        <v/>
      </c>
      <c r="M269" s="138" t="str">
        <v/>
      </c>
      <c r="N269" s="138"/>
      <c r="O269" s="138" t="str">
        <v/>
      </c>
      <c r="P269" s="138" t="str">
        <v/>
      </c>
      <c r="Q269" s="138" t="str">
        <f>IF(L267="","","Nº de estabelecimentos abrangidos")</f>
        <v/>
      </c>
      <c r="R269" s="138" t="str">
        <f t="shared" si="14"/>
        <v/>
      </c>
      <c r="S269" s="138" t="str" cm="1">
        <f t="array" ref="S269">IF(ISBLANK(INDEX('Infraestruturas Recolha'!$P$31:$T$105,INT((ROWS($B$1:B43)-1)/5)+1,MOD(ROWS($B$1:B43)-1,5)+1)),"",INDEX('Infraestruturas Recolha'!$P$31:$T$105,INT((ROWS($B$1:B43)-1)/5)+1,MOD(ROWS($B$1:B43)-1,5)+1))</f>
        <v/>
      </c>
      <c r="T269" s="138" t="str">
        <f>IF(OR(L269="",'Infraestruturas Recolha'!$L$108="",'Infraestruturas Recolha'!$C$108="(máximo 300 carateres)"),"",'Infraestruturas Recolha'!$L$108)</f>
        <v/>
      </c>
    </row>
    <row r="270" spans="1:20">
      <c r="A270" s="24" t="str">
        <f>IF(I270="","",IF(OR('Identificação da EG'!$B$7=0,'Identificação da EG'!$B$7=""),"",Capa!$C$10))</f>
        <v/>
      </c>
      <c r="B270" s="24" t="str">
        <f>IF(I270="","",IF(OR('Identificação da EG'!$B$7=0,'Identificação da EG'!$B$7=""),"",'Identificação da EG'!$B$7))</f>
        <v/>
      </c>
      <c r="C270" s="24" t="str">
        <f>IF(I270="","",IF(B270="","",VLOOKUP(B270,Auxiliar!$DK$23:$DL$45,2,0)))</f>
        <v/>
      </c>
      <c r="D270" s="24" t="str">
        <f>IF(I270="","",IF(OR('Identificação da EG'!$B$7=0,'Identificação da EG'!$B$7=""),"","Portugal"))</f>
        <v/>
      </c>
      <c r="E270" s="24" t="str">
        <f>IF(I270="","",'Identificação da EG'!$C$7)</f>
        <v/>
      </c>
      <c r="F270" s="24" t="str">
        <f>IF(I270="","",'Identificação da EG'!$E$7)</f>
        <v/>
      </c>
      <c r="G270" s="24" t="str">
        <f t="shared" si="13"/>
        <v/>
      </c>
      <c r="H270" s="24" t="str">
        <f>IF(I270="","",'Identificação da EG'!$D$7)</f>
        <v/>
      </c>
      <c r="I270" s="138" t="str">
        <f t="shared" si="12"/>
        <v/>
      </c>
      <c r="J270" s="138" t="str">
        <v/>
      </c>
      <c r="K270" s="138"/>
      <c r="L270" s="138" t="str">
        <v/>
      </c>
      <c r="M270" s="138" t="str">
        <v/>
      </c>
      <c r="N270" s="138"/>
      <c r="O270" s="138" t="str">
        <v/>
      </c>
      <c r="P270" s="138" t="str">
        <v/>
      </c>
      <c r="Q270" s="138" t="str">
        <f>IF(L268="","","Nº de alojamentos participantes")</f>
        <v/>
      </c>
      <c r="R270" s="138" t="str">
        <f t="shared" si="14"/>
        <v/>
      </c>
      <c r="S270" s="138" t="str" cm="1">
        <f t="array" ref="S270">IF(ISBLANK(INDEX('Infraestruturas Recolha'!$P$31:$T$105,INT((ROWS($B$1:B44)-1)/5)+1,MOD(ROWS($B$1:B44)-1,5)+1)),"",INDEX('Infraestruturas Recolha'!$P$31:$T$105,INT((ROWS($B$1:B44)-1)/5)+1,MOD(ROWS($B$1:B44)-1,5)+1))</f>
        <v/>
      </c>
      <c r="T270" s="138" t="str">
        <f>IF(OR(L270="",'Infraestruturas Recolha'!$L$108="",'Infraestruturas Recolha'!$C$108="(máximo 300 carateres)"),"",'Infraestruturas Recolha'!$L$108)</f>
        <v/>
      </c>
    </row>
    <row r="271" spans="1:20">
      <c r="A271" s="24" t="str">
        <f>IF(I271="","",IF(OR('Identificação da EG'!$B$7=0,'Identificação da EG'!$B$7=""),"",Capa!$C$10))</f>
        <v/>
      </c>
      <c r="B271" s="24" t="str">
        <f>IF(I271="","",IF(OR('Identificação da EG'!$B$7=0,'Identificação da EG'!$B$7=""),"",'Identificação da EG'!$B$7))</f>
        <v/>
      </c>
      <c r="C271" s="24" t="str">
        <f>IF(I271="","",IF(B271="","",VLOOKUP(B271,Auxiliar!$DK$23:$DL$45,2,0)))</f>
        <v/>
      </c>
      <c r="D271" s="24" t="str">
        <f>IF(I271="","",IF(OR('Identificação da EG'!$B$7=0,'Identificação da EG'!$B$7=""),"","Portugal"))</f>
        <v/>
      </c>
      <c r="E271" s="24" t="str">
        <f>IF(I271="","",'Identificação da EG'!$C$7)</f>
        <v/>
      </c>
      <c r="F271" s="24" t="str">
        <f>IF(I271="","",'Identificação da EG'!$E$7)</f>
        <v/>
      </c>
      <c r="G271" s="24" t="str">
        <f t="shared" si="13"/>
        <v/>
      </c>
      <c r="H271" s="24" t="str">
        <f>IF(I271="","",'Identificação da EG'!$D$7)</f>
        <v/>
      </c>
      <c r="I271" s="138" t="str">
        <f t="shared" si="12"/>
        <v/>
      </c>
      <c r="J271" s="138" t="str">
        <v/>
      </c>
      <c r="K271" s="138"/>
      <c r="L271" s="138" t="str">
        <v/>
      </c>
      <c r="M271" s="138" t="str">
        <v/>
      </c>
      <c r="N271" s="138"/>
      <c r="O271" s="138" t="str">
        <v/>
      </c>
      <c r="P271" s="138" t="str">
        <v/>
      </c>
      <c r="Q271" s="138" t="str">
        <f>IF(L269="","","Nº de estabelecimentos participantes")</f>
        <v/>
      </c>
      <c r="R271" s="138" t="str">
        <f t="shared" si="14"/>
        <v/>
      </c>
      <c r="S271" s="138" t="str" cm="1">
        <f t="array" ref="S271">IF(ISBLANK(INDEX('Infraestruturas Recolha'!$P$31:$T$105,INT((ROWS($B$1:B45)-1)/5)+1,MOD(ROWS($B$1:B45)-1,5)+1)),"",INDEX('Infraestruturas Recolha'!$P$31:$T$105,INT((ROWS($B$1:B45)-1)/5)+1,MOD(ROWS($B$1:B45)-1,5)+1))</f>
        <v/>
      </c>
      <c r="T271" s="138" t="str">
        <f>IF(OR(L271="",'Infraestruturas Recolha'!$L$108="",'Infraestruturas Recolha'!$C$108="(máximo 300 carateres)"),"",'Infraestruturas Recolha'!$L$108)</f>
        <v/>
      </c>
    </row>
    <row r="272" spans="1:20">
      <c r="A272" s="24" t="str">
        <f>IF(I272="","",IF(OR('Identificação da EG'!$B$7=0,'Identificação da EG'!$B$7=""),"",Capa!$C$10))</f>
        <v/>
      </c>
      <c r="B272" s="24" t="str">
        <f>IF(I272="","",IF(OR('Identificação da EG'!$B$7=0,'Identificação da EG'!$B$7=""),"",'Identificação da EG'!$B$7))</f>
        <v/>
      </c>
      <c r="C272" s="24" t="str">
        <f>IF(I272="","",IF(B272="","",VLOOKUP(B272,Auxiliar!$DK$23:$DL$45,2,0)))</f>
        <v/>
      </c>
      <c r="D272" s="24" t="str">
        <f>IF(I272="","",IF(OR('Identificação da EG'!$B$7=0,'Identificação da EG'!$B$7=""),"","Portugal"))</f>
        <v/>
      </c>
      <c r="E272" s="24" t="str">
        <f>IF(I272="","",'Identificação da EG'!$C$7)</f>
        <v/>
      </c>
      <c r="F272" s="24" t="str">
        <f>IF(I272="","",'Identificação da EG'!$E$7)</f>
        <v/>
      </c>
      <c r="G272" s="24" t="str">
        <f t="shared" si="13"/>
        <v/>
      </c>
      <c r="H272" s="24" t="str">
        <f>IF(I272="","",'Identificação da EG'!$D$7)</f>
        <v/>
      </c>
      <c r="I272" s="138" t="str">
        <f t="shared" si="12"/>
        <v/>
      </c>
      <c r="J272" s="138" t="str">
        <v/>
      </c>
      <c r="K272" s="138"/>
      <c r="L272" s="138" t="str">
        <v/>
      </c>
      <c r="M272" s="138" t="str">
        <v/>
      </c>
      <c r="N272" s="138"/>
      <c r="O272" s="138" t="str">
        <v/>
      </c>
      <c r="P272" s="138" t="str">
        <v/>
      </c>
      <c r="Q272" s="138" t="str">
        <f>IF(L272="","","Nº de contentores")</f>
        <v/>
      </c>
      <c r="R272" s="138" t="str">
        <f t="shared" si="14"/>
        <v/>
      </c>
      <c r="S272" s="138" t="str" cm="1">
        <f t="array" ref="S272">IF(ISBLANK(INDEX('Infraestruturas Recolha'!$P$31:$T$105,INT((ROWS($B$1:B46)-1)/5)+1,MOD(ROWS($B$1:B46)-1,5)+1)),"",INDEX('Infraestruturas Recolha'!$P$31:$T$105,INT((ROWS($B$1:B46)-1)/5)+1,MOD(ROWS($B$1:B46)-1,5)+1))</f>
        <v/>
      </c>
      <c r="T272" s="138" t="str">
        <f>IF(OR(L272="",'Infraestruturas Recolha'!$L$108="",'Infraestruturas Recolha'!$C$108="(máximo 300 carateres)"),"",'Infraestruturas Recolha'!$L$108)</f>
        <v/>
      </c>
    </row>
    <row r="273" spans="1:20">
      <c r="A273" s="24" t="str">
        <f>IF(I273="","",IF(OR('Identificação da EG'!$B$7=0,'Identificação da EG'!$B$7=""),"",Capa!$C$10))</f>
        <v/>
      </c>
      <c r="B273" s="24" t="str">
        <f>IF(I273="","",IF(OR('Identificação da EG'!$B$7=0,'Identificação da EG'!$B$7=""),"",'Identificação da EG'!$B$7))</f>
        <v/>
      </c>
      <c r="C273" s="24" t="str">
        <f>IF(I273="","",IF(B273="","",VLOOKUP(B273,Auxiliar!$DK$23:$DL$45,2,0)))</f>
        <v/>
      </c>
      <c r="D273" s="24" t="str">
        <f>IF(I273="","",IF(OR('Identificação da EG'!$B$7=0,'Identificação da EG'!$B$7=""),"","Portugal"))</f>
        <v/>
      </c>
      <c r="E273" s="24" t="str">
        <f>IF(I273="","",'Identificação da EG'!$C$7)</f>
        <v/>
      </c>
      <c r="F273" s="24" t="str">
        <f>IF(I273="","",'Identificação da EG'!$E$7)</f>
        <v/>
      </c>
      <c r="G273" s="24" t="str">
        <f t="shared" si="13"/>
        <v/>
      </c>
      <c r="H273" s="24" t="str">
        <f>IF(I273="","",'Identificação da EG'!$D$7)</f>
        <v/>
      </c>
      <c r="I273" s="138" t="str">
        <f t="shared" si="12"/>
        <v/>
      </c>
      <c r="J273" s="138" t="str">
        <v/>
      </c>
      <c r="K273" s="138"/>
      <c r="L273" s="138" t="str">
        <v/>
      </c>
      <c r="M273" s="138" t="str">
        <v/>
      </c>
      <c r="N273" s="138"/>
      <c r="O273" s="138" t="str">
        <v/>
      </c>
      <c r="P273" s="138" t="str">
        <v/>
      </c>
      <c r="Q273" s="138" t="str">
        <f>IF(L272="","","Nº de alojamentos abrangidos")</f>
        <v/>
      </c>
      <c r="R273" s="138" t="str">
        <f t="shared" si="14"/>
        <v/>
      </c>
      <c r="S273" s="138" t="str" cm="1">
        <f t="array" ref="S273">IF(ISBLANK(INDEX('Infraestruturas Recolha'!$P$31:$T$105,INT((ROWS($B$1:B47)-1)/5)+1,MOD(ROWS($B$1:B47)-1,5)+1)),"",INDEX('Infraestruturas Recolha'!$P$31:$T$105,INT((ROWS($B$1:B47)-1)/5)+1,MOD(ROWS($B$1:B47)-1,5)+1))</f>
        <v/>
      </c>
      <c r="T273" s="138" t="str">
        <f>IF(OR(L273="",'Infraestruturas Recolha'!$L$108="",'Infraestruturas Recolha'!$C$108="(máximo 300 carateres)"),"",'Infraestruturas Recolha'!$L$108)</f>
        <v/>
      </c>
    </row>
    <row r="274" spans="1:20">
      <c r="A274" s="24" t="str">
        <f>IF(I274="","",IF(OR('Identificação da EG'!$B$7=0,'Identificação da EG'!$B$7=""),"",Capa!$C$10))</f>
        <v/>
      </c>
      <c r="B274" s="24" t="str">
        <f>IF(I274="","",IF(OR('Identificação da EG'!$B$7=0,'Identificação da EG'!$B$7=""),"",'Identificação da EG'!$B$7))</f>
        <v/>
      </c>
      <c r="C274" s="24" t="str">
        <f>IF(I274="","",IF(B274="","",VLOOKUP(B274,Auxiliar!$DK$23:$DL$45,2,0)))</f>
        <v/>
      </c>
      <c r="D274" s="24" t="str">
        <f>IF(I274="","",IF(OR('Identificação da EG'!$B$7=0,'Identificação da EG'!$B$7=""),"","Portugal"))</f>
        <v/>
      </c>
      <c r="E274" s="24" t="str">
        <f>IF(I274="","",'Identificação da EG'!$C$7)</f>
        <v/>
      </c>
      <c r="F274" s="24" t="str">
        <f>IF(I274="","",'Identificação da EG'!$E$7)</f>
        <v/>
      </c>
      <c r="G274" s="24" t="str">
        <f t="shared" si="13"/>
        <v/>
      </c>
      <c r="H274" s="24" t="str">
        <f>IF(I274="","",'Identificação da EG'!$D$7)</f>
        <v/>
      </c>
      <c r="I274" s="138" t="str">
        <f t="shared" si="12"/>
        <v/>
      </c>
      <c r="J274" s="138" t="str">
        <v/>
      </c>
      <c r="K274" s="138"/>
      <c r="L274" s="138" t="str">
        <v/>
      </c>
      <c r="M274" s="138" t="str">
        <v/>
      </c>
      <c r="N274" s="138"/>
      <c r="O274" s="138" t="str">
        <v/>
      </c>
      <c r="P274" s="138" t="str">
        <v/>
      </c>
      <c r="Q274" s="138" t="str">
        <f>IF(L272="","","Nº de estabelecimentos abrangidos")</f>
        <v/>
      </c>
      <c r="R274" s="138" t="str">
        <f t="shared" si="14"/>
        <v/>
      </c>
      <c r="S274" s="138" t="str" cm="1">
        <f t="array" ref="S274">IF(ISBLANK(INDEX('Infraestruturas Recolha'!$P$31:$T$105,INT((ROWS($B$1:B48)-1)/5)+1,MOD(ROWS($B$1:B48)-1,5)+1)),"",INDEX('Infraestruturas Recolha'!$P$31:$T$105,INT((ROWS($B$1:B48)-1)/5)+1,MOD(ROWS($B$1:B48)-1,5)+1))</f>
        <v/>
      </c>
      <c r="T274" s="138" t="str">
        <f>IF(OR(L274="",'Infraestruturas Recolha'!$L$108="",'Infraestruturas Recolha'!$C$108="(máximo 300 carateres)"),"",'Infraestruturas Recolha'!$L$108)</f>
        <v/>
      </c>
    </row>
    <row r="275" spans="1:20">
      <c r="A275" s="24" t="str">
        <f>IF(I275="","",IF(OR('Identificação da EG'!$B$7=0,'Identificação da EG'!$B$7=""),"",Capa!$C$10))</f>
        <v/>
      </c>
      <c r="B275" s="24" t="str">
        <f>IF(I275="","",IF(OR('Identificação da EG'!$B$7=0,'Identificação da EG'!$B$7=""),"",'Identificação da EG'!$B$7))</f>
        <v/>
      </c>
      <c r="C275" s="24" t="str">
        <f>IF(I275="","",IF(B275="","",VLOOKUP(B275,Auxiliar!$DK$23:$DL$45,2,0)))</f>
        <v/>
      </c>
      <c r="D275" s="24" t="str">
        <f>IF(I275="","",IF(OR('Identificação da EG'!$B$7=0,'Identificação da EG'!$B$7=""),"","Portugal"))</f>
        <v/>
      </c>
      <c r="E275" s="24" t="str">
        <f>IF(I275="","",'Identificação da EG'!$C$7)</f>
        <v/>
      </c>
      <c r="F275" s="24" t="str">
        <f>IF(I275="","",'Identificação da EG'!$E$7)</f>
        <v/>
      </c>
      <c r="G275" s="24" t="str">
        <f t="shared" si="13"/>
        <v/>
      </c>
      <c r="H275" s="24" t="str">
        <f>IF(I275="","",'Identificação da EG'!$D$7)</f>
        <v/>
      </c>
      <c r="I275" s="138" t="str">
        <f t="shared" si="12"/>
        <v/>
      </c>
      <c r="J275" s="138" t="str">
        <v/>
      </c>
      <c r="K275" s="138"/>
      <c r="L275" s="138" t="str">
        <v/>
      </c>
      <c r="M275" s="138" t="str">
        <v/>
      </c>
      <c r="N275" s="138"/>
      <c r="O275" s="138" t="str">
        <v/>
      </c>
      <c r="P275" s="138" t="str">
        <v/>
      </c>
      <c r="Q275" s="138" t="str">
        <f>IF(L273="","","Nº de alojamentos participantes")</f>
        <v/>
      </c>
      <c r="R275" s="138" t="str">
        <f t="shared" si="14"/>
        <v/>
      </c>
      <c r="S275" s="138" t="str" cm="1">
        <f t="array" ref="S275">IF(ISBLANK(INDEX('Infraestruturas Recolha'!$P$31:$T$105,INT((ROWS($B$1:B49)-1)/5)+1,MOD(ROWS($B$1:B49)-1,5)+1)),"",INDEX('Infraestruturas Recolha'!$P$31:$T$105,INT((ROWS($B$1:B49)-1)/5)+1,MOD(ROWS($B$1:B49)-1,5)+1))</f>
        <v/>
      </c>
      <c r="T275" s="138" t="str">
        <f>IF(OR(L275="",'Infraestruturas Recolha'!$L$108="",'Infraestruturas Recolha'!$C$108="(máximo 300 carateres)"),"",'Infraestruturas Recolha'!$L$108)</f>
        <v/>
      </c>
    </row>
    <row r="276" spans="1:20">
      <c r="A276" s="24" t="str">
        <f>IF(I276="","",IF(OR('Identificação da EG'!$B$7=0,'Identificação da EG'!$B$7=""),"",Capa!$C$10))</f>
        <v/>
      </c>
      <c r="B276" s="24" t="str">
        <f>IF(I276="","",IF(OR('Identificação da EG'!$B$7=0,'Identificação da EG'!$B$7=""),"",'Identificação da EG'!$B$7))</f>
        <v/>
      </c>
      <c r="C276" s="24" t="str">
        <f>IF(I276="","",IF(B276="","",VLOOKUP(B276,Auxiliar!$DK$23:$DL$45,2,0)))</f>
        <v/>
      </c>
      <c r="D276" s="24" t="str">
        <f>IF(I276="","",IF(OR('Identificação da EG'!$B$7=0,'Identificação da EG'!$B$7=""),"","Portugal"))</f>
        <v/>
      </c>
      <c r="E276" s="24" t="str">
        <f>IF(I276="","",'Identificação da EG'!$C$7)</f>
        <v/>
      </c>
      <c r="F276" s="24" t="str">
        <f>IF(I276="","",'Identificação da EG'!$E$7)</f>
        <v/>
      </c>
      <c r="G276" s="24" t="str">
        <f t="shared" si="13"/>
        <v/>
      </c>
      <c r="H276" s="24" t="str">
        <f>IF(I276="","",'Identificação da EG'!$D$7)</f>
        <v/>
      </c>
      <c r="I276" s="138" t="str">
        <f t="shared" si="12"/>
        <v/>
      </c>
      <c r="J276" s="138" t="str">
        <v/>
      </c>
      <c r="K276" s="138"/>
      <c r="L276" s="138" t="str">
        <v/>
      </c>
      <c r="M276" s="138" t="str">
        <v/>
      </c>
      <c r="N276" s="138"/>
      <c r="O276" s="138" t="str">
        <v/>
      </c>
      <c r="P276" s="138" t="str">
        <v/>
      </c>
      <c r="Q276" s="138" t="str">
        <f>IF(L274="","","Nº de estabelecimentos participantes")</f>
        <v/>
      </c>
      <c r="R276" s="138" t="str">
        <f t="shared" si="14"/>
        <v/>
      </c>
      <c r="S276" s="138" t="str" cm="1">
        <f t="array" ref="S276">IF(ISBLANK(INDEX('Infraestruturas Recolha'!$P$31:$T$105,INT((ROWS($B$1:B50)-1)/5)+1,MOD(ROWS($B$1:B50)-1,5)+1)),"",INDEX('Infraestruturas Recolha'!$P$31:$T$105,INT((ROWS($B$1:B50)-1)/5)+1,MOD(ROWS($B$1:B50)-1,5)+1))</f>
        <v/>
      </c>
      <c r="T276" s="138" t="str">
        <f>IF(OR(L276="",'Infraestruturas Recolha'!$L$108="",'Infraestruturas Recolha'!$C$108="(máximo 300 carateres)"),"",'Infraestruturas Recolha'!$L$108)</f>
        <v/>
      </c>
    </row>
    <row r="277" spans="1:20">
      <c r="A277" s="24" t="str">
        <f>IF(I277="","",IF(OR('Identificação da EG'!$B$7=0,'Identificação da EG'!$B$7=""),"",Capa!$C$10))</f>
        <v/>
      </c>
      <c r="B277" s="24" t="str">
        <f>IF(I277="","",IF(OR('Identificação da EG'!$B$7=0,'Identificação da EG'!$B$7=""),"",'Identificação da EG'!$B$7))</f>
        <v/>
      </c>
      <c r="C277" s="24" t="str">
        <f>IF(I277="","",IF(B277="","",VLOOKUP(B277,Auxiliar!$DK$23:$DL$45,2,0)))</f>
        <v/>
      </c>
      <c r="D277" s="24" t="str">
        <f>IF(I277="","",IF(OR('Identificação da EG'!$B$7=0,'Identificação da EG'!$B$7=""),"","Portugal"))</f>
        <v/>
      </c>
      <c r="E277" s="24" t="str">
        <f>IF(I277="","",'Identificação da EG'!$C$7)</f>
        <v/>
      </c>
      <c r="F277" s="24" t="str">
        <f>IF(I277="","",'Identificação da EG'!$E$7)</f>
        <v/>
      </c>
      <c r="G277" s="24" t="str">
        <f t="shared" si="13"/>
        <v/>
      </c>
      <c r="H277" s="24" t="str">
        <f>IF(I277="","",'Identificação da EG'!$D$7)</f>
        <v/>
      </c>
      <c r="I277" s="138" t="str">
        <f t="shared" si="12"/>
        <v/>
      </c>
      <c r="J277" s="138" t="str">
        <v/>
      </c>
      <c r="K277" s="138"/>
      <c r="L277" s="138" t="str">
        <v/>
      </c>
      <c r="M277" s="138" t="str">
        <v/>
      </c>
      <c r="N277" s="138"/>
      <c r="O277" s="138" t="str">
        <v/>
      </c>
      <c r="P277" s="138" t="str">
        <v/>
      </c>
      <c r="Q277" s="138" t="str">
        <f>IF(L277="","","Nº de contentores")</f>
        <v/>
      </c>
      <c r="R277" s="138" t="str">
        <f t="shared" si="14"/>
        <v/>
      </c>
      <c r="S277" s="138" t="str" cm="1">
        <f t="array" ref="S277">IF(ISBLANK(INDEX('Infraestruturas Recolha'!$P$31:$T$105,INT((ROWS($B$1:B51)-1)/5)+1,MOD(ROWS($B$1:B51)-1,5)+1)),"",INDEX('Infraestruturas Recolha'!$P$31:$T$105,INT((ROWS($B$1:B51)-1)/5)+1,MOD(ROWS($B$1:B51)-1,5)+1))</f>
        <v/>
      </c>
      <c r="T277" s="138" t="str">
        <f>IF(OR(L277="",'Infraestruturas Recolha'!$L$108="",'Infraestruturas Recolha'!$C$108="(máximo 300 carateres)"),"",'Infraestruturas Recolha'!$L$108)</f>
        <v/>
      </c>
    </row>
    <row r="278" spans="1:20">
      <c r="A278" s="24" t="str">
        <f>IF(I278="","",IF(OR('Identificação da EG'!$B$7=0,'Identificação da EG'!$B$7=""),"",Capa!$C$10))</f>
        <v/>
      </c>
      <c r="B278" s="24" t="str">
        <f>IF(I278="","",IF(OR('Identificação da EG'!$B$7=0,'Identificação da EG'!$B$7=""),"",'Identificação da EG'!$B$7))</f>
        <v/>
      </c>
      <c r="C278" s="24" t="str">
        <f>IF(I278="","",IF(B278="","",VLOOKUP(B278,Auxiliar!$DK$23:$DL$45,2,0)))</f>
        <v/>
      </c>
      <c r="D278" s="24" t="str">
        <f>IF(I278="","",IF(OR('Identificação da EG'!$B$7=0,'Identificação da EG'!$B$7=""),"","Portugal"))</f>
        <v/>
      </c>
      <c r="E278" s="24" t="str">
        <f>IF(I278="","",'Identificação da EG'!$C$7)</f>
        <v/>
      </c>
      <c r="F278" s="24" t="str">
        <f>IF(I278="","",'Identificação da EG'!$E$7)</f>
        <v/>
      </c>
      <c r="G278" s="24" t="str">
        <f t="shared" si="13"/>
        <v/>
      </c>
      <c r="H278" s="24" t="str">
        <f>IF(I278="","",'Identificação da EG'!$D$7)</f>
        <v/>
      </c>
      <c r="I278" s="138" t="str">
        <f t="shared" si="12"/>
        <v/>
      </c>
      <c r="J278" s="138" t="str">
        <v/>
      </c>
      <c r="K278" s="138"/>
      <c r="L278" s="138" t="str">
        <v/>
      </c>
      <c r="M278" s="138" t="str">
        <v/>
      </c>
      <c r="N278" s="138"/>
      <c r="O278" s="138" t="str">
        <v/>
      </c>
      <c r="P278" s="138" t="str">
        <v/>
      </c>
      <c r="Q278" s="138" t="str">
        <f>IF(L277="","","Nº de alojamentos abrangidos")</f>
        <v/>
      </c>
      <c r="R278" s="138" t="str">
        <f t="shared" si="14"/>
        <v/>
      </c>
      <c r="S278" s="138" t="str" cm="1">
        <f t="array" ref="S278">IF(ISBLANK(INDEX('Infraestruturas Recolha'!$P$31:$T$105,INT((ROWS($B$1:B52)-1)/5)+1,MOD(ROWS($B$1:B52)-1,5)+1)),"",INDEX('Infraestruturas Recolha'!$P$31:$T$105,INT((ROWS($B$1:B52)-1)/5)+1,MOD(ROWS($B$1:B52)-1,5)+1))</f>
        <v/>
      </c>
      <c r="T278" s="138" t="str">
        <f>IF(OR(L278="",'Infraestruturas Recolha'!$L$108="",'Infraestruturas Recolha'!$C$108="(máximo 300 carateres)"),"",'Infraestruturas Recolha'!$L$108)</f>
        <v/>
      </c>
    </row>
    <row r="279" spans="1:20">
      <c r="A279" s="24" t="str">
        <f>IF(I279="","",IF(OR('Identificação da EG'!$B$7=0,'Identificação da EG'!$B$7=""),"",Capa!$C$10))</f>
        <v/>
      </c>
      <c r="B279" s="24" t="str">
        <f>IF(I279="","",IF(OR('Identificação da EG'!$B$7=0,'Identificação da EG'!$B$7=""),"",'Identificação da EG'!$B$7))</f>
        <v/>
      </c>
      <c r="C279" s="24" t="str">
        <f>IF(I279="","",IF(B279="","",VLOOKUP(B279,Auxiliar!$DK$23:$DL$45,2,0)))</f>
        <v/>
      </c>
      <c r="D279" s="24" t="str">
        <f>IF(I279="","",IF(OR('Identificação da EG'!$B$7=0,'Identificação da EG'!$B$7=""),"","Portugal"))</f>
        <v/>
      </c>
      <c r="E279" s="24" t="str">
        <f>IF(I279="","",'Identificação da EG'!$C$7)</f>
        <v/>
      </c>
      <c r="F279" s="24" t="str">
        <f>IF(I279="","",'Identificação da EG'!$E$7)</f>
        <v/>
      </c>
      <c r="G279" s="24" t="str">
        <f t="shared" si="13"/>
        <v/>
      </c>
      <c r="H279" s="24" t="str">
        <f>IF(I279="","",'Identificação da EG'!$D$7)</f>
        <v/>
      </c>
      <c r="I279" s="138" t="str">
        <f t="shared" si="12"/>
        <v/>
      </c>
      <c r="J279" s="138" t="str">
        <v/>
      </c>
      <c r="K279" s="138"/>
      <c r="L279" s="138" t="str">
        <v/>
      </c>
      <c r="M279" s="138" t="str">
        <v/>
      </c>
      <c r="N279" s="138"/>
      <c r="O279" s="138" t="str">
        <v/>
      </c>
      <c r="P279" s="138" t="str">
        <v/>
      </c>
      <c r="Q279" s="138" t="str">
        <f>IF(L277="","","Nº de estabelecimentos abrangidos")</f>
        <v/>
      </c>
      <c r="R279" s="138" t="str">
        <f t="shared" si="14"/>
        <v/>
      </c>
      <c r="S279" s="138" t="str" cm="1">
        <f t="array" ref="S279">IF(ISBLANK(INDEX('Infraestruturas Recolha'!$P$31:$T$105,INT((ROWS($B$1:B53)-1)/5)+1,MOD(ROWS($B$1:B53)-1,5)+1)),"",INDEX('Infraestruturas Recolha'!$P$31:$T$105,INT((ROWS($B$1:B53)-1)/5)+1,MOD(ROWS($B$1:B53)-1,5)+1))</f>
        <v/>
      </c>
      <c r="T279" s="138" t="str">
        <f>IF(OR(L279="",'Infraestruturas Recolha'!$L$108="",'Infraestruturas Recolha'!$C$108="(máximo 300 carateres)"),"",'Infraestruturas Recolha'!$L$108)</f>
        <v/>
      </c>
    </row>
    <row r="280" spans="1:20">
      <c r="A280" s="24" t="str">
        <f>IF(I280="","",IF(OR('Identificação da EG'!$B$7=0,'Identificação da EG'!$B$7=""),"",Capa!$C$10))</f>
        <v/>
      </c>
      <c r="B280" s="24" t="str">
        <f>IF(I280="","",IF(OR('Identificação da EG'!$B$7=0,'Identificação da EG'!$B$7=""),"",'Identificação da EG'!$B$7))</f>
        <v/>
      </c>
      <c r="C280" s="24" t="str">
        <f>IF(I280="","",IF(B280="","",VLOOKUP(B280,Auxiliar!$DK$23:$DL$45,2,0)))</f>
        <v/>
      </c>
      <c r="D280" s="24" t="str">
        <f>IF(I280="","",IF(OR('Identificação da EG'!$B$7=0,'Identificação da EG'!$B$7=""),"","Portugal"))</f>
        <v/>
      </c>
      <c r="E280" s="24" t="str">
        <f>IF(I280="","",'Identificação da EG'!$C$7)</f>
        <v/>
      </c>
      <c r="F280" s="24" t="str">
        <f>IF(I280="","",'Identificação da EG'!$E$7)</f>
        <v/>
      </c>
      <c r="G280" s="24" t="str">
        <f t="shared" si="13"/>
        <v/>
      </c>
      <c r="H280" s="24" t="str">
        <f>IF(I280="","",'Identificação da EG'!$D$7)</f>
        <v/>
      </c>
      <c r="I280" s="138" t="str">
        <f t="shared" si="12"/>
        <v/>
      </c>
      <c r="J280" s="138" t="str">
        <v/>
      </c>
      <c r="K280" s="138"/>
      <c r="L280" s="138" t="str">
        <v/>
      </c>
      <c r="M280" s="138" t="str">
        <v/>
      </c>
      <c r="N280" s="138"/>
      <c r="O280" s="138" t="str">
        <v/>
      </c>
      <c r="P280" s="138" t="str">
        <v/>
      </c>
      <c r="Q280" s="138" t="str">
        <f>IF(L278="","","Nº de alojamentos participantes")</f>
        <v/>
      </c>
      <c r="R280" s="138" t="str">
        <f t="shared" si="14"/>
        <v/>
      </c>
      <c r="S280" s="138" t="str" cm="1">
        <f t="array" ref="S280">IF(ISBLANK(INDEX('Infraestruturas Recolha'!$P$31:$T$105,INT((ROWS($B$1:B54)-1)/5)+1,MOD(ROWS($B$1:B54)-1,5)+1)),"",INDEX('Infraestruturas Recolha'!$P$31:$T$105,INT((ROWS($B$1:B54)-1)/5)+1,MOD(ROWS($B$1:B54)-1,5)+1))</f>
        <v/>
      </c>
      <c r="T280" s="138" t="str">
        <f>IF(OR(L280="",'Infraestruturas Recolha'!$L$108="",'Infraestruturas Recolha'!$C$108="(máximo 300 carateres)"),"",'Infraestruturas Recolha'!$L$108)</f>
        <v/>
      </c>
    </row>
    <row r="281" spans="1:20">
      <c r="A281" s="24" t="str">
        <f>IF(I281="","",IF(OR('Identificação da EG'!$B$7=0,'Identificação da EG'!$B$7=""),"",Capa!$C$10))</f>
        <v/>
      </c>
      <c r="B281" s="24" t="str">
        <f>IF(I281="","",IF(OR('Identificação da EG'!$B$7=0,'Identificação da EG'!$B$7=""),"",'Identificação da EG'!$B$7))</f>
        <v/>
      </c>
      <c r="C281" s="24" t="str">
        <f>IF(I281="","",IF(B281="","",VLOOKUP(B281,Auxiliar!$DK$23:$DL$45,2,0)))</f>
        <v/>
      </c>
      <c r="D281" s="24" t="str">
        <f>IF(I281="","",IF(OR('Identificação da EG'!$B$7=0,'Identificação da EG'!$B$7=""),"","Portugal"))</f>
        <v/>
      </c>
      <c r="E281" s="24" t="str">
        <f>IF(I281="","",'Identificação da EG'!$C$7)</f>
        <v/>
      </c>
      <c r="F281" s="24" t="str">
        <f>IF(I281="","",'Identificação da EG'!$E$7)</f>
        <v/>
      </c>
      <c r="G281" s="24" t="str">
        <f t="shared" si="13"/>
        <v/>
      </c>
      <c r="H281" s="24" t="str">
        <f>IF(I281="","",'Identificação da EG'!$D$7)</f>
        <v/>
      </c>
      <c r="I281" s="138" t="str">
        <f t="shared" si="12"/>
        <v/>
      </c>
      <c r="J281" s="138" t="str">
        <v/>
      </c>
      <c r="K281" s="138"/>
      <c r="L281" s="138" t="str">
        <v/>
      </c>
      <c r="M281" s="138" t="str">
        <v/>
      </c>
      <c r="N281" s="138"/>
      <c r="O281" s="138" t="str">
        <v/>
      </c>
      <c r="P281" s="138" t="str">
        <v/>
      </c>
      <c r="Q281" s="138" t="str">
        <f>IF(L279="","","Nº de estabelecimentos participantes")</f>
        <v/>
      </c>
      <c r="R281" s="138" t="str">
        <f t="shared" si="14"/>
        <v/>
      </c>
      <c r="S281" s="138" t="str" cm="1">
        <f t="array" ref="S281">IF(ISBLANK(INDEX('Infraestruturas Recolha'!$P$31:$T$105,INT((ROWS($B$1:B55)-1)/5)+1,MOD(ROWS($B$1:B55)-1,5)+1)),"",INDEX('Infraestruturas Recolha'!$P$31:$T$105,INT((ROWS($B$1:B55)-1)/5)+1,MOD(ROWS($B$1:B55)-1,5)+1))</f>
        <v/>
      </c>
      <c r="T281" s="138" t="str">
        <f>IF(OR(L281="",'Infraestruturas Recolha'!$L$108="",'Infraestruturas Recolha'!$C$108="(máximo 300 carateres)"),"",'Infraestruturas Recolha'!$L$108)</f>
        <v/>
      </c>
    </row>
    <row r="282" spans="1:20">
      <c r="A282" s="24" t="str">
        <f>IF(I282="","",IF(OR('Identificação da EG'!$B$7=0,'Identificação da EG'!$B$7=""),"",Capa!$C$10))</f>
        <v/>
      </c>
      <c r="B282" s="24" t="str">
        <f>IF(I282="","",IF(OR('Identificação da EG'!$B$7=0,'Identificação da EG'!$B$7=""),"",'Identificação da EG'!$B$7))</f>
        <v/>
      </c>
      <c r="C282" s="24" t="str">
        <f>IF(I282="","",IF(B282="","",VLOOKUP(B282,Auxiliar!$DK$23:$DL$45,2,0)))</f>
        <v/>
      </c>
      <c r="D282" s="24" t="str">
        <f>IF(I282="","",IF(OR('Identificação da EG'!$B$7=0,'Identificação da EG'!$B$7=""),"","Portugal"))</f>
        <v/>
      </c>
      <c r="E282" s="24" t="str">
        <f>IF(I282="","",'Identificação da EG'!$C$7)</f>
        <v/>
      </c>
      <c r="F282" s="24" t="str">
        <f>IF(I282="","",'Identificação da EG'!$E$7)</f>
        <v/>
      </c>
      <c r="G282" s="24" t="str">
        <f t="shared" si="13"/>
        <v/>
      </c>
      <c r="H282" s="24" t="str">
        <f>IF(I282="","",'Identificação da EG'!$D$7)</f>
        <v/>
      </c>
      <c r="I282" s="138" t="str">
        <f t="shared" si="12"/>
        <v/>
      </c>
      <c r="J282" s="138" t="str">
        <v/>
      </c>
      <c r="K282" s="138"/>
      <c r="L282" s="138" t="str">
        <v/>
      </c>
      <c r="M282" s="138" t="str">
        <v/>
      </c>
      <c r="N282" s="138"/>
      <c r="O282" s="138" t="str">
        <v/>
      </c>
      <c r="P282" s="138" t="str">
        <v/>
      </c>
      <c r="Q282" s="138" t="str">
        <f>IF(L282="","","Nº de contentores")</f>
        <v/>
      </c>
      <c r="R282" s="138" t="str">
        <f t="shared" si="14"/>
        <v/>
      </c>
      <c r="S282" s="138" t="str" cm="1">
        <f t="array" ref="S282">IF(ISBLANK(INDEX('Infraestruturas Recolha'!$P$31:$T$105,INT((ROWS($B$1:B56)-1)/5)+1,MOD(ROWS($B$1:B56)-1,5)+1)),"",INDEX('Infraestruturas Recolha'!$P$31:$T$105,INT((ROWS($B$1:B56)-1)/5)+1,MOD(ROWS($B$1:B56)-1,5)+1))</f>
        <v/>
      </c>
      <c r="T282" s="138" t="str">
        <f>IF(OR(L282="",'Infraestruturas Recolha'!$L$108="",'Infraestruturas Recolha'!$C$108="(máximo 300 carateres)"),"",'Infraestruturas Recolha'!$L$108)</f>
        <v/>
      </c>
    </row>
    <row r="283" spans="1:20">
      <c r="A283" s="24" t="str">
        <f>IF(I283="","",IF(OR('Identificação da EG'!$B$7=0,'Identificação da EG'!$B$7=""),"",Capa!$C$10))</f>
        <v/>
      </c>
      <c r="B283" s="24" t="str">
        <f>IF(I283="","",IF(OR('Identificação da EG'!$B$7=0,'Identificação da EG'!$B$7=""),"",'Identificação da EG'!$B$7))</f>
        <v/>
      </c>
      <c r="C283" s="24" t="str">
        <f>IF(I283="","",IF(B283="","",VLOOKUP(B283,Auxiliar!$DK$23:$DL$45,2,0)))</f>
        <v/>
      </c>
      <c r="D283" s="24" t="str">
        <f>IF(I283="","",IF(OR('Identificação da EG'!$B$7=0,'Identificação da EG'!$B$7=""),"","Portugal"))</f>
        <v/>
      </c>
      <c r="E283" s="24" t="str">
        <f>IF(I283="","",'Identificação da EG'!$C$7)</f>
        <v/>
      </c>
      <c r="F283" s="24" t="str">
        <f>IF(I283="","",'Identificação da EG'!$E$7)</f>
        <v/>
      </c>
      <c r="G283" s="24" t="str">
        <f t="shared" si="13"/>
        <v/>
      </c>
      <c r="H283" s="24" t="str">
        <f>IF(I283="","",'Identificação da EG'!$D$7)</f>
        <v/>
      </c>
      <c r="I283" s="138" t="str">
        <f t="shared" si="12"/>
        <v/>
      </c>
      <c r="J283" s="138" t="str">
        <v/>
      </c>
      <c r="K283" s="138"/>
      <c r="L283" s="138" t="str">
        <v/>
      </c>
      <c r="M283" s="138" t="str">
        <v/>
      </c>
      <c r="N283" s="138"/>
      <c r="O283" s="138" t="str">
        <v/>
      </c>
      <c r="P283" s="138" t="str">
        <v/>
      </c>
      <c r="Q283" s="138" t="str">
        <f>IF(L282="","","Nº de alojamentos abrangidos")</f>
        <v/>
      </c>
      <c r="R283" s="138" t="str">
        <f t="shared" si="14"/>
        <v/>
      </c>
      <c r="S283" s="138" t="str" cm="1">
        <f t="array" ref="S283">IF(ISBLANK(INDEX('Infraestruturas Recolha'!$P$31:$T$105,INT((ROWS($B$1:B57)-1)/5)+1,MOD(ROWS($B$1:B57)-1,5)+1)),"",INDEX('Infraestruturas Recolha'!$P$31:$T$105,INT((ROWS($B$1:B57)-1)/5)+1,MOD(ROWS($B$1:B57)-1,5)+1))</f>
        <v/>
      </c>
      <c r="T283" s="138" t="str">
        <f>IF(OR(L283="",'Infraestruturas Recolha'!$L$108="",'Infraestruturas Recolha'!$C$108="(máximo 300 carateres)"),"",'Infraestruturas Recolha'!$L$108)</f>
        <v/>
      </c>
    </row>
    <row r="284" spans="1:20">
      <c r="A284" s="24" t="str">
        <f>IF(I284="","",IF(OR('Identificação da EG'!$B$7=0,'Identificação da EG'!$B$7=""),"",Capa!$C$10))</f>
        <v/>
      </c>
      <c r="B284" s="24" t="str">
        <f>IF(I284="","",IF(OR('Identificação da EG'!$B$7=0,'Identificação da EG'!$B$7=""),"",'Identificação da EG'!$B$7))</f>
        <v/>
      </c>
      <c r="C284" s="24" t="str">
        <f>IF(I284="","",IF(B284="","",VLOOKUP(B284,Auxiliar!$DK$23:$DL$45,2,0)))</f>
        <v/>
      </c>
      <c r="D284" s="24" t="str">
        <f>IF(I284="","",IF(OR('Identificação da EG'!$B$7=0,'Identificação da EG'!$B$7=""),"","Portugal"))</f>
        <v/>
      </c>
      <c r="E284" s="24" t="str">
        <f>IF(I284="","",'Identificação da EG'!$C$7)</f>
        <v/>
      </c>
      <c r="F284" s="24" t="str">
        <f>IF(I284="","",'Identificação da EG'!$E$7)</f>
        <v/>
      </c>
      <c r="G284" s="24" t="str">
        <f t="shared" si="13"/>
        <v/>
      </c>
      <c r="H284" s="24" t="str">
        <f>IF(I284="","",'Identificação da EG'!$D$7)</f>
        <v/>
      </c>
      <c r="I284" s="138" t="str">
        <f t="shared" si="12"/>
        <v/>
      </c>
      <c r="J284" s="138" t="str">
        <v/>
      </c>
      <c r="K284" s="138"/>
      <c r="L284" s="138" t="str">
        <v/>
      </c>
      <c r="M284" s="138" t="str">
        <v/>
      </c>
      <c r="N284" s="138"/>
      <c r="O284" s="138" t="str">
        <v/>
      </c>
      <c r="P284" s="138" t="str">
        <v/>
      </c>
      <c r="Q284" s="138" t="str">
        <f>IF(L282="","","Nº de estabelecimentos abrangidos")</f>
        <v/>
      </c>
      <c r="R284" s="138" t="str">
        <f t="shared" si="14"/>
        <v/>
      </c>
      <c r="S284" s="138" t="str" cm="1">
        <f t="array" ref="S284">IF(ISBLANK(INDEX('Infraestruturas Recolha'!$P$31:$T$105,INT((ROWS($B$1:B58)-1)/5)+1,MOD(ROWS($B$1:B58)-1,5)+1)),"",INDEX('Infraestruturas Recolha'!$P$31:$T$105,INT((ROWS($B$1:B58)-1)/5)+1,MOD(ROWS($B$1:B58)-1,5)+1))</f>
        <v/>
      </c>
      <c r="T284" s="138" t="str">
        <f>IF(OR(L284="",'Infraestruturas Recolha'!$L$108="",'Infraestruturas Recolha'!$C$108="(máximo 300 carateres)"),"",'Infraestruturas Recolha'!$L$108)</f>
        <v/>
      </c>
    </row>
    <row r="285" spans="1:20">
      <c r="A285" s="24" t="str">
        <f>IF(I285="","",IF(OR('Identificação da EG'!$B$7=0,'Identificação da EG'!$B$7=""),"",Capa!$C$10))</f>
        <v/>
      </c>
      <c r="B285" s="24" t="str">
        <f>IF(I285="","",IF(OR('Identificação da EG'!$B$7=0,'Identificação da EG'!$B$7=""),"",'Identificação da EG'!$B$7))</f>
        <v/>
      </c>
      <c r="C285" s="24" t="str">
        <f>IF(I285="","",IF(B285="","",VLOOKUP(B285,Auxiliar!$DK$23:$DL$45,2,0)))</f>
        <v/>
      </c>
      <c r="D285" s="24" t="str">
        <f>IF(I285="","",IF(OR('Identificação da EG'!$B$7=0,'Identificação da EG'!$B$7=""),"","Portugal"))</f>
        <v/>
      </c>
      <c r="E285" s="24" t="str">
        <f>IF(I285="","",'Identificação da EG'!$C$7)</f>
        <v/>
      </c>
      <c r="F285" s="24" t="str">
        <f>IF(I285="","",'Identificação da EG'!$E$7)</f>
        <v/>
      </c>
      <c r="G285" s="24" t="str">
        <f t="shared" si="13"/>
        <v/>
      </c>
      <c r="H285" s="24" t="str">
        <f>IF(I285="","",'Identificação da EG'!$D$7)</f>
        <v/>
      </c>
      <c r="I285" s="138" t="str">
        <f t="shared" si="12"/>
        <v/>
      </c>
      <c r="J285" s="138" t="str">
        <v/>
      </c>
      <c r="K285" s="138"/>
      <c r="L285" s="138" t="str">
        <v/>
      </c>
      <c r="M285" s="138" t="str">
        <v/>
      </c>
      <c r="N285" s="138"/>
      <c r="O285" s="138" t="str">
        <v/>
      </c>
      <c r="P285" s="138" t="str">
        <v/>
      </c>
      <c r="Q285" s="138" t="str">
        <f>IF(L283="","","Nº de alojamentos participantes")</f>
        <v/>
      </c>
      <c r="R285" s="138" t="str">
        <f t="shared" si="14"/>
        <v/>
      </c>
      <c r="S285" s="138" t="str" cm="1">
        <f t="array" ref="S285">IF(ISBLANK(INDEX('Infraestruturas Recolha'!$P$31:$T$105,INT((ROWS($B$1:B59)-1)/5)+1,MOD(ROWS($B$1:B59)-1,5)+1)),"",INDEX('Infraestruturas Recolha'!$P$31:$T$105,INT((ROWS($B$1:B59)-1)/5)+1,MOD(ROWS($B$1:B59)-1,5)+1))</f>
        <v/>
      </c>
      <c r="T285" s="138" t="str">
        <f>IF(OR(L285="",'Infraestruturas Recolha'!$L$108="",'Infraestruturas Recolha'!$C$108="(máximo 300 carateres)"),"",'Infraestruturas Recolha'!$L$108)</f>
        <v/>
      </c>
    </row>
    <row r="286" spans="1:20">
      <c r="A286" s="24" t="str">
        <f>IF(I286="","",IF(OR('Identificação da EG'!$B$7=0,'Identificação da EG'!$B$7=""),"",Capa!$C$10))</f>
        <v/>
      </c>
      <c r="B286" s="24" t="str">
        <f>IF(I286="","",IF(OR('Identificação da EG'!$B$7=0,'Identificação da EG'!$B$7=""),"",'Identificação da EG'!$B$7))</f>
        <v/>
      </c>
      <c r="C286" s="24" t="str">
        <f>IF(I286="","",IF(B286="","",VLOOKUP(B286,Auxiliar!$DK$23:$DL$45,2,0)))</f>
        <v/>
      </c>
      <c r="D286" s="24" t="str">
        <f>IF(I286="","",IF(OR('Identificação da EG'!$B$7=0,'Identificação da EG'!$B$7=""),"","Portugal"))</f>
        <v/>
      </c>
      <c r="E286" s="24" t="str">
        <f>IF(I286="","",'Identificação da EG'!$C$7)</f>
        <v/>
      </c>
      <c r="F286" s="24" t="str">
        <f>IF(I286="","",'Identificação da EG'!$E$7)</f>
        <v/>
      </c>
      <c r="G286" s="24" t="str">
        <f t="shared" si="13"/>
        <v/>
      </c>
      <c r="H286" s="24" t="str">
        <f>IF(I286="","",'Identificação da EG'!$D$7)</f>
        <v/>
      </c>
      <c r="I286" s="138" t="str">
        <f t="shared" si="12"/>
        <v/>
      </c>
      <c r="J286" s="138" t="str">
        <v/>
      </c>
      <c r="K286" s="138"/>
      <c r="L286" s="138" t="str">
        <v/>
      </c>
      <c r="M286" s="138" t="str">
        <v/>
      </c>
      <c r="N286" s="138"/>
      <c r="O286" s="138" t="str">
        <v/>
      </c>
      <c r="P286" s="138" t="str">
        <v/>
      </c>
      <c r="Q286" s="138" t="str">
        <f>IF(L284="","","Nº de estabelecimentos participantes")</f>
        <v/>
      </c>
      <c r="R286" s="138" t="str">
        <f t="shared" si="14"/>
        <v/>
      </c>
      <c r="S286" s="138" t="str" cm="1">
        <f t="array" ref="S286">IF(ISBLANK(INDEX('Infraestruturas Recolha'!$P$31:$T$105,INT((ROWS($B$1:B60)-1)/5)+1,MOD(ROWS($B$1:B60)-1,5)+1)),"",INDEX('Infraestruturas Recolha'!$P$31:$T$105,INT((ROWS($B$1:B60)-1)/5)+1,MOD(ROWS($B$1:B60)-1,5)+1))</f>
        <v/>
      </c>
      <c r="T286" s="138" t="str">
        <f>IF(OR(L286="",'Infraestruturas Recolha'!$L$108="",'Infraestruturas Recolha'!$C$108="(máximo 300 carateres)"),"",'Infraestruturas Recolha'!$L$108)</f>
        <v/>
      </c>
    </row>
    <row r="287" spans="1:20">
      <c r="A287" s="24" t="str">
        <f>IF(I287="","",IF(OR('Identificação da EG'!$B$7=0,'Identificação da EG'!$B$7=""),"",Capa!$C$10))</f>
        <v/>
      </c>
      <c r="B287" s="24" t="str">
        <f>IF(I287="","",IF(OR('Identificação da EG'!$B$7=0,'Identificação da EG'!$B$7=""),"",'Identificação da EG'!$B$7))</f>
        <v/>
      </c>
      <c r="C287" s="24" t="str">
        <f>IF(I287="","",IF(B287="","",VLOOKUP(B287,Auxiliar!$DK$23:$DL$45,2,0)))</f>
        <v/>
      </c>
      <c r="D287" s="24" t="str">
        <f>IF(I287="","",IF(OR('Identificação da EG'!$B$7=0,'Identificação da EG'!$B$7=""),"","Portugal"))</f>
        <v/>
      </c>
      <c r="E287" s="24" t="str">
        <f>IF(I287="","",'Identificação da EG'!$C$7)</f>
        <v/>
      </c>
      <c r="F287" s="24" t="str">
        <f>IF(I287="","",'Identificação da EG'!$E$7)</f>
        <v/>
      </c>
      <c r="G287" s="24" t="str">
        <f t="shared" si="13"/>
        <v/>
      </c>
      <c r="H287" s="24" t="str">
        <f>IF(I287="","",'Identificação da EG'!$D$7)</f>
        <v/>
      </c>
      <c r="I287" s="138" t="str">
        <f t="shared" si="12"/>
        <v/>
      </c>
      <c r="J287" s="138" t="str">
        <v/>
      </c>
      <c r="K287" s="138"/>
      <c r="L287" s="138" t="str">
        <v/>
      </c>
      <c r="M287" s="138" t="str">
        <v/>
      </c>
      <c r="N287" s="138"/>
      <c r="O287" s="138" t="str">
        <v/>
      </c>
      <c r="P287" s="138" t="str">
        <v/>
      </c>
      <c r="Q287" s="138" t="str">
        <f>IF(L287="","","Nº de contentores")</f>
        <v/>
      </c>
      <c r="R287" s="138" t="str">
        <f t="shared" si="14"/>
        <v/>
      </c>
      <c r="S287" s="138" t="str" cm="1">
        <f t="array" ref="S287">IF(ISBLANK(INDEX('Infraestruturas Recolha'!$P$31:$T$105,INT((ROWS($B$1:B61)-1)/5)+1,MOD(ROWS($B$1:B61)-1,5)+1)),"",INDEX('Infraestruturas Recolha'!$P$31:$T$105,INT((ROWS($B$1:B61)-1)/5)+1,MOD(ROWS($B$1:B61)-1,5)+1))</f>
        <v/>
      </c>
      <c r="T287" s="138" t="str">
        <f>IF(OR(L287="",'Infraestruturas Recolha'!$L$108="",'Infraestruturas Recolha'!$C$108="(máximo 300 carateres)"),"",'Infraestruturas Recolha'!$L$108)</f>
        <v/>
      </c>
    </row>
    <row r="288" spans="1:20">
      <c r="A288" s="24" t="str">
        <f>IF(I288="","",IF(OR('Identificação da EG'!$B$7=0,'Identificação da EG'!$B$7=""),"",Capa!$C$10))</f>
        <v/>
      </c>
      <c r="B288" s="24" t="str">
        <f>IF(I288="","",IF(OR('Identificação da EG'!$B$7=0,'Identificação da EG'!$B$7=""),"",'Identificação da EG'!$B$7))</f>
        <v/>
      </c>
      <c r="C288" s="24" t="str">
        <f>IF(I288="","",IF(B288="","",VLOOKUP(B288,Auxiliar!$DK$23:$DL$45,2,0)))</f>
        <v/>
      </c>
      <c r="D288" s="24" t="str">
        <f>IF(I288="","",IF(OR('Identificação da EG'!$B$7=0,'Identificação da EG'!$B$7=""),"","Portugal"))</f>
        <v/>
      </c>
      <c r="E288" s="24" t="str">
        <f>IF(I288="","",'Identificação da EG'!$C$7)</f>
        <v/>
      </c>
      <c r="F288" s="24" t="str">
        <f>IF(I288="","",'Identificação da EG'!$E$7)</f>
        <v/>
      </c>
      <c r="G288" s="24" t="str">
        <f t="shared" si="13"/>
        <v/>
      </c>
      <c r="H288" s="24" t="str">
        <f>IF(I288="","",'Identificação da EG'!$D$7)</f>
        <v/>
      </c>
      <c r="I288" s="138" t="str">
        <f t="shared" si="12"/>
        <v/>
      </c>
      <c r="J288" s="138" t="str">
        <v/>
      </c>
      <c r="K288" s="138"/>
      <c r="L288" s="138" t="str">
        <v/>
      </c>
      <c r="M288" s="138" t="str">
        <v/>
      </c>
      <c r="N288" s="138"/>
      <c r="O288" s="138" t="str">
        <v/>
      </c>
      <c r="P288" s="138" t="str">
        <v/>
      </c>
      <c r="Q288" s="138" t="str">
        <f>IF(L287="","","Nº de alojamentos abrangidos")</f>
        <v/>
      </c>
      <c r="R288" s="138" t="str">
        <f t="shared" si="14"/>
        <v/>
      </c>
      <c r="S288" s="138" t="str" cm="1">
        <f t="array" ref="S288">IF(ISBLANK(INDEX('Infraestruturas Recolha'!$P$31:$T$105,INT((ROWS($B$1:B62)-1)/5)+1,MOD(ROWS($B$1:B62)-1,5)+1)),"",INDEX('Infraestruturas Recolha'!$P$31:$T$105,INT((ROWS($B$1:B62)-1)/5)+1,MOD(ROWS($B$1:B62)-1,5)+1))</f>
        <v/>
      </c>
      <c r="T288" s="138" t="str">
        <f>IF(OR(L288="",'Infraestruturas Recolha'!$L$108="",'Infraestruturas Recolha'!$C$108="(máximo 300 carateres)"),"",'Infraestruturas Recolha'!$L$108)</f>
        <v/>
      </c>
    </row>
    <row r="289" spans="1:20">
      <c r="A289" s="24" t="str">
        <f>IF(I289="","",IF(OR('Identificação da EG'!$B$7=0,'Identificação da EG'!$B$7=""),"",Capa!$C$10))</f>
        <v/>
      </c>
      <c r="B289" s="24" t="str">
        <f>IF(I289="","",IF(OR('Identificação da EG'!$B$7=0,'Identificação da EG'!$B$7=""),"",'Identificação da EG'!$B$7))</f>
        <v/>
      </c>
      <c r="C289" s="24" t="str">
        <f>IF(I289="","",IF(B289="","",VLOOKUP(B289,Auxiliar!$DK$23:$DL$45,2,0)))</f>
        <v/>
      </c>
      <c r="D289" s="24" t="str">
        <f>IF(I289="","",IF(OR('Identificação da EG'!$B$7=0,'Identificação da EG'!$B$7=""),"","Portugal"))</f>
        <v/>
      </c>
      <c r="E289" s="24" t="str">
        <f>IF(I289="","",'Identificação da EG'!$C$7)</f>
        <v/>
      </c>
      <c r="F289" s="24" t="str">
        <f>IF(I289="","",'Identificação da EG'!$E$7)</f>
        <v/>
      </c>
      <c r="G289" s="24" t="str">
        <f t="shared" si="13"/>
        <v/>
      </c>
      <c r="H289" s="24" t="str">
        <f>IF(I289="","",'Identificação da EG'!$D$7)</f>
        <v/>
      </c>
      <c r="I289" s="138" t="str">
        <f t="shared" si="12"/>
        <v/>
      </c>
      <c r="J289" s="138" t="str">
        <v/>
      </c>
      <c r="K289" s="138"/>
      <c r="L289" s="138" t="str">
        <v/>
      </c>
      <c r="M289" s="138" t="str">
        <v/>
      </c>
      <c r="N289" s="138"/>
      <c r="O289" s="138" t="str">
        <v/>
      </c>
      <c r="P289" s="138" t="str">
        <v/>
      </c>
      <c r="Q289" s="138" t="str">
        <f>IF(L287="","","Nº de estabelecimentos abrangidos")</f>
        <v/>
      </c>
      <c r="R289" s="138" t="str">
        <f t="shared" si="14"/>
        <v/>
      </c>
      <c r="S289" s="138" t="str" cm="1">
        <f t="array" ref="S289">IF(ISBLANK(INDEX('Infraestruturas Recolha'!$P$31:$T$105,INT((ROWS($B$1:B63)-1)/5)+1,MOD(ROWS($B$1:B63)-1,5)+1)),"",INDEX('Infraestruturas Recolha'!$P$31:$T$105,INT((ROWS($B$1:B63)-1)/5)+1,MOD(ROWS($B$1:B63)-1,5)+1))</f>
        <v/>
      </c>
      <c r="T289" s="138" t="str">
        <f>IF(OR(L289="",'Infraestruturas Recolha'!$L$108="",'Infraestruturas Recolha'!$C$108="(máximo 300 carateres)"),"",'Infraestruturas Recolha'!$L$108)</f>
        <v/>
      </c>
    </row>
    <row r="290" spans="1:20">
      <c r="A290" s="24" t="str">
        <f>IF(I290="","",IF(OR('Identificação da EG'!$B$7=0,'Identificação da EG'!$B$7=""),"",Capa!$C$10))</f>
        <v/>
      </c>
      <c r="B290" s="24" t="str">
        <f>IF(I290="","",IF(OR('Identificação da EG'!$B$7=0,'Identificação da EG'!$B$7=""),"",'Identificação da EG'!$B$7))</f>
        <v/>
      </c>
      <c r="C290" s="24" t="str">
        <f>IF(I290="","",IF(B290="","",VLOOKUP(B290,Auxiliar!$DK$23:$DL$45,2,0)))</f>
        <v/>
      </c>
      <c r="D290" s="24" t="str">
        <f>IF(I290="","",IF(OR('Identificação da EG'!$B$7=0,'Identificação da EG'!$B$7=""),"","Portugal"))</f>
        <v/>
      </c>
      <c r="E290" s="24" t="str">
        <f>IF(I290="","",'Identificação da EG'!$C$7)</f>
        <v/>
      </c>
      <c r="F290" s="24" t="str">
        <f>IF(I290="","",'Identificação da EG'!$E$7)</f>
        <v/>
      </c>
      <c r="G290" s="24" t="str">
        <f t="shared" si="13"/>
        <v/>
      </c>
      <c r="H290" s="24" t="str">
        <f>IF(I290="","",'Identificação da EG'!$D$7)</f>
        <v/>
      </c>
      <c r="I290" s="138" t="str">
        <f t="shared" si="12"/>
        <v/>
      </c>
      <c r="J290" s="138" t="str">
        <v/>
      </c>
      <c r="K290" s="138"/>
      <c r="L290" s="138" t="str">
        <v/>
      </c>
      <c r="M290" s="138" t="str">
        <v/>
      </c>
      <c r="N290" s="138"/>
      <c r="O290" s="138" t="str">
        <v/>
      </c>
      <c r="P290" s="138" t="str">
        <v/>
      </c>
      <c r="Q290" s="138" t="str">
        <f>IF(L288="","","Nº de alojamentos participantes")</f>
        <v/>
      </c>
      <c r="R290" s="138" t="str">
        <f t="shared" si="14"/>
        <v/>
      </c>
      <c r="S290" s="138" t="str" cm="1">
        <f t="array" ref="S290">IF(ISBLANK(INDEX('Infraestruturas Recolha'!$P$31:$T$105,INT((ROWS($B$1:B64)-1)/5)+1,MOD(ROWS($B$1:B64)-1,5)+1)),"",INDEX('Infraestruturas Recolha'!$P$31:$T$105,INT((ROWS($B$1:B64)-1)/5)+1,MOD(ROWS($B$1:B64)-1,5)+1))</f>
        <v/>
      </c>
      <c r="T290" s="138" t="str">
        <f>IF(OR(L290="",'Infraestruturas Recolha'!$L$108="",'Infraestruturas Recolha'!$C$108="(máximo 300 carateres)"),"",'Infraestruturas Recolha'!$L$108)</f>
        <v/>
      </c>
    </row>
    <row r="291" spans="1:20">
      <c r="A291" s="24" t="str">
        <f>IF(I291="","",IF(OR('Identificação da EG'!$B$7=0,'Identificação da EG'!$B$7=""),"",Capa!$C$10))</f>
        <v/>
      </c>
      <c r="B291" s="24" t="str">
        <f>IF(I291="","",IF(OR('Identificação da EG'!$B$7=0,'Identificação da EG'!$B$7=""),"",'Identificação da EG'!$B$7))</f>
        <v/>
      </c>
      <c r="C291" s="24" t="str">
        <f>IF(I291="","",IF(B291="","",VLOOKUP(B291,Auxiliar!$DK$23:$DL$45,2,0)))</f>
        <v/>
      </c>
      <c r="D291" s="24" t="str">
        <f>IF(I291="","",IF(OR('Identificação da EG'!$B$7=0,'Identificação da EG'!$B$7=""),"","Portugal"))</f>
        <v/>
      </c>
      <c r="E291" s="24" t="str">
        <f>IF(I291="","",'Identificação da EG'!$C$7)</f>
        <v/>
      </c>
      <c r="F291" s="24" t="str">
        <f>IF(I291="","",'Identificação da EG'!$E$7)</f>
        <v/>
      </c>
      <c r="G291" s="24" t="str">
        <f t="shared" si="13"/>
        <v/>
      </c>
      <c r="H291" s="24" t="str">
        <f>IF(I291="","",'Identificação da EG'!$D$7)</f>
        <v/>
      </c>
      <c r="I291" s="138" t="str">
        <f t="shared" si="12"/>
        <v/>
      </c>
      <c r="J291" s="138" t="str">
        <v/>
      </c>
      <c r="K291" s="138"/>
      <c r="L291" s="138" t="str">
        <v/>
      </c>
      <c r="M291" s="138" t="str">
        <v/>
      </c>
      <c r="N291" s="138"/>
      <c r="O291" s="138" t="str">
        <v/>
      </c>
      <c r="P291" s="138" t="str">
        <v/>
      </c>
      <c r="Q291" s="138" t="str">
        <f>IF(L289="","","Nº de estabelecimentos participantes")</f>
        <v/>
      </c>
      <c r="R291" s="138" t="str">
        <f t="shared" si="14"/>
        <v/>
      </c>
      <c r="S291" s="138" t="str" cm="1">
        <f t="array" ref="S291">IF(ISBLANK(INDEX('Infraestruturas Recolha'!$P$31:$T$105,INT((ROWS($B$1:B65)-1)/5)+1,MOD(ROWS($B$1:B65)-1,5)+1)),"",INDEX('Infraestruturas Recolha'!$P$31:$T$105,INT((ROWS($B$1:B65)-1)/5)+1,MOD(ROWS($B$1:B65)-1,5)+1))</f>
        <v/>
      </c>
      <c r="T291" s="138" t="str">
        <f>IF(OR(L291="",'Infraestruturas Recolha'!$L$108="",'Infraestruturas Recolha'!$C$108="(máximo 300 carateres)"),"",'Infraestruturas Recolha'!$L$108)</f>
        <v/>
      </c>
    </row>
    <row r="292" spans="1:20">
      <c r="A292" s="24" t="str">
        <f>IF(I292="","",IF(OR('Identificação da EG'!$B$7=0,'Identificação da EG'!$B$7=""),"",Capa!$C$10))</f>
        <v/>
      </c>
      <c r="B292" s="24" t="str">
        <f>IF(I292="","",IF(OR('Identificação da EG'!$B$7=0,'Identificação da EG'!$B$7=""),"",'Identificação da EG'!$B$7))</f>
        <v/>
      </c>
      <c r="C292" s="24" t="str">
        <f>IF(I292="","",IF(B292="","",VLOOKUP(B292,Auxiliar!$DK$23:$DL$45,2,0)))</f>
        <v/>
      </c>
      <c r="D292" s="24" t="str">
        <f>IF(I292="","",IF(OR('Identificação da EG'!$B$7=0,'Identificação da EG'!$B$7=""),"","Portugal"))</f>
        <v/>
      </c>
      <c r="E292" s="24" t="str">
        <f>IF(I292="","",'Identificação da EG'!$C$7)</f>
        <v/>
      </c>
      <c r="F292" s="24" t="str">
        <f>IF(I292="","",'Identificação da EG'!$E$7)</f>
        <v/>
      </c>
      <c r="G292" s="24" t="str">
        <f t="shared" si="13"/>
        <v/>
      </c>
      <c r="H292" s="24" t="str">
        <f>IF(I292="","",'Identificação da EG'!$D$7)</f>
        <v/>
      </c>
      <c r="I292" s="138" t="str">
        <f t="shared" ref="I292:I355" si="15">IF(L292="","","Recolha seletiva de biorresíduos alimentares")</f>
        <v/>
      </c>
      <c r="J292" s="138" t="str">
        <v/>
      </c>
      <c r="K292" s="138"/>
      <c r="L292" s="138" t="str">
        <v/>
      </c>
      <c r="M292" s="138" t="str">
        <v/>
      </c>
      <c r="N292" s="138"/>
      <c r="O292" s="138" t="str">
        <v/>
      </c>
      <c r="P292" s="138" t="str">
        <v/>
      </c>
      <c r="Q292" s="138" t="str">
        <f>IF(L292="","","Nº de contentores")</f>
        <v/>
      </c>
      <c r="R292" s="138" t="str">
        <f t="shared" si="14"/>
        <v/>
      </c>
      <c r="S292" s="138" t="str" cm="1">
        <f t="array" ref="S292">IF(ISBLANK(INDEX('Infraestruturas Recolha'!$P$31:$T$105,INT((ROWS($B$1:B66)-1)/5)+1,MOD(ROWS($B$1:B66)-1,5)+1)),"",INDEX('Infraestruturas Recolha'!$P$31:$T$105,INT((ROWS($B$1:B66)-1)/5)+1,MOD(ROWS($B$1:B66)-1,5)+1))</f>
        <v/>
      </c>
      <c r="T292" s="138" t="str">
        <f>IF(OR(L292="",'Infraestruturas Recolha'!$L$108="",'Infraestruturas Recolha'!$C$108="(máximo 300 carateres)"),"",'Infraestruturas Recolha'!$L$108)</f>
        <v/>
      </c>
    </row>
    <row r="293" spans="1:20">
      <c r="A293" s="24" t="str">
        <f>IF(I293="","",IF(OR('Identificação da EG'!$B$7=0,'Identificação da EG'!$B$7=""),"",Capa!$C$10))</f>
        <v/>
      </c>
      <c r="B293" s="24" t="str">
        <f>IF(I293="","",IF(OR('Identificação da EG'!$B$7=0,'Identificação da EG'!$B$7=""),"",'Identificação da EG'!$B$7))</f>
        <v/>
      </c>
      <c r="C293" s="24" t="str">
        <f>IF(I293="","",IF(B293="","",VLOOKUP(B293,Auxiliar!$DK$23:$DL$45,2,0)))</f>
        <v/>
      </c>
      <c r="D293" s="24" t="str">
        <f>IF(I293="","",IF(OR('Identificação da EG'!$B$7=0,'Identificação da EG'!$B$7=""),"","Portugal"))</f>
        <v/>
      </c>
      <c r="E293" s="24" t="str">
        <f>IF(I293="","",'Identificação da EG'!$C$7)</f>
        <v/>
      </c>
      <c r="F293" s="24" t="str">
        <f>IF(I293="","",'Identificação da EG'!$E$7)</f>
        <v/>
      </c>
      <c r="G293" s="24" t="str">
        <f t="shared" si="13"/>
        <v/>
      </c>
      <c r="H293" s="24" t="str">
        <f>IF(I293="","",'Identificação da EG'!$D$7)</f>
        <v/>
      </c>
      <c r="I293" s="138" t="str">
        <f t="shared" si="15"/>
        <v/>
      </c>
      <c r="J293" s="138" t="str">
        <v/>
      </c>
      <c r="K293" s="138"/>
      <c r="L293" s="138" t="str">
        <v/>
      </c>
      <c r="M293" s="138" t="str">
        <v/>
      </c>
      <c r="N293" s="138"/>
      <c r="O293" s="138" t="str">
        <v/>
      </c>
      <c r="P293" s="138" t="str">
        <v/>
      </c>
      <c r="Q293" s="138" t="str">
        <f>IF(L292="","","Nº de alojamentos abrangidos")</f>
        <v/>
      </c>
      <c r="R293" s="138" t="str">
        <f t="shared" si="14"/>
        <v/>
      </c>
      <c r="S293" s="138" t="str" cm="1">
        <f t="array" ref="S293">IF(ISBLANK(INDEX('Infraestruturas Recolha'!$P$31:$T$105,INT((ROWS($B$1:B67)-1)/5)+1,MOD(ROWS($B$1:B67)-1,5)+1)),"",INDEX('Infraestruturas Recolha'!$P$31:$T$105,INT((ROWS($B$1:B67)-1)/5)+1,MOD(ROWS($B$1:B67)-1,5)+1))</f>
        <v/>
      </c>
      <c r="T293" s="138" t="str">
        <f>IF(OR(L293="",'Infraestruturas Recolha'!$L$108="",'Infraestruturas Recolha'!$C$108="(máximo 300 carateres)"),"",'Infraestruturas Recolha'!$L$108)</f>
        <v/>
      </c>
    </row>
    <row r="294" spans="1:20">
      <c r="A294" s="24" t="str">
        <f>IF(I294="","",IF(OR('Identificação da EG'!$B$7=0,'Identificação da EG'!$B$7=""),"",Capa!$C$10))</f>
        <v/>
      </c>
      <c r="B294" s="24" t="str">
        <f>IF(I294="","",IF(OR('Identificação da EG'!$B$7=0,'Identificação da EG'!$B$7=""),"",'Identificação da EG'!$B$7))</f>
        <v/>
      </c>
      <c r="C294" s="24" t="str">
        <f>IF(I294="","",IF(B294="","",VLOOKUP(B294,Auxiliar!$DK$23:$DL$45,2,0)))</f>
        <v/>
      </c>
      <c r="D294" s="24" t="str">
        <f>IF(I294="","",IF(OR('Identificação da EG'!$B$7=0,'Identificação da EG'!$B$7=""),"","Portugal"))</f>
        <v/>
      </c>
      <c r="E294" s="24" t="str">
        <f>IF(I294="","",'Identificação da EG'!$C$7)</f>
        <v/>
      </c>
      <c r="F294" s="24" t="str">
        <f>IF(I294="","",'Identificação da EG'!$E$7)</f>
        <v/>
      </c>
      <c r="G294" s="24" t="str">
        <f t="shared" si="13"/>
        <v/>
      </c>
      <c r="H294" s="24" t="str">
        <f>IF(I294="","",'Identificação da EG'!$D$7)</f>
        <v/>
      </c>
      <c r="I294" s="138" t="str">
        <f t="shared" si="15"/>
        <v/>
      </c>
      <c r="J294" s="138" t="str">
        <v/>
      </c>
      <c r="K294" s="138"/>
      <c r="L294" s="138" t="str">
        <v/>
      </c>
      <c r="M294" s="138" t="str">
        <v/>
      </c>
      <c r="N294" s="138"/>
      <c r="O294" s="138" t="str">
        <v/>
      </c>
      <c r="P294" s="138" t="str">
        <v/>
      </c>
      <c r="Q294" s="138" t="str">
        <f>IF(L292="","","Nº de estabelecimentos abrangidos")</f>
        <v/>
      </c>
      <c r="R294" s="138" t="str">
        <f t="shared" si="14"/>
        <v/>
      </c>
      <c r="S294" s="138" t="str" cm="1">
        <f t="array" ref="S294">IF(ISBLANK(INDEX('Infraestruturas Recolha'!$P$31:$T$105,INT((ROWS($B$1:B68)-1)/5)+1,MOD(ROWS($B$1:B68)-1,5)+1)),"",INDEX('Infraestruturas Recolha'!$P$31:$T$105,INT((ROWS($B$1:B68)-1)/5)+1,MOD(ROWS($B$1:B68)-1,5)+1))</f>
        <v/>
      </c>
      <c r="T294" s="138" t="str">
        <f>IF(OR(L294="",'Infraestruturas Recolha'!$L$108="",'Infraestruturas Recolha'!$C$108="(máximo 300 carateres)"),"",'Infraestruturas Recolha'!$L$108)</f>
        <v/>
      </c>
    </row>
    <row r="295" spans="1:20">
      <c r="A295" s="24" t="str">
        <f>IF(I295="","",IF(OR('Identificação da EG'!$B$7=0,'Identificação da EG'!$B$7=""),"",Capa!$C$10))</f>
        <v/>
      </c>
      <c r="B295" s="24" t="str">
        <f>IF(I295="","",IF(OR('Identificação da EG'!$B$7=0,'Identificação da EG'!$B$7=""),"",'Identificação da EG'!$B$7))</f>
        <v/>
      </c>
      <c r="C295" s="24" t="str">
        <f>IF(I295="","",IF(B295="","",VLOOKUP(B295,Auxiliar!$DK$23:$DL$45,2,0)))</f>
        <v/>
      </c>
      <c r="D295" s="24" t="str">
        <f>IF(I295="","",IF(OR('Identificação da EG'!$B$7=0,'Identificação da EG'!$B$7=""),"","Portugal"))</f>
        <v/>
      </c>
      <c r="E295" s="24" t="str">
        <f>IF(I295="","",'Identificação da EG'!$C$7)</f>
        <v/>
      </c>
      <c r="F295" s="24" t="str">
        <f>IF(I295="","",'Identificação da EG'!$E$7)</f>
        <v/>
      </c>
      <c r="G295" s="24" t="str">
        <f t="shared" si="13"/>
        <v/>
      </c>
      <c r="H295" s="24" t="str">
        <f>IF(I295="","",'Identificação da EG'!$D$7)</f>
        <v/>
      </c>
      <c r="I295" s="138" t="str">
        <f t="shared" si="15"/>
        <v/>
      </c>
      <c r="J295" s="138" t="str">
        <v/>
      </c>
      <c r="K295" s="138"/>
      <c r="L295" s="138" t="str">
        <v/>
      </c>
      <c r="M295" s="138" t="str">
        <v/>
      </c>
      <c r="N295" s="138"/>
      <c r="O295" s="138" t="str">
        <v/>
      </c>
      <c r="P295" s="138" t="str">
        <v/>
      </c>
      <c r="Q295" s="138" t="str">
        <f>IF(L293="","","Nº de alojamentos participantes")</f>
        <v/>
      </c>
      <c r="R295" s="138" t="str">
        <f t="shared" si="14"/>
        <v/>
      </c>
      <c r="S295" s="138" t="str" cm="1">
        <f t="array" ref="S295">IF(ISBLANK(INDEX('Infraestruturas Recolha'!$P$31:$T$105,INT((ROWS($B$1:B69)-1)/5)+1,MOD(ROWS($B$1:B69)-1,5)+1)),"",INDEX('Infraestruturas Recolha'!$P$31:$T$105,INT((ROWS($B$1:B69)-1)/5)+1,MOD(ROWS($B$1:B69)-1,5)+1))</f>
        <v/>
      </c>
      <c r="T295" s="138" t="str">
        <f>IF(OR(L295="",'Infraestruturas Recolha'!$L$108="",'Infraestruturas Recolha'!$C$108="(máximo 300 carateres)"),"",'Infraestruturas Recolha'!$L$108)</f>
        <v/>
      </c>
    </row>
    <row r="296" spans="1:20">
      <c r="A296" s="24" t="str">
        <f>IF(I296="","",IF(OR('Identificação da EG'!$B$7=0,'Identificação da EG'!$B$7=""),"",Capa!$C$10))</f>
        <v/>
      </c>
      <c r="B296" s="24" t="str">
        <f>IF(I296="","",IF(OR('Identificação da EG'!$B$7=0,'Identificação da EG'!$B$7=""),"",'Identificação da EG'!$B$7))</f>
        <v/>
      </c>
      <c r="C296" s="24" t="str">
        <f>IF(I296="","",IF(B296="","",VLOOKUP(B296,Auxiliar!$DK$23:$DL$45,2,0)))</f>
        <v/>
      </c>
      <c r="D296" s="24" t="str">
        <f>IF(I296="","",IF(OR('Identificação da EG'!$B$7=0,'Identificação da EG'!$B$7=""),"","Portugal"))</f>
        <v/>
      </c>
      <c r="E296" s="24" t="str">
        <f>IF(I296="","",'Identificação da EG'!$C$7)</f>
        <v/>
      </c>
      <c r="F296" s="24" t="str">
        <f>IF(I296="","",'Identificação da EG'!$E$7)</f>
        <v/>
      </c>
      <c r="G296" s="24" t="str">
        <f t="shared" si="13"/>
        <v/>
      </c>
      <c r="H296" s="24" t="str">
        <f>IF(I296="","",'Identificação da EG'!$D$7)</f>
        <v/>
      </c>
      <c r="I296" s="138" t="str">
        <f t="shared" si="15"/>
        <v/>
      </c>
      <c r="J296" s="138" t="str">
        <v/>
      </c>
      <c r="K296" s="138"/>
      <c r="L296" s="138" t="str">
        <v/>
      </c>
      <c r="M296" s="138" t="str">
        <v/>
      </c>
      <c r="N296" s="138"/>
      <c r="O296" s="138" t="str">
        <v/>
      </c>
      <c r="P296" s="138" t="str">
        <v/>
      </c>
      <c r="Q296" s="138" t="str">
        <f>IF(L294="","","Nº de estabelecimentos participantes")</f>
        <v/>
      </c>
      <c r="R296" s="138" t="str">
        <f t="shared" si="14"/>
        <v/>
      </c>
      <c r="S296" s="138" t="str" cm="1">
        <f t="array" ref="S296">IF(ISBLANK(INDEX('Infraestruturas Recolha'!$P$31:$T$105,INT((ROWS($B$1:B70)-1)/5)+1,MOD(ROWS($B$1:B70)-1,5)+1)),"",INDEX('Infraestruturas Recolha'!$P$31:$T$105,INT((ROWS($B$1:B70)-1)/5)+1,MOD(ROWS($B$1:B70)-1,5)+1))</f>
        <v/>
      </c>
      <c r="T296" s="138" t="str">
        <f>IF(OR(L296="",'Infraestruturas Recolha'!$L$108="",'Infraestruturas Recolha'!$C$108="(máximo 300 carateres)"),"",'Infraestruturas Recolha'!$L$108)</f>
        <v/>
      </c>
    </row>
    <row r="297" spans="1:20">
      <c r="A297" s="24" t="str">
        <f>IF(I297="","",IF(OR('Identificação da EG'!$B$7=0,'Identificação da EG'!$B$7=""),"",Capa!$C$10))</f>
        <v/>
      </c>
      <c r="B297" s="24" t="str">
        <f>IF(I297="","",IF(OR('Identificação da EG'!$B$7=0,'Identificação da EG'!$B$7=""),"",'Identificação da EG'!$B$7))</f>
        <v/>
      </c>
      <c r="C297" s="24" t="str">
        <f>IF(I297="","",IF(B297="","",VLOOKUP(B297,Auxiliar!$DK$23:$DL$45,2,0)))</f>
        <v/>
      </c>
      <c r="D297" s="24" t="str">
        <f>IF(I297="","",IF(OR('Identificação da EG'!$B$7=0,'Identificação da EG'!$B$7=""),"","Portugal"))</f>
        <v/>
      </c>
      <c r="E297" s="24" t="str">
        <f>IF(I297="","",'Identificação da EG'!$C$7)</f>
        <v/>
      </c>
      <c r="F297" s="24" t="str">
        <f>IF(I297="","",'Identificação da EG'!$E$7)</f>
        <v/>
      </c>
      <c r="G297" s="24" t="str">
        <f t="shared" si="13"/>
        <v/>
      </c>
      <c r="H297" s="24" t="str">
        <f>IF(I297="","",'Identificação da EG'!$D$7)</f>
        <v/>
      </c>
      <c r="I297" s="138" t="str">
        <f t="shared" si="15"/>
        <v/>
      </c>
      <c r="J297" s="138" t="str">
        <v/>
      </c>
      <c r="K297" s="138"/>
      <c r="L297" s="138" t="str">
        <v/>
      </c>
      <c r="M297" s="138" t="str">
        <v/>
      </c>
      <c r="N297" s="138"/>
      <c r="O297" s="138" t="str">
        <v/>
      </c>
      <c r="P297" s="138" t="str">
        <v/>
      </c>
      <c r="Q297" s="138" t="str">
        <f>IF(L297="","","Nº de contentores")</f>
        <v/>
      </c>
      <c r="R297" s="138" t="str">
        <f t="shared" si="14"/>
        <v/>
      </c>
      <c r="S297" s="138" t="str" cm="1">
        <f t="array" ref="S297">IF(ISBLANK(INDEX('Infraestruturas Recolha'!$P$31:$T$105,INT((ROWS($B$1:B71)-1)/5)+1,MOD(ROWS($B$1:B71)-1,5)+1)),"",INDEX('Infraestruturas Recolha'!$P$31:$T$105,INT((ROWS($B$1:B71)-1)/5)+1,MOD(ROWS($B$1:B71)-1,5)+1))</f>
        <v/>
      </c>
      <c r="T297" s="138" t="str">
        <f>IF(OR(L297="",'Infraestruturas Recolha'!$L$108="",'Infraestruturas Recolha'!$C$108="(máximo 300 carateres)"),"",'Infraestruturas Recolha'!$L$108)</f>
        <v/>
      </c>
    </row>
    <row r="298" spans="1:20">
      <c r="A298" s="24" t="str">
        <f>IF(I298="","",IF(OR('Identificação da EG'!$B$7=0,'Identificação da EG'!$B$7=""),"",Capa!$C$10))</f>
        <v/>
      </c>
      <c r="B298" s="24" t="str">
        <f>IF(I298="","",IF(OR('Identificação da EG'!$B$7=0,'Identificação da EG'!$B$7=""),"",'Identificação da EG'!$B$7))</f>
        <v/>
      </c>
      <c r="C298" s="24" t="str">
        <f>IF(I298="","",IF(B298="","",VLOOKUP(B298,Auxiliar!$DK$23:$DL$45,2,0)))</f>
        <v/>
      </c>
      <c r="D298" s="24" t="str">
        <f>IF(I298="","",IF(OR('Identificação da EG'!$B$7=0,'Identificação da EG'!$B$7=""),"","Portugal"))</f>
        <v/>
      </c>
      <c r="E298" s="24" t="str">
        <f>IF(I298="","",'Identificação da EG'!$C$7)</f>
        <v/>
      </c>
      <c r="F298" s="24" t="str">
        <f>IF(I298="","",'Identificação da EG'!$E$7)</f>
        <v/>
      </c>
      <c r="G298" s="24" t="str">
        <f t="shared" si="13"/>
        <v/>
      </c>
      <c r="H298" s="24" t="str">
        <f>IF(I298="","",'Identificação da EG'!$D$7)</f>
        <v/>
      </c>
      <c r="I298" s="138" t="str">
        <f t="shared" si="15"/>
        <v/>
      </c>
      <c r="J298" s="138" t="str">
        <v/>
      </c>
      <c r="K298" s="138"/>
      <c r="L298" s="138" t="str">
        <v/>
      </c>
      <c r="M298" s="138" t="str">
        <v/>
      </c>
      <c r="N298" s="138"/>
      <c r="O298" s="138" t="str">
        <v/>
      </c>
      <c r="P298" s="138" t="str">
        <v/>
      </c>
      <c r="Q298" s="138" t="str">
        <f>IF(L297="","","Nº de alojamentos abrangidos")</f>
        <v/>
      </c>
      <c r="R298" s="138" t="str">
        <f t="shared" si="14"/>
        <v/>
      </c>
      <c r="S298" s="138" t="str" cm="1">
        <f t="array" ref="S298">IF(ISBLANK(INDEX('Infraestruturas Recolha'!$P$31:$T$105,INT((ROWS($B$1:B72)-1)/5)+1,MOD(ROWS($B$1:B72)-1,5)+1)),"",INDEX('Infraestruturas Recolha'!$P$31:$T$105,INT((ROWS($B$1:B72)-1)/5)+1,MOD(ROWS($B$1:B72)-1,5)+1))</f>
        <v/>
      </c>
      <c r="T298" s="138" t="str">
        <f>IF(OR(L298="",'Infraestruturas Recolha'!$L$108="",'Infraestruturas Recolha'!$C$108="(máximo 300 carateres)"),"",'Infraestruturas Recolha'!$L$108)</f>
        <v/>
      </c>
    </row>
    <row r="299" spans="1:20">
      <c r="A299" s="24" t="str">
        <f>IF(I299="","",IF(OR('Identificação da EG'!$B$7=0,'Identificação da EG'!$B$7=""),"",Capa!$C$10))</f>
        <v/>
      </c>
      <c r="B299" s="24" t="str">
        <f>IF(I299="","",IF(OR('Identificação da EG'!$B$7=0,'Identificação da EG'!$B$7=""),"",'Identificação da EG'!$B$7))</f>
        <v/>
      </c>
      <c r="C299" s="24" t="str">
        <f>IF(I299="","",IF(B299="","",VLOOKUP(B299,Auxiliar!$DK$23:$DL$45,2,0)))</f>
        <v/>
      </c>
      <c r="D299" s="24" t="str">
        <f>IF(I299="","",IF(OR('Identificação da EG'!$B$7=0,'Identificação da EG'!$B$7=""),"","Portugal"))</f>
        <v/>
      </c>
      <c r="E299" s="24" t="str">
        <f>IF(I299="","",'Identificação da EG'!$C$7)</f>
        <v/>
      </c>
      <c r="F299" s="24" t="str">
        <f>IF(I299="","",'Identificação da EG'!$E$7)</f>
        <v/>
      </c>
      <c r="G299" s="24" t="str">
        <f t="shared" si="13"/>
        <v/>
      </c>
      <c r="H299" s="24" t="str">
        <f>IF(I299="","",'Identificação da EG'!$D$7)</f>
        <v/>
      </c>
      <c r="I299" s="138" t="str">
        <f t="shared" si="15"/>
        <v/>
      </c>
      <c r="J299" s="138" t="str">
        <v/>
      </c>
      <c r="K299" s="138"/>
      <c r="L299" s="138" t="str">
        <v/>
      </c>
      <c r="M299" s="138" t="str">
        <v/>
      </c>
      <c r="N299" s="138"/>
      <c r="O299" s="138" t="str">
        <v/>
      </c>
      <c r="P299" s="138" t="str">
        <v/>
      </c>
      <c r="Q299" s="138" t="str">
        <f>IF(L297="","","Nº de estabelecimentos abrangidos")</f>
        <v/>
      </c>
      <c r="R299" s="138" t="str">
        <f t="shared" si="14"/>
        <v/>
      </c>
      <c r="S299" s="138" t="str" cm="1">
        <f t="array" ref="S299">IF(ISBLANK(INDEX('Infraestruturas Recolha'!$P$31:$T$105,INT((ROWS($B$1:B73)-1)/5)+1,MOD(ROWS($B$1:B73)-1,5)+1)),"",INDEX('Infraestruturas Recolha'!$P$31:$T$105,INT((ROWS($B$1:B73)-1)/5)+1,MOD(ROWS($B$1:B73)-1,5)+1))</f>
        <v/>
      </c>
      <c r="T299" s="138" t="str">
        <f>IF(OR(L299="",'Infraestruturas Recolha'!$L$108="",'Infraestruturas Recolha'!$C$108="(máximo 300 carateres)"),"",'Infraestruturas Recolha'!$L$108)</f>
        <v/>
      </c>
    </row>
    <row r="300" spans="1:20">
      <c r="A300" s="24" t="str">
        <f>IF(I300="","",IF(OR('Identificação da EG'!$B$7=0,'Identificação da EG'!$B$7=""),"",Capa!$C$10))</f>
        <v/>
      </c>
      <c r="B300" s="24" t="str">
        <f>IF(I300="","",IF(OR('Identificação da EG'!$B$7=0,'Identificação da EG'!$B$7=""),"",'Identificação da EG'!$B$7))</f>
        <v/>
      </c>
      <c r="C300" s="24" t="str">
        <f>IF(I300="","",IF(B300="","",VLOOKUP(B300,Auxiliar!$DK$23:$DL$45,2,0)))</f>
        <v/>
      </c>
      <c r="D300" s="24" t="str">
        <f>IF(I300="","",IF(OR('Identificação da EG'!$B$7=0,'Identificação da EG'!$B$7=""),"","Portugal"))</f>
        <v/>
      </c>
      <c r="E300" s="24" t="str">
        <f>IF(I300="","",'Identificação da EG'!$C$7)</f>
        <v/>
      </c>
      <c r="F300" s="24" t="str">
        <f>IF(I300="","",'Identificação da EG'!$E$7)</f>
        <v/>
      </c>
      <c r="G300" s="24" t="str">
        <f t="shared" si="13"/>
        <v/>
      </c>
      <c r="H300" s="24" t="str">
        <f>IF(I300="","",'Identificação da EG'!$D$7)</f>
        <v/>
      </c>
      <c r="I300" s="138" t="str">
        <f t="shared" si="15"/>
        <v/>
      </c>
      <c r="J300" s="138" t="str">
        <v/>
      </c>
      <c r="K300" s="138"/>
      <c r="L300" s="138" t="str">
        <v/>
      </c>
      <c r="M300" s="138" t="str">
        <v/>
      </c>
      <c r="N300" s="138"/>
      <c r="O300" s="138" t="str">
        <v/>
      </c>
      <c r="P300" s="138" t="str">
        <v/>
      </c>
      <c r="Q300" s="138" t="str">
        <f>IF(L298="","","Nº de alojamentos participantes")</f>
        <v/>
      </c>
      <c r="R300" s="138" t="str">
        <f t="shared" si="14"/>
        <v/>
      </c>
      <c r="S300" s="138" t="str" cm="1">
        <f t="array" ref="S300">IF(ISBLANK(INDEX('Infraestruturas Recolha'!$P$31:$T$105,INT((ROWS($B$1:B74)-1)/5)+1,MOD(ROWS($B$1:B74)-1,5)+1)),"",INDEX('Infraestruturas Recolha'!$P$31:$T$105,INT((ROWS($B$1:B74)-1)/5)+1,MOD(ROWS($B$1:B74)-1,5)+1))</f>
        <v/>
      </c>
      <c r="T300" s="138" t="str">
        <f>IF(OR(L300="",'Infraestruturas Recolha'!$L$108="",'Infraestruturas Recolha'!$C$108="(máximo 300 carateres)"),"",'Infraestruturas Recolha'!$L$108)</f>
        <v/>
      </c>
    </row>
    <row r="301" spans="1:20">
      <c r="A301" s="24" t="str">
        <f>IF(I301="","",IF(OR('Identificação da EG'!$B$7=0,'Identificação da EG'!$B$7=""),"",Capa!$C$10))</f>
        <v/>
      </c>
      <c r="B301" s="24" t="str">
        <f>IF(I301="","",IF(OR('Identificação da EG'!$B$7=0,'Identificação da EG'!$B$7=""),"",'Identificação da EG'!$B$7))</f>
        <v/>
      </c>
      <c r="C301" s="24" t="str">
        <f>IF(I301="","",IF(B301="","",VLOOKUP(B301,Auxiliar!$DK$23:$DL$45,2,0)))</f>
        <v/>
      </c>
      <c r="D301" s="24" t="str">
        <f>IF(I301="","",IF(OR('Identificação da EG'!$B$7=0,'Identificação da EG'!$B$7=""),"","Portugal"))</f>
        <v/>
      </c>
      <c r="E301" s="24" t="str">
        <f>IF(I301="","",'Identificação da EG'!$C$7)</f>
        <v/>
      </c>
      <c r="F301" s="24" t="str">
        <f>IF(I301="","",'Identificação da EG'!$E$7)</f>
        <v/>
      </c>
      <c r="G301" s="24" t="str">
        <f t="shared" si="13"/>
        <v/>
      </c>
      <c r="H301" s="24" t="str">
        <f>IF(I301="","",'Identificação da EG'!$D$7)</f>
        <v/>
      </c>
      <c r="I301" s="138" t="str">
        <f t="shared" si="15"/>
        <v/>
      </c>
      <c r="J301" s="138" t="str">
        <v/>
      </c>
      <c r="K301" s="138"/>
      <c r="L301" s="138" t="str">
        <v/>
      </c>
      <c r="M301" s="138" t="str">
        <v/>
      </c>
      <c r="N301" s="138"/>
      <c r="O301" s="138" t="str">
        <v/>
      </c>
      <c r="P301" s="138" t="str">
        <v/>
      </c>
      <c r="Q301" s="138" t="str">
        <f>IF(L299="","","Nº de estabelecimentos participantes")</f>
        <v/>
      </c>
      <c r="R301" s="138" t="str">
        <f t="shared" si="14"/>
        <v/>
      </c>
      <c r="S301" s="138" t="str" cm="1">
        <f t="array" ref="S301">IF(ISBLANK(INDEX('Infraestruturas Recolha'!$P$31:$T$105,INT((ROWS($B$1:B75)-1)/5)+1,MOD(ROWS($B$1:B75)-1,5)+1)),"",INDEX('Infraestruturas Recolha'!$P$31:$T$105,INT((ROWS($B$1:B75)-1)/5)+1,MOD(ROWS($B$1:B75)-1,5)+1))</f>
        <v/>
      </c>
      <c r="T301" s="138" t="str">
        <f>IF(OR(L301="",'Infraestruturas Recolha'!$L$108="",'Infraestruturas Recolha'!$C$108="(máximo 300 carateres)"),"",'Infraestruturas Recolha'!$L$108)</f>
        <v/>
      </c>
    </row>
    <row r="302" spans="1:20">
      <c r="A302" s="24" t="str">
        <f>IF(I302="","",IF(OR('Identificação da EG'!$B$7=0,'Identificação da EG'!$B$7=""),"",Capa!$C$10))</f>
        <v/>
      </c>
      <c r="B302" s="24" t="str">
        <f>IF(I302="","",IF(OR('Identificação da EG'!$B$7=0,'Identificação da EG'!$B$7=""),"",'Identificação da EG'!$B$7))</f>
        <v/>
      </c>
      <c r="C302" s="24" t="str">
        <f>IF(I302="","",IF(B302="","",VLOOKUP(B302,Auxiliar!$DK$23:$DL$45,2,0)))</f>
        <v/>
      </c>
      <c r="D302" s="24" t="str">
        <f>IF(I302="","",IF(OR('Identificação da EG'!$B$7=0,'Identificação da EG'!$B$7=""),"","Portugal"))</f>
        <v/>
      </c>
      <c r="E302" s="24" t="str">
        <f>IF(I302="","",'Identificação da EG'!$C$7)</f>
        <v/>
      </c>
      <c r="F302" s="24" t="str">
        <f>IF(I302="","",'Identificação da EG'!$E$7)</f>
        <v/>
      </c>
      <c r="G302" s="24" t="str">
        <f t="shared" si="13"/>
        <v/>
      </c>
      <c r="H302" s="24" t="str">
        <f>IF(I302="","",'Identificação da EG'!$D$7)</f>
        <v/>
      </c>
      <c r="I302" s="138" t="str">
        <f t="shared" si="15"/>
        <v/>
      </c>
      <c r="J302" s="138" t="str">
        <v/>
      </c>
      <c r="K302" s="138"/>
      <c r="L302" s="138" t="str">
        <v/>
      </c>
      <c r="M302" s="138" t="str">
        <v/>
      </c>
      <c r="N302" s="138"/>
      <c r="O302" s="138" t="str">
        <v/>
      </c>
      <c r="P302" s="138" t="str">
        <v/>
      </c>
      <c r="Q302" s="138" t="str">
        <f>IF(L302="","","Nº de contentores")</f>
        <v/>
      </c>
      <c r="R302" s="138" t="str">
        <f t="shared" si="14"/>
        <v/>
      </c>
      <c r="S302" s="138" t="str" cm="1">
        <f t="array" ref="S302">IF(ISBLANK(INDEX('Infraestruturas Recolha'!$P$31:$T$105,INT((ROWS($B$1:B76)-1)/5)+1,MOD(ROWS($B$1:B76)-1,5)+1)),"",INDEX('Infraestruturas Recolha'!$P$31:$T$105,INT((ROWS($B$1:B76)-1)/5)+1,MOD(ROWS($B$1:B76)-1,5)+1))</f>
        <v/>
      </c>
      <c r="T302" s="138" t="str">
        <f>IF(OR(L302="",'Infraestruturas Recolha'!$L$108="",'Infraestruturas Recolha'!$C$108="(máximo 300 carateres)"),"",'Infraestruturas Recolha'!$L$108)</f>
        <v/>
      </c>
    </row>
    <row r="303" spans="1:20">
      <c r="A303" s="24" t="str">
        <f>IF(I303="","",IF(OR('Identificação da EG'!$B$7=0,'Identificação da EG'!$B$7=""),"",Capa!$C$10))</f>
        <v/>
      </c>
      <c r="B303" s="24" t="str">
        <f>IF(I303="","",IF(OR('Identificação da EG'!$B$7=0,'Identificação da EG'!$B$7=""),"",'Identificação da EG'!$B$7))</f>
        <v/>
      </c>
      <c r="C303" s="24" t="str">
        <f>IF(I303="","",IF(B303="","",VLOOKUP(B303,Auxiliar!$DK$23:$DL$45,2,0)))</f>
        <v/>
      </c>
      <c r="D303" s="24" t="str">
        <f>IF(I303="","",IF(OR('Identificação da EG'!$B$7=0,'Identificação da EG'!$B$7=""),"","Portugal"))</f>
        <v/>
      </c>
      <c r="E303" s="24" t="str">
        <f>IF(I303="","",'Identificação da EG'!$C$7)</f>
        <v/>
      </c>
      <c r="F303" s="24" t="str">
        <f>IF(I303="","",'Identificação da EG'!$E$7)</f>
        <v/>
      </c>
      <c r="G303" s="24" t="str">
        <f t="shared" si="13"/>
        <v/>
      </c>
      <c r="H303" s="24" t="str">
        <f>IF(I303="","",'Identificação da EG'!$D$7)</f>
        <v/>
      </c>
      <c r="I303" s="138" t="str">
        <f t="shared" si="15"/>
        <v/>
      </c>
      <c r="J303" s="138" t="str">
        <v/>
      </c>
      <c r="K303" s="138"/>
      <c r="L303" s="138" t="str">
        <v/>
      </c>
      <c r="M303" s="138" t="str">
        <v/>
      </c>
      <c r="N303" s="138"/>
      <c r="O303" s="138" t="str">
        <v/>
      </c>
      <c r="P303" s="138" t="str">
        <v/>
      </c>
      <c r="Q303" s="138" t="str">
        <f>IF(L302="","","Nº de alojamentos abrangidos")</f>
        <v/>
      </c>
      <c r="R303" s="138" t="str">
        <f t="shared" si="14"/>
        <v/>
      </c>
      <c r="S303" s="138" t="str" cm="1">
        <f t="array" ref="S303">IF(ISBLANK(INDEX('Infraestruturas Recolha'!$P$31:$T$105,INT((ROWS($B$1:B77)-1)/5)+1,MOD(ROWS($B$1:B77)-1,5)+1)),"",INDEX('Infraestruturas Recolha'!$P$31:$T$105,INT((ROWS($B$1:B77)-1)/5)+1,MOD(ROWS($B$1:B77)-1,5)+1))</f>
        <v/>
      </c>
      <c r="T303" s="138" t="str">
        <f>IF(OR(L303="",'Infraestruturas Recolha'!$L$108="",'Infraestruturas Recolha'!$C$108="(máximo 300 carateres)"),"",'Infraestruturas Recolha'!$L$108)</f>
        <v/>
      </c>
    </row>
    <row r="304" spans="1:20">
      <c r="A304" s="24" t="str">
        <f>IF(I304="","",IF(OR('Identificação da EG'!$B$7=0,'Identificação da EG'!$B$7=""),"",Capa!$C$10))</f>
        <v/>
      </c>
      <c r="B304" s="24" t="str">
        <f>IF(I304="","",IF(OR('Identificação da EG'!$B$7=0,'Identificação da EG'!$B$7=""),"",'Identificação da EG'!$B$7))</f>
        <v/>
      </c>
      <c r="C304" s="24" t="str">
        <f>IF(I304="","",IF(B304="","",VLOOKUP(B304,Auxiliar!$DK$23:$DL$45,2,0)))</f>
        <v/>
      </c>
      <c r="D304" s="24" t="str">
        <f>IF(I304="","",IF(OR('Identificação da EG'!$B$7=0,'Identificação da EG'!$B$7=""),"","Portugal"))</f>
        <v/>
      </c>
      <c r="E304" s="24" t="str">
        <f>IF(I304="","",'Identificação da EG'!$C$7)</f>
        <v/>
      </c>
      <c r="F304" s="24" t="str">
        <f>IF(I304="","",'Identificação da EG'!$E$7)</f>
        <v/>
      </c>
      <c r="G304" s="24" t="str">
        <f t="shared" si="13"/>
        <v/>
      </c>
      <c r="H304" s="24" t="str">
        <f>IF(I304="","",'Identificação da EG'!$D$7)</f>
        <v/>
      </c>
      <c r="I304" s="138" t="str">
        <f t="shared" si="15"/>
        <v/>
      </c>
      <c r="J304" s="138" t="str">
        <v/>
      </c>
      <c r="K304" s="138"/>
      <c r="L304" s="138" t="str">
        <v/>
      </c>
      <c r="M304" s="138" t="str">
        <v/>
      </c>
      <c r="N304" s="138"/>
      <c r="O304" s="138" t="str">
        <v/>
      </c>
      <c r="P304" s="138" t="str">
        <v/>
      </c>
      <c r="Q304" s="138" t="str">
        <f>IF(L302="","","Nº de estabelecimentos abrangidos")</f>
        <v/>
      </c>
      <c r="R304" s="138" t="str">
        <f t="shared" si="14"/>
        <v/>
      </c>
      <c r="S304" s="138" t="str" cm="1">
        <f t="array" ref="S304">IF(ISBLANK(INDEX('Infraestruturas Recolha'!$P$31:$T$105,INT((ROWS($B$1:B78)-1)/5)+1,MOD(ROWS($B$1:B78)-1,5)+1)),"",INDEX('Infraestruturas Recolha'!$P$31:$T$105,INT((ROWS($B$1:B78)-1)/5)+1,MOD(ROWS($B$1:B78)-1,5)+1))</f>
        <v/>
      </c>
      <c r="T304" s="138" t="str">
        <f>IF(OR(L304="",'Infraestruturas Recolha'!$L$108="",'Infraestruturas Recolha'!$C$108="(máximo 300 carateres)"),"",'Infraestruturas Recolha'!$L$108)</f>
        <v/>
      </c>
    </row>
    <row r="305" spans="1:20">
      <c r="A305" s="24" t="str">
        <f>IF(I305="","",IF(OR('Identificação da EG'!$B$7=0,'Identificação da EG'!$B$7=""),"",Capa!$C$10))</f>
        <v/>
      </c>
      <c r="B305" s="24" t="str">
        <f>IF(I305="","",IF(OR('Identificação da EG'!$B$7=0,'Identificação da EG'!$B$7=""),"",'Identificação da EG'!$B$7))</f>
        <v/>
      </c>
      <c r="C305" s="24" t="str">
        <f>IF(I305="","",IF(B305="","",VLOOKUP(B305,Auxiliar!$DK$23:$DL$45,2,0)))</f>
        <v/>
      </c>
      <c r="D305" s="24" t="str">
        <f>IF(I305="","",IF(OR('Identificação da EG'!$B$7=0,'Identificação da EG'!$B$7=""),"","Portugal"))</f>
        <v/>
      </c>
      <c r="E305" s="24" t="str">
        <f>IF(I305="","",'Identificação da EG'!$C$7)</f>
        <v/>
      </c>
      <c r="F305" s="24" t="str">
        <f>IF(I305="","",'Identificação da EG'!$E$7)</f>
        <v/>
      </c>
      <c r="G305" s="24" t="str">
        <f t="shared" si="13"/>
        <v/>
      </c>
      <c r="H305" s="24" t="str">
        <f>IF(I305="","",'Identificação da EG'!$D$7)</f>
        <v/>
      </c>
      <c r="I305" s="138" t="str">
        <f t="shared" si="15"/>
        <v/>
      </c>
      <c r="J305" s="138" t="str">
        <v/>
      </c>
      <c r="K305" s="138"/>
      <c r="L305" s="138" t="str">
        <v/>
      </c>
      <c r="M305" s="138" t="str">
        <v/>
      </c>
      <c r="N305" s="138"/>
      <c r="O305" s="138" t="str">
        <v/>
      </c>
      <c r="P305" s="138" t="str">
        <v/>
      </c>
      <c r="Q305" s="138" t="str">
        <f>IF(L303="","","Nº de alojamentos participantes")</f>
        <v/>
      </c>
      <c r="R305" s="138" t="str">
        <f t="shared" si="14"/>
        <v/>
      </c>
      <c r="S305" s="138" t="str" cm="1">
        <f t="array" ref="S305">IF(ISBLANK(INDEX('Infraestruturas Recolha'!$P$31:$T$105,INT((ROWS($B$1:B79)-1)/5)+1,MOD(ROWS($B$1:B79)-1,5)+1)),"",INDEX('Infraestruturas Recolha'!$P$31:$T$105,INT((ROWS($B$1:B79)-1)/5)+1,MOD(ROWS($B$1:B79)-1,5)+1))</f>
        <v/>
      </c>
      <c r="T305" s="138" t="str">
        <f>IF(OR(L305="",'Infraestruturas Recolha'!$L$108="",'Infraestruturas Recolha'!$C$108="(máximo 300 carateres)"),"",'Infraestruturas Recolha'!$L$108)</f>
        <v/>
      </c>
    </row>
    <row r="306" spans="1:20">
      <c r="A306" s="24" t="str">
        <f>IF(I306="","",IF(OR('Identificação da EG'!$B$7=0,'Identificação da EG'!$B$7=""),"",Capa!$C$10))</f>
        <v/>
      </c>
      <c r="B306" s="24" t="str">
        <f>IF(I306="","",IF(OR('Identificação da EG'!$B$7=0,'Identificação da EG'!$B$7=""),"",'Identificação da EG'!$B$7))</f>
        <v/>
      </c>
      <c r="C306" s="24" t="str">
        <f>IF(I306="","",IF(B306="","",VLOOKUP(B306,Auxiliar!$DK$23:$DL$45,2,0)))</f>
        <v/>
      </c>
      <c r="D306" s="24" t="str">
        <f>IF(I306="","",IF(OR('Identificação da EG'!$B$7=0,'Identificação da EG'!$B$7=""),"","Portugal"))</f>
        <v/>
      </c>
      <c r="E306" s="24" t="str">
        <f>IF(I306="","",'Identificação da EG'!$C$7)</f>
        <v/>
      </c>
      <c r="F306" s="24" t="str">
        <f>IF(I306="","",'Identificação da EG'!$E$7)</f>
        <v/>
      </c>
      <c r="G306" s="24" t="str">
        <f t="shared" si="13"/>
        <v/>
      </c>
      <c r="H306" s="24" t="str">
        <f>IF(I306="","",'Identificação da EG'!$D$7)</f>
        <v/>
      </c>
      <c r="I306" s="138" t="str">
        <f t="shared" si="15"/>
        <v/>
      </c>
      <c r="J306" s="138" t="str">
        <v/>
      </c>
      <c r="K306" s="138"/>
      <c r="L306" s="138" t="str">
        <v/>
      </c>
      <c r="M306" s="138" t="str">
        <v/>
      </c>
      <c r="N306" s="138"/>
      <c r="O306" s="138" t="str">
        <v/>
      </c>
      <c r="P306" s="138" t="str">
        <v/>
      </c>
      <c r="Q306" s="138" t="str">
        <f>IF(L304="","","Nº de estabelecimentos participantes")</f>
        <v/>
      </c>
      <c r="R306" s="138" t="str">
        <f t="shared" si="14"/>
        <v/>
      </c>
      <c r="S306" s="138" t="str" cm="1">
        <f t="array" ref="S306">IF(ISBLANK(INDEX('Infraestruturas Recolha'!$P$31:$T$105,INT((ROWS($B$1:B80)-1)/5)+1,MOD(ROWS($B$1:B80)-1,5)+1)),"",INDEX('Infraestruturas Recolha'!$P$31:$T$105,INT((ROWS($B$1:B80)-1)/5)+1,MOD(ROWS($B$1:B80)-1,5)+1))</f>
        <v/>
      </c>
      <c r="T306" s="138" t="str">
        <f>IF(OR(L306="",'Infraestruturas Recolha'!$L$108="",'Infraestruturas Recolha'!$C$108="(máximo 300 carateres)"),"",'Infraestruturas Recolha'!$L$108)</f>
        <v/>
      </c>
    </row>
    <row r="307" spans="1:20">
      <c r="A307" s="24" t="str">
        <f>IF(I307="","",IF(OR('Identificação da EG'!$B$7=0,'Identificação da EG'!$B$7=""),"",Capa!$C$10))</f>
        <v/>
      </c>
      <c r="B307" s="24" t="str">
        <f>IF(I307="","",IF(OR('Identificação da EG'!$B$7=0,'Identificação da EG'!$B$7=""),"",'Identificação da EG'!$B$7))</f>
        <v/>
      </c>
      <c r="C307" s="24" t="str">
        <f>IF(I307="","",IF(B307="","",VLOOKUP(B307,Auxiliar!$DK$23:$DL$45,2,0)))</f>
        <v/>
      </c>
      <c r="D307" s="24" t="str">
        <f>IF(I307="","",IF(OR('Identificação da EG'!$B$7=0,'Identificação da EG'!$B$7=""),"","Portugal"))</f>
        <v/>
      </c>
      <c r="E307" s="24" t="str">
        <f>IF(I307="","",'Identificação da EG'!$C$7)</f>
        <v/>
      </c>
      <c r="F307" s="24" t="str">
        <f>IF(I307="","",'Identificação da EG'!$E$7)</f>
        <v/>
      </c>
      <c r="G307" s="24" t="str">
        <f t="shared" si="13"/>
        <v/>
      </c>
      <c r="H307" s="24" t="str">
        <f>IF(I307="","",'Identificação da EG'!$D$7)</f>
        <v/>
      </c>
      <c r="I307" s="138" t="str">
        <f t="shared" si="15"/>
        <v/>
      </c>
      <c r="J307" s="138" t="str">
        <v/>
      </c>
      <c r="K307" s="138"/>
      <c r="L307" s="138" t="str">
        <v/>
      </c>
      <c r="M307" s="138" t="str">
        <v/>
      </c>
      <c r="N307" s="138"/>
      <c r="O307" s="138" t="str">
        <v/>
      </c>
      <c r="P307" s="138" t="str">
        <v/>
      </c>
      <c r="Q307" s="138" t="str">
        <f>IF(L307="","","Nº de contentores")</f>
        <v/>
      </c>
      <c r="R307" s="138" t="str">
        <f t="shared" si="14"/>
        <v/>
      </c>
      <c r="S307" s="138" t="str" cm="1">
        <f t="array" ref="S307">IF(ISBLANK(INDEX('Infraestruturas Recolha'!$P$31:$T$105,INT((ROWS($B$1:B81)-1)/5)+1,MOD(ROWS($B$1:B81)-1,5)+1)),"",INDEX('Infraestruturas Recolha'!$P$31:$T$105,INT((ROWS($B$1:B81)-1)/5)+1,MOD(ROWS($B$1:B81)-1,5)+1))</f>
        <v/>
      </c>
      <c r="T307" s="138" t="str">
        <f>IF(OR(L307="",'Infraestruturas Recolha'!$L$108="",'Infraestruturas Recolha'!$C$108="(máximo 300 carateres)"),"",'Infraestruturas Recolha'!$L$108)</f>
        <v/>
      </c>
    </row>
    <row r="308" spans="1:20">
      <c r="A308" s="24" t="str">
        <f>IF(I308="","",IF(OR('Identificação da EG'!$B$7=0,'Identificação da EG'!$B$7=""),"",Capa!$C$10))</f>
        <v/>
      </c>
      <c r="B308" s="24" t="str">
        <f>IF(I308="","",IF(OR('Identificação da EG'!$B$7=0,'Identificação da EG'!$B$7=""),"",'Identificação da EG'!$B$7))</f>
        <v/>
      </c>
      <c r="C308" s="24" t="str">
        <f>IF(I308="","",IF(B308="","",VLOOKUP(B308,Auxiliar!$DK$23:$DL$45,2,0)))</f>
        <v/>
      </c>
      <c r="D308" s="24" t="str">
        <f>IF(I308="","",IF(OR('Identificação da EG'!$B$7=0,'Identificação da EG'!$B$7=""),"","Portugal"))</f>
        <v/>
      </c>
      <c r="E308" s="24" t="str">
        <f>IF(I308="","",'Identificação da EG'!$C$7)</f>
        <v/>
      </c>
      <c r="F308" s="24" t="str">
        <f>IF(I308="","",'Identificação da EG'!$E$7)</f>
        <v/>
      </c>
      <c r="G308" s="24" t="str">
        <f t="shared" si="13"/>
        <v/>
      </c>
      <c r="H308" s="24" t="str">
        <f>IF(I308="","",'Identificação da EG'!$D$7)</f>
        <v/>
      </c>
      <c r="I308" s="138" t="str">
        <f t="shared" si="15"/>
        <v/>
      </c>
      <c r="J308" s="138" t="str">
        <v/>
      </c>
      <c r="K308" s="138"/>
      <c r="L308" s="138" t="str">
        <v/>
      </c>
      <c r="M308" s="138" t="str">
        <v/>
      </c>
      <c r="N308" s="138"/>
      <c r="O308" s="138" t="str">
        <v/>
      </c>
      <c r="P308" s="138" t="str">
        <v/>
      </c>
      <c r="Q308" s="138" t="str">
        <f>IF(L307="","","Nº de alojamentos abrangidos")</f>
        <v/>
      </c>
      <c r="R308" s="138" t="str">
        <f t="shared" si="14"/>
        <v/>
      </c>
      <c r="S308" s="138" t="str" cm="1">
        <f t="array" ref="S308">IF(ISBLANK(INDEX('Infraestruturas Recolha'!$P$31:$T$105,INT((ROWS($B$1:B82)-1)/5)+1,MOD(ROWS($B$1:B82)-1,5)+1)),"",INDEX('Infraestruturas Recolha'!$P$31:$T$105,INT((ROWS($B$1:B82)-1)/5)+1,MOD(ROWS($B$1:B82)-1,5)+1))</f>
        <v/>
      </c>
      <c r="T308" s="138" t="str">
        <f>IF(OR(L308="",'Infraestruturas Recolha'!$L$108="",'Infraestruturas Recolha'!$C$108="(máximo 300 carateres)"),"",'Infraestruturas Recolha'!$L$108)</f>
        <v/>
      </c>
    </row>
    <row r="309" spans="1:20">
      <c r="A309" s="24" t="str">
        <f>IF(I309="","",IF(OR('Identificação da EG'!$B$7=0,'Identificação da EG'!$B$7=""),"",Capa!$C$10))</f>
        <v/>
      </c>
      <c r="B309" s="24" t="str">
        <f>IF(I309="","",IF(OR('Identificação da EG'!$B$7=0,'Identificação da EG'!$B$7=""),"",'Identificação da EG'!$B$7))</f>
        <v/>
      </c>
      <c r="C309" s="24" t="str">
        <f>IF(I309="","",IF(B309="","",VLOOKUP(B309,Auxiliar!$DK$23:$DL$45,2,0)))</f>
        <v/>
      </c>
      <c r="D309" s="24" t="str">
        <f>IF(I309="","",IF(OR('Identificação da EG'!$B$7=0,'Identificação da EG'!$B$7=""),"","Portugal"))</f>
        <v/>
      </c>
      <c r="E309" s="24" t="str">
        <f>IF(I309="","",'Identificação da EG'!$C$7)</f>
        <v/>
      </c>
      <c r="F309" s="24" t="str">
        <f>IF(I309="","",'Identificação da EG'!$E$7)</f>
        <v/>
      </c>
      <c r="G309" s="24" t="str">
        <f t="shared" si="13"/>
        <v/>
      </c>
      <c r="H309" s="24" t="str">
        <f>IF(I309="","",'Identificação da EG'!$D$7)</f>
        <v/>
      </c>
      <c r="I309" s="138" t="str">
        <f t="shared" si="15"/>
        <v/>
      </c>
      <c r="J309" s="138" t="str">
        <v/>
      </c>
      <c r="K309" s="138"/>
      <c r="L309" s="138" t="str">
        <v/>
      </c>
      <c r="M309" s="138" t="str">
        <v/>
      </c>
      <c r="N309" s="138"/>
      <c r="O309" s="138" t="str">
        <v/>
      </c>
      <c r="P309" s="138" t="str">
        <v/>
      </c>
      <c r="Q309" s="138" t="str">
        <f>IF(L307="","","Nº de estabelecimentos abrangidos")</f>
        <v/>
      </c>
      <c r="R309" s="138" t="str">
        <f t="shared" si="14"/>
        <v/>
      </c>
      <c r="S309" s="138" t="str" cm="1">
        <f t="array" ref="S309">IF(ISBLANK(INDEX('Infraestruturas Recolha'!$P$31:$T$105,INT((ROWS($B$1:B83)-1)/5)+1,MOD(ROWS($B$1:B83)-1,5)+1)),"",INDEX('Infraestruturas Recolha'!$P$31:$T$105,INT((ROWS($B$1:B83)-1)/5)+1,MOD(ROWS($B$1:B83)-1,5)+1))</f>
        <v/>
      </c>
      <c r="T309" s="138" t="str">
        <f>IF(OR(L309="",'Infraestruturas Recolha'!$L$108="",'Infraestruturas Recolha'!$C$108="(máximo 300 carateres)"),"",'Infraestruturas Recolha'!$L$108)</f>
        <v/>
      </c>
    </row>
    <row r="310" spans="1:20">
      <c r="A310" s="24" t="str">
        <f>IF(I310="","",IF(OR('Identificação da EG'!$B$7=0,'Identificação da EG'!$B$7=""),"",Capa!$C$10))</f>
        <v/>
      </c>
      <c r="B310" s="24" t="str">
        <f>IF(I310="","",IF(OR('Identificação da EG'!$B$7=0,'Identificação da EG'!$B$7=""),"",'Identificação da EG'!$B$7))</f>
        <v/>
      </c>
      <c r="C310" s="24" t="str">
        <f>IF(I310="","",IF(B310="","",VLOOKUP(B310,Auxiliar!$DK$23:$DL$45,2,0)))</f>
        <v/>
      </c>
      <c r="D310" s="24" t="str">
        <f>IF(I310="","",IF(OR('Identificação da EG'!$B$7=0,'Identificação da EG'!$B$7=""),"","Portugal"))</f>
        <v/>
      </c>
      <c r="E310" s="24" t="str">
        <f>IF(I310="","",'Identificação da EG'!$C$7)</f>
        <v/>
      </c>
      <c r="F310" s="24" t="str">
        <f>IF(I310="","",'Identificação da EG'!$E$7)</f>
        <v/>
      </c>
      <c r="G310" s="24" t="str">
        <f t="shared" si="13"/>
        <v/>
      </c>
      <c r="H310" s="24" t="str">
        <f>IF(I310="","",'Identificação da EG'!$D$7)</f>
        <v/>
      </c>
      <c r="I310" s="138" t="str">
        <f t="shared" si="15"/>
        <v/>
      </c>
      <c r="J310" s="138" t="str">
        <v/>
      </c>
      <c r="K310" s="138"/>
      <c r="L310" s="138" t="str">
        <v/>
      </c>
      <c r="M310" s="138" t="str">
        <v/>
      </c>
      <c r="N310" s="138"/>
      <c r="O310" s="138" t="str">
        <v/>
      </c>
      <c r="P310" s="138" t="str">
        <v/>
      </c>
      <c r="Q310" s="138" t="str">
        <f>IF(L308="","","Nº de alojamentos participantes")</f>
        <v/>
      </c>
      <c r="R310" s="138" t="str">
        <f t="shared" si="14"/>
        <v/>
      </c>
      <c r="S310" s="138" t="str" cm="1">
        <f t="array" ref="S310">IF(ISBLANK(INDEX('Infraestruturas Recolha'!$P$31:$T$105,INT((ROWS($B$1:B84)-1)/5)+1,MOD(ROWS($B$1:B84)-1,5)+1)),"",INDEX('Infraestruturas Recolha'!$P$31:$T$105,INT((ROWS($B$1:B84)-1)/5)+1,MOD(ROWS($B$1:B84)-1,5)+1))</f>
        <v/>
      </c>
      <c r="T310" s="138" t="str">
        <f>IF(OR(L310="",'Infraestruturas Recolha'!$L$108="",'Infraestruturas Recolha'!$C$108="(máximo 300 carateres)"),"",'Infraestruturas Recolha'!$L$108)</f>
        <v/>
      </c>
    </row>
    <row r="311" spans="1:20">
      <c r="A311" s="24" t="str">
        <f>IF(I311="","",IF(OR('Identificação da EG'!$B$7=0,'Identificação da EG'!$B$7=""),"",Capa!$C$10))</f>
        <v/>
      </c>
      <c r="B311" s="24" t="str">
        <f>IF(I311="","",IF(OR('Identificação da EG'!$B$7=0,'Identificação da EG'!$B$7=""),"",'Identificação da EG'!$B$7))</f>
        <v/>
      </c>
      <c r="C311" s="24" t="str">
        <f>IF(I311="","",IF(B311="","",VLOOKUP(B311,Auxiliar!$DK$23:$DL$45,2,0)))</f>
        <v/>
      </c>
      <c r="D311" s="24" t="str">
        <f>IF(I311="","",IF(OR('Identificação da EG'!$B$7=0,'Identificação da EG'!$B$7=""),"","Portugal"))</f>
        <v/>
      </c>
      <c r="E311" s="24" t="str">
        <f>IF(I311="","",'Identificação da EG'!$C$7)</f>
        <v/>
      </c>
      <c r="F311" s="24" t="str">
        <f>IF(I311="","",'Identificação da EG'!$E$7)</f>
        <v/>
      </c>
      <c r="G311" s="24" t="str">
        <f t="shared" si="13"/>
        <v/>
      </c>
      <c r="H311" s="24" t="str">
        <f>IF(I311="","",'Identificação da EG'!$D$7)</f>
        <v/>
      </c>
      <c r="I311" s="138" t="str">
        <f t="shared" si="15"/>
        <v/>
      </c>
      <c r="J311" s="138" t="str">
        <v/>
      </c>
      <c r="K311" s="138"/>
      <c r="L311" s="138" t="str">
        <v/>
      </c>
      <c r="M311" s="138" t="str">
        <v/>
      </c>
      <c r="N311" s="138"/>
      <c r="O311" s="138" t="str">
        <v/>
      </c>
      <c r="P311" s="138" t="str">
        <v/>
      </c>
      <c r="Q311" s="138" t="str">
        <f>IF(L309="","","Nº de estabelecimentos participantes")</f>
        <v/>
      </c>
      <c r="R311" s="138" t="str">
        <f t="shared" si="14"/>
        <v/>
      </c>
      <c r="S311" s="138" t="str" cm="1">
        <f t="array" ref="S311">IF(ISBLANK(INDEX('Infraestruturas Recolha'!$P$31:$T$105,INT((ROWS($B$1:B85)-1)/5)+1,MOD(ROWS($B$1:B85)-1,5)+1)),"",INDEX('Infraestruturas Recolha'!$P$31:$T$105,INT((ROWS($B$1:B85)-1)/5)+1,MOD(ROWS($B$1:B85)-1,5)+1))</f>
        <v/>
      </c>
      <c r="T311" s="138" t="str">
        <f>IF(OR(L311="",'Infraestruturas Recolha'!$L$108="",'Infraestruturas Recolha'!$C$108="(máximo 300 carateres)"),"",'Infraestruturas Recolha'!$L$108)</f>
        <v/>
      </c>
    </row>
    <row r="312" spans="1:20">
      <c r="A312" s="24" t="str">
        <f>IF(I312="","",IF(OR('Identificação da EG'!$B$7=0,'Identificação da EG'!$B$7=""),"",Capa!$C$10))</f>
        <v/>
      </c>
      <c r="B312" s="24" t="str">
        <f>IF(I312="","",IF(OR('Identificação da EG'!$B$7=0,'Identificação da EG'!$B$7=""),"",'Identificação da EG'!$B$7))</f>
        <v/>
      </c>
      <c r="C312" s="24" t="str">
        <f>IF(I312="","",IF(B312="","",VLOOKUP(B312,Auxiliar!$DK$23:$DL$45,2,0)))</f>
        <v/>
      </c>
      <c r="D312" s="24" t="str">
        <f>IF(I312="","",IF(OR('Identificação da EG'!$B$7=0,'Identificação da EG'!$B$7=""),"","Portugal"))</f>
        <v/>
      </c>
      <c r="E312" s="24" t="str">
        <f>IF(I312="","",'Identificação da EG'!$C$7)</f>
        <v/>
      </c>
      <c r="F312" s="24" t="str">
        <f>IF(I312="","",'Identificação da EG'!$E$7)</f>
        <v/>
      </c>
      <c r="G312" s="24" t="str">
        <f t="shared" si="13"/>
        <v/>
      </c>
      <c r="H312" s="24" t="str">
        <f>IF(I312="","",'Identificação da EG'!$D$7)</f>
        <v/>
      </c>
      <c r="I312" s="138" t="str">
        <f t="shared" si="15"/>
        <v/>
      </c>
      <c r="J312" s="138" t="str">
        <v/>
      </c>
      <c r="K312" s="138"/>
      <c r="L312" s="138" t="str">
        <v/>
      </c>
      <c r="M312" s="138" t="str">
        <v/>
      </c>
      <c r="N312" s="138"/>
      <c r="O312" s="138" t="str">
        <v/>
      </c>
      <c r="P312" s="138" t="str">
        <v/>
      </c>
      <c r="Q312" s="138" t="str">
        <f>IF(L312="","","Nº de contentores")</f>
        <v/>
      </c>
      <c r="R312" s="138" t="str">
        <f t="shared" si="14"/>
        <v/>
      </c>
      <c r="S312" s="138" t="str" cm="1">
        <f t="array" ref="S312">IF(ISBLANK(INDEX('Infraestruturas Recolha'!$P$31:$T$105,INT((ROWS($B$1:B86)-1)/5)+1,MOD(ROWS($B$1:B86)-1,5)+1)),"",INDEX('Infraestruturas Recolha'!$P$31:$T$105,INT((ROWS($B$1:B86)-1)/5)+1,MOD(ROWS($B$1:B86)-1,5)+1))</f>
        <v/>
      </c>
      <c r="T312" s="138" t="str">
        <f>IF(OR(L312="",'Infraestruturas Recolha'!$L$108="",'Infraestruturas Recolha'!$C$108="(máximo 300 carateres)"),"",'Infraestruturas Recolha'!$L$108)</f>
        <v/>
      </c>
    </row>
    <row r="313" spans="1:20">
      <c r="A313" s="24" t="str">
        <f>IF(I313="","",IF(OR('Identificação da EG'!$B$7=0,'Identificação da EG'!$B$7=""),"",Capa!$C$10))</f>
        <v/>
      </c>
      <c r="B313" s="24" t="str">
        <f>IF(I313="","",IF(OR('Identificação da EG'!$B$7=0,'Identificação da EG'!$B$7=""),"",'Identificação da EG'!$B$7))</f>
        <v/>
      </c>
      <c r="C313" s="24" t="str">
        <f>IF(I313="","",IF(B313="","",VLOOKUP(B313,Auxiliar!$DK$23:$DL$45,2,0)))</f>
        <v/>
      </c>
      <c r="D313" s="24" t="str">
        <f>IF(I313="","",IF(OR('Identificação da EG'!$B$7=0,'Identificação da EG'!$B$7=""),"","Portugal"))</f>
        <v/>
      </c>
      <c r="E313" s="24" t="str">
        <f>IF(I313="","",'Identificação da EG'!$C$7)</f>
        <v/>
      </c>
      <c r="F313" s="24" t="str">
        <f>IF(I313="","",'Identificação da EG'!$E$7)</f>
        <v/>
      </c>
      <c r="G313" s="24" t="str">
        <f t="shared" si="13"/>
        <v/>
      </c>
      <c r="H313" s="24" t="str">
        <f>IF(I313="","",'Identificação da EG'!$D$7)</f>
        <v/>
      </c>
      <c r="I313" s="138" t="str">
        <f t="shared" si="15"/>
        <v/>
      </c>
      <c r="J313" s="138" t="str">
        <v/>
      </c>
      <c r="K313" s="138"/>
      <c r="L313" s="138" t="str">
        <v/>
      </c>
      <c r="M313" s="138" t="str">
        <v/>
      </c>
      <c r="N313" s="138"/>
      <c r="O313" s="138" t="str">
        <v/>
      </c>
      <c r="P313" s="138" t="str">
        <v/>
      </c>
      <c r="Q313" s="138" t="str">
        <f>IF(L312="","","Nº de alojamentos abrangidos")</f>
        <v/>
      </c>
      <c r="R313" s="138" t="str">
        <f t="shared" si="14"/>
        <v/>
      </c>
      <c r="S313" s="138" t="str" cm="1">
        <f t="array" ref="S313">IF(ISBLANK(INDEX('Infraestruturas Recolha'!$P$31:$T$105,INT((ROWS($B$1:B87)-1)/5)+1,MOD(ROWS($B$1:B87)-1,5)+1)),"",INDEX('Infraestruturas Recolha'!$P$31:$T$105,INT((ROWS($B$1:B87)-1)/5)+1,MOD(ROWS($B$1:B87)-1,5)+1))</f>
        <v/>
      </c>
      <c r="T313" s="138" t="str">
        <f>IF(OR(L313="",'Infraestruturas Recolha'!$L$108="",'Infraestruturas Recolha'!$C$108="(máximo 300 carateres)"),"",'Infraestruturas Recolha'!$L$108)</f>
        <v/>
      </c>
    </row>
    <row r="314" spans="1:20">
      <c r="A314" s="24" t="str">
        <f>IF(I314="","",IF(OR('Identificação da EG'!$B$7=0,'Identificação da EG'!$B$7=""),"",Capa!$C$10))</f>
        <v/>
      </c>
      <c r="B314" s="24" t="str">
        <f>IF(I314="","",IF(OR('Identificação da EG'!$B$7=0,'Identificação da EG'!$B$7=""),"",'Identificação da EG'!$B$7))</f>
        <v/>
      </c>
      <c r="C314" s="24" t="str">
        <f>IF(I314="","",IF(B314="","",VLOOKUP(B314,Auxiliar!$DK$23:$DL$45,2,0)))</f>
        <v/>
      </c>
      <c r="D314" s="24" t="str">
        <f>IF(I314="","",IF(OR('Identificação da EG'!$B$7=0,'Identificação da EG'!$B$7=""),"","Portugal"))</f>
        <v/>
      </c>
      <c r="E314" s="24" t="str">
        <f>IF(I314="","",'Identificação da EG'!$C$7)</f>
        <v/>
      </c>
      <c r="F314" s="24" t="str">
        <f>IF(I314="","",'Identificação da EG'!$E$7)</f>
        <v/>
      </c>
      <c r="G314" s="24" t="str">
        <f t="shared" si="13"/>
        <v/>
      </c>
      <c r="H314" s="24" t="str">
        <f>IF(I314="","",'Identificação da EG'!$D$7)</f>
        <v/>
      </c>
      <c r="I314" s="138" t="str">
        <f t="shared" si="15"/>
        <v/>
      </c>
      <c r="J314" s="138" t="str">
        <v/>
      </c>
      <c r="K314" s="138"/>
      <c r="L314" s="138" t="str">
        <v/>
      </c>
      <c r="M314" s="138" t="str">
        <v/>
      </c>
      <c r="N314" s="138"/>
      <c r="O314" s="138" t="str">
        <v/>
      </c>
      <c r="P314" s="138" t="str">
        <v/>
      </c>
      <c r="Q314" s="138" t="str">
        <f>IF(L312="","","Nº de estabelecimentos abrangidos")</f>
        <v/>
      </c>
      <c r="R314" s="138" t="str">
        <f t="shared" si="14"/>
        <v/>
      </c>
      <c r="S314" s="138" t="str" cm="1">
        <f t="array" ref="S314">IF(ISBLANK(INDEX('Infraestruturas Recolha'!$P$31:$T$105,INT((ROWS($B$1:B88)-1)/5)+1,MOD(ROWS($B$1:B88)-1,5)+1)),"",INDEX('Infraestruturas Recolha'!$P$31:$T$105,INT((ROWS($B$1:B88)-1)/5)+1,MOD(ROWS($B$1:B88)-1,5)+1))</f>
        <v/>
      </c>
      <c r="T314" s="138" t="str">
        <f>IF(OR(L314="",'Infraestruturas Recolha'!$L$108="",'Infraestruturas Recolha'!$C$108="(máximo 300 carateres)"),"",'Infraestruturas Recolha'!$L$108)</f>
        <v/>
      </c>
    </row>
    <row r="315" spans="1:20">
      <c r="A315" s="24" t="str">
        <f>IF(I315="","",IF(OR('Identificação da EG'!$B$7=0,'Identificação da EG'!$B$7=""),"",Capa!$C$10))</f>
        <v/>
      </c>
      <c r="B315" s="24" t="str">
        <f>IF(I315="","",IF(OR('Identificação da EG'!$B$7=0,'Identificação da EG'!$B$7=""),"",'Identificação da EG'!$B$7))</f>
        <v/>
      </c>
      <c r="C315" s="24" t="str">
        <f>IF(I315="","",IF(B315="","",VLOOKUP(B315,Auxiliar!$DK$23:$DL$45,2,0)))</f>
        <v/>
      </c>
      <c r="D315" s="24" t="str">
        <f>IF(I315="","",IF(OR('Identificação da EG'!$B$7=0,'Identificação da EG'!$B$7=""),"","Portugal"))</f>
        <v/>
      </c>
      <c r="E315" s="24" t="str">
        <f>IF(I315="","",'Identificação da EG'!$C$7)</f>
        <v/>
      </c>
      <c r="F315" s="24" t="str">
        <f>IF(I315="","",'Identificação da EG'!$E$7)</f>
        <v/>
      </c>
      <c r="G315" s="24" t="str">
        <f t="shared" si="13"/>
        <v/>
      </c>
      <c r="H315" s="24" t="str">
        <f>IF(I315="","",'Identificação da EG'!$D$7)</f>
        <v/>
      </c>
      <c r="I315" s="138" t="str">
        <f t="shared" si="15"/>
        <v/>
      </c>
      <c r="J315" s="138" t="str">
        <v/>
      </c>
      <c r="K315" s="138"/>
      <c r="L315" s="138" t="str">
        <v/>
      </c>
      <c r="M315" s="138" t="str">
        <v/>
      </c>
      <c r="N315" s="138"/>
      <c r="O315" s="138" t="str">
        <v/>
      </c>
      <c r="P315" s="138" t="str">
        <v/>
      </c>
      <c r="Q315" s="138" t="str">
        <f>IF(L313="","","Nº de alojamentos participantes")</f>
        <v/>
      </c>
      <c r="R315" s="138" t="str">
        <f t="shared" si="14"/>
        <v/>
      </c>
      <c r="S315" s="138" t="str" cm="1">
        <f t="array" ref="S315">IF(ISBLANK(INDEX('Infraestruturas Recolha'!$P$31:$T$105,INT((ROWS($B$1:B89)-1)/5)+1,MOD(ROWS($B$1:B89)-1,5)+1)),"",INDEX('Infraestruturas Recolha'!$P$31:$T$105,INT((ROWS($B$1:B89)-1)/5)+1,MOD(ROWS($B$1:B89)-1,5)+1))</f>
        <v/>
      </c>
      <c r="T315" s="138" t="str">
        <f>IF(OR(L315="",'Infraestruturas Recolha'!$L$108="",'Infraestruturas Recolha'!$C$108="(máximo 300 carateres)"),"",'Infraestruturas Recolha'!$L$108)</f>
        <v/>
      </c>
    </row>
    <row r="316" spans="1:20">
      <c r="A316" s="24" t="str">
        <f>IF(I316="","",IF(OR('Identificação da EG'!$B$7=0,'Identificação da EG'!$B$7=""),"",Capa!$C$10))</f>
        <v/>
      </c>
      <c r="B316" s="24" t="str">
        <f>IF(I316="","",IF(OR('Identificação da EG'!$B$7=0,'Identificação da EG'!$B$7=""),"",'Identificação da EG'!$B$7))</f>
        <v/>
      </c>
      <c r="C316" s="24" t="str">
        <f>IF(I316="","",IF(B316="","",VLOOKUP(B316,Auxiliar!$DK$23:$DL$45,2,0)))</f>
        <v/>
      </c>
      <c r="D316" s="24" t="str">
        <f>IF(I316="","",IF(OR('Identificação da EG'!$B$7=0,'Identificação da EG'!$B$7=""),"","Portugal"))</f>
        <v/>
      </c>
      <c r="E316" s="24" t="str">
        <f>IF(I316="","",'Identificação da EG'!$C$7)</f>
        <v/>
      </c>
      <c r="F316" s="24" t="str">
        <f>IF(I316="","",'Identificação da EG'!$E$7)</f>
        <v/>
      </c>
      <c r="G316" s="24" t="str">
        <f t="shared" si="13"/>
        <v/>
      </c>
      <c r="H316" s="24" t="str">
        <f>IF(I316="","",'Identificação da EG'!$D$7)</f>
        <v/>
      </c>
      <c r="I316" s="138" t="str">
        <f t="shared" si="15"/>
        <v/>
      </c>
      <c r="J316" s="138" t="str">
        <v/>
      </c>
      <c r="K316" s="138"/>
      <c r="L316" s="138" t="str">
        <v/>
      </c>
      <c r="M316" s="138" t="str">
        <v/>
      </c>
      <c r="N316" s="138"/>
      <c r="O316" s="138" t="str">
        <v/>
      </c>
      <c r="P316" s="138" t="str">
        <v/>
      </c>
      <c r="Q316" s="138" t="str">
        <f>IF(L314="","","Nº de estabelecimentos participantes")</f>
        <v/>
      </c>
      <c r="R316" s="138" t="str">
        <f t="shared" si="14"/>
        <v/>
      </c>
      <c r="S316" s="138" t="str" cm="1">
        <f t="array" ref="S316">IF(ISBLANK(INDEX('Infraestruturas Recolha'!$P$31:$T$105,INT((ROWS($B$1:B90)-1)/5)+1,MOD(ROWS($B$1:B90)-1,5)+1)),"",INDEX('Infraestruturas Recolha'!$P$31:$T$105,INT((ROWS($B$1:B90)-1)/5)+1,MOD(ROWS($B$1:B90)-1,5)+1))</f>
        <v/>
      </c>
      <c r="T316" s="138" t="str">
        <f>IF(OR(L316="",'Infraestruturas Recolha'!$L$108="",'Infraestruturas Recolha'!$C$108="(máximo 300 carateres)"),"",'Infraestruturas Recolha'!$L$108)</f>
        <v/>
      </c>
    </row>
    <row r="317" spans="1:20">
      <c r="A317" s="24" t="str">
        <f>IF(I317="","",IF(OR('Identificação da EG'!$B$7=0,'Identificação da EG'!$B$7=""),"",Capa!$C$10))</f>
        <v/>
      </c>
      <c r="B317" s="24" t="str">
        <f>IF(I317="","",IF(OR('Identificação da EG'!$B$7=0,'Identificação da EG'!$B$7=""),"",'Identificação da EG'!$B$7))</f>
        <v/>
      </c>
      <c r="C317" s="24" t="str">
        <f>IF(I317="","",IF(B317="","",VLOOKUP(B317,Auxiliar!$DK$23:$DL$45,2,0)))</f>
        <v/>
      </c>
      <c r="D317" s="24" t="str">
        <f>IF(I317="","",IF(OR('Identificação da EG'!$B$7=0,'Identificação da EG'!$B$7=""),"","Portugal"))</f>
        <v/>
      </c>
      <c r="E317" s="24" t="str">
        <f>IF(I317="","",'Identificação da EG'!$C$7)</f>
        <v/>
      </c>
      <c r="F317" s="24" t="str">
        <f>IF(I317="","",'Identificação da EG'!$E$7)</f>
        <v/>
      </c>
      <c r="G317" s="24" t="str">
        <f t="shared" si="13"/>
        <v/>
      </c>
      <c r="H317" s="24" t="str">
        <f>IF(I317="","",'Identificação da EG'!$D$7)</f>
        <v/>
      </c>
      <c r="I317" s="138" t="str">
        <f t="shared" si="15"/>
        <v/>
      </c>
      <c r="J317" s="138" t="str">
        <v/>
      </c>
      <c r="K317" s="138"/>
      <c r="L317" s="138" t="str">
        <v/>
      </c>
      <c r="M317" s="138" t="str">
        <v/>
      </c>
      <c r="N317" s="138"/>
      <c r="O317" s="138" t="str">
        <v/>
      </c>
      <c r="P317" s="138" t="str">
        <v/>
      </c>
      <c r="Q317" s="138" t="str">
        <f>IF(L317="","","Nº de contentores")</f>
        <v/>
      </c>
      <c r="R317" s="138" t="str">
        <f t="shared" si="14"/>
        <v/>
      </c>
      <c r="S317" s="138" t="str" cm="1">
        <f t="array" ref="S317">IF(ISBLANK(INDEX('Infraestruturas Recolha'!$P$31:$T$105,INT((ROWS($B$1:B91)-1)/5)+1,MOD(ROWS($B$1:B91)-1,5)+1)),"",INDEX('Infraestruturas Recolha'!$P$31:$T$105,INT((ROWS($B$1:B91)-1)/5)+1,MOD(ROWS($B$1:B91)-1,5)+1))</f>
        <v/>
      </c>
      <c r="T317" s="138" t="str">
        <f>IF(OR(L317="",'Infraestruturas Recolha'!$L$108="",'Infraestruturas Recolha'!$C$108="(máximo 300 carateres)"),"",'Infraestruturas Recolha'!$L$108)</f>
        <v/>
      </c>
    </row>
    <row r="318" spans="1:20">
      <c r="A318" s="24" t="str">
        <f>IF(I318="","",IF(OR('Identificação da EG'!$B$7=0,'Identificação da EG'!$B$7=""),"",Capa!$C$10))</f>
        <v/>
      </c>
      <c r="B318" s="24" t="str">
        <f>IF(I318="","",IF(OR('Identificação da EG'!$B$7=0,'Identificação da EG'!$B$7=""),"",'Identificação da EG'!$B$7))</f>
        <v/>
      </c>
      <c r="C318" s="24" t="str">
        <f>IF(I318="","",IF(B318="","",VLOOKUP(B318,Auxiliar!$DK$23:$DL$45,2,0)))</f>
        <v/>
      </c>
      <c r="D318" s="24" t="str">
        <f>IF(I318="","",IF(OR('Identificação da EG'!$B$7=0,'Identificação da EG'!$B$7=""),"","Portugal"))</f>
        <v/>
      </c>
      <c r="E318" s="24" t="str">
        <f>IF(I318="","",'Identificação da EG'!$C$7)</f>
        <v/>
      </c>
      <c r="F318" s="24" t="str">
        <f>IF(I318="","",'Identificação da EG'!$E$7)</f>
        <v/>
      </c>
      <c r="G318" s="24" t="str">
        <f t="shared" si="13"/>
        <v/>
      </c>
      <c r="H318" s="24" t="str">
        <f>IF(I318="","",'Identificação da EG'!$D$7)</f>
        <v/>
      </c>
      <c r="I318" s="138" t="str">
        <f t="shared" si="15"/>
        <v/>
      </c>
      <c r="J318" s="138" t="str">
        <v/>
      </c>
      <c r="K318" s="138"/>
      <c r="L318" s="138" t="str">
        <v/>
      </c>
      <c r="M318" s="138" t="str">
        <v/>
      </c>
      <c r="N318" s="138"/>
      <c r="O318" s="138" t="str">
        <v/>
      </c>
      <c r="P318" s="138" t="str">
        <v/>
      </c>
      <c r="Q318" s="138" t="str">
        <f>IF(L317="","","Nº de alojamentos abrangidos")</f>
        <v/>
      </c>
      <c r="R318" s="138" t="str">
        <f t="shared" si="14"/>
        <v/>
      </c>
      <c r="S318" s="138" t="str" cm="1">
        <f t="array" ref="S318">IF(ISBLANK(INDEX('Infraestruturas Recolha'!$P$31:$T$105,INT((ROWS($B$1:B92)-1)/5)+1,MOD(ROWS($B$1:B92)-1,5)+1)),"",INDEX('Infraestruturas Recolha'!$P$31:$T$105,INT((ROWS($B$1:B92)-1)/5)+1,MOD(ROWS($B$1:B92)-1,5)+1))</f>
        <v/>
      </c>
      <c r="T318" s="138" t="str">
        <f>IF(OR(L318="",'Infraestruturas Recolha'!$L$108="",'Infraestruturas Recolha'!$C$108="(máximo 300 carateres)"),"",'Infraestruturas Recolha'!$L$108)</f>
        <v/>
      </c>
    </row>
    <row r="319" spans="1:20">
      <c r="A319" s="24" t="str">
        <f>IF(I319="","",IF(OR('Identificação da EG'!$B$7=0,'Identificação da EG'!$B$7=""),"",Capa!$C$10))</f>
        <v/>
      </c>
      <c r="B319" s="24" t="str">
        <f>IF(I319="","",IF(OR('Identificação da EG'!$B$7=0,'Identificação da EG'!$B$7=""),"",'Identificação da EG'!$B$7))</f>
        <v/>
      </c>
      <c r="C319" s="24" t="str">
        <f>IF(I319="","",IF(B319="","",VLOOKUP(B319,Auxiliar!$DK$23:$DL$45,2,0)))</f>
        <v/>
      </c>
      <c r="D319" s="24" t="str">
        <f>IF(I319="","",IF(OR('Identificação da EG'!$B$7=0,'Identificação da EG'!$B$7=""),"","Portugal"))</f>
        <v/>
      </c>
      <c r="E319" s="24" t="str">
        <f>IF(I319="","",'Identificação da EG'!$C$7)</f>
        <v/>
      </c>
      <c r="F319" s="24" t="str">
        <f>IF(I319="","",'Identificação da EG'!$E$7)</f>
        <v/>
      </c>
      <c r="G319" s="24" t="str">
        <f t="shared" si="13"/>
        <v/>
      </c>
      <c r="H319" s="24" t="str">
        <f>IF(I319="","",'Identificação da EG'!$D$7)</f>
        <v/>
      </c>
      <c r="I319" s="138" t="str">
        <f t="shared" si="15"/>
        <v/>
      </c>
      <c r="J319" s="138" t="str">
        <v/>
      </c>
      <c r="K319" s="138"/>
      <c r="L319" s="138" t="str">
        <v/>
      </c>
      <c r="M319" s="138" t="str">
        <v/>
      </c>
      <c r="N319" s="138"/>
      <c r="O319" s="138" t="str">
        <v/>
      </c>
      <c r="P319" s="138" t="str">
        <v/>
      </c>
      <c r="Q319" s="138" t="str">
        <f>IF(L317="","","Nº de estabelecimentos abrangidos")</f>
        <v/>
      </c>
      <c r="R319" s="138" t="str">
        <f t="shared" si="14"/>
        <v/>
      </c>
      <c r="S319" s="138" t="str" cm="1">
        <f t="array" ref="S319">IF(ISBLANK(INDEX('Infraestruturas Recolha'!$P$31:$T$105,INT((ROWS($B$1:B93)-1)/5)+1,MOD(ROWS($B$1:B93)-1,5)+1)),"",INDEX('Infraestruturas Recolha'!$P$31:$T$105,INT((ROWS($B$1:B93)-1)/5)+1,MOD(ROWS($B$1:B93)-1,5)+1))</f>
        <v/>
      </c>
      <c r="T319" s="138" t="str">
        <f>IF(OR(L319="",'Infraestruturas Recolha'!$L$108="",'Infraestruturas Recolha'!$C$108="(máximo 300 carateres)"),"",'Infraestruturas Recolha'!$L$108)</f>
        <v/>
      </c>
    </row>
    <row r="320" spans="1:20">
      <c r="A320" s="24" t="str">
        <f>IF(I320="","",IF(OR('Identificação da EG'!$B$7=0,'Identificação da EG'!$B$7=""),"",Capa!$C$10))</f>
        <v/>
      </c>
      <c r="B320" s="24" t="str">
        <f>IF(I320="","",IF(OR('Identificação da EG'!$B$7=0,'Identificação da EG'!$B$7=""),"",'Identificação da EG'!$B$7))</f>
        <v/>
      </c>
      <c r="C320" s="24" t="str">
        <f>IF(I320="","",IF(B320="","",VLOOKUP(B320,Auxiliar!$DK$23:$DL$45,2,0)))</f>
        <v/>
      </c>
      <c r="D320" s="24" t="str">
        <f>IF(I320="","",IF(OR('Identificação da EG'!$B$7=0,'Identificação da EG'!$B$7=""),"","Portugal"))</f>
        <v/>
      </c>
      <c r="E320" s="24" t="str">
        <f>IF(I320="","",'Identificação da EG'!$C$7)</f>
        <v/>
      </c>
      <c r="F320" s="24" t="str">
        <f>IF(I320="","",'Identificação da EG'!$E$7)</f>
        <v/>
      </c>
      <c r="G320" s="24" t="str">
        <f t="shared" si="13"/>
        <v/>
      </c>
      <c r="H320" s="24" t="str">
        <f>IF(I320="","",'Identificação da EG'!$D$7)</f>
        <v/>
      </c>
      <c r="I320" s="138" t="str">
        <f t="shared" si="15"/>
        <v/>
      </c>
      <c r="J320" s="138" t="str">
        <v/>
      </c>
      <c r="K320" s="138"/>
      <c r="L320" s="138" t="str">
        <v/>
      </c>
      <c r="M320" s="138" t="str">
        <v/>
      </c>
      <c r="N320" s="138"/>
      <c r="O320" s="138" t="str">
        <v/>
      </c>
      <c r="P320" s="138" t="str">
        <v/>
      </c>
      <c r="Q320" s="138" t="str">
        <f>IF(L318="","","Nº de alojamentos participantes")</f>
        <v/>
      </c>
      <c r="R320" s="138" t="str">
        <f t="shared" si="14"/>
        <v/>
      </c>
      <c r="S320" s="138" t="str" cm="1">
        <f t="array" ref="S320">IF(ISBLANK(INDEX('Infraestruturas Recolha'!$P$31:$T$105,INT((ROWS($B$1:B94)-1)/5)+1,MOD(ROWS($B$1:B94)-1,5)+1)),"",INDEX('Infraestruturas Recolha'!$P$31:$T$105,INT((ROWS($B$1:B94)-1)/5)+1,MOD(ROWS($B$1:B94)-1,5)+1))</f>
        <v/>
      </c>
      <c r="T320" s="138" t="str">
        <f>IF(OR(L320="",'Infraestruturas Recolha'!$L$108="",'Infraestruturas Recolha'!$C$108="(máximo 300 carateres)"),"",'Infraestruturas Recolha'!$L$108)</f>
        <v/>
      </c>
    </row>
    <row r="321" spans="1:20">
      <c r="A321" s="24" t="str">
        <f>IF(I321="","",IF(OR('Identificação da EG'!$B$7=0,'Identificação da EG'!$B$7=""),"",Capa!$C$10))</f>
        <v/>
      </c>
      <c r="B321" s="24" t="str">
        <f>IF(I321="","",IF(OR('Identificação da EG'!$B$7=0,'Identificação da EG'!$B$7=""),"",'Identificação da EG'!$B$7))</f>
        <v/>
      </c>
      <c r="C321" s="24" t="str">
        <f>IF(I321="","",IF(B321="","",VLOOKUP(B321,Auxiliar!$DK$23:$DL$45,2,0)))</f>
        <v/>
      </c>
      <c r="D321" s="24" t="str">
        <f>IF(I321="","",IF(OR('Identificação da EG'!$B$7=0,'Identificação da EG'!$B$7=""),"","Portugal"))</f>
        <v/>
      </c>
      <c r="E321" s="24" t="str">
        <f>IF(I321="","",'Identificação da EG'!$C$7)</f>
        <v/>
      </c>
      <c r="F321" s="24" t="str">
        <f>IF(I321="","",'Identificação da EG'!$E$7)</f>
        <v/>
      </c>
      <c r="G321" s="24" t="str">
        <f t="shared" si="13"/>
        <v/>
      </c>
      <c r="H321" s="24" t="str">
        <f>IF(I321="","",'Identificação da EG'!$D$7)</f>
        <v/>
      </c>
      <c r="I321" s="138" t="str">
        <f t="shared" si="15"/>
        <v/>
      </c>
      <c r="J321" s="138" t="str">
        <v/>
      </c>
      <c r="K321" s="138"/>
      <c r="L321" s="138" t="str">
        <v/>
      </c>
      <c r="M321" s="138" t="str">
        <v/>
      </c>
      <c r="N321" s="138"/>
      <c r="O321" s="138" t="str">
        <v/>
      </c>
      <c r="P321" s="138" t="str">
        <v/>
      </c>
      <c r="Q321" s="138" t="str">
        <f>IF(L319="","","Nº de estabelecimentos participantes")</f>
        <v/>
      </c>
      <c r="R321" s="138" t="str">
        <f t="shared" si="14"/>
        <v/>
      </c>
      <c r="S321" s="138" t="str" cm="1">
        <f t="array" ref="S321">IF(ISBLANK(INDEX('Infraestruturas Recolha'!$P$31:$T$105,INT((ROWS($B$1:B95)-1)/5)+1,MOD(ROWS($B$1:B95)-1,5)+1)),"",INDEX('Infraestruturas Recolha'!$P$31:$T$105,INT((ROWS($B$1:B95)-1)/5)+1,MOD(ROWS($B$1:B95)-1,5)+1))</f>
        <v/>
      </c>
      <c r="T321" s="138" t="str">
        <f>IF(OR(L321="",'Infraestruturas Recolha'!$L$108="",'Infraestruturas Recolha'!$C$108="(máximo 300 carateres)"),"",'Infraestruturas Recolha'!$L$108)</f>
        <v/>
      </c>
    </row>
    <row r="322" spans="1:20">
      <c r="A322" s="24" t="str">
        <f>IF(I322="","",IF(OR('Identificação da EG'!$B$7=0,'Identificação da EG'!$B$7=""),"",Capa!$C$10))</f>
        <v/>
      </c>
      <c r="B322" s="24" t="str">
        <f>IF(I322="","",IF(OR('Identificação da EG'!$B$7=0,'Identificação da EG'!$B$7=""),"",'Identificação da EG'!$B$7))</f>
        <v/>
      </c>
      <c r="C322" s="24" t="str">
        <f>IF(I322="","",IF(B322="","",VLOOKUP(B322,Auxiliar!$DK$23:$DL$45,2,0)))</f>
        <v/>
      </c>
      <c r="D322" s="24" t="str">
        <f>IF(I322="","",IF(OR('Identificação da EG'!$B$7=0,'Identificação da EG'!$B$7=""),"","Portugal"))</f>
        <v/>
      </c>
      <c r="E322" s="24" t="str">
        <f>IF(I322="","",'Identificação da EG'!$C$7)</f>
        <v/>
      </c>
      <c r="F322" s="24" t="str">
        <f>IF(I322="","",'Identificação da EG'!$E$7)</f>
        <v/>
      </c>
      <c r="G322" s="24" t="str">
        <f t="shared" si="13"/>
        <v/>
      </c>
      <c r="H322" s="24" t="str">
        <f>IF(I322="","",'Identificação da EG'!$D$7)</f>
        <v/>
      </c>
      <c r="I322" s="138" t="str">
        <f t="shared" si="15"/>
        <v/>
      </c>
      <c r="J322" s="138" t="str">
        <v/>
      </c>
      <c r="K322" s="138"/>
      <c r="L322" s="138" t="str">
        <v/>
      </c>
      <c r="M322" s="138" t="str">
        <v/>
      </c>
      <c r="N322" s="138"/>
      <c r="O322" s="138" t="str">
        <v/>
      </c>
      <c r="P322" s="138" t="str">
        <v/>
      </c>
      <c r="Q322" s="138" t="str">
        <f>IF(L322="","","Nº de contentores")</f>
        <v/>
      </c>
      <c r="R322" s="138" t="str">
        <f t="shared" si="14"/>
        <v/>
      </c>
      <c r="S322" s="138" t="str" cm="1">
        <f t="array" ref="S322">IF(ISBLANK(INDEX('Infraestruturas Recolha'!$P$31:$T$105,INT((ROWS($B$1:B96)-1)/5)+1,MOD(ROWS($B$1:B96)-1,5)+1)),"",INDEX('Infraestruturas Recolha'!$P$31:$T$105,INT((ROWS($B$1:B96)-1)/5)+1,MOD(ROWS($B$1:B96)-1,5)+1))</f>
        <v/>
      </c>
      <c r="T322" s="138" t="str">
        <f>IF(OR(L322="",'Infraestruturas Recolha'!$L$108="",'Infraestruturas Recolha'!$C$108="(máximo 300 carateres)"),"",'Infraestruturas Recolha'!$L$108)</f>
        <v/>
      </c>
    </row>
    <row r="323" spans="1:20">
      <c r="A323" s="24" t="str">
        <f>IF(I323="","",IF(OR('Identificação da EG'!$B$7=0,'Identificação da EG'!$B$7=""),"",Capa!$C$10))</f>
        <v/>
      </c>
      <c r="B323" s="24" t="str">
        <f>IF(I323="","",IF(OR('Identificação da EG'!$B$7=0,'Identificação da EG'!$B$7=""),"",'Identificação da EG'!$B$7))</f>
        <v/>
      </c>
      <c r="C323" s="24" t="str">
        <f>IF(I323="","",IF(B323="","",VLOOKUP(B323,Auxiliar!$DK$23:$DL$45,2,0)))</f>
        <v/>
      </c>
      <c r="D323" s="24" t="str">
        <f>IF(I323="","",IF(OR('Identificação da EG'!$B$7=0,'Identificação da EG'!$B$7=""),"","Portugal"))</f>
        <v/>
      </c>
      <c r="E323" s="24" t="str">
        <f>IF(I323="","",'Identificação da EG'!$C$7)</f>
        <v/>
      </c>
      <c r="F323" s="24" t="str">
        <f>IF(I323="","",'Identificação da EG'!$E$7)</f>
        <v/>
      </c>
      <c r="G323" s="24" t="str">
        <f t="shared" ref="G323:G386" si="16">IF(I323="","",B323)</f>
        <v/>
      </c>
      <c r="H323" s="24" t="str">
        <f>IF(I323="","",'Identificação da EG'!$D$7)</f>
        <v/>
      </c>
      <c r="I323" s="138" t="str">
        <f t="shared" si="15"/>
        <v/>
      </c>
      <c r="J323" s="138" t="str">
        <v/>
      </c>
      <c r="K323" s="138"/>
      <c r="L323" s="138" t="str">
        <v/>
      </c>
      <c r="M323" s="138" t="str">
        <v/>
      </c>
      <c r="N323" s="138"/>
      <c r="O323" s="138" t="str">
        <v/>
      </c>
      <c r="P323" s="138" t="str">
        <v/>
      </c>
      <c r="Q323" s="138" t="str">
        <f>IF(L322="","","Nº de alojamentos abrangidos")</f>
        <v/>
      </c>
      <c r="R323" s="138" t="str">
        <f t="shared" ref="R323:R386" si="17">IF(L323="","","nº")</f>
        <v/>
      </c>
      <c r="S323" s="138" t="str" cm="1">
        <f t="array" ref="S323">IF(ISBLANK(INDEX('Infraestruturas Recolha'!$P$31:$T$105,INT((ROWS($B$1:B97)-1)/5)+1,MOD(ROWS($B$1:B97)-1,5)+1)),"",INDEX('Infraestruturas Recolha'!$P$31:$T$105,INT((ROWS($B$1:B97)-1)/5)+1,MOD(ROWS($B$1:B97)-1,5)+1))</f>
        <v/>
      </c>
      <c r="T323" s="138" t="str">
        <f>IF(OR(L323="",'Infraestruturas Recolha'!$L$108="",'Infraestruturas Recolha'!$C$108="(máximo 300 carateres)"),"",'Infraestruturas Recolha'!$L$108)</f>
        <v/>
      </c>
    </row>
    <row r="324" spans="1:20">
      <c r="A324" s="24" t="str">
        <f>IF(I324="","",IF(OR('Identificação da EG'!$B$7=0,'Identificação da EG'!$B$7=""),"",Capa!$C$10))</f>
        <v/>
      </c>
      <c r="B324" s="24" t="str">
        <f>IF(I324="","",IF(OR('Identificação da EG'!$B$7=0,'Identificação da EG'!$B$7=""),"",'Identificação da EG'!$B$7))</f>
        <v/>
      </c>
      <c r="C324" s="24" t="str">
        <f>IF(I324="","",IF(B324="","",VLOOKUP(B324,Auxiliar!$DK$23:$DL$45,2,0)))</f>
        <v/>
      </c>
      <c r="D324" s="24" t="str">
        <f>IF(I324="","",IF(OR('Identificação da EG'!$B$7=0,'Identificação da EG'!$B$7=""),"","Portugal"))</f>
        <v/>
      </c>
      <c r="E324" s="24" t="str">
        <f>IF(I324="","",'Identificação da EG'!$C$7)</f>
        <v/>
      </c>
      <c r="F324" s="24" t="str">
        <f>IF(I324="","",'Identificação da EG'!$E$7)</f>
        <v/>
      </c>
      <c r="G324" s="24" t="str">
        <f t="shared" si="16"/>
        <v/>
      </c>
      <c r="H324" s="24" t="str">
        <f>IF(I324="","",'Identificação da EG'!$D$7)</f>
        <v/>
      </c>
      <c r="I324" s="138" t="str">
        <f t="shared" si="15"/>
        <v/>
      </c>
      <c r="J324" s="138" t="str">
        <v/>
      </c>
      <c r="K324" s="138"/>
      <c r="L324" s="138" t="str">
        <v/>
      </c>
      <c r="M324" s="138" t="str">
        <v/>
      </c>
      <c r="N324" s="138"/>
      <c r="O324" s="138" t="str">
        <v/>
      </c>
      <c r="P324" s="138" t="str">
        <v/>
      </c>
      <c r="Q324" s="138" t="str">
        <f>IF(L322="","","Nº de estabelecimentos abrangidos")</f>
        <v/>
      </c>
      <c r="R324" s="138" t="str">
        <f t="shared" si="17"/>
        <v/>
      </c>
      <c r="S324" s="138" t="str" cm="1">
        <f t="array" ref="S324">IF(ISBLANK(INDEX('Infraestruturas Recolha'!$P$31:$T$105,INT((ROWS($B$1:B98)-1)/5)+1,MOD(ROWS($B$1:B98)-1,5)+1)),"",INDEX('Infraestruturas Recolha'!$P$31:$T$105,INT((ROWS($B$1:B98)-1)/5)+1,MOD(ROWS($B$1:B98)-1,5)+1))</f>
        <v/>
      </c>
      <c r="T324" s="138" t="str">
        <f>IF(OR(L324="",'Infraestruturas Recolha'!$L$108="",'Infraestruturas Recolha'!$C$108="(máximo 300 carateres)"),"",'Infraestruturas Recolha'!$L$108)</f>
        <v/>
      </c>
    </row>
    <row r="325" spans="1:20">
      <c r="A325" s="24" t="str">
        <f>IF(I325="","",IF(OR('Identificação da EG'!$B$7=0,'Identificação da EG'!$B$7=""),"",Capa!$C$10))</f>
        <v/>
      </c>
      <c r="B325" s="24" t="str">
        <f>IF(I325="","",IF(OR('Identificação da EG'!$B$7=0,'Identificação da EG'!$B$7=""),"",'Identificação da EG'!$B$7))</f>
        <v/>
      </c>
      <c r="C325" s="24" t="str">
        <f>IF(I325="","",IF(B325="","",VLOOKUP(B325,Auxiliar!$DK$23:$DL$45,2,0)))</f>
        <v/>
      </c>
      <c r="D325" s="24" t="str">
        <f>IF(I325="","",IF(OR('Identificação da EG'!$B$7=0,'Identificação da EG'!$B$7=""),"","Portugal"))</f>
        <v/>
      </c>
      <c r="E325" s="24" t="str">
        <f>IF(I325="","",'Identificação da EG'!$C$7)</f>
        <v/>
      </c>
      <c r="F325" s="24" t="str">
        <f>IF(I325="","",'Identificação da EG'!$E$7)</f>
        <v/>
      </c>
      <c r="G325" s="24" t="str">
        <f t="shared" si="16"/>
        <v/>
      </c>
      <c r="H325" s="24" t="str">
        <f>IF(I325="","",'Identificação da EG'!$D$7)</f>
        <v/>
      </c>
      <c r="I325" s="138" t="str">
        <f t="shared" si="15"/>
        <v/>
      </c>
      <c r="J325" s="138" t="str">
        <v/>
      </c>
      <c r="K325" s="138"/>
      <c r="L325" s="138" t="str">
        <v/>
      </c>
      <c r="M325" s="138" t="str">
        <v/>
      </c>
      <c r="N325" s="138"/>
      <c r="O325" s="138" t="str">
        <v/>
      </c>
      <c r="P325" s="138" t="str">
        <v/>
      </c>
      <c r="Q325" s="138" t="str">
        <f>IF(L323="","","Nº de alojamentos participantes")</f>
        <v/>
      </c>
      <c r="R325" s="138" t="str">
        <f t="shared" si="17"/>
        <v/>
      </c>
      <c r="S325" s="138" t="str" cm="1">
        <f t="array" ref="S325">IF(ISBLANK(INDEX('Infraestruturas Recolha'!$P$31:$T$105,INT((ROWS($B$1:B99)-1)/5)+1,MOD(ROWS($B$1:B99)-1,5)+1)),"",INDEX('Infraestruturas Recolha'!$P$31:$T$105,INT((ROWS($B$1:B99)-1)/5)+1,MOD(ROWS($B$1:B99)-1,5)+1))</f>
        <v/>
      </c>
      <c r="T325" s="138" t="str">
        <f>IF(OR(L325="",'Infraestruturas Recolha'!$L$108="",'Infraestruturas Recolha'!$C$108="(máximo 300 carateres)"),"",'Infraestruturas Recolha'!$L$108)</f>
        <v/>
      </c>
    </row>
    <row r="326" spans="1:20">
      <c r="A326" s="24" t="str">
        <f>IF(I326="","",IF(OR('Identificação da EG'!$B$7=0,'Identificação da EG'!$B$7=""),"",Capa!$C$10))</f>
        <v/>
      </c>
      <c r="B326" s="24" t="str">
        <f>IF(I326="","",IF(OR('Identificação da EG'!$B$7=0,'Identificação da EG'!$B$7=""),"",'Identificação da EG'!$B$7))</f>
        <v/>
      </c>
      <c r="C326" s="24" t="str">
        <f>IF(I326="","",IF(B326="","",VLOOKUP(B326,Auxiliar!$DK$23:$DL$45,2,0)))</f>
        <v/>
      </c>
      <c r="D326" s="24" t="str">
        <f>IF(I326="","",IF(OR('Identificação da EG'!$B$7=0,'Identificação da EG'!$B$7=""),"","Portugal"))</f>
        <v/>
      </c>
      <c r="E326" s="24" t="str">
        <f>IF(I326="","",'Identificação da EG'!$C$7)</f>
        <v/>
      </c>
      <c r="F326" s="24" t="str">
        <f>IF(I326="","",'Identificação da EG'!$E$7)</f>
        <v/>
      </c>
      <c r="G326" s="24" t="str">
        <f t="shared" si="16"/>
        <v/>
      </c>
      <c r="H326" s="24" t="str">
        <f>IF(I326="","",'Identificação da EG'!$D$7)</f>
        <v/>
      </c>
      <c r="I326" s="138" t="str">
        <f t="shared" si="15"/>
        <v/>
      </c>
      <c r="J326" s="138" t="str">
        <v/>
      </c>
      <c r="K326" s="138"/>
      <c r="L326" s="138" t="str">
        <v/>
      </c>
      <c r="M326" s="138" t="str">
        <v/>
      </c>
      <c r="N326" s="138"/>
      <c r="O326" s="138" t="str">
        <v/>
      </c>
      <c r="P326" s="138" t="str">
        <v/>
      </c>
      <c r="Q326" s="138" t="str">
        <f>IF(L324="","","Nº de estabelecimentos participantes")</f>
        <v/>
      </c>
      <c r="R326" s="138" t="str">
        <f t="shared" si="17"/>
        <v/>
      </c>
      <c r="S326" s="138" t="str" cm="1">
        <f t="array" ref="S326">IF(ISBLANK(INDEX('Infraestruturas Recolha'!$P$31:$T$105,INT((ROWS($B$1:B100)-1)/5)+1,MOD(ROWS($B$1:B100)-1,5)+1)),"",INDEX('Infraestruturas Recolha'!$P$31:$T$105,INT((ROWS($B$1:B100)-1)/5)+1,MOD(ROWS($B$1:B100)-1,5)+1))</f>
        <v/>
      </c>
      <c r="T326" s="138" t="str">
        <f>IF(OR(L326="",'Infraestruturas Recolha'!$L$108="",'Infraestruturas Recolha'!$C$108="(máximo 300 carateres)"),"",'Infraestruturas Recolha'!$L$108)</f>
        <v/>
      </c>
    </row>
    <row r="327" spans="1:20">
      <c r="A327" s="24" t="str">
        <f>IF(I327="","",IF(OR('Identificação da EG'!$B$7=0,'Identificação da EG'!$B$7=""),"",Capa!$C$10))</f>
        <v/>
      </c>
      <c r="B327" s="24" t="str">
        <f>IF(I327="","",IF(OR('Identificação da EG'!$B$7=0,'Identificação da EG'!$B$7=""),"",'Identificação da EG'!$B$7))</f>
        <v/>
      </c>
      <c r="C327" s="24" t="str">
        <f>IF(I327="","",IF(B327="","",VLOOKUP(B327,Auxiliar!$DK$23:$DL$45,2,0)))</f>
        <v/>
      </c>
      <c r="D327" s="24" t="str">
        <f>IF(I327="","",IF(OR('Identificação da EG'!$B$7=0,'Identificação da EG'!$B$7=""),"","Portugal"))</f>
        <v/>
      </c>
      <c r="E327" s="24" t="str">
        <f>IF(I327="","",'Identificação da EG'!$C$7)</f>
        <v/>
      </c>
      <c r="F327" s="24" t="str">
        <f>IF(I327="","",'Identificação da EG'!$E$7)</f>
        <v/>
      </c>
      <c r="G327" s="24" t="str">
        <f t="shared" si="16"/>
        <v/>
      </c>
      <c r="H327" s="24" t="str">
        <f>IF(I327="","",'Identificação da EG'!$D$7)</f>
        <v/>
      </c>
      <c r="I327" s="138" t="str">
        <f t="shared" si="15"/>
        <v/>
      </c>
      <c r="J327" s="138" t="str">
        <v/>
      </c>
      <c r="K327" s="138"/>
      <c r="L327" s="138" t="str">
        <v/>
      </c>
      <c r="M327" s="138" t="str">
        <v/>
      </c>
      <c r="N327" s="138"/>
      <c r="O327" s="138" t="str">
        <v/>
      </c>
      <c r="P327" s="138" t="str">
        <v/>
      </c>
      <c r="Q327" s="138" t="str">
        <f>IF(L327="","","Nº de contentores")</f>
        <v/>
      </c>
      <c r="R327" s="138" t="str">
        <f t="shared" si="17"/>
        <v/>
      </c>
      <c r="S327" s="138" t="str" cm="1">
        <f t="array" ref="S327">IF(ISBLANK(INDEX('Infraestruturas Recolha'!$P$31:$T$105,INT((ROWS($B$1:B101)-1)/5)+1,MOD(ROWS($B$1:B101)-1,5)+1)),"",INDEX('Infraestruturas Recolha'!$P$31:$T$105,INT((ROWS($B$1:B101)-1)/5)+1,MOD(ROWS($B$1:B101)-1,5)+1))</f>
        <v/>
      </c>
      <c r="T327" s="138" t="str">
        <f>IF(OR(L327="",'Infraestruturas Recolha'!$L$108="",'Infraestruturas Recolha'!$C$108="(máximo 300 carateres)"),"",'Infraestruturas Recolha'!$L$108)</f>
        <v/>
      </c>
    </row>
    <row r="328" spans="1:20">
      <c r="A328" s="24" t="str">
        <f>IF(I328="","",IF(OR('Identificação da EG'!$B$7=0,'Identificação da EG'!$B$7=""),"",Capa!$C$10))</f>
        <v/>
      </c>
      <c r="B328" s="24" t="str">
        <f>IF(I328="","",IF(OR('Identificação da EG'!$B$7=0,'Identificação da EG'!$B$7=""),"",'Identificação da EG'!$B$7))</f>
        <v/>
      </c>
      <c r="C328" s="24" t="str">
        <f>IF(I328="","",IF(B328="","",VLOOKUP(B328,Auxiliar!$DK$23:$DL$45,2,0)))</f>
        <v/>
      </c>
      <c r="D328" s="24" t="str">
        <f>IF(I328="","",IF(OR('Identificação da EG'!$B$7=0,'Identificação da EG'!$B$7=""),"","Portugal"))</f>
        <v/>
      </c>
      <c r="E328" s="24" t="str">
        <f>IF(I328="","",'Identificação da EG'!$C$7)</f>
        <v/>
      </c>
      <c r="F328" s="24" t="str">
        <f>IF(I328="","",'Identificação da EG'!$E$7)</f>
        <v/>
      </c>
      <c r="G328" s="24" t="str">
        <f t="shared" si="16"/>
        <v/>
      </c>
      <c r="H328" s="24" t="str">
        <f>IF(I328="","",'Identificação da EG'!$D$7)</f>
        <v/>
      </c>
      <c r="I328" s="138" t="str">
        <f t="shared" si="15"/>
        <v/>
      </c>
      <c r="J328" s="138" t="str">
        <v/>
      </c>
      <c r="K328" s="138"/>
      <c r="L328" s="138" t="str">
        <v/>
      </c>
      <c r="M328" s="138" t="str">
        <v/>
      </c>
      <c r="N328" s="138"/>
      <c r="O328" s="138" t="str">
        <v/>
      </c>
      <c r="P328" s="138" t="str">
        <v/>
      </c>
      <c r="Q328" s="138" t="str">
        <f>IF(L327="","","Nº de alojamentos abrangidos")</f>
        <v/>
      </c>
      <c r="R328" s="138" t="str">
        <f t="shared" si="17"/>
        <v/>
      </c>
      <c r="S328" s="138" t="str" cm="1">
        <f t="array" ref="S328">IF(ISBLANK(INDEX('Infraestruturas Recolha'!$P$31:$T$105,INT((ROWS($B$1:B102)-1)/5)+1,MOD(ROWS($B$1:B102)-1,5)+1)),"",INDEX('Infraestruturas Recolha'!$P$31:$T$105,INT((ROWS($B$1:B102)-1)/5)+1,MOD(ROWS($B$1:B102)-1,5)+1))</f>
        <v/>
      </c>
      <c r="T328" s="138" t="str">
        <f>IF(OR(L328="",'Infraestruturas Recolha'!$L$108="",'Infraestruturas Recolha'!$C$108="(máximo 300 carateres)"),"",'Infraestruturas Recolha'!$L$108)</f>
        <v/>
      </c>
    </row>
    <row r="329" spans="1:20">
      <c r="A329" s="24" t="str">
        <f>IF(I329="","",IF(OR('Identificação da EG'!$B$7=0,'Identificação da EG'!$B$7=""),"",Capa!$C$10))</f>
        <v/>
      </c>
      <c r="B329" s="24" t="str">
        <f>IF(I329="","",IF(OR('Identificação da EG'!$B$7=0,'Identificação da EG'!$B$7=""),"",'Identificação da EG'!$B$7))</f>
        <v/>
      </c>
      <c r="C329" s="24" t="str">
        <f>IF(I329="","",IF(B329="","",VLOOKUP(B329,Auxiliar!$DK$23:$DL$45,2,0)))</f>
        <v/>
      </c>
      <c r="D329" s="24" t="str">
        <f>IF(I329="","",IF(OR('Identificação da EG'!$B$7=0,'Identificação da EG'!$B$7=""),"","Portugal"))</f>
        <v/>
      </c>
      <c r="E329" s="24" t="str">
        <f>IF(I329="","",'Identificação da EG'!$C$7)</f>
        <v/>
      </c>
      <c r="F329" s="24" t="str">
        <f>IF(I329="","",'Identificação da EG'!$E$7)</f>
        <v/>
      </c>
      <c r="G329" s="24" t="str">
        <f t="shared" si="16"/>
        <v/>
      </c>
      <c r="H329" s="24" t="str">
        <f>IF(I329="","",'Identificação da EG'!$D$7)</f>
        <v/>
      </c>
      <c r="I329" s="138" t="str">
        <f t="shared" si="15"/>
        <v/>
      </c>
      <c r="J329" s="138" t="str">
        <v/>
      </c>
      <c r="K329" s="138"/>
      <c r="L329" s="138" t="str">
        <v/>
      </c>
      <c r="M329" s="138" t="str">
        <v/>
      </c>
      <c r="N329" s="138"/>
      <c r="O329" s="138" t="str">
        <v/>
      </c>
      <c r="P329" s="138" t="str">
        <v/>
      </c>
      <c r="Q329" s="138" t="str">
        <f>IF(L327="","","Nº de estabelecimentos abrangidos")</f>
        <v/>
      </c>
      <c r="R329" s="138" t="str">
        <f t="shared" si="17"/>
        <v/>
      </c>
      <c r="S329" s="138" t="str" cm="1">
        <f t="array" ref="S329">IF(ISBLANK(INDEX('Infraestruturas Recolha'!$P$31:$T$105,INT((ROWS($B$1:B103)-1)/5)+1,MOD(ROWS($B$1:B103)-1,5)+1)),"",INDEX('Infraestruturas Recolha'!$P$31:$T$105,INT((ROWS($B$1:B103)-1)/5)+1,MOD(ROWS($B$1:B103)-1,5)+1))</f>
        <v/>
      </c>
      <c r="T329" s="138" t="str">
        <f>IF(OR(L329="",'Infraestruturas Recolha'!$L$108="",'Infraestruturas Recolha'!$C$108="(máximo 300 carateres)"),"",'Infraestruturas Recolha'!$L$108)</f>
        <v/>
      </c>
    </row>
    <row r="330" spans="1:20">
      <c r="A330" s="24" t="str">
        <f>IF(I330="","",IF(OR('Identificação da EG'!$B$7=0,'Identificação da EG'!$B$7=""),"",Capa!$C$10))</f>
        <v/>
      </c>
      <c r="B330" s="24" t="str">
        <f>IF(I330="","",IF(OR('Identificação da EG'!$B$7=0,'Identificação da EG'!$B$7=""),"",'Identificação da EG'!$B$7))</f>
        <v/>
      </c>
      <c r="C330" s="24" t="str">
        <f>IF(I330="","",IF(B330="","",VLOOKUP(B330,Auxiliar!$DK$23:$DL$45,2,0)))</f>
        <v/>
      </c>
      <c r="D330" s="24" t="str">
        <f>IF(I330="","",IF(OR('Identificação da EG'!$B$7=0,'Identificação da EG'!$B$7=""),"","Portugal"))</f>
        <v/>
      </c>
      <c r="E330" s="24" t="str">
        <f>IF(I330="","",'Identificação da EG'!$C$7)</f>
        <v/>
      </c>
      <c r="F330" s="24" t="str">
        <f>IF(I330="","",'Identificação da EG'!$E$7)</f>
        <v/>
      </c>
      <c r="G330" s="24" t="str">
        <f t="shared" si="16"/>
        <v/>
      </c>
      <c r="H330" s="24" t="str">
        <f>IF(I330="","",'Identificação da EG'!$D$7)</f>
        <v/>
      </c>
      <c r="I330" s="138" t="str">
        <f t="shared" si="15"/>
        <v/>
      </c>
      <c r="J330" s="138" t="str">
        <v/>
      </c>
      <c r="K330" s="138"/>
      <c r="L330" s="138" t="str">
        <v/>
      </c>
      <c r="M330" s="138" t="str">
        <v/>
      </c>
      <c r="N330" s="138"/>
      <c r="O330" s="138" t="str">
        <v/>
      </c>
      <c r="P330" s="138" t="str">
        <v/>
      </c>
      <c r="Q330" s="138" t="str">
        <f>IF(L328="","","Nº de alojamentos participantes")</f>
        <v/>
      </c>
      <c r="R330" s="138" t="str">
        <f t="shared" si="17"/>
        <v/>
      </c>
      <c r="S330" s="138" t="str" cm="1">
        <f t="array" ref="S330">IF(ISBLANK(INDEX('Infraestruturas Recolha'!$P$31:$T$105,INT((ROWS($B$1:B104)-1)/5)+1,MOD(ROWS($B$1:B104)-1,5)+1)),"",INDEX('Infraestruturas Recolha'!$P$31:$T$105,INT((ROWS($B$1:B104)-1)/5)+1,MOD(ROWS($B$1:B104)-1,5)+1))</f>
        <v/>
      </c>
      <c r="T330" s="138" t="str">
        <f>IF(OR(L330="",'Infraestruturas Recolha'!$L$108="",'Infraestruturas Recolha'!$C$108="(máximo 300 carateres)"),"",'Infraestruturas Recolha'!$L$108)</f>
        <v/>
      </c>
    </row>
    <row r="331" spans="1:20">
      <c r="A331" s="24" t="str">
        <f>IF(I331="","",IF(OR('Identificação da EG'!$B$7=0,'Identificação da EG'!$B$7=""),"",Capa!$C$10))</f>
        <v/>
      </c>
      <c r="B331" s="24" t="str">
        <f>IF(I331="","",IF(OR('Identificação da EG'!$B$7=0,'Identificação da EG'!$B$7=""),"",'Identificação da EG'!$B$7))</f>
        <v/>
      </c>
      <c r="C331" s="24" t="str">
        <f>IF(I331="","",IF(B331="","",VLOOKUP(B331,Auxiliar!$DK$23:$DL$45,2,0)))</f>
        <v/>
      </c>
      <c r="D331" s="24" t="str">
        <f>IF(I331="","",IF(OR('Identificação da EG'!$B$7=0,'Identificação da EG'!$B$7=""),"","Portugal"))</f>
        <v/>
      </c>
      <c r="E331" s="24" t="str">
        <f>IF(I331="","",'Identificação da EG'!$C$7)</f>
        <v/>
      </c>
      <c r="F331" s="24" t="str">
        <f>IF(I331="","",'Identificação da EG'!$E$7)</f>
        <v/>
      </c>
      <c r="G331" s="24" t="str">
        <f t="shared" si="16"/>
        <v/>
      </c>
      <c r="H331" s="24" t="str">
        <f>IF(I331="","",'Identificação da EG'!$D$7)</f>
        <v/>
      </c>
      <c r="I331" s="138" t="str">
        <f t="shared" si="15"/>
        <v/>
      </c>
      <c r="J331" s="138" t="str">
        <v/>
      </c>
      <c r="K331" s="138"/>
      <c r="L331" s="138" t="str">
        <v/>
      </c>
      <c r="M331" s="138" t="str">
        <v/>
      </c>
      <c r="N331" s="138"/>
      <c r="O331" s="138" t="str">
        <v/>
      </c>
      <c r="P331" s="138" t="str">
        <v/>
      </c>
      <c r="Q331" s="138" t="str">
        <f>IF(L329="","","Nº de estabelecimentos participantes")</f>
        <v/>
      </c>
      <c r="R331" s="138" t="str">
        <f t="shared" si="17"/>
        <v/>
      </c>
      <c r="S331" s="138" t="str" cm="1">
        <f t="array" ref="S331">IF(ISBLANK(INDEX('Infraestruturas Recolha'!$P$31:$T$105,INT((ROWS($B$1:B105)-1)/5)+1,MOD(ROWS($B$1:B105)-1,5)+1)),"",INDEX('Infraestruturas Recolha'!$P$31:$T$105,INT((ROWS($B$1:B105)-1)/5)+1,MOD(ROWS($B$1:B105)-1,5)+1))</f>
        <v/>
      </c>
      <c r="T331" s="138" t="str">
        <f>IF(OR(L331="",'Infraestruturas Recolha'!$L$108="",'Infraestruturas Recolha'!$C$108="(máximo 300 carateres)"),"",'Infraestruturas Recolha'!$L$108)</f>
        <v/>
      </c>
    </row>
    <row r="332" spans="1:20">
      <c r="A332" s="24" t="str">
        <f>IF(I332="","",IF(OR('Identificação da EG'!$B$7=0,'Identificação da EG'!$B$7=""),"",Capa!$C$10))</f>
        <v/>
      </c>
      <c r="B332" s="24" t="str">
        <f>IF(I332="","",IF(OR('Identificação da EG'!$B$7=0,'Identificação da EG'!$B$7=""),"",'Identificação da EG'!$B$7))</f>
        <v/>
      </c>
      <c r="C332" s="24" t="str">
        <f>IF(I332="","",IF(B332="","",VLOOKUP(B332,Auxiliar!$DK$23:$DL$45,2,0)))</f>
        <v/>
      </c>
      <c r="D332" s="24" t="str">
        <f>IF(I332="","",IF(OR('Identificação da EG'!$B$7=0,'Identificação da EG'!$B$7=""),"","Portugal"))</f>
        <v/>
      </c>
      <c r="E332" s="24" t="str">
        <f>IF(I332="","",'Identificação da EG'!$C$7)</f>
        <v/>
      </c>
      <c r="F332" s="24" t="str">
        <f>IF(I332="","",'Identificação da EG'!$E$7)</f>
        <v/>
      </c>
      <c r="G332" s="24" t="str">
        <f t="shared" si="16"/>
        <v/>
      </c>
      <c r="H332" s="24" t="str">
        <f>IF(I332="","",'Identificação da EG'!$D$7)</f>
        <v/>
      </c>
      <c r="I332" s="138" t="str">
        <f t="shared" si="15"/>
        <v/>
      </c>
      <c r="J332" s="138" t="str">
        <v/>
      </c>
      <c r="K332" s="138"/>
      <c r="L332" s="138" t="str">
        <v/>
      </c>
      <c r="M332" s="138" t="str">
        <v/>
      </c>
      <c r="N332" s="138"/>
      <c r="O332" s="138" t="str">
        <v/>
      </c>
      <c r="P332" s="138" t="str">
        <v/>
      </c>
      <c r="Q332" s="138" t="str">
        <f>IF(L332="","","Nº de contentores")</f>
        <v/>
      </c>
      <c r="R332" s="138" t="str">
        <f t="shared" si="17"/>
        <v/>
      </c>
      <c r="S332" s="138" t="str" cm="1">
        <f t="array" ref="S332">IF(ISBLANK(INDEX('Infraestruturas Recolha'!$P$31:$T$105,INT((ROWS($B$1:B106)-1)/5)+1,MOD(ROWS($B$1:B106)-1,5)+1)),"",INDEX('Infraestruturas Recolha'!$P$31:$T$105,INT((ROWS($B$1:B106)-1)/5)+1,MOD(ROWS($B$1:B106)-1,5)+1))</f>
        <v/>
      </c>
      <c r="T332" s="138" t="str">
        <f>IF(OR(L332="",'Infraestruturas Recolha'!$L$108="",'Infraestruturas Recolha'!$C$108="(máximo 300 carateres)"),"",'Infraestruturas Recolha'!$L$108)</f>
        <v/>
      </c>
    </row>
    <row r="333" spans="1:20">
      <c r="A333" s="24" t="str">
        <f>IF(I333="","",IF(OR('Identificação da EG'!$B$7=0,'Identificação da EG'!$B$7=""),"",Capa!$C$10))</f>
        <v/>
      </c>
      <c r="B333" s="24" t="str">
        <f>IF(I333="","",IF(OR('Identificação da EG'!$B$7=0,'Identificação da EG'!$B$7=""),"",'Identificação da EG'!$B$7))</f>
        <v/>
      </c>
      <c r="C333" s="24" t="str">
        <f>IF(I333="","",IF(B333="","",VLOOKUP(B333,Auxiliar!$DK$23:$DL$45,2,0)))</f>
        <v/>
      </c>
      <c r="D333" s="24" t="str">
        <f>IF(I333="","",IF(OR('Identificação da EG'!$B$7=0,'Identificação da EG'!$B$7=""),"","Portugal"))</f>
        <v/>
      </c>
      <c r="E333" s="24" t="str">
        <f>IF(I333="","",'Identificação da EG'!$C$7)</f>
        <v/>
      </c>
      <c r="F333" s="24" t="str">
        <f>IF(I333="","",'Identificação da EG'!$E$7)</f>
        <v/>
      </c>
      <c r="G333" s="24" t="str">
        <f t="shared" si="16"/>
        <v/>
      </c>
      <c r="H333" s="24" t="str">
        <f>IF(I333="","",'Identificação da EG'!$D$7)</f>
        <v/>
      </c>
      <c r="I333" s="138" t="str">
        <f t="shared" si="15"/>
        <v/>
      </c>
      <c r="J333" s="138" t="str">
        <v/>
      </c>
      <c r="K333" s="138"/>
      <c r="L333" s="138" t="str">
        <v/>
      </c>
      <c r="M333" s="138" t="str">
        <v/>
      </c>
      <c r="N333" s="138"/>
      <c r="O333" s="138" t="str">
        <v/>
      </c>
      <c r="P333" s="138" t="str">
        <v/>
      </c>
      <c r="Q333" s="138" t="str">
        <f>IF(L332="","","Nº de alojamentos abrangidos")</f>
        <v/>
      </c>
      <c r="R333" s="138" t="str">
        <f t="shared" si="17"/>
        <v/>
      </c>
      <c r="S333" s="138" t="str" cm="1">
        <f t="array" ref="S333">IF(ISBLANK(INDEX('Infraestruturas Recolha'!$P$31:$T$105,INT((ROWS($B$1:B107)-1)/5)+1,MOD(ROWS($B$1:B107)-1,5)+1)),"",INDEX('Infraestruturas Recolha'!$P$31:$T$105,INT((ROWS($B$1:B107)-1)/5)+1,MOD(ROWS($B$1:B107)-1,5)+1))</f>
        <v/>
      </c>
      <c r="T333" s="138" t="str">
        <f>IF(OR(L333="",'Infraestruturas Recolha'!$L$108="",'Infraestruturas Recolha'!$C$108="(máximo 300 carateres)"),"",'Infraestruturas Recolha'!$L$108)</f>
        <v/>
      </c>
    </row>
    <row r="334" spans="1:20">
      <c r="A334" s="24" t="str">
        <f>IF(I334="","",IF(OR('Identificação da EG'!$B$7=0,'Identificação da EG'!$B$7=""),"",Capa!$C$10))</f>
        <v/>
      </c>
      <c r="B334" s="24" t="str">
        <f>IF(I334="","",IF(OR('Identificação da EG'!$B$7=0,'Identificação da EG'!$B$7=""),"",'Identificação da EG'!$B$7))</f>
        <v/>
      </c>
      <c r="C334" s="24" t="str">
        <f>IF(I334="","",IF(B334="","",VLOOKUP(B334,Auxiliar!$DK$23:$DL$45,2,0)))</f>
        <v/>
      </c>
      <c r="D334" s="24" t="str">
        <f>IF(I334="","",IF(OR('Identificação da EG'!$B$7=0,'Identificação da EG'!$B$7=""),"","Portugal"))</f>
        <v/>
      </c>
      <c r="E334" s="24" t="str">
        <f>IF(I334="","",'Identificação da EG'!$C$7)</f>
        <v/>
      </c>
      <c r="F334" s="24" t="str">
        <f>IF(I334="","",'Identificação da EG'!$E$7)</f>
        <v/>
      </c>
      <c r="G334" s="24" t="str">
        <f t="shared" si="16"/>
        <v/>
      </c>
      <c r="H334" s="24" t="str">
        <f>IF(I334="","",'Identificação da EG'!$D$7)</f>
        <v/>
      </c>
      <c r="I334" s="138" t="str">
        <f t="shared" si="15"/>
        <v/>
      </c>
      <c r="J334" s="138" t="str">
        <v/>
      </c>
      <c r="K334" s="138"/>
      <c r="L334" s="138" t="str">
        <v/>
      </c>
      <c r="M334" s="138" t="str">
        <v/>
      </c>
      <c r="N334" s="138"/>
      <c r="O334" s="138" t="str">
        <v/>
      </c>
      <c r="P334" s="138" t="str">
        <v/>
      </c>
      <c r="Q334" s="138" t="str">
        <f>IF(L332="","","Nº de estabelecimentos abrangidos")</f>
        <v/>
      </c>
      <c r="R334" s="138" t="str">
        <f t="shared" si="17"/>
        <v/>
      </c>
      <c r="S334" s="138" t="str" cm="1">
        <f t="array" ref="S334">IF(ISBLANK(INDEX('Infraestruturas Recolha'!$P$31:$T$105,INT((ROWS($B$1:B108)-1)/5)+1,MOD(ROWS($B$1:B108)-1,5)+1)),"",INDEX('Infraestruturas Recolha'!$P$31:$T$105,INT((ROWS($B$1:B108)-1)/5)+1,MOD(ROWS($B$1:B108)-1,5)+1))</f>
        <v/>
      </c>
      <c r="T334" s="138" t="str">
        <f>IF(OR(L334="",'Infraestruturas Recolha'!$L$108="",'Infraestruturas Recolha'!$C$108="(máximo 300 carateres)"),"",'Infraestruturas Recolha'!$L$108)</f>
        <v/>
      </c>
    </row>
    <row r="335" spans="1:20">
      <c r="A335" s="24" t="str">
        <f>IF(I335="","",IF(OR('Identificação da EG'!$B$7=0,'Identificação da EG'!$B$7=""),"",Capa!$C$10))</f>
        <v/>
      </c>
      <c r="B335" s="24" t="str">
        <f>IF(I335="","",IF(OR('Identificação da EG'!$B$7=0,'Identificação da EG'!$B$7=""),"",'Identificação da EG'!$B$7))</f>
        <v/>
      </c>
      <c r="C335" s="24" t="str">
        <f>IF(I335="","",IF(B335="","",VLOOKUP(B335,Auxiliar!$DK$23:$DL$45,2,0)))</f>
        <v/>
      </c>
      <c r="D335" s="24" t="str">
        <f>IF(I335="","",IF(OR('Identificação da EG'!$B$7=0,'Identificação da EG'!$B$7=""),"","Portugal"))</f>
        <v/>
      </c>
      <c r="E335" s="24" t="str">
        <f>IF(I335="","",'Identificação da EG'!$C$7)</f>
        <v/>
      </c>
      <c r="F335" s="24" t="str">
        <f>IF(I335="","",'Identificação da EG'!$E$7)</f>
        <v/>
      </c>
      <c r="G335" s="24" t="str">
        <f t="shared" si="16"/>
        <v/>
      </c>
      <c r="H335" s="24" t="str">
        <f>IF(I335="","",'Identificação da EG'!$D$7)</f>
        <v/>
      </c>
      <c r="I335" s="138" t="str">
        <f t="shared" si="15"/>
        <v/>
      </c>
      <c r="J335" s="138" t="str">
        <v/>
      </c>
      <c r="K335" s="138"/>
      <c r="L335" s="138" t="str">
        <v/>
      </c>
      <c r="M335" s="138" t="str">
        <v/>
      </c>
      <c r="N335" s="138"/>
      <c r="O335" s="138" t="str">
        <v/>
      </c>
      <c r="P335" s="138" t="str">
        <v/>
      </c>
      <c r="Q335" s="138" t="str">
        <f>IF(L333="","","Nº de alojamentos participantes")</f>
        <v/>
      </c>
      <c r="R335" s="138" t="str">
        <f t="shared" si="17"/>
        <v/>
      </c>
      <c r="S335" s="138" t="str" cm="1">
        <f t="array" ref="S335">IF(ISBLANK(INDEX('Infraestruturas Recolha'!$P$31:$T$105,INT((ROWS($B$1:B109)-1)/5)+1,MOD(ROWS($B$1:B109)-1,5)+1)),"",INDEX('Infraestruturas Recolha'!$P$31:$T$105,INT((ROWS($B$1:B109)-1)/5)+1,MOD(ROWS($B$1:B109)-1,5)+1))</f>
        <v/>
      </c>
      <c r="T335" s="138" t="str">
        <f>IF(OR(L335="",'Infraestruturas Recolha'!$L$108="",'Infraestruturas Recolha'!$C$108="(máximo 300 carateres)"),"",'Infraestruturas Recolha'!$L$108)</f>
        <v/>
      </c>
    </row>
    <row r="336" spans="1:20">
      <c r="A336" s="24" t="str">
        <f>IF(I336="","",IF(OR('Identificação da EG'!$B$7=0,'Identificação da EG'!$B$7=""),"",Capa!$C$10))</f>
        <v/>
      </c>
      <c r="B336" s="24" t="str">
        <f>IF(I336="","",IF(OR('Identificação da EG'!$B$7=0,'Identificação da EG'!$B$7=""),"",'Identificação da EG'!$B$7))</f>
        <v/>
      </c>
      <c r="C336" s="24" t="str">
        <f>IF(I336="","",IF(B336="","",VLOOKUP(B336,Auxiliar!$DK$23:$DL$45,2,0)))</f>
        <v/>
      </c>
      <c r="D336" s="24" t="str">
        <f>IF(I336="","",IF(OR('Identificação da EG'!$B$7=0,'Identificação da EG'!$B$7=""),"","Portugal"))</f>
        <v/>
      </c>
      <c r="E336" s="24" t="str">
        <f>IF(I336="","",'Identificação da EG'!$C$7)</f>
        <v/>
      </c>
      <c r="F336" s="24" t="str">
        <f>IF(I336="","",'Identificação da EG'!$E$7)</f>
        <v/>
      </c>
      <c r="G336" s="24" t="str">
        <f t="shared" si="16"/>
        <v/>
      </c>
      <c r="H336" s="24" t="str">
        <f>IF(I336="","",'Identificação da EG'!$D$7)</f>
        <v/>
      </c>
      <c r="I336" s="138" t="str">
        <f t="shared" si="15"/>
        <v/>
      </c>
      <c r="J336" s="138" t="str">
        <v/>
      </c>
      <c r="K336" s="138"/>
      <c r="L336" s="138" t="str">
        <v/>
      </c>
      <c r="M336" s="138" t="str">
        <v/>
      </c>
      <c r="N336" s="138"/>
      <c r="O336" s="138" t="str">
        <v/>
      </c>
      <c r="P336" s="138" t="str">
        <v/>
      </c>
      <c r="Q336" s="138" t="str">
        <f>IF(L334="","","Nº de estabelecimentos participantes")</f>
        <v/>
      </c>
      <c r="R336" s="138" t="str">
        <f t="shared" si="17"/>
        <v/>
      </c>
      <c r="S336" s="138" t="str" cm="1">
        <f t="array" ref="S336">IF(ISBLANK(INDEX('Infraestruturas Recolha'!$P$31:$T$105,INT((ROWS($B$1:B110)-1)/5)+1,MOD(ROWS($B$1:B110)-1,5)+1)),"",INDEX('Infraestruturas Recolha'!$P$31:$T$105,INT((ROWS($B$1:B110)-1)/5)+1,MOD(ROWS($B$1:B110)-1,5)+1))</f>
        <v/>
      </c>
      <c r="T336" s="138" t="str">
        <f>IF(OR(L336="",'Infraestruturas Recolha'!$L$108="",'Infraestruturas Recolha'!$C$108="(máximo 300 carateres)"),"",'Infraestruturas Recolha'!$L$108)</f>
        <v/>
      </c>
    </row>
    <row r="337" spans="1:20">
      <c r="A337" s="24" t="str">
        <f>IF(I337="","",IF(OR('Identificação da EG'!$B$7=0,'Identificação da EG'!$B$7=""),"",Capa!$C$10))</f>
        <v/>
      </c>
      <c r="B337" s="24" t="str">
        <f>IF(I337="","",IF(OR('Identificação da EG'!$B$7=0,'Identificação da EG'!$B$7=""),"",'Identificação da EG'!$B$7))</f>
        <v/>
      </c>
      <c r="C337" s="24" t="str">
        <f>IF(I337="","",IF(B337="","",VLOOKUP(B337,Auxiliar!$DK$23:$DL$45,2,0)))</f>
        <v/>
      </c>
      <c r="D337" s="24" t="str">
        <f>IF(I337="","",IF(OR('Identificação da EG'!$B$7=0,'Identificação da EG'!$B$7=""),"","Portugal"))</f>
        <v/>
      </c>
      <c r="E337" s="24" t="str">
        <f>IF(I337="","",'Identificação da EG'!$C$7)</f>
        <v/>
      </c>
      <c r="F337" s="24" t="str">
        <f>IF(I337="","",'Identificação da EG'!$E$7)</f>
        <v/>
      </c>
      <c r="G337" s="24" t="str">
        <f t="shared" si="16"/>
        <v/>
      </c>
      <c r="H337" s="24" t="str">
        <f>IF(I337="","",'Identificação da EG'!$D$7)</f>
        <v/>
      </c>
      <c r="I337" s="138" t="str">
        <f t="shared" si="15"/>
        <v/>
      </c>
      <c r="J337" s="138" t="str">
        <v/>
      </c>
      <c r="K337" s="138"/>
      <c r="L337" s="138" t="str">
        <v/>
      </c>
      <c r="M337" s="138" t="str">
        <v/>
      </c>
      <c r="N337" s="138"/>
      <c r="O337" s="138" t="str">
        <v/>
      </c>
      <c r="P337" s="138" t="str">
        <v/>
      </c>
      <c r="Q337" s="138" t="str">
        <f>IF(L337="","","Nº de contentores")</f>
        <v/>
      </c>
      <c r="R337" s="138" t="str">
        <f t="shared" si="17"/>
        <v/>
      </c>
      <c r="S337" s="138" t="str" cm="1">
        <f t="array" ref="S337">IF(ISBLANK(INDEX('Infraestruturas Recolha'!$P$31:$T$105,INT((ROWS($B$1:B111)-1)/5)+1,MOD(ROWS($B$1:B111)-1,5)+1)),"",INDEX('Infraestruturas Recolha'!$P$31:$T$105,INT((ROWS($B$1:B111)-1)/5)+1,MOD(ROWS($B$1:B111)-1,5)+1))</f>
        <v/>
      </c>
      <c r="T337" s="138" t="str">
        <f>IF(OR(L337="",'Infraestruturas Recolha'!$L$108="",'Infraestruturas Recolha'!$C$108="(máximo 300 carateres)"),"",'Infraestruturas Recolha'!$L$108)</f>
        <v/>
      </c>
    </row>
    <row r="338" spans="1:20">
      <c r="A338" s="24" t="str">
        <f>IF(I338="","",IF(OR('Identificação da EG'!$B$7=0,'Identificação da EG'!$B$7=""),"",Capa!$C$10))</f>
        <v/>
      </c>
      <c r="B338" s="24" t="str">
        <f>IF(I338="","",IF(OR('Identificação da EG'!$B$7=0,'Identificação da EG'!$B$7=""),"",'Identificação da EG'!$B$7))</f>
        <v/>
      </c>
      <c r="C338" s="24" t="str">
        <f>IF(I338="","",IF(B338="","",VLOOKUP(B338,Auxiliar!$DK$23:$DL$45,2,0)))</f>
        <v/>
      </c>
      <c r="D338" s="24" t="str">
        <f>IF(I338="","",IF(OR('Identificação da EG'!$B$7=0,'Identificação da EG'!$B$7=""),"","Portugal"))</f>
        <v/>
      </c>
      <c r="E338" s="24" t="str">
        <f>IF(I338="","",'Identificação da EG'!$C$7)</f>
        <v/>
      </c>
      <c r="F338" s="24" t="str">
        <f>IF(I338="","",'Identificação da EG'!$E$7)</f>
        <v/>
      </c>
      <c r="G338" s="24" t="str">
        <f t="shared" si="16"/>
        <v/>
      </c>
      <c r="H338" s="24" t="str">
        <f>IF(I338="","",'Identificação da EG'!$D$7)</f>
        <v/>
      </c>
      <c r="I338" s="138" t="str">
        <f t="shared" si="15"/>
        <v/>
      </c>
      <c r="J338" s="138" t="str">
        <v/>
      </c>
      <c r="K338" s="138"/>
      <c r="L338" s="138" t="str">
        <v/>
      </c>
      <c r="M338" s="138" t="str">
        <v/>
      </c>
      <c r="N338" s="138"/>
      <c r="O338" s="138" t="str">
        <v/>
      </c>
      <c r="P338" s="138" t="str">
        <v/>
      </c>
      <c r="Q338" s="138" t="str">
        <f>IF(L337="","","Nº de alojamentos abrangidos")</f>
        <v/>
      </c>
      <c r="R338" s="138" t="str">
        <f t="shared" si="17"/>
        <v/>
      </c>
      <c r="S338" s="138" t="str" cm="1">
        <f t="array" ref="S338">IF(ISBLANK(INDEX('Infraestruturas Recolha'!$P$31:$T$105,INT((ROWS($B$1:B112)-1)/5)+1,MOD(ROWS($B$1:B112)-1,5)+1)),"",INDEX('Infraestruturas Recolha'!$P$31:$T$105,INT((ROWS($B$1:B112)-1)/5)+1,MOD(ROWS($B$1:B112)-1,5)+1))</f>
        <v/>
      </c>
      <c r="T338" s="138" t="str">
        <f>IF(OR(L338="",'Infraestruturas Recolha'!$L$108="",'Infraestruturas Recolha'!$C$108="(máximo 300 carateres)"),"",'Infraestruturas Recolha'!$L$108)</f>
        <v/>
      </c>
    </row>
    <row r="339" spans="1:20">
      <c r="A339" s="24" t="str">
        <f>IF(I339="","",IF(OR('Identificação da EG'!$B$7=0,'Identificação da EG'!$B$7=""),"",Capa!$C$10))</f>
        <v/>
      </c>
      <c r="B339" s="24" t="str">
        <f>IF(I339="","",IF(OR('Identificação da EG'!$B$7=0,'Identificação da EG'!$B$7=""),"",'Identificação da EG'!$B$7))</f>
        <v/>
      </c>
      <c r="C339" s="24" t="str">
        <f>IF(I339="","",IF(B339="","",VLOOKUP(B339,Auxiliar!$DK$23:$DL$45,2,0)))</f>
        <v/>
      </c>
      <c r="D339" s="24" t="str">
        <f>IF(I339="","",IF(OR('Identificação da EG'!$B$7=0,'Identificação da EG'!$B$7=""),"","Portugal"))</f>
        <v/>
      </c>
      <c r="E339" s="24" t="str">
        <f>IF(I339="","",'Identificação da EG'!$C$7)</f>
        <v/>
      </c>
      <c r="F339" s="24" t="str">
        <f>IF(I339="","",'Identificação da EG'!$E$7)</f>
        <v/>
      </c>
      <c r="G339" s="24" t="str">
        <f t="shared" si="16"/>
        <v/>
      </c>
      <c r="H339" s="24" t="str">
        <f>IF(I339="","",'Identificação da EG'!$D$7)</f>
        <v/>
      </c>
      <c r="I339" s="138" t="str">
        <f t="shared" si="15"/>
        <v/>
      </c>
      <c r="J339" s="138" t="str">
        <v/>
      </c>
      <c r="K339" s="138"/>
      <c r="L339" s="138" t="str">
        <v/>
      </c>
      <c r="M339" s="138" t="str">
        <v/>
      </c>
      <c r="N339" s="138"/>
      <c r="O339" s="138" t="str">
        <v/>
      </c>
      <c r="P339" s="138" t="str">
        <v/>
      </c>
      <c r="Q339" s="138" t="str">
        <f>IF(L337="","","Nº de estabelecimentos abrangidos")</f>
        <v/>
      </c>
      <c r="R339" s="138" t="str">
        <f t="shared" si="17"/>
        <v/>
      </c>
      <c r="S339" s="138" t="str" cm="1">
        <f t="array" ref="S339">IF(ISBLANK(INDEX('Infraestruturas Recolha'!$P$31:$T$105,INT((ROWS($B$1:B113)-1)/5)+1,MOD(ROWS($B$1:B113)-1,5)+1)),"",INDEX('Infraestruturas Recolha'!$P$31:$T$105,INT((ROWS($B$1:B113)-1)/5)+1,MOD(ROWS($B$1:B113)-1,5)+1))</f>
        <v/>
      </c>
      <c r="T339" s="138" t="str">
        <f>IF(OR(L339="",'Infraestruturas Recolha'!$L$108="",'Infraestruturas Recolha'!$C$108="(máximo 300 carateres)"),"",'Infraestruturas Recolha'!$L$108)</f>
        <v/>
      </c>
    </row>
    <row r="340" spans="1:20">
      <c r="A340" s="24" t="str">
        <f>IF(I340="","",IF(OR('Identificação da EG'!$B$7=0,'Identificação da EG'!$B$7=""),"",Capa!$C$10))</f>
        <v/>
      </c>
      <c r="B340" s="24" t="str">
        <f>IF(I340="","",IF(OR('Identificação da EG'!$B$7=0,'Identificação da EG'!$B$7=""),"",'Identificação da EG'!$B$7))</f>
        <v/>
      </c>
      <c r="C340" s="24" t="str">
        <f>IF(I340="","",IF(B340="","",VLOOKUP(B340,Auxiliar!$DK$23:$DL$45,2,0)))</f>
        <v/>
      </c>
      <c r="D340" s="24" t="str">
        <f>IF(I340="","",IF(OR('Identificação da EG'!$B$7=0,'Identificação da EG'!$B$7=""),"","Portugal"))</f>
        <v/>
      </c>
      <c r="E340" s="24" t="str">
        <f>IF(I340="","",'Identificação da EG'!$C$7)</f>
        <v/>
      </c>
      <c r="F340" s="24" t="str">
        <f>IF(I340="","",'Identificação da EG'!$E$7)</f>
        <v/>
      </c>
      <c r="G340" s="24" t="str">
        <f t="shared" si="16"/>
        <v/>
      </c>
      <c r="H340" s="24" t="str">
        <f>IF(I340="","",'Identificação da EG'!$D$7)</f>
        <v/>
      </c>
      <c r="I340" s="138" t="str">
        <f t="shared" si="15"/>
        <v/>
      </c>
      <c r="J340" s="138" t="str">
        <v/>
      </c>
      <c r="K340" s="138"/>
      <c r="L340" s="138" t="str">
        <v/>
      </c>
      <c r="M340" s="138" t="str">
        <v/>
      </c>
      <c r="N340" s="138"/>
      <c r="O340" s="138" t="str">
        <v/>
      </c>
      <c r="P340" s="138" t="str">
        <v/>
      </c>
      <c r="Q340" s="138" t="str">
        <f>IF(L338="","","Nº de alojamentos participantes")</f>
        <v/>
      </c>
      <c r="R340" s="138" t="str">
        <f t="shared" si="17"/>
        <v/>
      </c>
      <c r="S340" s="138" t="str" cm="1">
        <f t="array" ref="S340">IF(ISBLANK(INDEX('Infraestruturas Recolha'!$P$31:$T$105,INT((ROWS($B$1:B114)-1)/5)+1,MOD(ROWS($B$1:B114)-1,5)+1)),"",INDEX('Infraestruturas Recolha'!$P$31:$T$105,INT((ROWS($B$1:B114)-1)/5)+1,MOD(ROWS($B$1:B114)-1,5)+1))</f>
        <v/>
      </c>
      <c r="T340" s="138" t="str">
        <f>IF(OR(L340="",'Infraestruturas Recolha'!$L$108="",'Infraestruturas Recolha'!$C$108="(máximo 300 carateres)"),"",'Infraestruturas Recolha'!$L$108)</f>
        <v/>
      </c>
    </row>
    <row r="341" spans="1:20">
      <c r="A341" s="24" t="str">
        <f>IF(I341="","",IF(OR('Identificação da EG'!$B$7=0,'Identificação da EG'!$B$7=""),"",Capa!$C$10))</f>
        <v/>
      </c>
      <c r="B341" s="24" t="str">
        <f>IF(I341="","",IF(OR('Identificação da EG'!$B$7=0,'Identificação da EG'!$B$7=""),"",'Identificação da EG'!$B$7))</f>
        <v/>
      </c>
      <c r="C341" s="24" t="str">
        <f>IF(I341="","",IF(B341="","",VLOOKUP(B341,Auxiliar!$DK$23:$DL$45,2,0)))</f>
        <v/>
      </c>
      <c r="D341" s="24" t="str">
        <f>IF(I341="","",IF(OR('Identificação da EG'!$B$7=0,'Identificação da EG'!$B$7=""),"","Portugal"))</f>
        <v/>
      </c>
      <c r="E341" s="24" t="str">
        <f>IF(I341="","",'Identificação da EG'!$C$7)</f>
        <v/>
      </c>
      <c r="F341" s="24" t="str">
        <f>IF(I341="","",'Identificação da EG'!$E$7)</f>
        <v/>
      </c>
      <c r="G341" s="24" t="str">
        <f t="shared" si="16"/>
        <v/>
      </c>
      <c r="H341" s="24" t="str">
        <f>IF(I341="","",'Identificação da EG'!$D$7)</f>
        <v/>
      </c>
      <c r="I341" s="138" t="str">
        <f t="shared" si="15"/>
        <v/>
      </c>
      <c r="J341" s="138" t="str">
        <v/>
      </c>
      <c r="K341" s="138"/>
      <c r="L341" s="138" t="str">
        <v/>
      </c>
      <c r="M341" s="138" t="str">
        <v/>
      </c>
      <c r="N341" s="138"/>
      <c r="O341" s="138" t="str">
        <v/>
      </c>
      <c r="P341" s="138" t="str">
        <v/>
      </c>
      <c r="Q341" s="138" t="str">
        <f>IF(L339="","","Nº de estabelecimentos participantes")</f>
        <v/>
      </c>
      <c r="R341" s="138" t="str">
        <f t="shared" si="17"/>
        <v/>
      </c>
      <c r="S341" s="138" t="str" cm="1">
        <f t="array" ref="S341">IF(ISBLANK(INDEX('Infraestruturas Recolha'!$P$31:$T$105,INT((ROWS($B$1:B115)-1)/5)+1,MOD(ROWS($B$1:B115)-1,5)+1)),"",INDEX('Infraestruturas Recolha'!$P$31:$T$105,INT((ROWS($B$1:B115)-1)/5)+1,MOD(ROWS($B$1:B115)-1,5)+1))</f>
        <v/>
      </c>
      <c r="T341" s="138" t="str">
        <f>IF(OR(L341="",'Infraestruturas Recolha'!$L$108="",'Infraestruturas Recolha'!$C$108="(máximo 300 carateres)"),"",'Infraestruturas Recolha'!$L$108)</f>
        <v/>
      </c>
    </row>
    <row r="342" spans="1:20">
      <c r="A342" s="24" t="str">
        <f>IF(I342="","",IF(OR('Identificação da EG'!$B$7=0,'Identificação da EG'!$B$7=""),"",Capa!$C$10))</f>
        <v/>
      </c>
      <c r="B342" s="24" t="str">
        <f>IF(I342="","",IF(OR('Identificação da EG'!$B$7=0,'Identificação da EG'!$B$7=""),"",'Identificação da EG'!$B$7))</f>
        <v/>
      </c>
      <c r="C342" s="24" t="str">
        <f>IF(I342="","",IF(B342="","",VLOOKUP(B342,Auxiliar!$DK$23:$DL$45,2,0)))</f>
        <v/>
      </c>
      <c r="D342" s="24" t="str">
        <f>IF(I342="","",IF(OR('Identificação da EG'!$B$7=0,'Identificação da EG'!$B$7=""),"","Portugal"))</f>
        <v/>
      </c>
      <c r="E342" s="24" t="str">
        <f>IF(I342="","",'Identificação da EG'!$C$7)</f>
        <v/>
      </c>
      <c r="F342" s="24" t="str">
        <f>IF(I342="","",'Identificação da EG'!$E$7)</f>
        <v/>
      </c>
      <c r="G342" s="24" t="str">
        <f t="shared" si="16"/>
        <v/>
      </c>
      <c r="H342" s="24" t="str">
        <f>IF(I342="","",'Identificação da EG'!$D$7)</f>
        <v/>
      </c>
      <c r="I342" s="138" t="str">
        <f t="shared" si="15"/>
        <v/>
      </c>
      <c r="J342" s="138" t="str">
        <v/>
      </c>
      <c r="K342" s="138"/>
      <c r="L342" s="138" t="str">
        <v/>
      </c>
      <c r="M342" s="138" t="str">
        <v/>
      </c>
      <c r="N342" s="138"/>
      <c r="O342" s="138" t="str">
        <v/>
      </c>
      <c r="P342" s="138" t="str">
        <v/>
      </c>
      <c r="Q342" s="138" t="str">
        <f>IF(L342="","","Nº de contentores")</f>
        <v/>
      </c>
      <c r="R342" s="138" t="str">
        <f t="shared" si="17"/>
        <v/>
      </c>
      <c r="S342" s="138" t="str" cm="1">
        <f t="array" ref="S342">IF(ISBLANK(INDEX('Infraestruturas Recolha'!$P$31:$T$105,INT((ROWS($B$1:B116)-1)/5)+1,MOD(ROWS($B$1:B116)-1,5)+1)),"",INDEX('Infraestruturas Recolha'!$P$31:$T$105,INT((ROWS($B$1:B116)-1)/5)+1,MOD(ROWS($B$1:B116)-1,5)+1))</f>
        <v/>
      </c>
      <c r="T342" s="138" t="str">
        <f>IF(OR(L342="",'Infraestruturas Recolha'!$L$108="",'Infraestruturas Recolha'!$C$108="(máximo 300 carateres)"),"",'Infraestruturas Recolha'!$L$108)</f>
        <v/>
      </c>
    </row>
    <row r="343" spans="1:20">
      <c r="A343" s="24" t="str">
        <f>IF(I343="","",IF(OR('Identificação da EG'!$B$7=0,'Identificação da EG'!$B$7=""),"",Capa!$C$10))</f>
        <v/>
      </c>
      <c r="B343" s="24" t="str">
        <f>IF(I343="","",IF(OR('Identificação da EG'!$B$7=0,'Identificação da EG'!$B$7=""),"",'Identificação da EG'!$B$7))</f>
        <v/>
      </c>
      <c r="C343" s="24" t="str">
        <f>IF(I343="","",IF(B343="","",VLOOKUP(B343,Auxiliar!$DK$23:$DL$45,2,0)))</f>
        <v/>
      </c>
      <c r="D343" s="24" t="str">
        <f>IF(I343="","",IF(OR('Identificação da EG'!$B$7=0,'Identificação da EG'!$B$7=""),"","Portugal"))</f>
        <v/>
      </c>
      <c r="E343" s="24" t="str">
        <f>IF(I343="","",'Identificação da EG'!$C$7)</f>
        <v/>
      </c>
      <c r="F343" s="24" t="str">
        <f>IF(I343="","",'Identificação da EG'!$E$7)</f>
        <v/>
      </c>
      <c r="G343" s="24" t="str">
        <f t="shared" si="16"/>
        <v/>
      </c>
      <c r="H343" s="24" t="str">
        <f>IF(I343="","",'Identificação da EG'!$D$7)</f>
        <v/>
      </c>
      <c r="I343" s="138" t="str">
        <f t="shared" si="15"/>
        <v/>
      </c>
      <c r="J343" s="138" t="str">
        <v/>
      </c>
      <c r="K343" s="138"/>
      <c r="L343" s="138" t="str">
        <v/>
      </c>
      <c r="M343" s="138" t="str">
        <v/>
      </c>
      <c r="N343" s="138"/>
      <c r="O343" s="138" t="str">
        <v/>
      </c>
      <c r="P343" s="138" t="str">
        <v/>
      </c>
      <c r="Q343" s="138" t="str">
        <f>IF(L342="","","Nº de alojamentos abrangidos")</f>
        <v/>
      </c>
      <c r="R343" s="138" t="str">
        <f t="shared" si="17"/>
        <v/>
      </c>
      <c r="S343" s="138" t="str" cm="1">
        <f t="array" ref="S343">IF(ISBLANK(INDEX('Infraestruturas Recolha'!$P$31:$T$105,INT((ROWS($B$1:B117)-1)/5)+1,MOD(ROWS($B$1:B117)-1,5)+1)),"",INDEX('Infraestruturas Recolha'!$P$31:$T$105,INT((ROWS($B$1:B117)-1)/5)+1,MOD(ROWS($B$1:B117)-1,5)+1))</f>
        <v/>
      </c>
      <c r="T343" s="138" t="str">
        <f>IF(OR(L343="",'Infraestruturas Recolha'!$L$108="",'Infraestruturas Recolha'!$C$108="(máximo 300 carateres)"),"",'Infraestruturas Recolha'!$L$108)</f>
        <v/>
      </c>
    </row>
    <row r="344" spans="1:20">
      <c r="A344" s="24" t="str">
        <f>IF(I344="","",IF(OR('Identificação da EG'!$B$7=0,'Identificação da EG'!$B$7=""),"",Capa!$C$10))</f>
        <v/>
      </c>
      <c r="B344" s="24" t="str">
        <f>IF(I344="","",IF(OR('Identificação da EG'!$B$7=0,'Identificação da EG'!$B$7=""),"",'Identificação da EG'!$B$7))</f>
        <v/>
      </c>
      <c r="C344" s="24" t="str">
        <f>IF(I344="","",IF(B344="","",VLOOKUP(B344,Auxiliar!$DK$23:$DL$45,2,0)))</f>
        <v/>
      </c>
      <c r="D344" s="24" t="str">
        <f>IF(I344="","",IF(OR('Identificação da EG'!$B$7=0,'Identificação da EG'!$B$7=""),"","Portugal"))</f>
        <v/>
      </c>
      <c r="E344" s="24" t="str">
        <f>IF(I344="","",'Identificação da EG'!$C$7)</f>
        <v/>
      </c>
      <c r="F344" s="24" t="str">
        <f>IF(I344="","",'Identificação da EG'!$E$7)</f>
        <v/>
      </c>
      <c r="G344" s="24" t="str">
        <f t="shared" si="16"/>
        <v/>
      </c>
      <c r="H344" s="24" t="str">
        <f>IF(I344="","",'Identificação da EG'!$D$7)</f>
        <v/>
      </c>
      <c r="I344" s="138" t="str">
        <f t="shared" si="15"/>
        <v/>
      </c>
      <c r="J344" s="138" t="str">
        <v/>
      </c>
      <c r="K344" s="138"/>
      <c r="L344" s="138" t="str">
        <v/>
      </c>
      <c r="M344" s="138" t="str">
        <v/>
      </c>
      <c r="N344" s="138"/>
      <c r="O344" s="138" t="str">
        <v/>
      </c>
      <c r="P344" s="138" t="str">
        <v/>
      </c>
      <c r="Q344" s="138" t="str">
        <f>IF(L342="","","Nº de estabelecimentos abrangidos")</f>
        <v/>
      </c>
      <c r="R344" s="138" t="str">
        <f t="shared" si="17"/>
        <v/>
      </c>
      <c r="S344" s="138" t="str" cm="1">
        <f t="array" ref="S344">IF(ISBLANK(INDEX('Infraestruturas Recolha'!$P$31:$T$105,INT((ROWS($B$1:B118)-1)/5)+1,MOD(ROWS($B$1:B118)-1,5)+1)),"",INDEX('Infraestruturas Recolha'!$P$31:$T$105,INT((ROWS($B$1:B118)-1)/5)+1,MOD(ROWS($B$1:B118)-1,5)+1))</f>
        <v/>
      </c>
      <c r="T344" s="138" t="str">
        <f>IF(OR(L344="",'Infraestruturas Recolha'!$L$108="",'Infraestruturas Recolha'!$C$108="(máximo 300 carateres)"),"",'Infraestruturas Recolha'!$L$108)</f>
        <v/>
      </c>
    </row>
    <row r="345" spans="1:20">
      <c r="A345" s="24" t="str">
        <f>IF(I345="","",IF(OR('Identificação da EG'!$B$7=0,'Identificação da EG'!$B$7=""),"",Capa!$C$10))</f>
        <v/>
      </c>
      <c r="B345" s="24" t="str">
        <f>IF(I345="","",IF(OR('Identificação da EG'!$B$7=0,'Identificação da EG'!$B$7=""),"",'Identificação da EG'!$B$7))</f>
        <v/>
      </c>
      <c r="C345" s="24" t="str">
        <f>IF(I345="","",IF(B345="","",VLOOKUP(B345,Auxiliar!$DK$23:$DL$45,2,0)))</f>
        <v/>
      </c>
      <c r="D345" s="24" t="str">
        <f>IF(I345="","",IF(OR('Identificação da EG'!$B$7=0,'Identificação da EG'!$B$7=""),"","Portugal"))</f>
        <v/>
      </c>
      <c r="E345" s="24" t="str">
        <f>IF(I345="","",'Identificação da EG'!$C$7)</f>
        <v/>
      </c>
      <c r="F345" s="24" t="str">
        <f>IF(I345="","",'Identificação da EG'!$E$7)</f>
        <v/>
      </c>
      <c r="G345" s="24" t="str">
        <f t="shared" si="16"/>
        <v/>
      </c>
      <c r="H345" s="24" t="str">
        <f>IF(I345="","",'Identificação da EG'!$D$7)</f>
        <v/>
      </c>
      <c r="I345" s="138" t="str">
        <f t="shared" si="15"/>
        <v/>
      </c>
      <c r="J345" s="138" t="str">
        <v/>
      </c>
      <c r="K345" s="138"/>
      <c r="L345" s="138" t="str">
        <v/>
      </c>
      <c r="M345" s="138" t="str">
        <v/>
      </c>
      <c r="N345" s="138"/>
      <c r="O345" s="138" t="str">
        <v/>
      </c>
      <c r="P345" s="138" t="str">
        <v/>
      </c>
      <c r="Q345" s="138" t="str">
        <f>IF(L343="","","Nº de alojamentos participantes")</f>
        <v/>
      </c>
      <c r="R345" s="138" t="str">
        <f t="shared" si="17"/>
        <v/>
      </c>
      <c r="S345" s="138" t="str" cm="1">
        <f t="array" ref="S345">IF(ISBLANK(INDEX('Infraestruturas Recolha'!$P$31:$T$105,INT((ROWS($B$1:B119)-1)/5)+1,MOD(ROWS($B$1:B119)-1,5)+1)),"",INDEX('Infraestruturas Recolha'!$P$31:$T$105,INT((ROWS($B$1:B119)-1)/5)+1,MOD(ROWS($B$1:B119)-1,5)+1))</f>
        <v/>
      </c>
      <c r="T345" s="138" t="str">
        <f>IF(OR(L345="",'Infraestruturas Recolha'!$L$108="",'Infraestruturas Recolha'!$C$108="(máximo 300 carateres)"),"",'Infraestruturas Recolha'!$L$108)</f>
        <v/>
      </c>
    </row>
    <row r="346" spans="1:20">
      <c r="A346" s="24" t="str">
        <f>IF(I346="","",IF(OR('Identificação da EG'!$B$7=0,'Identificação da EG'!$B$7=""),"",Capa!$C$10))</f>
        <v/>
      </c>
      <c r="B346" s="24" t="str">
        <f>IF(I346="","",IF(OR('Identificação da EG'!$B$7=0,'Identificação da EG'!$B$7=""),"",'Identificação da EG'!$B$7))</f>
        <v/>
      </c>
      <c r="C346" s="24" t="str">
        <f>IF(I346="","",IF(B346="","",VLOOKUP(B346,Auxiliar!$DK$23:$DL$45,2,0)))</f>
        <v/>
      </c>
      <c r="D346" s="24" t="str">
        <f>IF(I346="","",IF(OR('Identificação da EG'!$B$7=0,'Identificação da EG'!$B$7=""),"","Portugal"))</f>
        <v/>
      </c>
      <c r="E346" s="24" t="str">
        <f>IF(I346="","",'Identificação da EG'!$C$7)</f>
        <v/>
      </c>
      <c r="F346" s="24" t="str">
        <f>IF(I346="","",'Identificação da EG'!$E$7)</f>
        <v/>
      </c>
      <c r="G346" s="24" t="str">
        <f t="shared" si="16"/>
        <v/>
      </c>
      <c r="H346" s="24" t="str">
        <f>IF(I346="","",'Identificação da EG'!$D$7)</f>
        <v/>
      </c>
      <c r="I346" s="138" t="str">
        <f t="shared" si="15"/>
        <v/>
      </c>
      <c r="J346" s="138" t="str">
        <v/>
      </c>
      <c r="K346" s="138"/>
      <c r="L346" s="138" t="str">
        <v/>
      </c>
      <c r="M346" s="138" t="str">
        <v/>
      </c>
      <c r="N346" s="138"/>
      <c r="O346" s="138" t="str">
        <v/>
      </c>
      <c r="P346" s="138" t="str">
        <v/>
      </c>
      <c r="Q346" s="138" t="str">
        <f>IF(L344="","","Nº de estabelecimentos participantes")</f>
        <v/>
      </c>
      <c r="R346" s="138" t="str">
        <f t="shared" si="17"/>
        <v/>
      </c>
      <c r="S346" s="138" t="str" cm="1">
        <f t="array" ref="S346">IF(ISBLANK(INDEX('Infraestruturas Recolha'!$P$31:$T$105,INT((ROWS($B$1:B120)-1)/5)+1,MOD(ROWS($B$1:B120)-1,5)+1)),"",INDEX('Infraestruturas Recolha'!$P$31:$T$105,INT((ROWS($B$1:B120)-1)/5)+1,MOD(ROWS($B$1:B120)-1,5)+1))</f>
        <v/>
      </c>
      <c r="T346" s="138" t="str">
        <f>IF(OR(L346="",'Infraestruturas Recolha'!$L$108="",'Infraestruturas Recolha'!$C$108="(máximo 300 carateres)"),"",'Infraestruturas Recolha'!$L$108)</f>
        <v/>
      </c>
    </row>
    <row r="347" spans="1:20">
      <c r="A347" s="24" t="str">
        <f>IF(I347="","",IF(OR('Identificação da EG'!$B$7=0,'Identificação da EG'!$B$7=""),"",Capa!$C$10))</f>
        <v/>
      </c>
      <c r="B347" s="24" t="str">
        <f>IF(I347="","",IF(OR('Identificação da EG'!$B$7=0,'Identificação da EG'!$B$7=""),"",'Identificação da EG'!$B$7))</f>
        <v/>
      </c>
      <c r="C347" s="24" t="str">
        <f>IF(I347="","",IF(B347="","",VLOOKUP(B347,Auxiliar!$DK$23:$DL$45,2,0)))</f>
        <v/>
      </c>
      <c r="D347" s="24" t="str">
        <f>IF(I347="","",IF(OR('Identificação da EG'!$B$7=0,'Identificação da EG'!$B$7=""),"","Portugal"))</f>
        <v/>
      </c>
      <c r="E347" s="24" t="str">
        <f>IF(I347="","",'Identificação da EG'!$C$7)</f>
        <v/>
      </c>
      <c r="F347" s="24" t="str">
        <f>IF(I347="","",'Identificação da EG'!$E$7)</f>
        <v/>
      </c>
      <c r="G347" s="24" t="str">
        <f t="shared" si="16"/>
        <v/>
      </c>
      <c r="H347" s="24" t="str">
        <f>IF(I347="","",'Identificação da EG'!$D$7)</f>
        <v/>
      </c>
      <c r="I347" s="138" t="str">
        <f t="shared" si="15"/>
        <v/>
      </c>
      <c r="J347" s="138" t="str">
        <v/>
      </c>
      <c r="K347" s="138"/>
      <c r="L347" s="138" t="str">
        <v/>
      </c>
      <c r="M347" s="138" t="str">
        <v/>
      </c>
      <c r="N347" s="138"/>
      <c r="O347" s="138" t="str">
        <v/>
      </c>
      <c r="P347" s="138" t="str">
        <v/>
      </c>
      <c r="Q347" s="138" t="str">
        <f>IF(L347="","","Nº de contentores")</f>
        <v/>
      </c>
      <c r="R347" s="138" t="str">
        <f t="shared" si="17"/>
        <v/>
      </c>
      <c r="S347" s="138" t="str" cm="1">
        <f t="array" ref="S347">IF(ISBLANK(INDEX('Infraestruturas Recolha'!$P$31:$T$105,INT((ROWS($B$1:B121)-1)/5)+1,MOD(ROWS($B$1:B121)-1,5)+1)),"",INDEX('Infraestruturas Recolha'!$P$31:$T$105,INT((ROWS($B$1:B121)-1)/5)+1,MOD(ROWS($B$1:B121)-1,5)+1))</f>
        <v/>
      </c>
      <c r="T347" s="138" t="str">
        <f>IF(OR(L347="",'Infraestruturas Recolha'!$L$108="",'Infraestruturas Recolha'!$C$108="(máximo 300 carateres)"),"",'Infraestruturas Recolha'!$L$108)</f>
        <v/>
      </c>
    </row>
    <row r="348" spans="1:20">
      <c r="A348" s="24" t="str">
        <f>IF(I348="","",IF(OR('Identificação da EG'!$B$7=0,'Identificação da EG'!$B$7=""),"",Capa!$C$10))</f>
        <v/>
      </c>
      <c r="B348" s="24" t="str">
        <f>IF(I348="","",IF(OR('Identificação da EG'!$B$7=0,'Identificação da EG'!$B$7=""),"",'Identificação da EG'!$B$7))</f>
        <v/>
      </c>
      <c r="C348" s="24" t="str">
        <f>IF(I348="","",IF(B348="","",VLOOKUP(B348,Auxiliar!$DK$23:$DL$45,2,0)))</f>
        <v/>
      </c>
      <c r="D348" s="24" t="str">
        <f>IF(I348="","",IF(OR('Identificação da EG'!$B$7=0,'Identificação da EG'!$B$7=""),"","Portugal"))</f>
        <v/>
      </c>
      <c r="E348" s="24" t="str">
        <f>IF(I348="","",'Identificação da EG'!$C$7)</f>
        <v/>
      </c>
      <c r="F348" s="24" t="str">
        <f>IF(I348="","",'Identificação da EG'!$E$7)</f>
        <v/>
      </c>
      <c r="G348" s="24" t="str">
        <f t="shared" si="16"/>
        <v/>
      </c>
      <c r="H348" s="24" t="str">
        <f>IF(I348="","",'Identificação da EG'!$D$7)</f>
        <v/>
      </c>
      <c r="I348" s="138" t="str">
        <f t="shared" si="15"/>
        <v/>
      </c>
      <c r="J348" s="138" t="str">
        <v/>
      </c>
      <c r="K348" s="138"/>
      <c r="L348" s="138" t="str">
        <v/>
      </c>
      <c r="M348" s="138" t="str">
        <v/>
      </c>
      <c r="N348" s="138"/>
      <c r="O348" s="138" t="str">
        <v/>
      </c>
      <c r="P348" s="138" t="str">
        <v/>
      </c>
      <c r="Q348" s="138" t="str">
        <f>IF(L347="","","Nº de alojamentos abrangidos")</f>
        <v/>
      </c>
      <c r="R348" s="138" t="str">
        <f t="shared" si="17"/>
        <v/>
      </c>
      <c r="S348" s="138" t="str" cm="1">
        <f t="array" ref="S348">IF(ISBLANK(INDEX('Infraestruturas Recolha'!$P$31:$T$105,INT((ROWS($B$1:B122)-1)/5)+1,MOD(ROWS($B$1:B122)-1,5)+1)),"",INDEX('Infraestruturas Recolha'!$P$31:$T$105,INT((ROWS($B$1:B122)-1)/5)+1,MOD(ROWS($B$1:B122)-1,5)+1))</f>
        <v/>
      </c>
      <c r="T348" s="138" t="str">
        <f>IF(OR(L348="",'Infraestruturas Recolha'!$L$108="",'Infraestruturas Recolha'!$C$108="(máximo 300 carateres)"),"",'Infraestruturas Recolha'!$L$108)</f>
        <v/>
      </c>
    </row>
    <row r="349" spans="1:20">
      <c r="A349" s="24" t="str">
        <f>IF(I349="","",IF(OR('Identificação da EG'!$B$7=0,'Identificação da EG'!$B$7=""),"",Capa!$C$10))</f>
        <v/>
      </c>
      <c r="B349" s="24" t="str">
        <f>IF(I349="","",IF(OR('Identificação da EG'!$B$7=0,'Identificação da EG'!$B$7=""),"",'Identificação da EG'!$B$7))</f>
        <v/>
      </c>
      <c r="C349" s="24" t="str">
        <f>IF(I349="","",IF(B349="","",VLOOKUP(B349,Auxiliar!$DK$23:$DL$45,2,0)))</f>
        <v/>
      </c>
      <c r="D349" s="24" t="str">
        <f>IF(I349="","",IF(OR('Identificação da EG'!$B$7=0,'Identificação da EG'!$B$7=""),"","Portugal"))</f>
        <v/>
      </c>
      <c r="E349" s="24" t="str">
        <f>IF(I349="","",'Identificação da EG'!$C$7)</f>
        <v/>
      </c>
      <c r="F349" s="24" t="str">
        <f>IF(I349="","",'Identificação da EG'!$E$7)</f>
        <v/>
      </c>
      <c r="G349" s="24" t="str">
        <f t="shared" si="16"/>
        <v/>
      </c>
      <c r="H349" s="24" t="str">
        <f>IF(I349="","",'Identificação da EG'!$D$7)</f>
        <v/>
      </c>
      <c r="I349" s="138" t="str">
        <f t="shared" si="15"/>
        <v/>
      </c>
      <c r="J349" s="138" t="str">
        <v/>
      </c>
      <c r="K349" s="138"/>
      <c r="L349" s="138" t="str">
        <v/>
      </c>
      <c r="M349" s="138" t="str">
        <v/>
      </c>
      <c r="N349" s="138"/>
      <c r="O349" s="138" t="str">
        <v/>
      </c>
      <c r="P349" s="138" t="str">
        <v/>
      </c>
      <c r="Q349" s="138" t="str">
        <f>IF(L347="","","Nº de estabelecimentos abrangidos")</f>
        <v/>
      </c>
      <c r="R349" s="138" t="str">
        <f t="shared" si="17"/>
        <v/>
      </c>
      <c r="S349" s="138" t="str" cm="1">
        <f t="array" ref="S349">IF(ISBLANK(INDEX('Infraestruturas Recolha'!$P$31:$T$105,INT((ROWS($B$1:B123)-1)/5)+1,MOD(ROWS($B$1:B123)-1,5)+1)),"",INDEX('Infraestruturas Recolha'!$P$31:$T$105,INT((ROWS($B$1:B123)-1)/5)+1,MOD(ROWS($B$1:B123)-1,5)+1))</f>
        <v/>
      </c>
      <c r="T349" s="138" t="str">
        <f>IF(OR(L349="",'Infraestruturas Recolha'!$L$108="",'Infraestruturas Recolha'!$C$108="(máximo 300 carateres)"),"",'Infraestruturas Recolha'!$L$108)</f>
        <v/>
      </c>
    </row>
    <row r="350" spans="1:20">
      <c r="A350" s="24" t="str">
        <f>IF(I350="","",IF(OR('Identificação da EG'!$B$7=0,'Identificação da EG'!$B$7=""),"",Capa!$C$10))</f>
        <v/>
      </c>
      <c r="B350" s="24" t="str">
        <f>IF(I350="","",IF(OR('Identificação da EG'!$B$7=0,'Identificação da EG'!$B$7=""),"",'Identificação da EG'!$B$7))</f>
        <v/>
      </c>
      <c r="C350" s="24" t="str">
        <f>IF(I350="","",IF(B350="","",VLOOKUP(B350,Auxiliar!$DK$23:$DL$45,2,0)))</f>
        <v/>
      </c>
      <c r="D350" s="24" t="str">
        <f>IF(I350="","",IF(OR('Identificação da EG'!$B$7=0,'Identificação da EG'!$B$7=""),"","Portugal"))</f>
        <v/>
      </c>
      <c r="E350" s="24" t="str">
        <f>IF(I350="","",'Identificação da EG'!$C$7)</f>
        <v/>
      </c>
      <c r="F350" s="24" t="str">
        <f>IF(I350="","",'Identificação da EG'!$E$7)</f>
        <v/>
      </c>
      <c r="G350" s="24" t="str">
        <f t="shared" si="16"/>
        <v/>
      </c>
      <c r="H350" s="24" t="str">
        <f>IF(I350="","",'Identificação da EG'!$D$7)</f>
        <v/>
      </c>
      <c r="I350" s="138" t="str">
        <f t="shared" si="15"/>
        <v/>
      </c>
      <c r="J350" s="138" t="str">
        <v/>
      </c>
      <c r="K350" s="138"/>
      <c r="L350" s="138" t="str">
        <v/>
      </c>
      <c r="M350" s="138" t="str">
        <v/>
      </c>
      <c r="N350" s="138"/>
      <c r="O350" s="138" t="str">
        <v/>
      </c>
      <c r="P350" s="138" t="str">
        <v/>
      </c>
      <c r="Q350" s="138" t="str">
        <f>IF(L348="","","Nº de alojamentos participantes")</f>
        <v/>
      </c>
      <c r="R350" s="138" t="str">
        <f t="shared" si="17"/>
        <v/>
      </c>
      <c r="S350" s="138" t="str" cm="1">
        <f t="array" ref="S350">IF(ISBLANK(INDEX('Infraestruturas Recolha'!$P$31:$T$105,INT((ROWS($B$1:B124)-1)/5)+1,MOD(ROWS($B$1:B124)-1,5)+1)),"",INDEX('Infraestruturas Recolha'!$P$31:$T$105,INT((ROWS($B$1:B124)-1)/5)+1,MOD(ROWS($B$1:B124)-1,5)+1))</f>
        <v/>
      </c>
      <c r="T350" s="138" t="str">
        <f>IF(OR(L350="",'Infraestruturas Recolha'!$L$108="",'Infraestruturas Recolha'!$C$108="(máximo 300 carateres)"),"",'Infraestruturas Recolha'!$L$108)</f>
        <v/>
      </c>
    </row>
    <row r="351" spans="1:20">
      <c r="A351" s="24" t="str">
        <f>IF(I351="","",IF(OR('Identificação da EG'!$B$7=0,'Identificação da EG'!$B$7=""),"",Capa!$C$10))</f>
        <v/>
      </c>
      <c r="B351" s="24" t="str">
        <f>IF(I351="","",IF(OR('Identificação da EG'!$B$7=0,'Identificação da EG'!$B$7=""),"",'Identificação da EG'!$B$7))</f>
        <v/>
      </c>
      <c r="C351" s="24" t="str">
        <f>IF(I351="","",IF(B351="","",VLOOKUP(B351,Auxiliar!$DK$23:$DL$45,2,0)))</f>
        <v/>
      </c>
      <c r="D351" s="24" t="str">
        <f>IF(I351="","",IF(OR('Identificação da EG'!$B$7=0,'Identificação da EG'!$B$7=""),"","Portugal"))</f>
        <v/>
      </c>
      <c r="E351" s="24" t="str">
        <f>IF(I351="","",'Identificação da EG'!$C$7)</f>
        <v/>
      </c>
      <c r="F351" s="24" t="str">
        <f>IF(I351="","",'Identificação da EG'!$E$7)</f>
        <v/>
      </c>
      <c r="G351" s="24" t="str">
        <f t="shared" si="16"/>
        <v/>
      </c>
      <c r="H351" s="24" t="str">
        <f>IF(I351="","",'Identificação da EG'!$D$7)</f>
        <v/>
      </c>
      <c r="I351" s="138" t="str">
        <f t="shared" si="15"/>
        <v/>
      </c>
      <c r="J351" s="138" t="str">
        <v/>
      </c>
      <c r="K351" s="138"/>
      <c r="L351" s="138" t="str">
        <v/>
      </c>
      <c r="M351" s="138" t="str">
        <v/>
      </c>
      <c r="N351" s="138"/>
      <c r="O351" s="138" t="str">
        <v/>
      </c>
      <c r="P351" s="138" t="str">
        <v/>
      </c>
      <c r="Q351" s="138" t="str">
        <f>IF(L349="","","Nº de estabelecimentos participantes")</f>
        <v/>
      </c>
      <c r="R351" s="138" t="str">
        <f t="shared" si="17"/>
        <v/>
      </c>
      <c r="S351" s="138" t="str" cm="1">
        <f t="array" ref="S351">IF(ISBLANK(INDEX('Infraestruturas Recolha'!$P$31:$T$105,INT((ROWS($B$1:B125)-1)/5)+1,MOD(ROWS($B$1:B125)-1,5)+1)),"",INDEX('Infraestruturas Recolha'!$P$31:$T$105,INT((ROWS($B$1:B125)-1)/5)+1,MOD(ROWS($B$1:B125)-1,5)+1))</f>
        <v/>
      </c>
      <c r="T351" s="138" t="str">
        <f>IF(OR(L351="",'Infraestruturas Recolha'!$L$108="",'Infraestruturas Recolha'!$C$108="(máximo 300 carateres)"),"",'Infraestruturas Recolha'!$L$108)</f>
        <v/>
      </c>
    </row>
    <row r="352" spans="1:20">
      <c r="A352" s="24" t="str">
        <f>IF(I352="","",IF(OR('Identificação da EG'!$B$7=0,'Identificação da EG'!$B$7=""),"",Capa!$C$10))</f>
        <v/>
      </c>
      <c r="B352" s="24" t="str">
        <f>IF(I352="","",IF(OR('Identificação da EG'!$B$7=0,'Identificação da EG'!$B$7=""),"",'Identificação da EG'!$B$7))</f>
        <v/>
      </c>
      <c r="C352" s="24" t="str">
        <f>IF(I352="","",IF(B352="","",VLOOKUP(B352,Auxiliar!$DK$23:$DL$45,2,0)))</f>
        <v/>
      </c>
      <c r="D352" s="24" t="str">
        <f>IF(I352="","",IF(OR('Identificação da EG'!$B$7=0,'Identificação da EG'!$B$7=""),"","Portugal"))</f>
        <v/>
      </c>
      <c r="E352" s="24" t="str">
        <f>IF(I352="","",'Identificação da EG'!$C$7)</f>
        <v/>
      </c>
      <c r="F352" s="24" t="str">
        <f>IF(I352="","",'Identificação da EG'!$E$7)</f>
        <v/>
      </c>
      <c r="G352" s="24" t="str">
        <f t="shared" si="16"/>
        <v/>
      </c>
      <c r="H352" s="24" t="str">
        <f>IF(I352="","",'Identificação da EG'!$D$7)</f>
        <v/>
      </c>
      <c r="I352" s="138" t="str">
        <f t="shared" si="15"/>
        <v/>
      </c>
      <c r="J352" s="138" t="str">
        <v/>
      </c>
      <c r="K352" s="138"/>
      <c r="L352" s="138" t="str">
        <v/>
      </c>
      <c r="M352" s="138" t="str">
        <v/>
      </c>
      <c r="N352" s="138"/>
      <c r="O352" s="138" t="str">
        <v/>
      </c>
      <c r="P352" s="138" t="str">
        <v/>
      </c>
      <c r="Q352" s="138" t="str">
        <f>IF(L352="","","Nº de contentores")</f>
        <v/>
      </c>
      <c r="R352" s="138" t="str">
        <f t="shared" si="17"/>
        <v/>
      </c>
      <c r="S352" s="138" t="str" cm="1">
        <f t="array" ref="S352">IF(ISBLANK(INDEX('Infraestruturas Recolha'!$P$31:$T$105,INT((ROWS($B$1:B126)-1)/5)+1,MOD(ROWS($B$1:B126)-1,5)+1)),"",INDEX('Infraestruturas Recolha'!$P$31:$T$105,INT((ROWS($B$1:B126)-1)/5)+1,MOD(ROWS($B$1:B126)-1,5)+1))</f>
        <v/>
      </c>
      <c r="T352" s="138" t="str">
        <f>IF(OR(L352="",'Infraestruturas Recolha'!$L$108="",'Infraestruturas Recolha'!$C$108="(máximo 300 carateres)"),"",'Infraestruturas Recolha'!$L$108)</f>
        <v/>
      </c>
    </row>
    <row r="353" spans="1:20">
      <c r="A353" s="24" t="str">
        <f>IF(I353="","",IF(OR('Identificação da EG'!$B$7=0,'Identificação da EG'!$B$7=""),"",Capa!$C$10))</f>
        <v/>
      </c>
      <c r="B353" s="24" t="str">
        <f>IF(I353="","",IF(OR('Identificação da EG'!$B$7=0,'Identificação da EG'!$B$7=""),"",'Identificação da EG'!$B$7))</f>
        <v/>
      </c>
      <c r="C353" s="24" t="str">
        <f>IF(I353="","",IF(B353="","",VLOOKUP(B353,Auxiliar!$DK$23:$DL$45,2,0)))</f>
        <v/>
      </c>
      <c r="D353" s="24" t="str">
        <f>IF(I353="","",IF(OR('Identificação da EG'!$B$7=0,'Identificação da EG'!$B$7=""),"","Portugal"))</f>
        <v/>
      </c>
      <c r="E353" s="24" t="str">
        <f>IF(I353="","",'Identificação da EG'!$C$7)</f>
        <v/>
      </c>
      <c r="F353" s="24" t="str">
        <f>IF(I353="","",'Identificação da EG'!$E$7)</f>
        <v/>
      </c>
      <c r="G353" s="24" t="str">
        <f t="shared" si="16"/>
        <v/>
      </c>
      <c r="H353" s="24" t="str">
        <f>IF(I353="","",'Identificação da EG'!$D$7)</f>
        <v/>
      </c>
      <c r="I353" s="138" t="str">
        <f t="shared" si="15"/>
        <v/>
      </c>
      <c r="J353" s="138" t="str">
        <v/>
      </c>
      <c r="K353" s="138"/>
      <c r="L353" s="138" t="str">
        <v/>
      </c>
      <c r="M353" s="138" t="str">
        <v/>
      </c>
      <c r="N353" s="138"/>
      <c r="O353" s="138" t="str">
        <v/>
      </c>
      <c r="P353" s="138" t="str">
        <v/>
      </c>
      <c r="Q353" s="138" t="str">
        <f>IF(L352="","","Nº de alojamentos abrangidos")</f>
        <v/>
      </c>
      <c r="R353" s="138" t="str">
        <f t="shared" si="17"/>
        <v/>
      </c>
      <c r="S353" s="138" t="str" cm="1">
        <f t="array" ref="S353">IF(ISBLANK(INDEX('Infraestruturas Recolha'!$P$31:$T$105,INT((ROWS($B$1:B127)-1)/5)+1,MOD(ROWS($B$1:B127)-1,5)+1)),"",INDEX('Infraestruturas Recolha'!$P$31:$T$105,INT((ROWS($B$1:B127)-1)/5)+1,MOD(ROWS($B$1:B127)-1,5)+1))</f>
        <v/>
      </c>
      <c r="T353" s="138" t="str">
        <f>IF(OR(L353="",'Infraestruturas Recolha'!$L$108="",'Infraestruturas Recolha'!$C$108="(máximo 300 carateres)"),"",'Infraestruturas Recolha'!$L$108)</f>
        <v/>
      </c>
    </row>
    <row r="354" spans="1:20">
      <c r="A354" s="24" t="str">
        <f>IF(I354="","",IF(OR('Identificação da EG'!$B$7=0,'Identificação da EG'!$B$7=""),"",Capa!$C$10))</f>
        <v/>
      </c>
      <c r="B354" s="24" t="str">
        <f>IF(I354="","",IF(OR('Identificação da EG'!$B$7=0,'Identificação da EG'!$B$7=""),"",'Identificação da EG'!$B$7))</f>
        <v/>
      </c>
      <c r="C354" s="24" t="str">
        <f>IF(I354="","",IF(B354="","",VLOOKUP(B354,Auxiliar!$DK$23:$DL$45,2,0)))</f>
        <v/>
      </c>
      <c r="D354" s="24" t="str">
        <f>IF(I354="","",IF(OR('Identificação da EG'!$B$7=0,'Identificação da EG'!$B$7=""),"","Portugal"))</f>
        <v/>
      </c>
      <c r="E354" s="24" t="str">
        <f>IF(I354="","",'Identificação da EG'!$C$7)</f>
        <v/>
      </c>
      <c r="F354" s="24" t="str">
        <f>IF(I354="","",'Identificação da EG'!$E$7)</f>
        <v/>
      </c>
      <c r="G354" s="24" t="str">
        <f t="shared" si="16"/>
        <v/>
      </c>
      <c r="H354" s="24" t="str">
        <f>IF(I354="","",'Identificação da EG'!$D$7)</f>
        <v/>
      </c>
      <c r="I354" s="138" t="str">
        <f t="shared" si="15"/>
        <v/>
      </c>
      <c r="J354" s="138" t="str">
        <v/>
      </c>
      <c r="K354" s="138"/>
      <c r="L354" s="138" t="str">
        <v/>
      </c>
      <c r="M354" s="138" t="str">
        <v/>
      </c>
      <c r="N354" s="138"/>
      <c r="O354" s="138" t="str">
        <v/>
      </c>
      <c r="P354" s="138" t="str">
        <v/>
      </c>
      <c r="Q354" s="138" t="str">
        <f>IF(L352="","","Nº de estabelecimentos abrangidos")</f>
        <v/>
      </c>
      <c r="R354" s="138" t="str">
        <f t="shared" si="17"/>
        <v/>
      </c>
      <c r="S354" s="138" t="str" cm="1">
        <f t="array" ref="S354">IF(ISBLANK(INDEX('Infraestruturas Recolha'!$P$31:$T$105,INT((ROWS($B$1:B128)-1)/5)+1,MOD(ROWS($B$1:B128)-1,5)+1)),"",INDEX('Infraestruturas Recolha'!$P$31:$T$105,INT((ROWS($B$1:B128)-1)/5)+1,MOD(ROWS($B$1:B128)-1,5)+1))</f>
        <v/>
      </c>
      <c r="T354" s="138" t="str">
        <f>IF(OR(L354="",'Infraestruturas Recolha'!$L$108="",'Infraestruturas Recolha'!$C$108="(máximo 300 carateres)"),"",'Infraestruturas Recolha'!$L$108)</f>
        <v/>
      </c>
    </row>
    <row r="355" spans="1:20">
      <c r="A355" s="24" t="str">
        <f>IF(I355="","",IF(OR('Identificação da EG'!$B$7=0,'Identificação da EG'!$B$7=""),"",Capa!$C$10))</f>
        <v/>
      </c>
      <c r="B355" s="24" t="str">
        <f>IF(I355="","",IF(OR('Identificação da EG'!$B$7=0,'Identificação da EG'!$B$7=""),"",'Identificação da EG'!$B$7))</f>
        <v/>
      </c>
      <c r="C355" s="24" t="str">
        <f>IF(I355="","",IF(B355="","",VLOOKUP(B355,Auxiliar!$DK$23:$DL$45,2,0)))</f>
        <v/>
      </c>
      <c r="D355" s="24" t="str">
        <f>IF(I355="","",IF(OR('Identificação da EG'!$B$7=0,'Identificação da EG'!$B$7=""),"","Portugal"))</f>
        <v/>
      </c>
      <c r="E355" s="24" t="str">
        <f>IF(I355="","",'Identificação da EG'!$C$7)</f>
        <v/>
      </c>
      <c r="F355" s="24" t="str">
        <f>IF(I355="","",'Identificação da EG'!$E$7)</f>
        <v/>
      </c>
      <c r="G355" s="24" t="str">
        <f t="shared" si="16"/>
        <v/>
      </c>
      <c r="H355" s="24" t="str">
        <f>IF(I355="","",'Identificação da EG'!$D$7)</f>
        <v/>
      </c>
      <c r="I355" s="138" t="str">
        <f t="shared" si="15"/>
        <v/>
      </c>
      <c r="J355" s="138" t="str">
        <v/>
      </c>
      <c r="K355" s="138"/>
      <c r="L355" s="138" t="str">
        <v/>
      </c>
      <c r="M355" s="138" t="str">
        <v/>
      </c>
      <c r="N355" s="138"/>
      <c r="O355" s="138" t="str">
        <v/>
      </c>
      <c r="P355" s="138" t="str">
        <v/>
      </c>
      <c r="Q355" s="138" t="str">
        <f>IF(L353="","","Nº de alojamentos participantes")</f>
        <v/>
      </c>
      <c r="R355" s="138" t="str">
        <f t="shared" si="17"/>
        <v/>
      </c>
      <c r="S355" s="138" t="str" cm="1">
        <f t="array" ref="S355">IF(ISBLANK(INDEX('Infraestruturas Recolha'!$P$31:$T$105,INT((ROWS($B$1:B129)-1)/5)+1,MOD(ROWS($B$1:B129)-1,5)+1)),"",INDEX('Infraestruturas Recolha'!$P$31:$T$105,INT((ROWS($B$1:B129)-1)/5)+1,MOD(ROWS($B$1:B129)-1,5)+1))</f>
        <v/>
      </c>
      <c r="T355" s="138" t="str">
        <f>IF(OR(L355="",'Infraestruturas Recolha'!$L$108="",'Infraestruturas Recolha'!$C$108="(máximo 300 carateres)"),"",'Infraestruturas Recolha'!$L$108)</f>
        <v/>
      </c>
    </row>
    <row r="356" spans="1:20">
      <c r="A356" s="24" t="str">
        <f>IF(I356="","",IF(OR('Identificação da EG'!$B$7=0,'Identificação da EG'!$B$7=""),"",Capa!$C$10))</f>
        <v/>
      </c>
      <c r="B356" s="24" t="str">
        <f>IF(I356="","",IF(OR('Identificação da EG'!$B$7=0,'Identificação da EG'!$B$7=""),"",'Identificação da EG'!$B$7))</f>
        <v/>
      </c>
      <c r="C356" s="24" t="str">
        <f>IF(I356="","",IF(B356="","",VLOOKUP(B356,Auxiliar!$DK$23:$DL$45,2,0)))</f>
        <v/>
      </c>
      <c r="D356" s="24" t="str">
        <f>IF(I356="","",IF(OR('Identificação da EG'!$B$7=0,'Identificação da EG'!$B$7=""),"","Portugal"))</f>
        <v/>
      </c>
      <c r="E356" s="24" t="str">
        <f>IF(I356="","",'Identificação da EG'!$C$7)</f>
        <v/>
      </c>
      <c r="F356" s="24" t="str">
        <f>IF(I356="","",'Identificação da EG'!$E$7)</f>
        <v/>
      </c>
      <c r="G356" s="24" t="str">
        <f t="shared" si="16"/>
        <v/>
      </c>
      <c r="H356" s="24" t="str">
        <f>IF(I356="","",'Identificação da EG'!$D$7)</f>
        <v/>
      </c>
      <c r="I356" s="138" t="str">
        <f t="shared" ref="I356:I419" si="18">IF(L356="","","Recolha seletiva de biorresíduos alimentares")</f>
        <v/>
      </c>
      <c r="J356" s="138" t="str">
        <v/>
      </c>
      <c r="K356" s="138"/>
      <c r="L356" s="138" t="str">
        <v/>
      </c>
      <c r="M356" s="138" t="str">
        <v/>
      </c>
      <c r="N356" s="138"/>
      <c r="O356" s="138" t="str">
        <v/>
      </c>
      <c r="P356" s="138" t="str">
        <v/>
      </c>
      <c r="Q356" s="138" t="str">
        <f>IF(L354="","","Nº de estabelecimentos participantes")</f>
        <v/>
      </c>
      <c r="R356" s="138" t="str">
        <f t="shared" si="17"/>
        <v/>
      </c>
      <c r="S356" s="138" t="str" cm="1">
        <f t="array" ref="S356">IF(ISBLANK(INDEX('Infraestruturas Recolha'!$P$31:$T$105,INT((ROWS($B$1:B130)-1)/5)+1,MOD(ROWS($B$1:B130)-1,5)+1)),"",INDEX('Infraestruturas Recolha'!$P$31:$T$105,INT((ROWS($B$1:B130)-1)/5)+1,MOD(ROWS($B$1:B130)-1,5)+1))</f>
        <v/>
      </c>
      <c r="T356" s="138" t="str">
        <f>IF(OR(L356="",'Infraestruturas Recolha'!$L$108="",'Infraestruturas Recolha'!$C$108="(máximo 300 carateres)"),"",'Infraestruturas Recolha'!$L$108)</f>
        <v/>
      </c>
    </row>
    <row r="357" spans="1:20">
      <c r="A357" s="24" t="str">
        <f>IF(I357="","",IF(OR('Identificação da EG'!$B$7=0,'Identificação da EG'!$B$7=""),"",Capa!$C$10))</f>
        <v/>
      </c>
      <c r="B357" s="24" t="str">
        <f>IF(I357="","",IF(OR('Identificação da EG'!$B$7=0,'Identificação da EG'!$B$7=""),"",'Identificação da EG'!$B$7))</f>
        <v/>
      </c>
      <c r="C357" s="24" t="str">
        <f>IF(I357="","",IF(B357="","",VLOOKUP(B357,Auxiliar!$DK$23:$DL$45,2,0)))</f>
        <v/>
      </c>
      <c r="D357" s="24" t="str">
        <f>IF(I357="","",IF(OR('Identificação da EG'!$B$7=0,'Identificação da EG'!$B$7=""),"","Portugal"))</f>
        <v/>
      </c>
      <c r="E357" s="24" t="str">
        <f>IF(I357="","",'Identificação da EG'!$C$7)</f>
        <v/>
      </c>
      <c r="F357" s="24" t="str">
        <f>IF(I357="","",'Identificação da EG'!$E$7)</f>
        <v/>
      </c>
      <c r="G357" s="24" t="str">
        <f t="shared" si="16"/>
        <v/>
      </c>
      <c r="H357" s="24" t="str">
        <f>IF(I357="","",'Identificação da EG'!$D$7)</f>
        <v/>
      </c>
      <c r="I357" s="138" t="str">
        <f t="shared" si="18"/>
        <v/>
      </c>
      <c r="J357" s="138" t="str">
        <v/>
      </c>
      <c r="K357" s="138"/>
      <c r="L357" s="138" t="str">
        <v/>
      </c>
      <c r="M357" s="138" t="str">
        <v/>
      </c>
      <c r="N357" s="138"/>
      <c r="O357" s="138" t="str">
        <v/>
      </c>
      <c r="P357" s="138" t="str">
        <v/>
      </c>
      <c r="Q357" s="138" t="str">
        <f>IF(L357="","","Nº de contentores")</f>
        <v/>
      </c>
      <c r="R357" s="138" t="str">
        <f t="shared" si="17"/>
        <v/>
      </c>
      <c r="S357" s="138" t="str" cm="1">
        <f t="array" ref="S357">IF(ISBLANK(INDEX('Infraestruturas Recolha'!$P$31:$T$105,INT((ROWS($B$1:B131)-1)/5)+1,MOD(ROWS($B$1:B131)-1,5)+1)),"",INDEX('Infraestruturas Recolha'!$P$31:$T$105,INT((ROWS($B$1:B131)-1)/5)+1,MOD(ROWS($B$1:B131)-1,5)+1))</f>
        <v/>
      </c>
      <c r="T357" s="138" t="str">
        <f>IF(OR(L357="",'Infraestruturas Recolha'!$L$108="",'Infraestruturas Recolha'!$C$108="(máximo 300 carateres)"),"",'Infraestruturas Recolha'!$L$108)</f>
        <v/>
      </c>
    </row>
    <row r="358" spans="1:20">
      <c r="A358" s="24" t="str">
        <f>IF(I358="","",IF(OR('Identificação da EG'!$B$7=0,'Identificação da EG'!$B$7=""),"",Capa!$C$10))</f>
        <v/>
      </c>
      <c r="B358" s="24" t="str">
        <f>IF(I358="","",IF(OR('Identificação da EG'!$B$7=0,'Identificação da EG'!$B$7=""),"",'Identificação da EG'!$B$7))</f>
        <v/>
      </c>
      <c r="C358" s="24" t="str">
        <f>IF(I358="","",IF(B358="","",VLOOKUP(B358,Auxiliar!$DK$23:$DL$45,2,0)))</f>
        <v/>
      </c>
      <c r="D358" s="24" t="str">
        <f>IF(I358="","",IF(OR('Identificação da EG'!$B$7=0,'Identificação da EG'!$B$7=""),"","Portugal"))</f>
        <v/>
      </c>
      <c r="E358" s="24" t="str">
        <f>IF(I358="","",'Identificação da EG'!$C$7)</f>
        <v/>
      </c>
      <c r="F358" s="24" t="str">
        <f>IF(I358="","",'Identificação da EG'!$E$7)</f>
        <v/>
      </c>
      <c r="G358" s="24" t="str">
        <f t="shared" si="16"/>
        <v/>
      </c>
      <c r="H358" s="24" t="str">
        <f>IF(I358="","",'Identificação da EG'!$D$7)</f>
        <v/>
      </c>
      <c r="I358" s="138" t="str">
        <f t="shared" si="18"/>
        <v/>
      </c>
      <c r="J358" s="138" t="str">
        <v/>
      </c>
      <c r="K358" s="138"/>
      <c r="L358" s="138" t="str">
        <v/>
      </c>
      <c r="M358" s="138" t="str">
        <v/>
      </c>
      <c r="N358" s="138"/>
      <c r="O358" s="138" t="str">
        <v/>
      </c>
      <c r="P358" s="138" t="str">
        <v/>
      </c>
      <c r="Q358" s="138" t="str">
        <f>IF(L357="","","Nº de alojamentos abrangidos")</f>
        <v/>
      </c>
      <c r="R358" s="138" t="str">
        <f t="shared" si="17"/>
        <v/>
      </c>
      <c r="S358" s="138" t="str" cm="1">
        <f t="array" ref="S358">IF(ISBLANK(INDEX('Infraestruturas Recolha'!$P$31:$T$105,INT((ROWS($B$1:B132)-1)/5)+1,MOD(ROWS($B$1:B132)-1,5)+1)),"",INDEX('Infraestruturas Recolha'!$P$31:$T$105,INT((ROWS($B$1:B132)-1)/5)+1,MOD(ROWS($B$1:B132)-1,5)+1))</f>
        <v/>
      </c>
      <c r="T358" s="138" t="str">
        <f>IF(OR(L358="",'Infraestruturas Recolha'!$L$108="",'Infraestruturas Recolha'!$C$108="(máximo 300 carateres)"),"",'Infraestruturas Recolha'!$L$108)</f>
        <v/>
      </c>
    </row>
    <row r="359" spans="1:20">
      <c r="A359" s="24" t="str">
        <f>IF(I359="","",IF(OR('Identificação da EG'!$B$7=0,'Identificação da EG'!$B$7=""),"",Capa!$C$10))</f>
        <v/>
      </c>
      <c r="B359" s="24" t="str">
        <f>IF(I359="","",IF(OR('Identificação da EG'!$B$7=0,'Identificação da EG'!$B$7=""),"",'Identificação da EG'!$B$7))</f>
        <v/>
      </c>
      <c r="C359" s="24" t="str">
        <f>IF(I359="","",IF(B359="","",VLOOKUP(B359,Auxiliar!$DK$23:$DL$45,2,0)))</f>
        <v/>
      </c>
      <c r="D359" s="24" t="str">
        <f>IF(I359="","",IF(OR('Identificação da EG'!$B$7=0,'Identificação da EG'!$B$7=""),"","Portugal"))</f>
        <v/>
      </c>
      <c r="E359" s="24" t="str">
        <f>IF(I359="","",'Identificação da EG'!$C$7)</f>
        <v/>
      </c>
      <c r="F359" s="24" t="str">
        <f>IF(I359="","",'Identificação da EG'!$E$7)</f>
        <v/>
      </c>
      <c r="G359" s="24" t="str">
        <f t="shared" si="16"/>
        <v/>
      </c>
      <c r="H359" s="24" t="str">
        <f>IF(I359="","",'Identificação da EG'!$D$7)</f>
        <v/>
      </c>
      <c r="I359" s="138" t="str">
        <f t="shared" si="18"/>
        <v/>
      </c>
      <c r="J359" s="138" t="str">
        <v/>
      </c>
      <c r="K359" s="138"/>
      <c r="L359" s="138" t="str">
        <v/>
      </c>
      <c r="M359" s="138" t="str">
        <v/>
      </c>
      <c r="N359" s="138"/>
      <c r="O359" s="138" t="str">
        <v/>
      </c>
      <c r="P359" s="138" t="str">
        <v/>
      </c>
      <c r="Q359" s="138" t="str">
        <f>IF(L357="","","Nº de estabelecimentos abrangidos")</f>
        <v/>
      </c>
      <c r="R359" s="138" t="str">
        <f t="shared" si="17"/>
        <v/>
      </c>
      <c r="S359" s="138" t="str" cm="1">
        <f t="array" ref="S359">IF(ISBLANK(INDEX('Infraestruturas Recolha'!$P$31:$T$105,INT((ROWS($B$1:B133)-1)/5)+1,MOD(ROWS($B$1:B133)-1,5)+1)),"",INDEX('Infraestruturas Recolha'!$P$31:$T$105,INT((ROWS($B$1:B133)-1)/5)+1,MOD(ROWS($B$1:B133)-1,5)+1))</f>
        <v/>
      </c>
      <c r="T359" s="138" t="str">
        <f>IF(OR(L359="",'Infraestruturas Recolha'!$L$108="",'Infraestruturas Recolha'!$C$108="(máximo 300 carateres)"),"",'Infraestruturas Recolha'!$L$108)</f>
        <v/>
      </c>
    </row>
    <row r="360" spans="1:20">
      <c r="A360" s="24" t="str">
        <f>IF(I360="","",IF(OR('Identificação da EG'!$B$7=0,'Identificação da EG'!$B$7=""),"",Capa!$C$10))</f>
        <v/>
      </c>
      <c r="B360" s="24" t="str">
        <f>IF(I360="","",IF(OR('Identificação da EG'!$B$7=0,'Identificação da EG'!$B$7=""),"",'Identificação da EG'!$B$7))</f>
        <v/>
      </c>
      <c r="C360" s="24" t="str">
        <f>IF(I360="","",IF(B360="","",VLOOKUP(B360,Auxiliar!$DK$23:$DL$45,2,0)))</f>
        <v/>
      </c>
      <c r="D360" s="24" t="str">
        <f>IF(I360="","",IF(OR('Identificação da EG'!$B$7=0,'Identificação da EG'!$B$7=""),"","Portugal"))</f>
        <v/>
      </c>
      <c r="E360" s="24" t="str">
        <f>IF(I360="","",'Identificação da EG'!$C$7)</f>
        <v/>
      </c>
      <c r="F360" s="24" t="str">
        <f>IF(I360="","",'Identificação da EG'!$E$7)</f>
        <v/>
      </c>
      <c r="G360" s="24" t="str">
        <f t="shared" si="16"/>
        <v/>
      </c>
      <c r="H360" s="24" t="str">
        <f>IF(I360="","",'Identificação da EG'!$D$7)</f>
        <v/>
      </c>
      <c r="I360" s="138" t="str">
        <f t="shared" si="18"/>
        <v/>
      </c>
      <c r="J360" s="138" t="str">
        <v/>
      </c>
      <c r="K360" s="138"/>
      <c r="L360" s="138" t="str">
        <v/>
      </c>
      <c r="M360" s="138" t="str">
        <v/>
      </c>
      <c r="N360" s="138"/>
      <c r="O360" s="138" t="str">
        <v/>
      </c>
      <c r="P360" s="138" t="str">
        <v/>
      </c>
      <c r="Q360" s="138" t="str">
        <f>IF(L358="","","Nº de alojamentos participantes")</f>
        <v/>
      </c>
      <c r="R360" s="138" t="str">
        <f t="shared" si="17"/>
        <v/>
      </c>
      <c r="S360" s="138" t="str" cm="1">
        <f t="array" ref="S360">IF(ISBLANK(INDEX('Infraestruturas Recolha'!$P$31:$T$105,INT((ROWS($B$1:B134)-1)/5)+1,MOD(ROWS($B$1:B134)-1,5)+1)),"",INDEX('Infraestruturas Recolha'!$P$31:$T$105,INT((ROWS($B$1:B134)-1)/5)+1,MOD(ROWS($B$1:B134)-1,5)+1))</f>
        <v/>
      </c>
      <c r="T360" s="138" t="str">
        <f>IF(OR(L360="",'Infraestruturas Recolha'!$L$108="",'Infraestruturas Recolha'!$C$108="(máximo 300 carateres)"),"",'Infraestruturas Recolha'!$L$108)</f>
        <v/>
      </c>
    </row>
    <row r="361" spans="1:20">
      <c r="A361" s="24" t="str">
        <f>IF(I361="","",IF(OR('Identificação da EG'!$B$7=0,'Identificação da EG'!$B$7=""),"",Capa!$C$10))</f>
        <v/>
      </c>
      <c r="B361" s="24" t="str">
        <f>IF(I361="","",IF(OR('Identificação da EG'!$B$7=0,'Identificação da EG'!$B$7=""),"",'Identificação da EG'!$B$7))</f>
        <v/>
      </c>
      <c r="C361" s="24" t="str">
        <f>IF(I361="","",IF(B361="","",VLOOKUP(B361,Auxiliar!$DK$23:$DL$45,2,0)))</f>
        <v/>
      </c>
      <c r="D361" s="24" t="str">
        <f>IF(I361="","",IF(OR('Identificação da EG'!$B$7=0,'Identificação da EG'!$B$7=""),"","Portugal"))</f>
        <v/>
      </c>
      <c r="E361" s="24" t="str">
        <f>IF(I361="","",'Identificação da EG'!$C$7)</f>
        <v/>
      </c>
      <c r="F361" s="24" t="str">
        <f>IF(I361="","",'Identificação da EG'!$E$7)</f>
        <v/>
      </c>
      <c r="G361" s="24" t="str">
        <f t="shared" si="16"/>
        <v/>
      </c>
      <c r="H361" s="24" t="str">
        <f>IF(I361="","",'Identificação da EG'!$D$7)</f>
        <v/>
      </c>
      <c r="I361" s="138" t="str">
        <f t="shared" si="18"/>
        <v/>
      </c>
      <c r="J361" s="138" t="str">
        <v/>
      </c>
      <c r="K361" s="138"/>
      <c r="L361" s="138" t="str">
        <v/>
      </c>
      <c r="M361" s="138" t="str">
        <v/>
      </c>
      <c r="N361" s="138"/>
      <c r="O361" s="138" t="str">
        <v/>
      </c>
      <c r="P361" s="138" t="str">
        <v/>
      </c>
      <c r="Q361" s="138" t="str">
        <f>IF(L359="","","Nº de estabelecimentos participantes")</f>
        <v/>
      </c>
      <c r="R361" s="138" t="str">
        <f t="shared" si="17"/>
        <v/>
      </c>
      <c r="S361" s="138" t="str" cm="1">
        <f t="array" ref="S361">IF(ISBLANK(INDEX('Infraestruturas Recolha'!$P$31:$T$105,INT((ROWS($B$1:B135)-1)/5)+1,MOD(ROWS($B$1:B135)-1,5)+1)),"",INDEX('Infraestruturas Recolha'!$P$31:$T$105,INT((ROWS($B$1:B135)-1)/5)+1,MOD(ROWS($B$1:B135)-1,5)+1))</f>
        <v/>
      </c>
      <c r="T361" s="138" t="str">
        <f>IF(OR(L361="",'Infraestruturas Recolha'!$L$108="",'Infraestruturas Recolha'!$C$108="(máximo 300 carateres)"),"",'Infraestruturas Recolha'!$L$108)</f>
        <v/>
      </c>
    </row>
    <row r="362" spans="1:20">
      <c r="A362" s="24" t="str">
        <f>IF(I362="","",IF(OR('Identificação da EG'!$B$7=0,'Identificação da EG'!$B$7=""),"",Capa!$C$10))</f>
        <v/>
      </c>
      <c r="B362" s="24" t="str">
        <f>IF(I362="","",IF(OR('Identificação da EG'!$B$7=0,'Identificação da EG'!$B$7=""),"",'Identificação da EG'!$B$7))</f>
        <v/>
      </c>
      <c r="C362" s="24" t="str">
        <f>IF(I362="","",IF(B362="","",VLOOKUP(B362,Auxiliar!$DK$23:$DL$45,2,0)))</f>
        <v/>
      </c>
      <c r="D362" s="24" t="str">
        <f>IF(I362="","",IF(OR('Identificação da EG'!$B$7=0,'Identificação da EG'!$B$7=""),"","Portugal"))</f>
        <v/>
      </c>
      <c r="E362" s="24" t="str">
        <f>IF(I362="","",'Identificação da EG'!$C$7)</f>
        <v/>
      </c>
      <c r="F362" s="24" t="str">
        <f>IF(I362="","",'Identificação da EG'!$E$7)</f>
        <v/>
      </c>
      <c r="G362" s="24" t="str">
        <f t="shared" si="16"/>
        <v/>
      </c>
      <c r="H362" s="24" t="str">
        <f>IF(I362="","",'Identificação da EG'!$D$7)</f>
        <v/>
      </c>
      <c r="I362" s="138" t="str">
        <f t="shared" si="18"/>
        <v/>
      </c>
      <c r="J362" s="138" t="str">
        <v/>
      </c>
      <c r="K362" s="138"/>
      <c r="L362" s="138" t="str">
        <v/>
      </c>
      <c r="M362" s="138" t="str">
        <v/>
      </c>
      <c r="N362" s="138"/>
      <c r="O362" s="138" t="str">
        <v/>
      </c>
      <c r="P362" s="138" t="str">
        <v/>
      </c>
      <c r="Q362" s="138" t="str">
        <f>IF(L362="","","Nº de contentores")</f>
        <v/>
      </c>
      <c r="R362" s="138" t="str">
        <f t="shared" si="17"/>
        <v/>
      </c>
      <c r="S362" s="138" t="str" cm="1">
        <f t="array" ref="S362">IF(ISBLANK(INDEX('Infraestruturas Recolha'!$P$31:$T$105,INT((ROWS($B$1:B136)-1)/5)+1,MOD(ROWS($B$1:B136)-1,5)+1)),"",INDEX('Infraestruturas Recolha'!$P$31:$T$105,INT((ROWS($B$1:B136)-1)/5)+1,MOD(ROWS($B$1:B136)-1,5)+1))</f>
        <v/>
      </c>
      <c r="T362" s="138" t="str">
        <f>IF(OR(L362="",'Infraestruturas Recolha'!$L$108="",'Infraestruturas Recolha'!$C$108="(máximo 300 carateres)"),"",'Infraestruturas Recolha'!$L$108)</f>
        <v/>
      </c>
    </row>
    <row r="363" spans="1:20">
      <c r="A363" s="24" t="str">
        <f>IF(I363="","",IF(OR('Identificação da EG'!$B$7=0,'Identificação da EG'!$B$7=""),"",Capa!$C$10))</f>
        <v/>
      </c>
      <c r="B363" s="24" t="str">
        <f>IF(I363="","",IF(OR('Identificação da EG'!$B$7=0,'Identificação da EG'!$B$7=""),"",'Identificação da EG'!$B$7))</f>
        <v/>
      </c>
      <c r="C363" s="24" t="str">
        <f>IF(I363="","",IF(B363="","",VLOOKUP(B363,Auxiliar!$DK$23:$DL$45,2,0)))</f>
        <v/>
      </c>
      <c r="D363" s="24" t="str">
        <f>IF(I363="","",IF(OR('Identificação da EG'!$B$7=0,'Identificação da EG'!$B$7=""),"","Portugal"))</f>
        <v/>
      </c>
      <c r="E363" s="24" t="str">
        <f>IF(I363="","",'Identificação da EG'!$C$7)</f>
        <v/>
      </c>
      <c r="F363" s="24" t="str">
        <f>IF(I363="","",'Identificação da EG'!$E$7)</f>
        <v/>
      </c>
      <c r="G363" s="24" t="str">
        <f t="shared" si="16"/>
        <v/>
      </c>
      <c r="H363" s="24" t="str">
        <f>IF(I363="","",'Identificação da EG'!$D$7)</f>
        <v/>
      </c>
      <c r="I363" s="138" t="str">
        <f t="shared" si="18"/>
        <v/>
      </c>
      <c r="J363" s="138" t="str">
        <v/>
      </c>
      <c r="K363" s="138"/>
      <c r="L363" s="138" t="str">
        <v/>
      </c>
      <c r="M363" s="138" t="str">
        <v/>
      </c>
      <c r="N363" s="138"/>
      <c r="O363" s="138" t="str">
        <v/>
      </c>
      <c r="P363" s="138" t="str">
        <v/>
      </c>
      <c r="Q363" s="138" t="str">
        <f>IF(L362="","","Nº de alojamentos abrangidos")</f>
        <v/>
      </c>
      <c r="R363" s="138" t="str">
        <f t="shared" si="17"/>
        <v/>
      </c>
      <c r="S363" s="138" t="str" cm="1">
        <f t="array" ref="S363">IF(ISBLANK(INDEX('Infraestruturas Recolha'!$P$31:$T$105,INT((ROWS($B$1:B137)-1)/5)+1,MOD(ROWS($B$1:B137)-1,5)+1)),"",INDEX('Infraestruturas Recolha'!$P$31:$T$105,INT((ROWS($B$1:B137)-1)/5)+1,MOD(ROWS($B$1:B137)-1,5)+1))</f>
        <v/>
      </c>
      <c r="T363" s="138" t="str">
        <f>IF(OR(L363="",'Infraestruturas Recolha'!$L$108="",'Infraestruturas Recolha'!$C$108="(máximo 300 carateres)"),"",'Infraestruturas Recolha'!$L$108)</f>
        <v/>
      </c>
    </row>
    <row r="364" spans="1:20">
      <c r="A364" s="24" t="str">
        <f>IF(I364="","",IF(OR('Identificação da EG'!$B$7=0,'Identificação da EG'!$B$7=""),"",Capa!$C$10))</f>
        <v/>
      </c>
      <c r="B364" s="24" t="str">
        <f>IF(I364="","",IF(OR('Identificação da EG'!$B$7=0,'Identificação da EG'!$B$7=""),"",'Identificação da EG'!$B$7))</f>
        <v/>
      </c>
      <c r="C364" s="24" t="str">
        <f>IF(I364="","",IF(B364="","",VLOOKUP(B364,Auxiliar!$DK$23:$DL$45,2,0)))</f>
        <v/>
      </c>
      <c r="D364" s="24" t="str">
        <f>IF(I364="","",IF(OR('Identificação da EG'!$B$7=0,'Identificação da EG'!$B$7=""),"","Portugal"))</f>
        <v/>
      </c>
      <c r="E364" s="24" t="str">
        <f>IF(I364="","",'Identificação da EG'!$C$7)</f>
        <v/>
      </c>
      <c r="F364" s="24" t="str">
        <f>IF(I364="","",'Identificação da EG'!$E$7)</f>
        <v/>
      </c>
      <c r="G364" s="24" t="str">
        <f t="shared" si="16"/>
        <v/>
      </c>
      <c r="H364" s="24" t="str">
        <f>IF(I364="","",'Identificação da EG'!$D$7)</f>
        <v/>
      </c>
      <c r="I364" s="138" t="str">
        <f t="shared" si="18"/>
        <v/>
      </c>
      <c r="J364" s="138" t="str">
        <v/>
      </c>
      <c r="K364" s="138"/>
      <c r="L364" s="138" t="str">
        <v/>
      </c>
      <c r="M364" s="138" t="str">
        <v/>
      </c>
      <c r="N364" s="138"/>
      <c r="O364" s="138" t="str">
        <v/>
      </c>
      <c r="P364" s="138" t="str">
        <v/>
      </c>
      <c r="Q364" s="138" t="str">
        <f>IF(L362="","","Nº de estabelecimentos abrangidos")</f>
        <v/>
      </c>
      <c r="R364" s="138" t="str">
        <f t="shared" si="17"/>
        <v/>
      </c>
      <c r="S364" s="138" t="str" cm="1">
        <f t="array" ref="S364">IF(ISBLANK(INDEX('Infraestruturas Recolha'!$P$31:$T$105,INT((ROWS($B$1:B138)-1)/5)+1,MOD(ROWS($B$1:B138)-1,5)+1)),"",INDEX('Infraestruturas Recolha'!$P$31:$T$105,INT((ROWS($B$1:B138)-1)/5)+1,MOD(ROWS($B$1:B138)-1,5)+1))</f>
        <v/>
      </c>
      <c r="T364" s="138" t="str">
        <f>IF(OR(L364="",'Infraestruturas Recolha'!$L$108="",'Infraestruturas Recolha'!$C$108="(máximo 300 carateres)"),"",'Infraestruturas Recolha'!$L$108)</f>
        <v/>
      </c>
    </row>
    <row r="365" spans="1:20">
      <c r="A365" s="24" t="str">
        <f>IF(I365="","",IF(OR('Identificação da EG'!$B$7=0,'Identificação da EG'!$B$7=""),"",Capa!$C$10))</f>
        <v/>
      </c>
      <c r="B365" s="24" t="str">
        <f>IF(I365="","",IF(OR('Identificação da EG'!$B$7=0,'Identificação da EG'!$B$7=""),"",'Identificação da EG'!$B$7))</f>
        <v/>
      </c>
      <c r="C365" s="24" t="str">
        <f>IF(I365="","",IF(B365="","",VLOOKUP(B365,Auxiliar!$DK$23:$DL$45,2,0)))</f>
        <v/>
      </c>
      <c r="D365" s="24" t="str">
        <f>IF(I365="","",IF(OR('Identificação da EG'!$B$7=0,'Identificação da EG'!$B$7=""),"","Portugal"))</f>
        <v/>
      </c>
      <c r="E365" s="24" t="str">
        <f>IF(I365="","",'Identificação da EG'!$C$7)</f>
        <v/>
      </c>
      <c r="F365" s="24" t="str">
        <f>IF(I365="","",'Identificação da EG'!$E$7)</f>
        <v/>
      </c>
      <c r="G365" s="24" t="str">
        <f t="shared" si="16"/>
        <v/>
      </c>
      <c r="H365" s="24" t="str">
        <f>IF(I365="","",'Identificação da EG'!$D$7)</f>
        <v/>
      </c>
      <c r="I365" s="138" t="str">
        <f t="shared" si="18"/>
        <v/>
      </c>
      <c r="J365" s="138" t="str">
        <v/>
      </c>
      <c r="K365" s="138"/>
      <c r="L365" s="138" t="str">
        <v/>
      </c>
      <c r="M365" s="138" t="str">
        <v/>
      </c>
      <c r="N365" s="138"/>
      <c r="O365" s="138" t="str">
        <v/>
      </c>
      <c r="P365" s="138" t="str">
        <v/>
      </c>
      <c r="Q365" s="138" t="str">
        <f>IF(L363="","","Nº de alojamentos participantes")</f>
        <v/>
      </c>
      <c r="R365" s="138" t="str">
        <f t="shared" si="17"/>
        <v/>
      </c>
      <c r="S365" s="138" t="str" cm="1">
        <f t="array" ref="S365">IF(ISBLANK(INDEX('Infraestruturas Recolha'!$P$31:$T$105,INT((ROWS($B$1:B139)-1)/5)+1,MOD(ROWS($B$1:B139)-1,5)+1)),"",INDEX('Infraestruturas Recolha'!$P$31:$T$105,INT((ROWS($B$1:B139)-1)/5)+1,MOD(ROWS($B$1:B139)-1,5)+1))</f>
        <v/>
      </c>
      <c r="T365" s="138" t="str">
        <f>IF(OR(L365="",'Infraestruturas Recolha'!$L$108="",'Infraestruturas Recolha'!$C$108="(máximo 300 carateres)"),"",'Infraestruturas Recolha'!$L$108)</f>
        <v/>
      </c>
    </row>
    <row r="366" spans="1:20">
      <c r="A366" s="24" t="str">
        <f>IF(I366="","",IF(OR('Identificação da EG'!$B$7=0,'Identificação da EG'!$B$7=""),"",Capa!$C$10))</f>
        <v/>
      </c>
      <c r="B366" s="24" t="str">
        <f>IF(I366="","",IF(OR('Identificação da EG'!$B$7=0,'Identificação da EG'!$B$7=""),"",'Identificação da EG'!$B$7))</f>
        <v/>
      </c>
      <c r="C366" s="24" t="str">
        <f>IF(I366="","",IF(B366="","",VLOOKUP(B366,Auxiliar!$DK$23:$DL$45,2,0)))</f>
        <v/>
      </c>
      <c r="D366" s="24" t="str">
        <f>IF(I366="","",IF(OR('Identificação da EG'!$B$7=0,'Identificação da EG'!$B$7=""),"","Portugal"))</f>
        <v/>
      </c>
      <c r="E366" s="24" t="str">
        <f>IF(I366="","",'Identificação da EG'!$C$7)</f>
        <v/>
      </c>
      <c r="F366" s="24" t="str">
        <f>IF(I366="","",'Identificação da EG'!$E$7)</f>
        <v/>
      </c>
      <c r="G366" s="24" t="str">
        <f t="shared" si="16"/>
        <v/>
      </c>
      <c r="H366" s="24" t="str">
        <f>IF(I366="","",'Identificação da EG'!$D$7)</f>
        <v/>
      </c>
      <c r="I366" s="138" t="str">
        <f t="shared" si="18"/>
        <v/>
      </c>
      <c r="J366" s="138" t="str">
        <v/>
      </c>
      <c r="K366" s="138"/>
      <c r="L366" s="138" t="str">
        <v/>
      </c>
      <c r="M366" s="138" t="str">
        <v/>
      </c>
      <c r="N366" s="138"/>
      <c r="O366" s="138" t="str">
        <v/>
      </c>
      <c r="P366" s="138" t="str">
        <v/>
      </c>
      <c r="Q366" s="138" t="str">
        <f>IF(L364="","","Nº de estabelecimentos participantes")</f>
        <v/>
      </c>
      <c r="R366" s="138" t="str">
        <f t="shared" si="17"/>
        <v/>
      </c>
      <c r="S366" s="138" t="str" cm="1">
        <f t="array" ref="S366">IF(ISBLANK(INDEX('Infraestruturas Recolha'!$P$31:$T$105,INT((ROWS($B$1:B140)-1)/5)+1,MOD(ROWS($B$1:B140)-1,5)+1)),"",INDEX('Infraestruturas Recolha'!$P$31:$T$105,INT((ROWS($B$1:B140)-1)/5)+1,MOD(ROWS($B$1:B140)-1,5)+1))</f>
        <v/>
      </c>
      <c r="T366" s="138" t="str">
        <f>IF(OR(L366="",'Infraestruturas Recolha'!$L$108="",'Infraestruturas Recolha'!$C$108="(máximo 300 carateres)"),"",'Infraestruturas Recolha'!$L$108)</f>
        <v/>
      </c>
    </row>
    <row r="367" spans="1:20">
      <c r="A367" s="24" t="str">
        <f>IF(I367="","",IF(OR('Identificação da EG'!$B$7=0,'Identificação da EG'!$B$7=""),"",Capa!$C$10))</f>
        <v/>
      </c>
      <c r="B367" s="24" t="str">
        <f>IF(I367="","",IF(OR('Identificação da EG'!$B$7=0,'Identificação da EG'!$B$7=""),"",'Identificação da EG'!$B$7))</f>
        <v/>
      </c>
      <c r="C367" s="24" t="str">
        <f>IF(I367="","",IF(B367="","",VLOOKUP(B367,Auxiliar!$DK$23:$DL$45,2,0)))</f>
        <v/>
      </c>
      <c r="D367" s="24" t="str">
        <f>IF(I367="","",IF(OR('Identificação da EG'!$B$7=0,'Identificação da EG'!$B$7=""),"","Portugal"))</f>
        <v/>
      </c>
      <c r="E367" s="24" t="str">
        <f>IF(I367="","",'Identificação da EG'!$C$7)</f>
        <v/>
      </c>
      <c r="F367" s="24" t="str">
        <f>IF(I367="","",'Identificação da EG'!$E$7)</f>
        <v/>
      </c>
      <c r="G367" s="24" t="str">
        <f t="shared" si="16"/>
        <v/>
      </c>
      <c r="H367" s="24" t="str">
        <f>IF(I367="","",'Identificação da EG'!$D$7)</f>
        <v/>
      </c>
      <c r="I367" s="138" t="str">
        <f t="shared" si="18"/>
        <v/>
      </c>
      <c r="J367" s="138" t="str">
        <v/>
      </c>
      <c r="K367" s="138"/>
      <c r="L367" s="138" t="str">
        <v/>
      </c>
      <c r="M367" s="138" t="str">
        <v/>
      </c>
      <c r="N367" s="138"/>
      <c r="O367" s="138" t="str">
        <v/>
      </c>
      <c r="P367" s="138" t="str">
        <v/>
      </c>
      <c r="Q367" s="138" t="str">
        <f>IF(L367="","","Nº de contentores")</f>
        <v/>
      </c>
      <c r="R367" s="138" t="str">
        <f t="shared" si="17"/>
        <v/>
      </c>
      <c r="S367" s="138" t="str" cm="1">
        <f t="array" ref="S367">IF(ISBLANK(INDEX('Infraestruturas Recolha'!$P$31:$T$105,INT((ROWS($B$1:B141)-1)/5)+1,MOD(ROWS($B$1:B141)-1,5)+1)),"",INDEX('Infraestruturas Recolha'!$P$31:$T$105,INT((ROWS($B$1:B141)-1)/5)+1,MOD(ROWS($B$1:B141)-1,5)+1))</f>
        <v/>
      </c>
      <c r="T367" s="138" t="str">
        <f>IF(OR(L367="",'Infraestruturas Recolha'!$L$108="",'Infraestruturas Recolha'!$C$108="(máximo 300 carateres)"),"",'Infraestruturas Recolha'!$L$108)</f>
        <v/>
      </c>
    </row>
    <row r="368" spans="1:20">
      <c r="A368" s="24" t="str">
        <f>IF(I368="","",IF(OR('Identificação da EG'!$B$7=0,'Identificação da EG'!$B$7=""),"",Capa!$C$10))</f>
        <v/>
      </c>
      <c r="B368" s="24" t="str">
        <f>IF(I368="","",IF(OR('Identificação da EG'!$B$7=0,'Identificação da EG'!$B$7=""),"",'Identificação da EG'!$B$7))</f>
        <v/>
      </c>
      <c r="C368" s="24" t="str">
        <f>IF(I368="","",IF(B368="","",VLOOKUP(B368,Auxiliar!$DK$23:$DL$45,2,0)))</f>
        <v/>
      </c>
      <c r="D368" s="24" t="str">
        <f>IF(I368="","",IF(OR('Identificação da EG'!$B$7=0,'Identificação da EG'!$B$7=""),"","Portugal"))</f>
        <v/>
      </c>
      <c r="E368" s="24" t="str">
        <f>IF(I368="","",'Identificação da EG'!$C$7)</f>
        <v/>
      </c>
      <c r="F368" s="24" t="str">
        <f>IF(I368="","",'Identificação da EG'!$E$7)</f>
        <v/>
      </c>
      <c r="G368" s="24" t="str">
        <f t="shared" si="16"/>
        <v/>
      </c>
      <c r="H368" s="24" t="str">
        <f>IF(I368="","",'Identificação da EG'!$D$7)</f>
        <v/>
      </c>
      <c r="I368" s="138" t="str">
        <f t="shared" si="18"/>
        <v/>
      </c>
      <c r="J368" s="138" t="str">
        <v/>
      </c>
      <c r="K368" s="138"/>
      <c r="L368" s="138" t="str">
        <v/>
      </c>
      <c r="M368" s="138" t="str">
        <v/>
      </c>
      <c r="N368" s="138"/>
      <c r="O368" s="138" t="str">
        <v/>
      </c>
      <c r="P368" s="138" t="str">
        <v/>
      </c>
      <c r="Q368" s="138" t="str">
        <f>IF(L367="","","Nº de alojamentos abrangidos")</f>
        <v/>
      </c>
      <c r="R368" s="138" t="str">
        <f t="shared" si="17"/>
        <v/>
      </c>
      <c r="S368" s="138" t="str" cm="1">
        <f t="array" ref="S368">IF(ISBLANK(INDEX('Infraestruturas Recolha'!$P$31:$T$105,INT((ROWS($B$1:B142)-1)/5)+1,MOD(ROWS($B$1:B142)-1,5)+1)),"",INDEX('Infraestruturas Recolha'!$P$31:$T$105,INT((ROWS($B$1:B142)-1)/5)+1,MOD(ROWS($B$1:B142)-1,5)+1))</f>
        <v/>
      </c>
      <c r="T368" s="138" t="str">
        <f>IF(OR(L368="",'Infraestruturas Recolha'!$L$108="",'Infraestruturas Recolha'!$C$108="(máximo 300 carateres)"),"",'Infraestruturas Recolha'!$L$108)</f>
        <v/>
      </c>
    </row>
    <row r="369" spans="1:20">
      <c r="A369" s="24" t="str">
        <f>IF(I369="","",IF(OR('Identificação da EG'!$B$7=0,'Identificação da EG'!$B$7=""),"",Capa!$C$10))</f>
        <v/>
      </c>
      <c r="B369" s="24" t="str">
        <f>IF(I369="","",IF(OR('Identificação da EG'!$B$7=0,'Identificação da EG'!$B$7=""),"",'Identificação da EG'!$B$7))</f>
        <v/>
      </c>
      <c r="C369" s="24" t="str">
        <f>IF(I369="","",IF(B369="","",VLOOKUP(B369,Auxiliar!$DK$23:$DL$45,2,0)))</f>
        <v/>
      </c>
      <c r="D369" s="24" t="str">
        <f>IF(I369="","",IF(OR('Identificação da EG'!$B$7=0,'Identificação da EG'!$B$7=""),"","Portugal"))</f>
        <v/>
      </c>
      <c r="E369" s="24" t="str">
        <f>IF(I369="","",'Identificação da EG'!$C$7)</f>
        <v/>
      </c>
      <c r="F369" s="24" t="str">
        <f>IF(I369="","",'Identificação da EG'!$E$7)</f>
        <v/>
      </c>
      <c r="G369" s="24" t="str">
        <f t="shared" si="16"/>
        <v/>
      </c>
      <c r="H369" s="24" t="str">
        <f>IF(I369="","",'Identificação da EG'!$D$7)</f>
        <v/>
      </c>
      <c r="I369" s="138" t="str">
        <f t="shared" si="18"/>
        <v/>
      </c>
      <c r="J369" s="138" t="str">
        <v/>
      </c>
      <c r="K369" s="138"/>
      <c r="L369" s="138" t="str">
        <v/>
      </c>
      <c r="M369" s="138" t="str">
        <v/>
      </c>
      <c r="N369" s="138"/>
      <c r="O369" s="138" t="str">
        <v/>
      </c>
      <c r="P369" s="138" t="str">
        <v/>
      </c>
      <c r="Q369" s="138" t="str">
        <f>IF(L367="","","Nº de estabelecimentos abrangidos")</f>
        <v/>
      </c>
      <c r="R369" s="138" t="str">
        <f t="shared" si="17"/>
        <v/>
      </c>
      <c r="S369" s="138" t="str" cm="1">
        <f t="array" ref="S369">IF(ISBLANK(INDEX('Infraestruturas Recolha'!$P$31:$T$105,INT((ROWS($B$1:B143)-1)/5)+1,MOD(ROWS($B$1:B143)-1,5)+1)),"",INDEX('Infraestruturas Recolha'!$P$31:$T$105,INT((ROWS($B$1:B143)-1)/5)+1,MOD(ROWS($B$1:B143)-1,5)+1))</f>
        <v/>
      </c>
      <c r="T369" s="138" t="str">
        <f>IF(OR(L369="",'Infraestruturas Recolha'!$L$108="",'Infraestruturas Recolha'!$C$108="(máximo 300 carateres)"),"",'Infraestruturas Recolha'!$L$108)</f>
        <v/>
      </c>
    </row>
    <row r="370" spans="1:20">
      <c r="A370" s="24" t="str">
        <f>IF(I370="","",IF(OR('Identificação da EG'!$B$7=0,'Identificação da EG'!$B$7=""),"",Capa!$C$10))</f>
        <v/>
      </c>
      <c r="B370" s="24" t="str">
        <f>IF(I370="","",IF(OR('Identificação da EG'!$B$7=0,'Identificação da EG'!$B$7=""),"",'Identificação da EG'!$B$7))</f>
        <v/>
      </c>
      <c r="C370" s="24" t="str">
        <f>IF(I370="","",IF(B370="","",VLOOKUP(B370,Auxiliar!$DK$23:$DL$45,2,0)))</f>
        <v/>
      </c>
      <c r="D370" s="24" t="str">
        <f>IF(I370="","",IF(OR('Identificação da EG'!$B$7=0,'Identificação da EG'!$B$7=""),"","Portugal"))</f>
        <v/>
      </c>
      <c r="E370" s="24" t="str">
        <f>IF(I370="","",'Identificação da EG'!$C$7)</f>
        <v/>
      </c>
      <c r="F370" s="24" t="str">
        <f>IF(I370="","",'Identificação da EG'!$E$7)</f>
        <v/>
      </c>
      <c r="G370" s="24" t="str">
        <f t="shared" si="16"/>
        <v/>
      </c>
      <c r="H370" s="24" t="str">
        <f>IF(I370="","",'Identificação da EG'!$D$7)</f>
        <v/>
      </c>
      <c r="I370" s="138" t="str">
        <f t="shared" si="18"/>
        <v/>
      </c>
      <c r="J370" s="138" t="str">
        <v/>
      </c>
      <c r="K370" s="138"/>
      <c r="L370" s="138" t="str">
        <v/>
      </c>
      <c r="M370" s="138" t="str">
        <v/>
      </c>
      <c r="N370" s="138"/>
      <c r="O370" s="138" t="str">
        <v/>
      </c>
      <c r="P370" s="138" t="str">
        <v/>
      </c>
      <c r="Q370" s="138" t="str">
        <f>IF(L368="","","Nº de alojamentos participantes")</f>
        <v/>
      </c>
      <c r="R370" s="138" t="str">
        <f t="shared" si="17"/>
        <v/>
      </c>
      <c r="S370" s="138" t="str" cm="1">
        <f t="array" ref="S370">IF(ISBLANK(INDEX('Infraestruturas Recolha'!$P$31:$T$105,INT((ROWS($B$1:B144)-1)/5)+1,MOD(ROWS($B$1:B144)-1,5)+1)),"",INDEX('Infraestruturas Recolha'!$P$31:$T$105,INT((ROWS($B$1:B144)-1)/5)+1,MOD(ROWS($B$1:B144)-1,5)+1))</f>
        <v/>
      </c>
      <c r="T370" s="138" t="str">
        <f>IF(OR(L370="",'Infraestruturas Recolha'!$L$108="",'Infraestruturas Recolha'!$C$108="(máximo 300 carateres)"),"",'Infraestruturas Recolha'!$L$108)</f>
        <v/>
      </c>
    </row>
    <row r="371" spans="1:20">
      <c r="A371" s="24" t="str">
        <f>IF(I371="","",IF(OR('Identificação da EG'!$B$7=0,'Identificação da EG'!$B$7=""),"",Capa!$C$10))</f>
        <v/>
      </c>
      <c r="B371" s="24" t="str">
        <f>IF(I371="","",IF(OR('Identificação da EG'!$B$7=0,'Identificação da EG'!$B$7=""),"",'Identificação da EG'!$B$7))</f>
        <v/>
      </c>
      <c r="C371" s="24" t="str">
        <f>IF(I371="","",IF(B371="","",VLOOKUP(B371,Auxiliar!$DK$23:$DL$45,2,0)))</f>
        <v/>
      </c>
      <c r="D371" s="24" t="str">
        <f>IF(I371="","",IF(OR('Identificação da EG'!$B$7=0,'Identificação da EG'!$B$7=""),"","Portugal"))</f>
        <v/>
      </c>
      <c r="E371" s="24" t="str">
        <f>IF(I371="","",'Identificação da EG'!$C$7)</f>
        <v/>
      </c>
      <c r="F371" s="24" t="str">
        <f>IF(I371="","",'Identificação da EG'!$E$7)</f>
        <v/>
      </c>
      <c r="G371" s="24" t="str">
        <f t="shared" si="16"/>
        <v/>
      </c>
      <c r="H371" s="24" t="str">
        <f>IF(I371="","",'Identificação da EG'!$D$7)</f>
        <v/>
      </c>
      <c r="I371" s="138" t="str">
        <f t="shared" si="18"/>
        <v/>
      </c>
      <c r="J371" s="138" t="str">
        <v/>
      </c>
      <c r="K371" s="138"/>
      <c r="L371" s="138" t="str">
        <v/>
      </c>
      <c r="M371" s="138" t="str">
        <v/>
      </c>
      <c r="N371" s="138"/>
      <c r="O371" s="138" t="str">
        <v/>
      </c>
      <c r="P371" s="138" t="str">
        <v/>
      </c>
      <c r="Q371" s="138" t="str">
        <f>IF(L369="","","Nº de estabelecimentos participantes")</f>
        <v/>
      </c>
      <c r="R371" s="138" t="str">
        <f t="shared" si="17"/>
        <v/>
      </c>
      <c r="S371" s="138" t="str" cm="1">
        <f t="array" ref="S371">IF(ISBLANK(INDEX('Infraestruturas Recolha'!$P$31:$T$105,INT((ROWS($B$1:B145)-1)/5)+1,MOD(ROWS($B$1:B145)-1,5)+1)),"",INDEX('Infraestruturas Recolha'!$P$31:$T$105,INT((ROWS($B$1:B145)-1)/5)+1,MOD(ROWS($B$1:B145)-1,5)+1))</f>
        <v/>
      </c>
      <c r="T371" s="138" t="str">
        <f>IF(OR(L371="",'Infraestruturas Recolha'!$L$108="",'Infraestruturas Recolha'!$C$108="(máximo 300 carateres)"),"",'Infraestruturas Recolha'!$L$108)</f>
        <v/>
      </c>
    </row>
    <row r="372" spans="1:20">
      <c r="A372" s="24" t="str">
        <f>IF(I372="","",IF(OR('Identificação da EG'!$B$7=0,'Identificação da EG'!$B$7=""),"",Capa!$C$10))</f>
        <v/>
      </c>
      <c r="B372" s="24" t="str">
        <f>IF(I372="","",IF(OR('Identificação da EG'!$B$7=0,'Identificação da EG'!$B$7=""),"",'Identificação da EG'!$B$7))</f>
        <v/>
      </c>
      <c r="C372" s="24" t="str">
        <f>IF(I372="","",IF(B372="","",VLOOKUP(B372,Auxiliar!$DK$23:$DL$45,2,0)))</f>
        <v/>
      </c>
      <c r="D372" s="24" t="str">
        <f>IF(I372="","",IF(OR('Identificação da EG'!$B$7=0,'Identificação da EG'!$B$7=""),"","Portugal"))</f>
        <v/>
      </c>
      <c r="E372" s="24" t="str">
        <f>IF(I372="","",'Identificação da EG'!$C$7)</f>
        <v/>
      </c>
      <c r="F372" s="24" t="str">
        <f>IF(I372="","",'Identificação da EG'!$E$7)</f>
        <v/>
      </c>
      <c r="G372" s="24" t="str">
        <f t="shared" si="16"/>
        <v/>
      </c>
      <c r="H372" s="24" t="str">
        <f>IF(I372="","",'Identificação da EG'!$D$7)</f>
        <v/>
      </c>
      <c r="I372" s="138" t="str">
        <f t="shared" si="18"/>
        <v/>
      </c>
      <c r="J372" s="138" t="str">
        <v/>
      </c>
      <c r="K372" s="138"/>
      <c r="L372" s="138" t="str">
        <v/>
      </c>
      <c r="M372" s="138" t="str">
        <v/>
      </c>
      <c r="N372" s="138"/>
      <c r="O372" s="138" t="str">
        <v/>
      </c>
      <c r="P372" s="138" t="str">
        <v/>
      </c>
      <c r="Q372" s="138" t="str">
        <f>IF(L372="","","Nº de contentores")</f>
        <v/>
      </c>
      <c r="R372" s="138" t="str">
        <f t="shared" si="17"/>
        <v/>
      </c>
      <c r="S372" s="138" t="str" cm="1">
        <f t="array" ref="S372">IF(ISBLANK(INDEX('Infraestruturas Recolha'!$P$31:$T$105,INT((ROWS($B$1:B146)-1)/5)+1,MOD(ROWS($B$1:B146)-1,5)+1)),"",INDEX('Infraestruturas Recolha'!$P$31:$T$105,INT((ROWS($B$1:B146)-1)/5)+1,MOD(ROWS($B$1:B146)-1,5)+1))</f>
        <v/>
      </c>
      <c r="T372" s="138" t="str">
        <f>IF(OR(L372="",'Infraestruturas Recolha'!$L$108="",'Infraestruturas Recolha'!$C$108="(máximo 300 carateres)"),"",'Infraestruturas Recolha'!$L$108)</f>
        <v/>
      </c>
    </row>
    <row r="373" spans="1:20">
      <c r="A373" s="24" t="str">
        <f>IF(I373="","",IF(OR('Identificação da EG'!$B$7=0,'Identificação da EG'!$B$7=""),"",Capa!$C$10))</f>
        <v/>
      </c>
      <c r="B373" s="24" t="str">
        <f>IF(I373="","",IF(OR('Identificação da EG'!$B$7=0,'Identificação da EG'!$B$7=""),"",'Identificação da EG'!$B$7))</f>
        <v/>
      </c>
      <c r="C373" s="24" t="str">
        <f>IF(I373="","",IF(B373="","",VLOOKUP(B373,Auxiliar!$DK$23:$DL$45,2,0)))</f>
        <v/>
      </c>
      <c r="D373" s="24" t="str">
        <f>IF(I373="","",IF(OR('Identificação da EG'!$B$7=0,'Identificação da EG'!$B$7=""),"","Portugal"))</f>
        <v/>
      </c>
      <c r="E373" s="24" t="str">
        <f>IF(I373="","",'Identificação da EG'!$C$7)</f>
        <v/>
      </c>
      <c r="F373" s="24" t="str">
        <f>IF(I373="","",'Identificação da EG'!$E$7)</f>
        <v/>
      </c>
      <c r="G373" s="24" t="str">
        <f t="shared" si="16"/>
        <v/>
      </c>
      <c r="H373" s="24" t="str">
        <f>IF(I373="","",'Identificação da EG'!$D$7)</f>
        <v/>
      </c>
      <c r="I373" s="138" t="str">
        <f t="shared" si="18"/>
        <v/>
      </c>
      <c r="J373" s="138" t="str">
        <v/>
      </c>
      <c r="K373" s="138"/>
      <c r="L373" s="138" t="str">
        <v/>
      </c>
      <c r="M373" s="138" t="str">
        <v/>
      </c>
      <c r="N373" s="138"/>
      <c r="O373" s="138" t="str">
        <v/>
      </c>
      <c r="P373" s="138" t="str">
        <v/>
      </c>
      <c r="Q373" s="138" t="str">
        <f>IF(L372="","","Nº de alojamentos abrangidos")</f>
        <v/>
      </c>
      <c r="R373" s="138" t="str">
        <f t="shared" si="17"/>
        <v/>
      </c>
      <c r="S373" s="138" t="str" cm="1">
        <f t="array" ref="S373">IF(ISBLANK(INDEX('Infraestruturas Recolha'!$P$31:$T$105,INT((ROWS($B$1:B147)-1)/5)+1,MOD(ROWS($B$1:B147)-1,5)+1)),"",INDEX('Infraestruturas Recolha'!$P$31:$T$105,INT((ROWS($B$1:B147)-1)/5)+1,MOD(ROWS($B$1:B147)-1,5)+1))</f>
        <v/>
      </c>
      <c r="T373" s="138" t="str">
        <f>IF(OR(L373="",'Infraestruturas Recolha'!$L$108="",'Infraestruturas Recolha'!$C$108="(máximo 300 carateres)"),"",'Infraestruturas Recolha'!$L$108)</f>
        <v/>
      </c>
    </row>
    <row r="374" spans="1:20">
      <c r="A374" s="24" t="str">
        <f>IF(I374="","",IF(OR('Identificação da EG'!$B$7=0,'Identificação da EG'!$B$7=""),"",Capa!$C$10))</f>
        <v/>
      </c>
      <c r="B374" s="24" t="str">
        <f>IF(I374="","",IF(OR('Identificação da EG'!$B$7=0,'Identificação da EG'!$B$7=""),"",'Identificação da EG'!$B$7))</f>
        <v/>
      </c>
      <c r="C374" s="24" t="str">
        <f>IF(I374="","",IF(B374="","",VLOOKUP(B374,Auxiliar!$DK$23:$DL$45,2,0)))</f>
        <v/>
      </c>
      <c r="D374" s="24" t="str">
        <f>IF(I374="","",IF(OR('Identificação da EG'!$B$7=0,'Identificação da EG'!$B$7=""),"","Portugal"))</f>
        <v/>
      </c>
      <c r="E374" s="24" t="str">
        <f>IF(I374="","",'Identificação da EG'!$C$7)</f>
        <v/>
      </c>
      <c r="F374" s="24" t="str">
        <f>IF(I374="","",'Identificação da EG'!$E$7)</f>
        <v/>
      </c>
      <c r="G374" s="24" t="str">
        <f t="shared" si="16"/>
        <v/>
      </c>
      <c r="H374" s="24" t="str">
        <f>IF(I374="","",'Identificação da EG'!$D$7)</f>
        <v/>
      </c>
      <c r="I374" s="138" t="str">
        <f t="shared" si="18"/>
        <v/>
      </c>
      <c r="J374" s="138" t="str">
        <v/>
      </c>
      <c r="K374" s="138"/>
      <c r="L374" s="138" t="str">
        <v/>
      </c>
      <c r="M374" s="138" t="str">
        <v/>
      </c>
      <c r="N374" s="138"/>
      <c r="O374" s="138" t="str">
        <v/>
      </c>
      <c r="P374" s="138" t="str">
        <v/>
      </c>
      <c r="Q374" s="138" t="str">
        <f>IF(L372="","","Nº de estabelecimentos abrangidos")</f>
        <v/>
      </c>
      <c r="R374" s="138" t="str">
        <f t="shared" si="17"/>
        <v/>
      </c>
      <c r="S374" s="138" t="str" cm="1">
        <f t="array" ref="S374">IF(ISBLANK(INDEX('Infraestruturas Recolha'!$P$31:$T$105,INT((ROWS($B$1:B148)-1)/5)+1,MOD(ROWS($B$1:B148)-1,5)+1)),"",INDEX('Infraestruturas Recolha'!$P$31:$T$105,INT((ROWS($B$1:B148)-1)/5)+1,MOD(ROWS($B$1:B148)-1,5)+1))</f>
        <v/>
      </c>
      <c r="T374" s="138" t="str">
        <f>IF(OR(L374="",'Infraestruturas Recolha'!$L$108="",'Infraestruturas Recolha'!$C$108="(máximo 300 carateres)"),"",'Infraestruturas Recolha'!$L$108)</f>
        <v/>
      </c>
    </row>
    <row r="375" spans="1:20">
      <c r="A375" s="24" t="str">
        <f>IF(I375="","",IF(OR('Identificação da EG'!$B$7=0,'Identificação da EG'!$B$7=""),"",Capa!$C$10))</f>
        <v/>
      </c>
      <c r="B375" s="24" t="str">
        <f>IF(I375="","",IF(OR('Identificação da EG'!$B$7=0,'Identificação da EG'!$B$7=""),"",'Identificação da EG'!$B$7))</f>
        <v/>
      </c>
      <c r="C375" s="24" t="str">
        <f>IF(I375="","",IF(B375="","",VLOOKUP(B375,Auxiliar!$DK$23:$DL$45,2,0)))</f>
        <v/>
      </c>
      <c r="D375" s="24" t="str">
        <f>IF(I375="","",IF(OR('Identificação da EG'!$B$7=0,'Identificação da EG'!$B$7=""),"","Portugal"))</f>
        <v/>
      </c>
      <c r="E375" s="24" t="str">
        <f>IF(I375="","",'Identificação da EG'!$C$7)</f>
        <v/>
      </c>
      <c r="F375" s="24" t="str">
        <f>IF(I375="","",'Identificação da EG'!$E$7)</f>
        <v/>
      </c>
      <c r="G375" s="24" t="str">
        <f t="shared" si="16"/>
        <v/>
      </c>
      <c r="H375" s="24" t="str">
        <f>IF(I375="","",'Identificação da EG'!$D$7)</f>
        <v/>
      </c>
      <c r="I375" s="138" t="str">
        <f t="shared" si="18"/>
        <v/>
      </c>
      <c r="J375" s="138" t="str">
        <v/>
      </c>
      <c r="K375" s="138"/>
      <c r="L375" s="138" t="str">
        <v/>
      </c>
      <c r="M375" s="138" t="str">
        <v/>
      </c>
      <c r="N375" s="138"/>
      <c r="O375" s="138" t="str">
        <v/>
      </c>
      <c r="P375" s="138" t="str">
        <v/>
      </c>
      <c r="Q375" s="138" t="str">
        <f>IF(L373="","","Nº de alojamentos participantes")</f>
        <v/>
      </c>
      <c r="R375" s="138" t="str">
        <f t="shared" si="17"/>
        <v/>
      </c>
      <c r="S375" s="138" t="str" cm="1">
        <f t="array" ref="S375">IF(ISBLANK(INDEX('Infraestruturas Recolha'!$P$31:$T$105,INT((ROWS($B$1:B149)-1)/5)+1,MOD(ROWS($B$1:B149)-1,5)+1)),"",INDEX('Infraestruturas Recolha'!$P$31:$T$105,INT((ROWS($B$1:B149)-1)/5)+1,MOD(ROWS($B$1:B149)-1,5)+1))</f>
        <v/>
      </c>
      <c r="T375" s="138" t="str">
        <f>IF(OR(L375="",'Infraestruturas Recolha'!$L$108="",'Infraestruturas Recolha'!$C$108="(máximo 300 carateres)"),"",'Infraestruturas Recolha'!$L$108)</f>
        <v/>
      </c>
    </row>
    <row r="376" spans="1:20">
      <c r="A376" s="24" t="str">
        <f>IF(I376="","",IF(OR('Identificação da EG'!$B$7=0,'Identificação da EG'!$B$7=""),"",Capa!$C$10))</f>
        <v/>
      </c>
      <c r="B376" s="24" t="str">
        <f>IF(I376="","",IF(OR('Identificação da EG'!$B$7=0,'Identificação da EG'!$B$7=""),"",'Identificação da EG'!$B$7))</f>
        <v/>
      </c>
      <c r="C376" s="24" t="str">
        <f>IF(I376="","",IF(B376="","",VLOOKUP(B376,Auxiliar!$DK$23:$DL$45,2,0)))</f>
        <v/>
      </c>
      <c r="D376" s="24" t="str">
        <f>IF(I376="","",IF(OR('Identificação da EG'!$B$7=0,'Identificação da EG'!$B$7=""),"","Portugal"))</f>
        <v/>
      </c>
      <c r="E376" s="24" t="str">
        <f>IF(I376="","",'Identificação da EG'!$C$7)</f>
        <v/>
      </c>
      <c r="F376" s="24" t="str">
        <f>IF(I376="","",'Identificação da EG'!$E$7)</f>
        <v/>
      </c>
      <c r="G376" s="24" t="str">
        <f t="shared" si="16"/>
        <v/>
      </c>
      <c r="H376" s="24" t="str">
        <f>IF(I376="","",'Identificação da EG'!$D$7)</f>
        <v/>
      </c>
      <c r="I376" s="138" t="str">
        <f t="shared" si="18"/>
        <v/>
      </c>
      <c r="J376" s="138" t="str">
        <v/>
      </c>
      <c r="K376" s="138"/>
      <c r="L376" s="138" t="str">
        <v/>
      </c>
      <c r="M376" s="138" t="str">
        <v/>
      </c>
      <c r="N376" s="138"/>
      <c r="O376" s="138" t="str">
        <v/>
      </c>
      <c r="P376" s="138" t="str">
        <v/>
      </c>
      <c r="Q376" s="138" t="str">
        <f>IF(L374="","","Nº de estabelecimentos participantes")</f>
        <v/>
      </c>
      <c r="R376" s="138" t="str">
        <f t="shared" si="17"/>
        <v/>
      </c>
      <c r="S376" s="138" t="str" cm="1">
        <f t="array" ref="S376">IF(ISBLANK(INDEX('Infraestruturas Recolha'!$P$31:$T$105,INT((ROWS($B$1:B150)-1)/5)+1,MOD(ROWS($B$1:B150)-1,5)+1)),"",INDEX('Infraestruturas Recolha'!$P$31:$T$105,INT((ROWS($B$1:B150)-1)/5)+1,MOD(ROWS($B$1:B150)-1,5)+1))</f>
        <v/>
      </c>
      <c r="T376" s="138" t="str">
        <f>IF(OR(L376="",'Infraestruturas Recolha'!$L$108="",'Infraestruturas Recolha'!$C$108="(máximo 300 carateres)"),"",'Infraestruturas Recolha'!$L$108)</f>
        <v/>
      </c>
    </row>
    <row r="377" spans="1:20">
      <c r="A377" s="24" t="str">
        <f>IF(I377="","",IF(OR('Identificação da EG'!$B$7=0,'Identificação da EG'!$B$7=""),"",Capa!$C$10))</f>
        <v/>
      </c>
      <c r="B377" s="24" t="str">
        <f>IF(I377="","",IF(OR('Identificação da EG'!$B$7=0,'Identificação da EG'!$B$7=""),"",'Identificação da EG'!$B$7))</f>
        <v/>
      </c>
      <c r="C377" s="24" t="str">
        <f>IF(I377="","",IF(B377="","",VLOOKUP(B377,Auxiliar!$DK$23:$DL$45,2,0)))</f>
        <v/>
      </c>
      <c r="D377" s="24" t="str">
        <f>IF(I377="","",IF(OR('Identificação da EG'!$B$7=0,'Identificação da EG'!$B$7=""),"","Portugal"))</f>
        <v/>
      </c>
      <c r="E377" s="24" t="str">
        <f>IF(I377="","",'Identificação da EG'!$C$7)</f>
        <v/>
      </c>
      <c r="F377" s="24" t="str">
        <f>IF(I377="","",'Identificação da EG'!$E$7)</f>
        <v/>
      </c>
      <c r="G377" s="24" t="str">
        <f t="shared" si="16"/>
        <v/>
      </c>
      <c r="H377" s="24" t="str">
        <f>IF(I377="","",'Identificação da EG'!$D$7)</f>
        <v/>
      </c>
      <c r="I377" s="138" t="str">
        <f t="shared" si="18"/>
        <v/>
      </c>
      <c r="J377" s="138" t="str">
        <v/>
      </c>
      <c r="K377" s="138"/>
      <c r="L377" s="138" t="str">
        <v/>
      </c>
      <c r="M377" s="138" t="str">
        <v/>
      </c>
      <c r="N377" s="138"/>
      <c r="O377" s="138" t="str">
        <v/>
      </c>
      <c r="P377" s="138" t="str">
        <v/>
      </c>
      <c r="Q377" s="138" t="str">
        <f>IF(L377="","","Nº de contentores")</f>
        <v/>
      </c>
      <c r="R377" s="138" t="str">
        <f t="shared" si="17"/>
        <v/>
      </c>
      <c r="S377" s="138" t="str" cm="1">
        <f t="array" ref="S377">IF(ISBLANK(INDEX('Infraestruturas Recolha'!$P$31:$T$105,INT((ROWS($B$1:B151)-1)/5)+1,MOD(ROWS($B$1:B151)-1,5)+1)),"",INDEX('Infraestruturas Recolha'!$P$31:$T$105,INT((ROWS($B$1:B151)-1)/5)+1,MOD(ROWS($B$1:B151)-1,5)+1))</f>
        <v/>
      </c>
      <c r="T377" s="138" t="str">
        <f>IF(OR(L377="",'Infraestruturas Recolha'!$L$108="",'Infraestruturas Recolha'!$C$108="(máximo 300 carateres)"),"",'Infraestruturas Recolha'!$L$108)</f>
        <v/>
      </c>
    </row>
    <row r="378" spans="1:20">
      <c r="A378" s="24" t="str">
        <f>IF(I378="","",IF(OR('Identificação da EG'!$B$7=0,'Identificação da EG'!$B$7=""),"",Capa!$C$10))</f>
        <v/>
      </c>
      <c r="B378" s="24" t="str">
        <f>IF(I378="","",IF(OR('Identificação da EG'!$B$7=0,'Identificação da EG'!$B$7=""),"",'Identificação da EG'!$B$7))</f>
        <v/>
      </c>
      <c r="C378" s="24" t="str">
        <f>IF(I378="","",IF(B378="","",VLOOKUP(B378,Auxiliar!$DK$23:$DL$45,2,0)))</f>
        <v/>
      </c>
      <c r="D378" s="24" t="str">
        <f>IF(I378="","",IF(OR('Identificação da EG'!$B$7=0,'Identificação da EG'!$B$7=""),"","Portugal"))</f>
        <v/>
      </c>
      <c r="E378" s="24" t="str">
        <f>IF(I378="","",'Identificação da EG'!$C$7)</f>
        <v/>
      </c>
      <c r="F378" s="24" t="str">
        <f>IF(I378="","",'Identificação da EG'!$E$7)</f>
        <v/>
      </c>
      <c r="G378" s="24" t="str">
        <f t="shared" si="16"/>
        <v/>
      </c>
      <c r="H378" s="24" t="str">
        <f>IF(I378="","",'Identificação da EG'!$D$7)</f>
        <v/>
      </c>
      <c r="I378" s="138" t="str">
        <f t="shared" si="18"/>
        <v/>
      </c>
      <c r="J378" s="138" t="str">
        <v/>
      </c>
      <c r="K378" s="138"/>
      <c r="L378" s="138" t="str">
        <v/>
      </c>
      <c r="M378" s="138" t="str">
        <v/>
      </c>
      <c r="N378" s="138"/>
      <c r="O378" s="138" t="str">
        <v/>
      </c>
      <c r="P378" s="138" t="str">
        <v/>
      </c>
      <c r="Q378" s="138" t="str">
        <f>IF(L377="","","Nº de alojamentos abrangidos")</f>
        <v/>
      </c>
      <c r="R378" s="138" t="str">
        <f t="shared" si="17"/>
        <v/>
      </c>
      <c r="S378" s="138" t="str" cm="1">
        <f t="array" ref="S378">IF(ISBLANK(INDEX('Infraestruturas Recolha'!$P$31:$T$105,INT((ROWS($B$1:B152)-1)/5)+1,MOD(ROWS($B$1:B152)-1,5)+1)),"",INDEX('Infraestruturas Recolha'!$P$31:$T$105,INT((ROWS($B$1:B152)-1)/5)+1,MOD(ROWS($B$1:B152)-1,5)+1))</f>
        <v/>
      </c>
      <c r="T378" s="138" t="str">
        <f>IF(OR(L378="",'Infraestruturas Recolha'!$L$108="",'Infraestruturas Recolha'!$C$108="(máximo 300 carateres)"),"",'Infraestruturas Recolha'!$L$108)</f>
        <v/>
      </c>
    </row>
    <row r="379" spans="1:20">
      <c r="A379" s="24" t="str">
        <f>IF(I379="","",IF(OR('Identificação da EG'!$B$7=0,'Identificação da EG'!$B$7=""),"",Capa!$C$10))</f>
        <v/>
      </c>
      <c r="B379" s="24" t="str">
        <f>IF(I379="","",IF(OR('Identificação da EG'!$B$7=0,'Identificação da EG'!$B$7=""),"",'Identificação da EG'!$B$7))</f>
        <v/>
      </c>
      <c r="C379" s="24" t="str">
        <f>IF(I379="","",IF(B379="","",VLOOKUP(B379,Auxiliar!$DK$23:$DL$45,2,0)))</f>
        <v/>
      </c>
      <c r="D379" s="24" t="str">
        <f>IF(I379="","",IF(OR('Identificação da EG'!$B$7=0,'Identificação da EG'!$B$7=""),"","Portugal"))</f>
        <v/>
      </c>
      <c r="E379" s="24" t="str">
        <f>IF(I379="","",'Identificação da EG'!$C$7)</f>
        <v/>
      </c>
      <c r="F379" s="24" t="str">
        <f>IF(I379="","",'Identificação da EG'!$E$7)</f>
        <v/>
      </c>
      <c r="G379" s="24" t="str">
        <f t="shared" si="16"/>
        <v/>
      </c>
      <c r="H379" s="24" t="str">
        <f>IF(I379="","",'Identificação da EG'!$D$7)</f>
        <v/>
      </c>
      <c r="I379" s="138" t="str">
        <f t="shared" si="18"/>
        <v/>
      </c>
      <c r="J379" s="138" t="str">
        <v/>
      </c>
      <c r="K379" s="138"/>
      <c r="L379" s="138" t="str">
        <v/>
      </c>
      <c r="M379" s="138" t="str">
        <v/>
      </c>
      <c r="N379" s="138"/>
      <c r="O379" s="138" t="str">
        <v/>
      </c>
      <c r="P379" s="138" t="str">
        <v/>
      </c>
      <c r="Q379" s="138" t="str">
        <f>IF(L377="","","Nº de estabelecimentos abrangidos")</f>
        <v/>
      </c>
      <c r="R379" s="138" t="str">
        <f t="shared" si="17"/>
        <v/>
      </c>
      <c r="S379" s="138" t="str" cm="1">
        <f t="array" ref="S379">IF(ISBLANK(INDEX('Infraestruturas Recolha'!$P$31:$T$105,INT((ROWS($B$1:B153)-1)/5)+1,MOD(ROWS($B$1:B153)-1,5)+1)),"",INDEX('Infraestruturas Recolha'!$P$31:$T$105,INT((ROWS($B$1:B153)-1)/5)+1,MOD(ROWS($B$1:B153)-1,5)+1))</f>
        <v/>
      </c>
      <c r="T379" s="138" t="str">
        <f>IF(OR(L379="",'Infraestruturas Recolha'!$L$108="",'Infraestruturas Recolha'!$C$108="(máximo 300 carateres)"),"",'Infraestruturas Recolha'!$L$108)</f>
        <v/>
      </c>
    </row>
    <row r="380" spans="1:20">
      <c r="A380" s="24" t="str">
        <f>IF(I380="","",IF(OR('Identificação da EG'!$B$7=0,'Identificação da EG'!$B$7=""),"",Capa!$C$10))</f>
        <v/>
      </c>
      <c r="B380" s="24" t="str">
        <f>IF(I380="","",IF(OR('Identificação da EG'!$B$7=0,'Identificação da EG'!$B$7=""),"",'Identificação da EG'!$B$7))</f>
        <v/>
      </c>
      <c r="C380" s="24" t="str">
        <f>IF(I380="","",IF(B380="","",VLOOKUP(B380,Auxiliar!$DK$23:$DL$45,2,0)))</f>
        <v/>
      </c>
      <c r="D380" s="24" t="str">
        <f>IF(I380="","",IF(OR('Identificação da EG'!$B$7=0,'Identificação da EG'!$B$7=""),"","Portugal"))</f>
        <v/>
      </c>
      <c r="E380" s="24" t="str">
        <f>IF(I380="","",'Identificação da EG'!$C$7)</f>
        <v/>
      </c>
      <c r="F380" s="24" t="str">
        <f>IF(I380="","",'Identificação da EG'!$E$7)</f>
        <v/>
      </c>
      <c r="G380" s="24" t="str">
        <f t="shared" si="16"/>
        <v/>
      </c>
      <c r="H380" s="24" t="str">
        <f>IF(I380="","",'Identificação da EG'!$D$7)</f>
        <v/>
      </c>
      <c r="I380" s="138" t="str">
        <f t="shared" si="18"/>
        <v/>
      </c>
      <c r="J380" s="138" t="str">
        <v/>
      </c>
      <c r="K380" s="138"/>
      <c r="L380" s="138" t="str">
        <v/>
      </c>
      <c r="M380" s="138" t="str">
        <v/>
      </c>
      <c r="N380" s="138"/>
      <c r="O380" s="138" t="str">
        <v/>
      </c>
      <c r="P380" s="138" t="str">
        <v/>
      </c>
      <c r="Q380" s="138" t="str">
        <f>IF(L378="","","Nº de alojamentos participantes")</f>
        <v/>
      </c>
      <c r="R380" s="138" t="str">
        <f t="shared" si="17"/>
        <v/>
      </c>
      <c r="S380" s="138" t="str" cm="1">
        <f t="array" ref="S380">IF(ISBLANK(INDEX('Infraestruturas Recolha'!$P$31:$T$105,INT((ROWS($B$1:B154)-1)/5)+1,MOD(ROWS($B$1:B154)-1,5)+1)),"",INDEX('Infraestruturas Recolha'!$P$31:$T$105,INT((ROWS($B$1:B154)-1)/5)+1,MOD(ROWS($B$1:B154)-1,5)+1))</f>
        <v/>
      </c>
      <c r="T380" s="138" t="str">
        <f>IF(OR(L380="",'Infraestruturas Recolha'!$L$108="",'Infraestruturas Recolha'!$C$108="(máximo 300 carateres)"),"",'Infraestruturas Recolha'!$L$108)</f>
        <v/>
      </c>
    </row>
    <row r="381" spans="1:20">
      <c r="A381" s="24" t="str">
        <f>IF(I381="","",IF(OR('Identificação da EG'!$B$7=0,'Identificação da EG'!$B$7=""),"",Capa!$C$10))</f>
        <v/>
      </c>
      <c r="B381" s="24" t="str">
        <f>IF(I381="","",IF(OR('Identificação da EG'!$B$7=0,'Identificação da EG'!$B$7=""),"",'Identificação da EG'!$B$7))</f>
        <v/>
      </c>
      <c r="C381" s="24" t="str">
        <f>IF(I381="","",IF(B381="","",VLOOKUP(B381,Auxiliar!$DK$23:$DL$45,2,0)))</f>
        <v/>
      </c>
      <c r="D381" s="24" t="str">
        <f>IF(I381="","",IF(OR('Identificação da EG'!$B$7=0,'Identificação da EG'!$B$7=""),"","Portugal"))</f>
        <v/>
      </c>
      <c r="E381" s="24" t="str">
        <f>IF(I381="","",'Identificação da EG'!$C$7)</f>
        <v/>
      </c>
      <c r="F381" s="24" t="str">
        <f>IF(I381="","",'Identificação da EG'!$E$7)</f>
        <v/>
      </c>
      <c r="G381" s="24" t="str">
        <f t="shared" si="16"/>
        <v/>
      </c>
      <c r="H381" s="24" t="str">
        <f>IF(I381="","",'Identificação da EG'!$D$7)</f>
        <v/>
      </c>
      <c r="I381" s="138" t="str">
        <f t="shared" si="18"/>
        <v/>
      </c>
      <c r="J381" s="138" t="str">
        <v/>
      </c>
      <c r="K381" s="138"/>
      <c r="L381" s="138" t="str">
        <v/>
      </c>
      <c r="M381" s="138" t="str">
        <v/>
      </c>
      <c r="N381" s="138"/>
      <c r="O381" s="138" t="str">
        <v/>
      </c>
      <c r="P381" s="138" t="str">
        <v/>
      </c>
      <c r="Q381" s="138" t="str">
        <f>IF(L379="","","Nº de estabelecimentos participantes")</f>
        <v/>
      </c>
      <c r="R381" s="138" t="str">
        <f t="shared" si="17"/>
        <v/>
      </c>
      <c r="S381" s="138" t="str" cm="1">
        <f t="array" ref="S381">IF(ISBLANK(INDEX('Infraestruturas Recolha'!$P$31:$T$105,INT((ROWS($B$1:B155)-1)/5)+1,MOD(ROWS($B$1:B155)-1,5)+1)),"",INDEX('Infraestruturas Recolha'!$P$31:$T$105,INT((ROWS($B$1:B155)-1)/5)+1,MOD(ROWS($B$1:B155)-1,5)+1))</f>
        <v/>
      </c>
      <c r="T381" s="138" t="str">
        <f>IF(OR(L381="",'Infraestruturas Recolha'!$L$108="",'Infraestruturas Recolha'!$C$108="(máximo 300 carateres)"),"",'Infraestruturas Recolha'!$L$108)</f>
        <v/>
      </c>
    </row>
    <row r="382" spans="1:20">
      <c r="A382" s="24" t="str">
        <f>IF(I382="","",IF(OR('Identificação da EG'!$B$7=0,'Identificação da EG'!$B$7=""),"",Capa!$C$10))</f>
        <v/>
      </c>
      <c r="B382" s="24" t="str">
        <f>IF(I382="","",IF(OR('Identificação da EG'!$B$7=0,'Identificação da EG'!$B$7=""),"",'Identificação da EG'!$B$7))</f>
        <v/>
      </c>
      <c r="C382" s="24" t="str">
        <f>IF(I382="","",IF(B382="","",VLOOKUP(B382,Auxiliar!$DK$23:$DL$45,2,0)))</f>
        <v/>
      </c>
      <c r="D382" s="24" t="str">
        <f>IF(I382="","",IF(OR('Identificação da EG'!$B$7=0,'Identificação da EG'!$B$7=""),"","Portugal"))</f>
        <v/>
      </c>
      <c r="E382" s="24" t="str">
        <f>IF(I382="","",'Identificação da EG'!$C$7)</f>
        <v/>
      </c>
      <c r="F382" s="24" t="str">
        <f>IF(I382="","",'Identificação da EG'!$E$7)</f>
        <v/>
      </c>
      <c r="G382" s="24" t="str">
        <f t="shared" si="16"/>
        <v/>
      </c>
      <c r="H382" s="24" t="str">
        <f>IF(I382="","",'Identificação da EG'!$D$7)</f>
        <v/>
      </c>
      <c r="I382" s="138" t="str">
        <f t="shared" si="18"/>
        <v/>
      </c>
      <c r="J382" s="138" t="str">
        <v/>
      </c>
      <c r="K382" s="138"/>
      <c r="L382" s="138" t="str">
        <v/>
      </c>
      <c r="M382" s="138" t="str">
        <v/>
      </c>
      <c r="N382" s="138"/>
      <c r="O382" s="138" t="str">
        <v/>
      </c>
      <c r="P382" s="138" t="str">
        <v/>
      </c>
      <c r="Q382" s="138" t="str">
        <f>IF(L382="","","Nº de contentores")</f>
        <v/>
      </c>
      <c r="R382" s="138" t="str">
        <f t="shared" si="17"/>
        <v/>
      </c>
      <c r="S382" s="138" t="str" cm="1">
        <f t="array" ref="S382">IF(ISBLANK(INDEX('Infraestruturas Recolha'!$P$31:$T$105,INT((ROWS($B$1:B156)-1)/5)+1,MOD(ROWS($B$1:B156)-1,5)+1)),"",INDEX('Infraestruturas Recolha'!$P$31:$T$105,INT((ROWS($B$1:B156)-1)/5)+1,MOD(ROWS($B$1:B156)-1,5)+1))</f>
        <v/>
      </c>
      <c r="T382" s="138" t="str">
        <f>IF(OR(L382="",'Infraestruturas Recolha'!$L$108="",'Infraestruturas Recolha'!$C$108="(máximo 300 carateres)"),"",'Infraestruturas Recolha'!$L$108)</f>
        <v/>
      </c>
    </row>
    <row r="383" spans="1:20">
      <c r="A383" s="24" t="str">
        <f>IF(I383="","",IF(OR('Identificação da EG'!$B$7=0,'Identificação da EG'!$B$7=""),"",Capa!$C$10))</f>
        <v/>
      </c>
      <c r="B383" s="24" t="str">
        <f>IF(I383="","",IF(OR('Identificação da EG'!$B$7=0,'Identificação da EG'!$B$7=""),"",'Identificação da EG'!$B$7))</f>
        <v/>
      </c>
      <c r="C383" s="24" t="str">
        <f>IF(I383="","",IF(B383="","",VLOOKUP(B383,Auxiliar!$DK$23:$DL$45,2,0)))</f>
        <v/>
      </c>
      <c r="D383" s="24" t="str">
        <f>IF(I383="","",IF(OR('Identificação da EG'!$B$7=0,'Identificação da EG'!$B$7=""),"","Portugal"))</f>
        <v/>
      </c>
      <c r="E383" s="24" t="str">
        <f>IF(I383="","",'Identificação da EG'!$C$7)</f>
        <v/>
      </c>
      <c r="F383" s="24" t="str">
        <f>IF(I383="","",'Identificação da EG'!$E$7)</f>
        <v/>
      </c>
      <c r="G383" s="24" t="str">
        <f t="shared" si="16"/>
        <v/>
      </c>
      <c r="H383" s="24" t="str">
        <f>IF(I383="","",'Identificação da EG'!$D$7)</f>
        <v/>
      </c>
      <c r="I383" s="138" t="str">
        <f t="shared" si="18"/>
        <v/>
      </c>
      <c r="J383" s="138" t="str">
        <v/>
      </c>
      <c r="K383" s="138"/>
      <c r="L383" s="138" t="str">
        <v/>
      </c>
      <c r="M383" s="138" t="str">
        <v/>
      </c>
      <c r="N383" s="138"/>
      <c r="O383" s="138" t="str">
        <v/>
      </c>
      <c r="P383" s="138" t="str">
        <v/>
      </c>
      <c r="Q383" s="138" t="str">
        <f>IF(L382="","","Nº de alojamentos abrangidos")</f>
        <v/>
      </c>
      <c r="R383" s="138" t="str">
        <f t="shared" si="17"/>
        <v/>
      </c>
      <c r="S383" s="138" t="str" cm="1">
        <f t="array" ref="S383">IF(ISBLANK(INDEX('Infraestruturas Recolha'!$P$31:$T$105,INT((ROWS($B$1:B157)-1)/5)+1,MOD(ROWS($B$1:B157)-1,5)+1)),"",INDEX('Infraestruturas Recolha'!$P$31:$T$105,INT((ROWS($B$1:B157)-1)/5)+1,MOD(ROWS($B$1:B157)-1,5)+1))</f>
        <v/>
      </c>
      <c r="T383" s="138" t="str">
        <f>IF(OR(L383="",'Infraestruturas Recolha'!$L$108="",'Infraestruturas Recolha'!$C$108="(máximo 300 carateres)"),"",'Infraestruturas Recolha'!$L$108)</f>
        <v/>
      </c>
    </row>
    <row r="384" spans="1:20">
      <c r="A384" s="24" t="str">
        <f>IF(I384="","",IF(OR('Identificação da EG'!$B$7=0,'Identificação da EG'!$B$7=""),"",Capa!$C$10))</f>
        <v/>
      </c>
      <c r="B384" s="24" t="str">
        <f>IF(I384="","",IF(OR('Identificação da EG'!$B$7=0,'Identificação da EG'!$B$7=""),"",'Identificação da EG'!$B$7))</f>
        <v/>
      </c>
      <c r="C384" s="24" t="str">
        <f>IF(I384="","",IF(B384="","",VLOOKUP(B384,Auxiliar!$DK$23:$DL$45,2,0)))</f>
        <v/>
      </c>
      <c r="D384" s="24" t="str">
        <f>IF(I384="","",IF(OR('Identificação da EG'!$B$7=0,'Identificação da EG'!$B$7=""),"","Portugal"))</f>
        <v/>
      </c>
      <c r="E384" s="24" t="str">
        <f>IF(I384="","",'Identificação da EG'!$C$7)</f>
        <v/>
      </c>
      <c r="F384" s="24" t="str">
        <f>IF(I384="","",'Identificação da EG'!$E$7)</f>
        <v/>
      </c>
      <c r="G384" s="24" t="str">
        <f t="shared" si="16"/>
        <v/>
      </c>
      <c r="H384" s="24" t="str">
        <f>IF(I384="","",'Identificação da EG'!$D$7)</f>
        <v/>
      </c>
      <c r="I384" s="138" t="str">
        <f t="shared" si="18"/>
        <v/>
      </c>
      <c r="J384" s="138" t="str">
        <v/>
      </c>
      <c r="K384" s="138"/>
      <c r="L384" s="138" t="str">
        <v/>
      </c>
      <c r="M384" s="138" t="str">
        <v/>
      </c>
      <c r="N384" s="138"/>
      <c r="O384" s="138" t="str">
        <v/>
      </c>
      <c r="P384" s="138" t="str">
        <v/>
      </c>
      <c r="Q384" s="138" t="str">
        <f>IF(L382="","","Nº de estabelecimentos abrangidos")</f>
        <v/>
      </c>
      <c r="R384" s="138" t="str">
        <f t="shared" si="17"/>
        <v/>
      </c>
      <c r="S384" s="138" t="str" cm="1">
        <f t="array" ref="S384">IF(ISBLANK(INDEX('Infraestruturas Recolha'!$P$31:$T$105,INT((ROWS($B$1:B158)-1)/5)+1,MOD(ROWS($B$1:B158)-1,5)+1)),"",INDEX('Infraestruturas Recolha'!$P$31:$T$105,INT((ROWS($B$1:B158)-1)/5)+1,MOD(ROWS($B$1:B158)-1,5)+1))</f>
        <v/>
      </c>
      <c r="T384" s="138" t="str">
        <f>IF(OR(L384="",'Infraestruturas Recolha'!$L$108="",'Infraestruturas Recolha'!$C$108="(máximo 300 carateres)"),"",'Infraestruturas Recolha'!$L$108)</f>
        <v/>
      </c>
    </row>
    <row r="385" spans="1:20">
      <c r="A385" s="24" t="str">
        <f>IF(I385="","",IF(OR('Identificação da EG'!$B$7=0,'Identificação da EG'!$B$7=""),"",Capa!$C$10))</f>
        <v/>
      </c>
      <c r="B385" s="24" t="str">
        <f>IF(I385="","",IF(OR('Identificação da EG'!$B$7=0,'Identificação da EG'!$B$7=""),"",'Identificação da EG'!$B$7))</f>
        <v/>
      </c>
      <c r="C385" s="24" t="str">
        <f>IF(I385="","",IF(B385="","",VLOOKUP(B385,Auxiliar!$DK$23:$DL$45,2,0)))</f>
        <v/>
      </c>
      <c r="D385" s="24" t="str">
        <f>IF(I385="","",IF(OR('Identificação da EG'!$B$7=0,'Identificação da EG'!$B$7=""),"","Portugal"))</f>
        <v/>
      </c>
      <c r="E385" s="24" t="str">
        <f>IF(I385="","",'Identificação da EG'!$C$7)</f>
        <v/>
      </c>
      <c r="F385" s="24" t="str">
        <f>IF(I385="","",'Identificação da EG'!$E$7)</f>
        <v/>
      </c>
      <c r="G385" s="24" t="str">
        <f t="shared" si="16"/>
        <v/>
      </c>
      <c r="H385" s="24" t="str">
        <f>IF(I385="","",'Identificação da EG'!$D$7)</f>
        <v/>
      </c>
      <c r="I385" s="138" t="str">
        <f t="shared" si="18"/>
        <v/>
      </c>
      <c r="J385" s="138" t="str">
        <v/>
      </c>
      <c r="K385" s="138"/>
      <c r="L385" s="138" t="str">
        <v/>
      </c>
      <c r="M385" s="138" t="str">
        <v/>
      </c>
      <c r="N385" s="138"/>
      <c r="O385" s="138" t="str">
        <v/>
      </c>
      <c r="P385" s="138" t="str">
        <v/>
      </c>
      <c r="Q385" s="138" t="str">
        <f>IF(L383="","","Nº de alojamentos participantes")</f>
        <v/>
      </c>
      <c r="R385" s="138" t="str">
        <f t="shared" si="17"/>
        <v/>
      </c>
      <c r="S385" s="138" t="str" cm="1">
        <f t="array" ref="S385">IF(ISBLANK(INDEX('Infraestruturas Recolha'!$P$31:$T$105,INT((ROWS($B$1:B159)-1)/5)+1,MOD(ROWS($B$1:B159)-1,5)+1)),"",INDEX('Infraestruturas Recolha'!$P$31:$T$105,INT((ROWS($B$1:B159)-1)/5)+1,MOD(ROWS($B$1:B159)-1,5)+1))</f>
        <v/>
      </c>
      <c r="T385" s="138" t="str">
        <f>IF(OR(L385="",'Infraestruturas Recolha'!$L$108="",'Infraestruturas Recolha'!$C$108="(máximo 300 carateres)"),"",'Infraestruturas Recolha'!$L$108)</f>
        <v/>
      </c>
    </row>
    <row r="386" spans="1:20">
      <c r="A386" s="24" t="str">
        <f>IF(I386="","",IF(OR('Identificação da EG'!$B$7=0,'Identificação da EG'!$B$7=""),"",Capa!$C$10))</f>
        <v/>
      </c>
      <c r="B386" s="24" t="str">
        <f>IF(I386="","",IF(OR('Identificação da EG'!$B$7=0,'Identificação da EG'!$B$7=""),"",'Identificação da EG'!$B$7))</f>
        <v/>
      </c>
      <c r="C386" s="24" t="str">
        <f>IF(I386="","",IF(B386="","",VLOOKUP(B386,Auxiliar!$DK$23:$DL$45,2,0)))</f>
        <v/>
      </c>
      <c r="D386" s="24" t="str">
        <f>IF(I386="","",IF(OR('Identificação da EG'!$B$7=0,'Identificação da EG'!$B$7=""),"","Portugal"))</f>
        <v/>
      </c>
      <c r="E386" s="24" t="str">
        <f>IF(I386="","",'Identificação da EG'!$C$7)</f>
        <v/>
      </c>
      <c r="F386" s="24" t="str">
        <f>IF(I386="","",'Identificação da EG'!$E$7)</f>
        <v/>
      </c>
      <c r="G386" s="24" t="str">
        <f t="shared" si="16"/>
        <v/>
      </c>
      <c r="H386" s="24" t="str">
        <f>IF(I386="","",'Identificação da EG'!$D$7)</f>
        <v/>
      </c>
      <c r="I386" s="138" t="str">
        <f t="shared" si="18"/>
        <v/>
      </c>
      <c r="J386" s="138" t="str">
        <v/>
      </c>
      <c r="K386" s="138"/>
      <c r="L386" s="138" t="str">
        <v/>
      </c>
      <c r="M386" s="138" t="str">
        <v/>
      </c>
      <c r="N386" s="138"/>
      <c r="O386" s="138" t="str">
        <v/>
      </c>
      <c r="P386" s="138" t="str">
        <v/>
      </c>
      <c r="Q386" s="138" t="str">
        <f>IF(L384="","","Nº de estabelecimentos participantes")</f>
        <v/>
      </c>
      <c r="R386" s="138" t="str">
        <f t="shared" si="17"/>
        <v/>
      </c>
      <c r="S386" s="138" t="str" cm="1">
        <f t="array" ref="S386">IF(ISBLANK(INDEX('Infraestruturas Recolha'!$P$31:$T$105,INT((ROWS($B$1:B160)-1)/5)+1,MOD(ROWS($B$1:B160)-1,5)+1)),"",INDEX('Infraestruturas Recolha'!$P$31:$T$105,INT((ROWS($B$1:B160)-1)/5)+1,MOD(ROWS($B$1:B160)-1,5)+1))</f>
        <v/>
      </c>
      <c r="T386" s="138" t="str">
        <f>IF(OR(L386="",'Infraestruturas Recolha'!$L$108="",'Infraestruturas Recolha'!$C$108="(máximo 300 carateres)"),"",'Infraestruturas Recolha'!$L$108)</f>
        <v/>
      </c>
    </row>
    <row r="387" spans="1:20">
      <c r="A387" s="24" t="str">
        <f>IF(I387="","",IF(OR('Identificação da EG'!$B$7=0,'Identificação da EG'!$B$7=""),"",Capa!$C$10))</f>
        <v/>
      </c>
      <c r="B387" s="24" t="str">
        <f>IF(I387="","",IF(OR('Identificação da EG'!$B$7=0,'Identificação da EG'!$B$7=""),"",'Identificação da EG'!$B$7))</f>
        <v/>
      </c>
      <c r="C387" s="24" t="str">
        <f>IF(I387="","",IF(B387="","",VLOOKUP(B387,Auxiliar!$DK$23:$DL$45,2,0)))</f>
        <v/>
      </c>
      <c r="D387" s="24" t="str">
        <f>IF(I387="","",IF(OR('Identificação da EG'!$B$7=0,'Identificação da EG'!$B$7=""),"","Portugal"))</f>
        <v/>
      </c>
      <c r="E387" s="24" t="str">
        <f>IF(I387="","",'Identificação da EG'!$C$7)</f>
        <v/>
      </c>
      <c r="F387" s="24" t="str">
        <f>IF(I387="","",'Identificação da EG'!$E$7)</f>
        <v/>
      </c>
      <c r="G387" s="24" t="str">
        <f t="shared" ref="G387:G450" si="19">IF(I387="","",B387)</f>
        <v/>
      </c>
      <c r="H387" s="24" t="str">
        <f>IF(I387="","",'Identificação da EG'!$D$7)</f>
        <v/>
      </c>
      <c r="I387" s="138" t="str">
        <f t="shared" si="18"/>
        <v/>
      </c>
      <c r="J387" s="138" t="str">
        <v/>
      </c>
      <c r="K387" s="138"/>
      <c r="L387" s="138" t="str">
        <v/>
      </c>
      <c r="M387" s="138" t="str">
        <v/>
      </c>
      <c r="N387" s="138"/>
      <c r="O387" s="138" t="str">
        <v/>
      </c>
      <c r="P387" s="138" t="str">
        <v/>
      </c>
      <c r="Q387" s="138" t="str">
        <f>IF(L387="","","Nº de contentores")</f>
        <v/>
      </c>
      <c r="R387" s="138" t="str">
        <f t="shared" ref="R387:R450" si="20">IF(L387="","","nº")</f>
        <v/>
      </c>
      <c r="S387" s="138" t="str" cm="1">
        <f t="array" ref="S387">IF(ISBLANK(INDEX('Infraestruturas Recolha'!$P$31:$T$105,INT((ROWS($B$1:B161)-1)/5)+1,MOD(ROWS($B$1:B161)-1,5)+1)),"",INDEX('Infraestruturas Recolha'!$P$31:$T$105,INT((ROWS($B$1:B161)-1)/5)+1,MOD(ROWS($B$1:B161)-1,5)+1))</f>
        <v/>
      </c>
      <c r="T387" s="138" t="str">
        <f>IF(OR(L387="",'Infraestruturas Recolha'!$L$108="",'Infraestruturas Recolha'!$C$108="(máximo 300 carateres)"),"",'Infraestruturas Recolha'!$L$108)</f>
        <v/>
      </c>
    </row>
    <row r="388" spans="1:20">
      <c r="A388" s="24" t="str">
        <f>IF(I388="","",IF(OR('Identificação da EG'!$B$7=0,'Identificação da EG'!$B$7=""),"",Capa!$C$10))</f>
        <v/>
      </c>
      <c r="B388" s="24" t="str">
        <f>IF(I388="","",IF(OR('Identificação da EG'!$B$7=0,'Identificação da EG'!$B$7=""),"",'Identificação da EG'!$B$7))</f>
        <v/>
      </c>
      <c r="C388" s="24" t="str">
        <f>IF(I388="","",IF(B388="","",VLOOKUP(B388,Auxiliar!$DK$23:$DL$45,2,0)))</f>
        <v/>
      </c>
      <c r="D388" s="24" t="str">
        <f>IF(I388="","",IF(OR('Identificação da EG'!$B$7=0,'Identificação da EG'!$B$7=""),"","Portugal"))</f>
        <v/>
      </c>
      <c r="E388" s="24" t="str">
        <f>IF(I388="","",'Identificação da EG'!$C$7)</f>
        <v/>
      </c>
      <c r="F388" s="24" t="str">
        <f>IF(I388="","",'Identificação da EG'!$E$7)</f>
        <v/>
      </c>
      <c r="G388" s="24" t="str">
        <f t="shared" si="19"/>
        <v/>
      </c>
      <c r="H388" s="24" t="str">
        <f>IF(I388="","",'Identificação da EG'!$D$7)</f>
        <v/>
      </c>
      <c r="I388" s="138" t="str">
        <f t="shared" si="18"/>
        <v/>
      </c>
      <c r="J388" s="138" t="str">
        <v/>
      </c>
      <c r="K388" s="138"/>
      <c r="L388" s="138" t="str">
        <v/>
      </c>
      <c r="M388" s="138" t="str">
        <v/>
      </c>
      <c r="N388" s="138"/>
      <c r="O388" s="138" t="str">
        <v/>
      </c>
      <c r="P388" s="138" t="str">
        <v/>
      </c>
      <c r="Q388" s="138" t="str">
        <f>IF(L387="","","Nº de alojamentos abrangidos")</f>
        <v/>
      </c>
      <c r="R388" s="138" t="str">
        <f t="shared" si="20"/>
        <v/>
      </c>
      <c r="S388" s="138" t="str" cm="1">
        <f t="array" ref="S388">IF(ISBLANK(INDEX('Infraestruturas Recolha'!$P$31:$T$105,INT((ROWS($B$1:B162)-1)/5)+1,MOD(ROWS($B$1:B162)-1,5)+1)),"",INDEX('Infraestruturas Recolha'!$P$31:$T$105,INT((ROWS($B$1:B162)-1)/5)+1,MOD(ROWS($B$1:B162)-1,5)+1))</f>
        <v/>
      </c>
      <c r="T388" s="138" t="str">
        <f>IF(OR(L388="",'Infraestruturas Recolha'!$L$108="",'Infraestruturas Recolha'!$C$108="(máximo 300 carateres)"),"",'Infraestruturas Recolha'!$L$108)</f>
        <v/>
      </c>
    </row>
    <row r="389" spans="1:20">
      <c r="A389" s="24" t="str">
        <f>IF(I389="","",IF(OR('Identificação da EG'!$B$7=0,'Identificação da EG'!$B$7=""),"",Capa!$C$10))</f>
        <v/>
      </c>
      <c r="B389" s="24" t="str">
        <f>IF(I389="","",IF(OR('Identificação da EG'!$B$7=0,'Identificação da EG'!$B$7=""),"",'Identificação da EG'!$B$7))</f>
        <v/>
      </c>
      <c r="C389" s="24" t="str">
        <f>IF(I389="","",IF(B389="","",VLOOKUP(B389,Auxiliar!$DK$23:$DL$45,2,0)))</f>
        <v/>
      </c>
      <c r="D389" s="24" t="str">
        <f>IF(I389="","",IF(OR('Identificação da EG'!$B$7=0,'Identificação da EG'!$B$7=""),"","Portugal"))</f>
        <v/>
      </c>
      <c r="E389" s="24" t="str">
        <f>IF(I389="","",'Identificação da EG'!$C$7)</f>
        <v/>
      </c>
      <c r="F389" s="24" t="str">
        <f>IF(I389="","",'Identificação da EG'!$E$7)</f>
        <v/>
      </c>
      <c r="G389" s="24" t="str">
        <f t="shared" si="19"/>
        <v/>
      </c>
      <c r="H389" s="24" t="str">
        <f>IF(I389="","",'Identificação da EG'!$D$7)</f>
        <v/>
      </c>
      <c r="I389" s="138" t="str">
        <f t="shared" si="18"/>
        <v/>
      </c>
      <c r="J389" s="138" t="str">
        <v/>
      </c>
      <c r="K389" s="138"/>
      <c r="L389" s="138" t="str">
        <v/>
      </c>
      <c r="M389" s="138" t="str">
        <v/>
      </c>
      <c r="N389" s="138"/>
      <c r="O389" s="138" t="str">
        <v/>
      </c>
      <c r="P389" s="138" t="str">
        <v/>
      </c>
      <c r="Q389" s="138" t="str">
        <f>IF(L387="","","Nº de estabelecimentos abrangidos")</f>
        <v/>
      </c>
      <c r="R389" s="138" t="str">
        <f t="shared" si="20"/>
        <v/>
      </c>
      <c r="S389" s="138" t="str" cm="1">
        <f t="array" ref="S389">IF(ISBLANK(INDEX('Infraestruturas Recolha'!$P$31:$T$105,INT((ROWS($B$1:B163)-1)/5)+1,MOD(ROWS($B$1:B163)-1,5)+1)),"",INDEX('Infraestruturas Recolha'!$P$31:$T$105,INT((ROWS($B$1:B163)-1)/5)+1,MOD(ROWS($B$1:B163)-1,5)+1))</f>
        <v/>
      </c>
      <c r="T389" s="138" t="str">
        <f>IF(OR(L389="",'Infraestruturas Recolha'!$L$108="",'Infraestruturas Recolha'!$C$108="(máximo 300 carateres)"),"",'Infraestruturas Recolha'!$L$108)</f>
        <v/>
      </c>
    </row>
    <row r="390" spans="1:20">
      <c r="A390" s="24" t="str">
        <f>IF(I390="","",IF(OR('Identificação da EG'!$B$7=0,'Identificação da EG'!$B$7=""),"",Capa!$C$10))</f>
        <v/>
      </c>
      <c r="B390" s="24" t="str">
        <f>IF(I390="","",IF(OR('Identificação da EG'!$B$7=0,'Identificação da EG'!$B$7=""),"",'Identificação da EG'!$B$7))</f>
        <v/>
      </c>
      <c r="C390" s="24" t="str">
        <f>IF(I390="","",IF(B390="","",VLOOKUP(B390,Auxiliar!$DK$23:$DL$45,2,0)))</f>
        <v/>
      </c>
      <c r="D390" s="24" t="str">
        <f>IF(I390="","",IF(OR('Identificação da EG'!$B$7=0,'Identificação da EG'!$B$7=""),"","Portugal"))</f>
        <v/>
      </c>
      <c r="E390" s="24" t="str">
        <f>IF(I390="","",'Identificação da EG'!$C$7)</f>
        <v/>
      </c>
      <c r="F390" s="24" t="str">
        <f>IF(I390="","",'Identificação da EG'!$E$7)</f>
        <v/>
      </c>
      <c r="G390" s="24" t="str">
        <f t="shared" si="19"/>
        <v/>
      </c>
      <c r="H390" s="24" t="str">
        <f>IF(I390="","",'Identificação da EG'!$D$7)</f>
        <v/>
      </c>
      <c r="I390" s="138" t="str">
        <f t="shared" si="18"/>
        <v/>
      </c>
      <c r="J390" s="138" t="str">
        <v/>
      </c>
      <c r="K390" s="138"/>
      <c r="L390" s="138" t="str">
        <v/>
      </c>
      <c r="M390" s="138" t="str">
        <v/>
      </c>
      <c r="N390" s="138"/>
      <c r="O390" s="138" t="str">
        <v/>
      </c>
      <c r="P390" s="138" t="str">
        <v/>
      </c>
      <c r="Q390" s="138" t="str">
        <f>IF(L388="","","Nº de alojamentos participantes")</f>
        <v/>
      </c>
      <c r="R390" s="138" t="str">
        <f t="shared" si="20"/>
        <v/>
      </c>
      <c r="S390" s="138" t="str" cm="1">
        <f t="array" ref="S390">IF(ISBLANK(INDEX('Infraestruturas Recolha'!$P$31:$T$105,INT((ROWS($B$1:B164)-1)/5)+1,MOD(ROWS($B$1:B164)-1,5)+1)),"",INDEX('Infraestruturas Recolha'!$P$31:$T$105,INT((ROWS($B$1:B164)-1)/5)+1,MOD(ROWS($B$1:B164)-1,5)+1))</f>
        <v/>
      </c>
      <c r="T390" s="138" t="str">
        <f>IF(OR(L390="",'Infraestruturas Recolha'!$L$108="",'Infraestruturas Recolha'!$C$108="(máximo 300 carateres)"),"",'Infraestruturas Recolha'!$L$108)</f>
        <v/>
      </c>
    </row>
    <row r="391" spans="1:20">
      <c r="A391" s="24" t="str">
        <f>IF(I391="","",IF(OR('Identificação da EG'!$B$7=0,'Identificação da EG'!$B$7=""),"",Capa!$C$10))</f>
        <v/>
      </c>
      <c r="B391" s="24" t="str">
        <f>IF(I391="","",IF(OR('Identificação da EG'!$B$7=0,'Identificação da EG'!$B$7=""),"",'Identificação da EG'!$B$7))</f>
        <v/>
      </c>
      <c r="C391" s="24" t="str">
        <f>IF(I391="","",IF(B391="","",VLOOKUP(B391,Auxiliar!$DK$23:$DL$45,2,0)))</f>
        <v/>
      </c>
      <c r="D391" s="24" t="str">
        <f>IF(I391="","",IF(OR('Identificação da EG'!$B$7=0,'Identificação da EG'!$B$7=""),"","Portugal"))</f>
        <v/>
      </c>
      <c r="E391" s="24" t="str">
        <f>IF(I391="","",'Identificação da EG'!$C$7)</f>
        <v/>
      </c>
      <c r="F391" s="24" t="str">
        <f>IF(I391="","",'Identificação da EG'!$E$7)</f>
        <v/>
      </c>
      <c r="G391" s="24" t="str">
        <f t="shared" si="19"/>
        <v/>
      </c>
      <c r="H391" s="24" t="str">
        <f>IF(I391="","",'Identificação da EG'!$D$7)</f>
        <v/>
      </c>
      <c r="I391" s="138" t="str">
        <f t="shared" si="18"/>
        <v/>
      </c>
      <c r="J391" s="138" t="str">
        <v/>
      </c>
      <c r="K391" s="138"/>
      <c r="L391" s="138" t="str">
        <v/>
      </c>
      <c r="M391" s="138" t="str">
        <v/>
      </c>
      <c r="N391" s="138"/>
      <c r="O391" s="138" t="str">
        <v/>
      </c>
      <c r="P391" s="138" t="str">
        <v/>
      </c>
      <c r="Q391" s="138" t="str">
        <f>IF(L389="","","Nº de estabelecimentos participantes")</f>
        <v/>
      </c>
      <c r="R391" s="138" t="str">
        <f t="shared" si="20"/>
        <v/>
      </c>
      <c r="S391" s="138" t="str" cm="1">
        <f t="array" ref="S391">IF(ISBLANK(INDEX('Infraestruturas Recolha'!$P$31:$T$105,INT((ROWS($B$1:B165)-1)/5)+1,MOD(ROWS($B$1:B165)-1,5)+1)),"",INDEX('Infraestruturas Recolha'!$P$31:$T$105,INT((ROWS($B$1:B165)-1)/5)+1,MOD(ROWS($B$1:B165)-1,5)+1))</f>
        <v/>
      </c>
      <c r="T391" s="138" t="str">
        <f>IF(OR(L391="",'Infraestruturas Recolha'!$L$108="",'Infraestruturas Recolha'!$C$108="(máximo 300 carateres)"),"",'Infraestruturas Recolha'!$L$108)</f>
        <v/>
      </c>
    </row>
    <row r="392" spans="1:20">
      <c r="A392" s="24" t="str">
        <f>IF(I392="","",IF(OR('Identificação da EG'!$B$7=0,'Identificação da EG'!$B$7=""),"",Capa!$C$10))</f>
        <v/>
      </c>
      <c r="B392" s="24" t="str">
        <f>IF(I392="","",IF(OR('Identificação da EG'!$B$7=0,'Identificação da EG'!$B$7=""),"",'Identificação da EG'!$B$7))</f>
        <v/>
      </c>
      <c r="C392" s="24" t="str">
        <f>IF(I392="","",IF(B392="","",VLOOKUP(B392,Auxiliar!$DK$23:$DL$45,2,0)))</f>
        <v/>
      </c>
      <c r="D392" s="24" t="str">
        <f>IF(I392="","",IF(OR('Identificação da EG'!$B$7=0,'Identificação da EG'!$B$7=""),"","Portugal"))</f>
        <v/>
      </c>
      <c r="E392" s="24" t="str">
        <f>IF(I392="","",'Identificação da EG'!$C$7)</f>
        <v/>
      </c>
      <c r="F392" s="24" t="str">
        <f>IF(I392="","",'Identificação da EG'!$E$7)</f>
        <v/>
      </c>
      <c r="G392" s="24" t="str">
        <f t="shared" si="19"/>
        <v/>
      </c>
      <c r="H392" s="24" t="str">
        <f>IF(I392="","",'Identificação da EG'!$D$7)</f>
        <v/>
      </c>
      <c r="I392" s="138" t="str">
        <f t="shared" si="18"/>
        <v/>
      </c>
      <c r="J392" s="138" t="str">
        <v/>
      </c>
      <c r="K392" s="138"/>
      <c r="L392" s="138" t="str">
        <v/>
      </c>
      <c r="M392" s="138" t="str">
        <v/>
      </c>
      <c r="N392" s="138"/>
      <c r="O392" s="138" t="str">
        <v/>
      </c>
      <c r="P392" s="138" t="str">
        <v/>
      </c>
      <c r="Q392" s="138" t="str">
        <f>IF(L392="","","Nº de contentores")</f>
        <v/>
      </c>
      <c r="R392" s="138" t="str">
        <f t="shared" si="20"/>
        <v/>
      </c>
      <c r="S392" s="138" t="str" cm="1">
        <f t="array" ref="S392">IF(ISBLANK(INDEX('Infraestruturas Recolha'!$P$31:$T$105,INT((ROWS($B$1:B166)-1)/5)+1,MOD(ROWS($B$1:B166)-1,5)+1)),"",INDEX('Infraestruturas Recolha'!$P$31:$T$105,INT((ROWS($B$1:B166)-1)/5)+1,MOD(ROWS($B$1:B166)-1,5)+1))</f>
        <v/>
      </c>
      <c r="T392" s="138" t="str">
        <f>IF(OR(L392="",'Infraestruturas Recolha'!$L$108="",'Infraestruturas Recolha'!$C$108="(máximo 300 carateres)"),"",'Infraestruturas Recolha'!$L$108)</f>
        <v/>
      </c>
    </row>
    <row r="393" spans="1:20">
      <c r="A393" s="24" t="str">
        <f>IF(I393="","",IF(OR('Identificação da EG'!$B$7=0,'Identificação da EG'!$B$7=""),"",Capa!$C$10))</f>
        <v/>
      </c>
      <c r="B393" s="24" t="str">
        <f>IF(I393="","",IF(OR('Identificação da EG'!$B$7=0,'Identificação da EG'!$B$7=""),"",'Identificação da EG'!$B$7))</f>
        <v/>
      </c>
      <c r="C393" s="24" t="str">
        <f>IF(I393="","",IF(B393="","",VLOOKUP(B393,Auxiliar!$DK$23:$DL$45,2,0)))</f>
        <v/>
      </c>
      <c r="D393" s="24" t="str">
        <f>IF(I393="","",IF(OR('Identificação da EG'!$B$7=0,'Identificação da EG'!$B$7=""),"","Portugal"))</f>
        <v/>
      </c>
      <c r="E393" s="24" t="str">
        <f>IF(I393="","",'Identificação da EG'!$C$7)</f>
        <v/>
      </c>
      <c r="F393" s="24" t="str">
        <f>IF(I393="","",'Identificação da EG'!$E$7)</f>
        <v/>
      </c>
      <c r="G393" s="24" t="str">
        <f t="shared" si="19"/>
        <v/>
      </c>
      <c r="H393" s="24" t="str">
        <f>IF(I393="","",'Identificação da EG'!$D$7)</f>
        <v/>
      </c>
      <c r="I393" s="138" t="str">
        <f t="shared" si="18"/>
        <v/>
      </c>
      <c r="J393" s="138" t="str">
        <v/>
      </c>
      <c r="K393" s="138"/>
      <c r="L393" s="138" t="str">
        <v/>
      </c>
      <c r="M393" s="138" t="str">
        <v/>
      </c>
      <c r="N393" s="138"/>
      <c r="O393" s="138" t="str">
        <v/>
      </c>
      <c r="P393" s="138" t="str">
        <v/>
      </c>
      <c r="Q393" s="138" t="str">
        <f>IF(L392="","","Nº de alojamentos abrangidos")</f>
        <v/>
      </c>
      <c r="R393" s="138" t="str">
        <f t="shared" si="20"/>
        <v/>
      </c>
      <c r="S393" s="138" t="str" cm="1">
        <f t="array" ref="S393">IF(ISBLANK(INDEX('Infraestruturas Recolha'!$P$31:$T$105,INT((ROWS($B$1:B167)-1)/5)+1,MOD(ROWS($B$1:B167)-1,5)+1)),"",INDEX('Infraestruturas Recolha'!$P$31:$T$105,INT((ROWS($B$1:B167)-1)/5)+1,MOD(ROWS($B$1:B167)-1,5)+1))</f>
        <v/>
      </c>
      <c r="T393" s="138" t="str">
        <f>IF(OR(L393="",'Infraestruturas Recolha'!$L$108="",'Infraestruturas Recolha'!$C$108="(máximo 300 carateres)"),"",'Infraestruturas Recolha'!$L$108)</f>
        <v/>
      </c>
    </row>
    <row r="394" spans="1:20">
      <c r="A394" s="24" t="str">
        <f>IF(I394="","",IF(OR('Identificação da EG'!$B$7=0,'Identificação da EG'!$B$7=""),"",Capa!$C$10))</f>
        <v/>
      </c>
      <c r="B394" s="24" t="str">
        <f>IF(I394="","",IF(OR('Identificação da EG'!$B$7=0,'Identificação da EG'!$B$7=""),"",'Identificação da EG'!$B$7))</f>
        <v/>
      </c>
      <c r="C394" s="24" t="str">
        <f>IF(I394="","",IF(B394="","",VLOOKUP(B394,Auxiliar!$DK$23:$DL$45,2,0)))</f>
        <v/>
      </c>
      <c r="D394" s="24" t="str">
        <f>IF(I394="","",IF(OR('Identificação da EG'!$B$7=0,'Identificação da EG'!$B$7=""),"","Portugal"))</f>
        <v/>
      </c>
      <c r="E394" s="24" t="str">
        <f>IF(I394="","",'Identificação da EG'!$C$7)</f>
        <v/>
      </c>
      <c r="F394" s="24" t="str">
        <f>IF(I394="","",'Identificação da EG'!$E$7)</f>
        <v/>
      </c>
      <c r="G394" s="24" t="str">
        <f t="shared" si="19"/>
        <v/>
      </c>
      <c r="H394" s="24" t="str">
        <f>IF(I394="","",'Identificação da EG'!$D$7)</f>
        <v/>
      </c>
      <c r="I394" s="138" t="str">
        <f t="shared" si="18"/>
        <v/>
      </c>
      <c r="J394" s="138" t="str">
        <v/>
      </c>
      <c r="K394" s="138"/>
      <c r="L394" s="138" t="str">
        <v/>
      </c>
      <c r="M394" s="138" t="str">
        <v/>
      </c>
      <c r="N394" s="138"/>
      <c r="O394" s="138" t="str">
        <v/>
      </c>
      <c r="P394" s="138" t="str">
        <v/>
      </c>
      <c r="Q394" s="138" t="str">
        <f>IF(L392="","","Nº de estabelecimentos abrangidos")</f>
        <v/>
      </c>
      <c r="R394" s="138" t="str">
        <f t="shared" si="20"/>
        <v/>
      </c>
      <c r="S394" s="138" t="str" cm="1">
        <f t="array" ref="S394">IF(ISBLANK(INDEX('Infraestruturas Recolha'!$P$31:$T$105,INT((ROWS($B$1:B168)-1)/5)+1,MOD(ROWS($B$1:B168)-1,5)+1)),"",INDEX('Infraestruturas Recolha'!$P$31:$T$105,INT((ROWS($B$1:B168)-1)/5)+1,MOD(ROWS($B$1:B168)-1,5)+1))</f>
        <v/>
      </c>
      <c r="T394" s="138" t="str">
        <f>IF(OR(L394="",'Infraestruturas Recolha'!$L$108="",'Infraestruturas Recolha'!$C$108="(máximo 300 carateres)"),"",'Infraestruturas Recolha'!$L$108)</f>
        <v/>
      </c>
    </row>
    <row r="395" spans="1:20">
      <c r="A395" s="24" t="str">
        <f>IF(I395="","",IF(OR('Identificação da EG'!$B$7=0,'Identificação da EG'!$B$7=""),"",Capa!$C$10))</f>
        <v/>
      </c>
      <c r="B395" s="24" t="str">
        <f>IF(I395="","",IF(OR('Identificação da EG'!$B$7=0,'Identificação da EG'!$B$7=""),"",'Identificação da EG'!$B$7))</f>
        <v/>
      </c>
      <c r="C395" s="24" t="str">
        <f>IF(I395="","",IF(B395="","",VLOOKUP(B395,Auxiliar!$DK$23:$DL$45,2,0)))</f>
        <v/>
      </c>
      <c r="D395" s="24" t="str">
        <f>IF(I395="","",IF(OR('Identificação da EG'!$B$7=0,'Identificação da EG'!$B$7=""),"","Portugal"))</f>
        <v/>
      </c>
      <c r="E395" s="24" t="str">
        <f>IF(I395="","",'Identificação da EG'!$C$7)</f>
        <v/>
      </c>
      <c r="F395" s="24" t="str">
        <f>IF(I395="","",'Identificação da EG'!$E$7)</f>
        <v/>
      </c>
      <c r="G395" s="24" t="str">
        <f t="shared" si="19"/>
        <v/>
      </c>
      <c r="H395" s="24" t="str">
        <f>IF(I395="","",'Identificação da EG'!$D$7)</f>
        <v/>
      </c>
      <c r="I395" s="138" t="str">
        <f t="shared" si="18"/>
        <v/>
      </c>
      <c r="J395" s="138" t="str">
        <v/>
      </c>
      <c r="K395" s="138"/>
      <c r="L395" s="138" t="str">
        <v/>
      </c>
      <c r="M395" s="138" t="str">
        <v/>
      </c>
      <c r="N395" s="138"/>
      <c r="O395" s="138" t="str">
        <v/>
      </c>
      <c r="P395" s="138" t="str">
        <v/>
      </c>
      <c r="Q395" s="138" t="str">
        <f>IF(L393="","","Nº de alojamentos participantes")</f>
        <v/>
      </c>
      <c r="R395" s="138" t="str">
        <f t="shared" si="20"/>
        <v/>
      </c>
      <c r="S395" s="138" t="str" cm="1">
        <f t="array" ref="S395">IF(ISBLANK(INDEX('Infraestruturas Recolha'!$P$31:$T$105,INT((ROWS($B$1:B169)-1)/5)+1,MOD(ROWS($B$1:B169)-1,5)+1)),"",INDEX('Infraestruturas Recolha'!$P$31:$T$105,INT((ROWS($B$1:B169)-1)/5)+1,MOD(ROWS($B$1:B169)-1,5)+1))</f>
        <v/>
      </c>
      <c r="T395" s="138" t="str">
        <f>IF(OR(L395="",'Infraestruturas Recolha'!$L$108="",'Infraestruturas Recolha'!$C$108="(máximo 300 carateres)"),"",'Infraestruturas Recolha'!$L$108)</f>
        <v/>
      </c>
    </row>
    <row r="396" spans="1:20">
      <c r="A396" s="24" t="str">
        <f>IF(I396="","",IF(OR('Identificação da EG'!$B$7=0,'Identificação da EG'!$B$7=""),"",Capa!$C$10))</f>
        <v/>
      </c>
      <c r="B396" s="24" t="str">
        <f>IF(I396="","",IF(OR('Identificação da EG'!$B$7=0,'Identificação da EG'!$B$7=""),"",'Identificação da EG'!$B$7))</f>
        <v/>
      </c>
      <c r="C396" s="24" t="str">
        <f>IF(I396="","",IF(B396="","",VLOOKUP(B396,Auxiliar!$DK$23:$DL$45,2,0)))</f>
        <v/>
      </c>
      <c r="D396" s="24" t="str">
        <f>IF(I396="","",IF(OR('Identificação da EG'!$B$7=0,'Identificação da EG'!$B$7=""),"","Portugal"))</f>
        <v/>
      </c>
      <c r="E396" s="24" t="str">
        <f>IF(I396="","",'Identificação da EG'!$C$7)</f>
        <v/>
      </c>
      <c r="F396" s="24" t="str">
        <f>IF(I396="","",'Identificação da EG'!$E$7)</f>
        <v/>
      </c>
      <c r="G396" s="24" t="str">
        <f t="shared" si="19"/>
        <v/>
      </c>
      <c r="H396" s="24" t="str">
        <f>IF(I396="","",'Identificação da EG'!$D$7)</f>
        <v/>
      </c>
      <c r="I396" s="138" t="str">
        <f t="shared" si="18"/>
        <v/>
      </c>
      <c r="J396" s="138" t="str">
        <v/>
      </c>
      <c r="K396" s="138"/>
      <c r="L396" s="138" t="str">
        <v/>
      </c>
      <c r="M396" s="138" t="str">
        <v/>
      </c>
      <c r="N396" s="138"/>
      <c r="O396" s="138" t="str">
        <v/>
      </c>
      <c r="P396" s="138" t="str">
        <v/>
      </c>
      <c r="Q396" s="138" t="str">
        <f>IF(L394="","","Nº de estabelecimentos participantes")</f>
        <v/>
      </c>
      <c r="R396" s="138" t="str">
        <f t="shared" si="20"/>
        <v/>
      </c>
      <c r="S396" s="138" t="str" cm="1">
        <f t="array" ref="S396">IF(ISBLANK(INDEX('Infraestruturas Recolha'!$P$31:$T$105,INT((ROWS($B$1:B170)-1)/5)+1,MOD(ROWS($B$1:B170)-1,5)+1)),"",INDEX('Infraestruturas Recolha'!$P$31:$T$105,INT((ROWS($B$1:B170)-1)/5)+1,MOD(ROWS($B$1:B170)-1,5)+1))</f>
        <v/>
      </c>
      <c r="T396" s="138" t="str">
        <f>IF(OR(L396="",'Infraestruturas Recolha'!$L$108="",'Infraestruturas Recolha'!$C$108="(máximo 300 carateres)"),"",'Infraestruturas Recolha'!$L$108)</f>
        <v/>
      </c>
    </row>
    <row r="397" spans="1:20">
      <c r="A397" s="24" t="str">
        <f>IF(I397="","",IF(OR('Identificação da EG'!$B$7=0,'Identificação da EG'!$B$7=""),"",Capa!$C$10))</f>
        <v/>
      </c>
      <c r="B397" s="24" t="str">
        <f>IF(I397="","",IF(OR('Identificação da EG'!$B$7=0,'Identificação da EG'!$B$7=""),"",'Identificação da EG'!$B$7))</f>
        <v/>
      </c>
      <c r="C397" s="24" t="str">
        <f>IF(I397="","",IF(B397="","",VLOOKUP(B397,Auxiliar!$DK$23:$DL$45,2,0)))</f>
        <v/>
      </c>
      <c r="D397" s="24" t="str">
        <f>IF(I397="","",IF(OR('Identificação da EG'!$B$7=0,'Identificação da EG'!$B$7=""),"","Portugal"))</f>
        <v/>
      </c>
      <c r="E397" s="24" t="str">
        <f>IF(I397="","",'Identificação da EG'!$C$7)</f>
        <v/>
      </c>
      <c r="F397" s="24" t="str">
        <f>IF(I397="","",'Identificação da EG'!$E$7)</f>
        <v/>
      </c>
      <c r="G397" s="24" t="str">
        <f t="shared" si="19"/>
        <v/>
      </c>
      <c r="H397" s="24" t="str">
        <f>IF(I397="","",'Identificação da EG'!$D$7)</f>
        <v/>
      </c>
      <c r="I397" s="138" t="str">
        <f t="shared" si="18"/>
        <v/>
      </c>
      <c r="J397" s="138" t="str">
        <v/>
      </c>
      <c r="K397" s="138"/>
      <c r="L397" s="138" t="str">
        <v/>
      </c>
      <c r="M397" s="138" t="str">
        <v/>
      </c>
      <c r="N397" s="138"/>
      <c r="O397" s="138" t="str">
        <v/>
      </c>
      <c r="P397" s="138" t="str">
        <v/>
      </c>
      <c r="Q397" s="138" t="str">
        <f>IF(L397="","","Nº de contentores")</f>
        <v/>
      </c>
      <c r="R397" s="138" t="str">
        <f t="shared" si="20"/>
        <v/>
      </c>
      <c r="S397" s="138" t="str" cm="1">
        <f t="array" ref="S397">IF(ISBLANK(INDEX('Infraestruturas Recolha'!$P$31:$T$105,INT((ROWS($B$1:B171)-1)/5)+1,MOD(ROWS($B$1:B171)-1,5)+1)),"",INDEX('Infraestruturas Recolha'!$P$31:$T$105,INT((ROWS($B$1:B171)-1)/5)+1,MOD(ROWS($B$1:B171)-1,5)+1))</f>
        <v/>
      </c>
      <c r="T397" s="138" t="str">
        <f>IF(OR(L397="",'Infraestruturas Recolha'!$L$108="",'Infraestruturas Recolha'!$C$108="(máximo 300 carateres)"),"",'Infraestruturas Recolha'!$L$108)</f>
        <v/>
      </c>
    </row>
    <row r="398" spans="1:20">
      <c r="A398" s="24" t="str">
        <f>IF(I398="","",IF(OR('Identificação da EG'!$B$7=0,'Identificação da EG'!$B$7=""),"",Capa!$C$10))</f>
        <v/>
      </c>
      <c r="B398" s="24" t="str">
        <f>IF(I398="","",IF(OR('Identificação da EG'!$B$7=0,'Identificação da EG'!$B$7=""),"",'Identificação da EG'!$B$7))</f>
        <v/>
      </c>
      <c r="C398" s="24" t="str">
        <f>IF(I398="","",IF(B398="","",VLOOKUP(B398,Auxiliar!$DK$23:$DL$45,2,0)))</f>
        <v/>
      </c>
      <c r="D398" s="24" t="str">
        <f>IF(I398="","",IF(OR('Identificação da EG'!$B$7=0,'Identificação da EG'!$B$7=""),"","Portugal"))</f>
        <v/>
      </c>
      <c r="E398" s="24" t="str">
        <f>IF(I398="","",'Identificação da EG'!$C$7)</f>
        <v/>
      </c>
      <c r="F398" s="24" t="str">
        <f>IF(I398="","",'Identificação da EG'!$E$7)</f>
        <v/>
      </c>
      <c r="G398" s="24" t="str">
        <f t="shared" si="19"/>
        <v/>
      </c>
      <c r="H398" s="24" t="str">
        <f>IF(I398="","",'Identificação da EG'!$D$7)</f>
        <v/>
      </c>
      <c r="I398" s="138" t="str">
        <f t="shared" si="18"/>
        <v/>
      </c>
      <c r="J398" s="138" t="str">
        <v/>
      </c>
      <c r="K398" s="138"/>
      <c r="L398" s="138" t="str">
        <v/>
      </c>
      <c r="M398" s="138" t="str">
        <v/>
      </c>
      <c r="N398" s="138"/>
      <c r="O398" s="138" t="str">
        <v/>
      </c>
      <c r="P398" s="138" t="str">
        <v/>
      </c>
      <c r="Q398" s="138" t="str">
        <f>IF(L397="","","Nº de alojamentos abrangidos")</f>
        <v/>
      </c>
      <c r="R398" s="138" t="str">
        <f t="shared" si="20"/>
        <v/>
      </c>
      <c r="S398" s="138" t="str" cm="1">
        <f t="array" ref="S398">IF(ISBLANK(INDEX('Infraestruturas Recolha'!$P$31:$T$105,INT((ROWS($B$1:B172)-1)/5)+1,MOD(ROWS($B$1:B172)-1,5)+1)),"",INDEX('Infraestruturas Recolha'!$P$31:$T$105,INT((ROWS($B$1:B172)-1)/5)+1,MOD(ROWS($B$1:B172)-1,5)+1))</f>
        <v/>
      </c>
      <c r="T398" s="138" t="str">
        <f>IF(OR(L398="",'Infraestruturas Recolha'!$L$108="",'Infraestruturas Recolha'!$C$108="(máximo 300 carateres)"),"",'Infraestruturas Recolha'!$L$108)</f>
        <v/>
      </c>
    </row>
    <row r="399" spans="1:20">
      <c r="A399" s="24" t="str">
        <f>IF(I399="","",IF(OR('Identificação da EG'!$B$7=0,'Identificação da EG'!$B$7=""),"",Capa!$C$10))</f>
        <v/>
      </c>
      <c r="B399" s="24" t="str">
        <f>IF(I399="","",IF(OR('Identificação da EG'!$B$7=0,'Identificação da EG'!$B$7=""),"",'Identificação da EG'!$B$7))</f>
        <v/>
      </c>
      <c r="C399" s="24" t="str">
        <f>IF(I399="","",IF(B399="","",VLOOKUP(B399,Auxiliar!$DK$23:$DL$45,2,0)))</f>
        <v/>
      </c>
      <c r="D399" s="24" t="str">
        <f>IF(I399="","",IF(OR('Identificação da EG'!$B$7=0,'Identificação da EG'!$B$7=""),"","Portugal"))</f>
        <v/>
      </c>
      <c r="E399" s="24" t="str">
        <f>IF(I399="","",'Identificação da EG'!$C$7)</f>
        <v/>
      </c>
      <c r="F399" s="24" t="str">
        <f>IF(I399="","",'Identificação da EG'!$E$7)</f>
        <v/>
      </c>
      <c r="G399" s="24" t="str">
        <f t="shared" si="19"/>
        <v/>
      </c>
      <c r="H399" s="24" t="str">
        <f>IF(I399="","",'Identificação da EG'!$D$7)</f>
        <v/>
      </c>
      <c r="I399" s="138" t="str">
        <f t="shared" si="18"/>
        <v/>
      </c>
      <c r="J399" s="138" t="str">
        <v/>
      </c>
      <c r="K399" s="138"/>
      <c r="L399" s="138" t="str">
        <v/>
      </c>
      <c r="M399" s="138" t="str">
        <v/>
      </c>
      <c r="N399" s="138"/>
      <c r="O399" s="138" t="str">
        <v/>
      </c>
      <c r="P399" s="138" t="str">
        <v/>
      </c>
      <c r="Q399" s="138" t="str">
        <f>IF(L397="","","Nº de estabelecimentos abrangidos")</f>
        <v/>
      </c>
      <c r="R399" s="138" t="str">
        <f t="shared" si="20"/>
        <v/>
      </c>
      <c r="S399" s="138" t="str" cm="1">
        <f t="array" ref="S399">IF(ISBLANK(INDEX('Infraestruturas Recolha'!$P$31:$T$105,INT((ROWS($B$1:B173)-1)/5)+1,MOD(ROWS($B$1:B173)-1,5)+1)),"",INDEX('Infraestruturas Recolha'!$P$31:$T$105,INT((ROWS($B$1:B173)-1)/5)+1,MOD(ROWS($B$1:B173)-1,5)+1))</f>
        <v/>
      </c>
      <c r="T399" s="138" t="str">
        <f>IF(OR(L399="",'Infraestruturas Recolha'!$L$108="",'Infraestruturas Recolha'!$C$108="(máximo 300 carateres)"),"",'Infraestruturas Recolha'!$L$108)</f>
        <v/>
      </c>
    </row>
    <row r="400" spans="1:20">
      <c r="A400" s="24" t="str">
        <f>IF(I400="","",IF(OR('Identificação da EG'!$B$7=0,'Identificação da EG'!$B$7=""),"",Capa!$C$10))</f>
        <v/>
      </c>
      <c r="B400" s="24" t="str">
        <f>IF(I400="","",IF(OR('Identificação da EG'!$B$7=0,'Identificação da EG'!$B$7=""),"",'Identificação da EG'!$B$7))</f>
        <v/>
      </c>
      <c r="C400" s="24" t="str">
        <f>IF(I400="","",IF(B400="","",VLOOKUP(B400,Auxiliar!$DK$23:$DL$45,2,0)))</f>
        <v/>
      </c>
      <c r="D400" s="24" t="str">
        <f>IF(I400="","",IF(OR('Identificação da EG'!$B$7=0,'Identificação da EG'!$B$7=""),"","Portugal"))</f>
        <v/>
      </c>
      <c r="E400" s="24" t="str">
        <f>IF(I400="","",'Identificação da EG'!$C$7)</f>
        <v/>
      </c>
      <c r="F400" s="24" t="str">
        <f>IF(I400="","",'Identificação da EG'!$E$7)</f>
        <v/>
      </c>
      <c r="G400" s="24" t="str">
        <f t="shared" si="19"/>
        <v/>
      </c>
      <c r="H400" s="24" t="str">
        <f>IF(I400="","",'Identificação da EG'!$D$7)</f>
        <v/>
      </c>
      <c r="I400" s="138" t="str">
        <f t="shared" si="18"/>
        <v/>
      </c>
      <c r="J400" s="138" t="str">
        <v/>
      </c>
      <c r="K400" s="138"/>
      <c r="L400" s="138" t="str">
        <v/>
      </c>
      <c r="M400" s="138" t="str">
        <v/>
      </c>
      <c r="N400" s="138"/>
      <c r="O400" s="138" t="str">
        <v/>
      </c>
      <c r="P400" s="138" t="str">
        <v/>
      </c>
      <c r="Q400" s="138" t="str">
        <f>IF(L398="","","Nº de alojamentos participantes")</f>
        <v/>
      </c>
      <c r="R400" s="138" t="str">
        <f t="shared" si="20"/>
        <v/>
      </c>
      <c r="S400" s="138" t="str" cm="1">
        <f t="array" ref="S400">IF(ISBLANK(INDEX('Infraestruturas Recolha'!$P$31:$T$105,INT((ROWS($B$1:B174)-1)/5)+1,MOD(ROWS($B$1:B174)-1,5)+1)),"",INDEX('Infraestruturas Recolha'!$P$31:$T$105,INT((ROWS($B$1:B174)-1)/5)+1,MOD(ROWS($B$1:B174)-1,5)+1))</f>
        <v/>
      </c>
      <c r="T400" s="138" t="str">
        <f>IF(OR(L400="",'Infraestruturas Recolha'!$L$108="",'Infraestruturas Recolha'!$C$108="(máximo 300 carateres)"),"",'Infraestruturas Recolha'!$L$108)</f>
        <v/>
      </c>
    </row>
    <row r="401" spans="1:20">
      <c r="A401" s="24" t="str">
        <f>IF(I401="","",IF(OR('Identificação da EG'!$B$7=0,'Identificação da EG'!$B$7=""),"",Capa!$C$10))</f>
        <v/>
      </c>
      <c r="B401" s="24" t="str">
        <f>IF(I401="","",IF(OR('Identificação da EG'!$B$7=0,'Identificação da EG'!$B$7=""),"",'Identificação da EG'!$B$7))</f>
        <v/>
      </c>
      <c r="C401" s="24" t="str">
        <f>IF(I401="","",IF(B401="","",VLOOKUP(B401,Auxiliar!$DK$23:$DL$45,2,0)))</f>
        <v/>
      </c>
      <c r="D401" s="24" t="str">
        <f>IF(I401="","",IF(OR('Identificação da EG'!$B$7=0,'Identificação da EG'!$B$7=""),"","Portugal"))</f>
        <v/>
      </c>
      <c r="E401" s="24" t="str">
        <f>IF(I401="","",'Identificação da EG'!$C$7)</f>
        <v/>
      </c>
      <c r="F401" s="24" t="str">
        <f>IF(I401="","",'Identificação da EG'!$E$7)</f>
        <v/>
      </c>
      <c r="G401" s="24" t="str">
        <f t="shared" si="19"/>
        <v/>
      </c>
      <c r="H401" s="24" t="str">
        <f>IF(I401="","",'Identificação da EG'!$D$7)</f>
        <v/>
      </c>
      <c r="I401" s="138" t="str">
        <f t="shared" si="18"/>
        <v/>
      </c>
      <c r="J401" s="138" t="str">
        <v/>
      </c>
      <c r="K401" s="138"/>
      <c r="L401" s="138" t="str">
        <v/>
      </c>
      <c r="M401" s="138" t="str">
        <v/>
      </c>
      <c r="N401" s="138"/>
      <c r="O401" s="138" t="str">
        <v/>
      </c>
      <c r="P401" s="138" t="str">
        <v/>
      </c>
      <c r="Q401" s="138" t="str">
        <f>IF(L399="","","Nº de estabelecimentos participantes")</f>
        <v/>
      </c>
      <c r="R401" s="138" t="str">
        <f t="shared" si="20"/>
        <v/>
      </c>
      <c r="S401" s="138" t="str" cm="1">
        <f t="array" ref="S401">IF(ISBLANK(INDEX('Infraestruturas Recolha'!$P$31:$T$105,INT((ROWS($B$1:B175)-1)/5)+1,MOD(ROWS($B$1:B175)-1,5)+1)),"",INDEX('Infraestruturas Recolha'!$P$31:$T$105,INT((ROWS($B$1:B175)-1)/5)+1,MOD(ROWS($B$1:B175)-1,5)+1))</f>
        <v/>
      </c>
      <c r="T401" s="138" t="str">
        <f>IF(OR(L401="",'Infraestruturas Recolha'!$L$108="",'Infraestruturas Recolha'!$C$108="(máximo 300 carateres)"),"",'Infraestruturas Recolha'!$L$108)</f>
        <v/>
      </c>
    </row>
    <row r="402" spans="1:20">
      <c r="A402" s="24" t="str">
        <f>IF(I402="","",IF(OR('Identificação da EG'!$B$7=0,'Identificação da EG'!$B$7=""),"",Capa!$C$10))</f>
        <v/>
      </c>
      <c r="B402" s="24" t="str">
        <f>IF(I402="","",IF(OR('Identificação da EG'!$B$7=0,'Identificação da EG'!$B$7=""),"",'Identificação da EG'!$B$7))</f>
        <v/>
      </c>
      <c r="C402" s="24" t="str">
        <f>IF(I402="","",IF(B402="","",VLOOKUP(B402,Auxiliar!$DK$23:$DL$45,2,0)))</f>
        <v/>
      </c>
      <c r="D402" s="24" t="str">
        <f>IF(I402="","",IF(OR('Identificação da EG'!$B$7=0,'Identificação da EG'!$B$7=""),"","Portugal"))</f>
        <v/>
      </c>
      <c r="E402" s="24" t="str">
        <f>IF(I402="","",'Identificação da EG'!$C$7)</f>
        <v/>
      </c>
      <c r="F402" s="24" t="str">
        <f>IF(I402="","",'Identificação da EG'!$E$7)</f>
        <v/>
      </c>
      <c r="G402" s="24" t="str">
        <f t="shared" si="19"/>
        <v/>
      </c>
      <c r="H402" s="24" t="str">
        <f>IF(I402="","",'Identificação da EG'!$D$7)</f>
        <v/>
      </c>
      <c r="I402" s="138" t="str">
        <f t="shared" si="18"/>
        <v/>
      </c>
      <c r="J402" s="138" t="str">
        <v/>
      </c>
      <c r="K402" s="138"/>
      <c r="L402" s="138" t="str">
        <v/>
      </c>
      <c r="M402" s="138" t="str">
        <v/>
      </c>
      <c r="N402" s="138"/>
      <c r="O402" s="138" t="str">
        <v/>
      </c>
      <c r="P402" s="138" t="str">
        <v/>
      </c>
      <c r="Q402" s="138" t="str">
        <f>IF(L402="","","Nº de contentores")</f>
        <v/>
      </c>
      <c r="R402" s="138" t="str">
        <f t="shared" si="20"/>
        <v/>
      </c>
      <c r="S402" s="138" t="str" cm="1">
        <f t="array" ref="S402">IF(ISBLANK(INDEX('Infraestruturas Recolha'!$P$31:$T$105,INT((ROWS($B$1:B176)-1)/5)+1,MOD(ROWS($B$1:B176)-1,5)+1)),"",INDEX('Infraestruturas Recolha'!$P$31:$T$105,INT((ROWS($B$1:B176)-1)/5)+1,MOD(ROWS($B$1:B176)-1,5)+1))</f>
        <v/>
      </c>
      <c r="T402" s="138" t="str">
        <f>IF(OR(L402="",'Infraestruturas Recolha'!$L$108="",'Infraestruturas Recolha'!$C$108="(máximo 300 carateres)"),"",'Infraestruturas Recolha'!$L$108)</f>
        <v/>
      </c>
    </row>
    <row r="403" spans="1:20">
      <c r="A403" s="24" t="str">
        <f>IF(I403="","",IF(OR('Identificação da EG'!$B$7=0,'Identificação da EG'!$B$7=""),"",Capa!$C$10))</f>
        <v/>
      </c>
      <c r="B403" s="24" t="str">
        <f>IF(I403="","",IF(OR('Identificação da EG'!$B$7=0,'Identificação da EG'!$B$7=""),"",'Identificação da EG'!$B$7))</f>
        <v/>
      </c>
      <c r="C403" s="24" t="str">
        <f>IF(I403="","",IF(B403="","",VLOOKUP(B403,Auxiliar!$DK$23:$DL$45,2,0)))</f>
        <v/>
      </c>
      <c r="D403" s="24" t="str">
        <f>IF(I403="","",IF(OR('Identificação da EG'!$B$7=0,'Identificação da EG'!$B$7=""),"","Portugal"))</f>
        <v/>
      </c>
      <c r="E403" s="24" t="str">
        <f>IF(I403="","",'Identificação da EG'!$C$7)</f>
        <v/>
      </c>
      <c r="F403" s="24" t="str">
        <f>IF(I403="","",'Identificação da EG'!$E$7)</f>
        <v/>
      </c>
      <c r="G403" s="24" t="str">
        <f t="shared" si="19"/>
        <v/>
      </c>
      <c r="H403" s="24" t="str">
        <f>IF(I403="","",'Identificação da EG'!$D$7)</f>
        <v/>
      </c>
      <c r="I403" s="138" t="str">
        <f t="shared" si="18"/>
        <v/>
      </c>
      <c r="J403" s="138" t="str">
        <v/>
      </c>
      <c r="K403" s="138"/>
      <c r="L403" s="138" t="str">
        <v/>
      </c>
      <c r="M403" s="138" t="str">
        <v/>
      </c>
      <c r="N403" s="138"/>
      <c r="O403" s="138" t="str">
        <v/>
      </c>
      <c r="P403" s="138" t="str">
        <v/>
      </c>
      <c r="Q403" s="138" t="str">
        <f>IF(L402="","","Nº de alojamentos abrangidos")</f>
        <v/>
      </c>
      <c r="R403" s="138" t="str">
        <f t="shared" si="20"/>
        <v/>
      </c>
      <c r="S403" s="138" t="str" cm="1">
        <f t="array" ref="S403">IF(ISBLANK(INDEX('Infraestruturas Recolha'!$P$31:$T$105,INT((ROWS($B$1:B177)-1)/5)+1,MOD(ROWS($B$1:B177)-1,5)+1)),"",INDEX('Infraestruturas Recolha'!$P$31:$T$105,INT((ROWS($B$1:B177)-1)/5)+1,MOD(ROWS($B$1:B177)-1,5)+1))</f>
        <v/>
      </c>
      <c r="T403" s="138" t="str">
        <f>IF(OR(L403="",'Infraestruturas Recolha'!$L$108="",'Infraestruturas Recolha'!$C$108="(máximo 300 carateres)"),"",'Infraestruturas Recolha'!$L$108)</f>
        <v/>
      </c>
    </row>
    <row r="404" spans="1:20">
      <c r="A404" s="24" t="str">
        <f>IF(I404="","",IF(OR('Identificação da EG'!$B$7=0,'Identificação da EG'!$B$7=""),"",Capa!$C$10))</f>
        <v/>
      </c>
      <c r="B404" s="24" t="str">
        <f>IF(I404="","",IF(OR('Identificação da EG'!$B$7=0,'Identificação da EG'!$B$7=""),"",'Identificação da EG'!$B$7))</f>
        <v/>
      </c>
      <c r="C404" s="24" t="str">
        <f>IF(I404="","",IF(B404="","",VLOOKUP(B404,Auxiliar!$DK$23:$DL$45,2,0)))</f>
        <v/>
      </c>
      <c r="D404" s="24" t="str">
        <f>IF(I404="","",IF(OR('Identificação da EG'!$B$7=0,'Identificação da EG'!$B$7=""),"","Portugal"))</f>
        <v/>
      </c>
      <c r="E404" s="24" t="str">
        <f>IF(I404="","",'Identificação da EG'!$C$7)</f>
        <v/>
      </c>
      <c r="F404" s="24" t="str">
        <f>IF(I404="","",'Identificação da EG'!$E$7)</f>
        <v/>
      </c>
      <c r="G404" s="24" t="str">
        <f t="shared" si="19"/>
        <v/>
      </c>
      <c r="H404" s="24" t="str">
        <f>IF(I404="","",'Identificação da EG'!$D$7)</f>
        <v/>
      </c>
      <c r="I404" s="138" t="str">
        <f t="shared" si="18"/>
        <v/>
      </c>
      <c r="J404" s="138" t="str">
        <v/>
      </c>
      <c r="K404" s="138"/>
      <c r="L404" s="138" t="str">
        <v/>
      </c>
      <c r="M404" s="138" t="str">
        <v/>
      </c>
      <c r="N404" s="138"/>
      <c r="O404" s="138" t="str">
        <v/>
      </c>
      <c r="P404" s="138" t="str">
        <v/>
      </c>
      <c r="Q404" s="138" t="str">
        <f>IF(L402="","","Nº de estabelecimentos abrangidos")</f>
        <v/>
      </c>
      <c r="R404" s="138" t="str">
        <f t="shared" si="20"/>
        <v/>
      </c>
      <c r="S404" s="138" t="str" cm="1">
        <f t="array" ref="S404">IF(ISBLANK(INDEX('Infraestruturas Recolha'!$P$31:$T$105,INT((ROWS($B$1:B178)-1)/5)+1,MOD(ROWS($B$1:B178)-1,5)+1)),"",INDEX('Infraestruturas Recolha'!$P$31:$T$105,INT((ROWS($B$1:B178)-1)/5)+1,MOD(ROWS($B$1:B178)-1,5)+1))</f>
        <v/>
      </c>
      <c r="T404" s="138" t="str">
        <f>IF(OR(L404="",'Infraestruturas Recolha'!$L$108="",'Infraestruturas Recolha'!$C$108="(máximo 300 carateres)"),"",'Infraestruturas Recolha'!$L$108)</f>
        <v/>
      </c>
    </row>
    <row r="405" spans="1:20">
      <c r="A405" s="24" t="str">
        <f>IF(I405="","",IF(OR('Identificação da EG'!$B$7=0,'Identificação da EG'!$B$7=""),"",Capa!$C$10))</f>
        <v/>
      </c>
      <c r="B405" s="24" t="str">
        <f>IF(I405="","",IF(OR('Identificação da EG'!$B$7=0,'Identificação da EG'!$B$7=""),"",'Identificação da EG'!$B$7))</f>
        <v/>
      </c>
      <c r="C405" s="24" t="str">
        <f>IF(I405="","",IF(B405="","",VLOOKUP(B405,Auxiliar!$DK$23:$DL$45,2,0)))</f>
        <v/>
      </c>
      <c r="D405" s="24" t="str">
        <f>IF(I405="","",IF(OR('Identificação da EG'!$B$7=0,'Identificação da EG'!$B$7=""),"","Portugal"))</f>
        <v/>
      </c>
      <c r="E405" s="24" t="str">
        <f>IF(I405="","",'Identificação da EG'!$C$7)</f>
        <v/>
      </c>
      <c r="F405" s="24" t="str">
        <f>IF(I405="","",'Identificação da EG'!$E$7)</f>
        <v/>
      </c>
      <c r="G405" s="24" t="str">
        <f t="shared" si="19"/>
        <v/>
      </c>
      <c r="H405" s="24" t="str">
        <f>IF(I405="","",'Identificação da EG'!$D$7)</f>
        <v/>
      </c>
      <c r="I405" s="138" t="str">
        <f t="shared" si="18"/>
        <v/>
      </c>
      <c r="J405" s="138" t="str">
        <v/>
      </c>
      <c r="K405" s="138"/>
      <c r="L405" s="138" t="str">
        <v/>
      </c>
      <c r="M405" s="138" t="str">
        <v/>
      </c>
      <c r="N405" s="138"/>
      <c r="O405" s="138" t="str">
        <v/>
      </c>
      <c r="P405" s="138" t="str">
        <v/>
      </c>
      <c r="Q405" s="138" t="str">
        <f>IF(L403="","","Nº de alojamentos participantes")</f>
        <v/>
      </c>
      <c r="R405" s="138" t="str">
        <f t="shared" si="20"/>
        <v/>
      </c>
      <c r="S405" s="138" t="str" cm="1">
        <f t="array" ref="S405">IF(ISBLANK(INDEX('Infraestruturas Recolha'!$P$31:$T$105,INT((ROWS($B$1:B179)-1)/5)+1,MOD(ROWS($B$1:B179)-1,5)+1)),"",INDEX('Infraestruturas Recolha'!$P$31:$T$105,INT((ROWS($B$1:B179)-1)/5)+1,MOD(ROWS($B$1:B179)-1,5)+1))</f>
        <v/>
      </c>
      <c r="T405" s="138" t="str">
        <f>IF(OR(L405="",'Infraestruturas Recolha'!$L$108="",'Infraestruturas Recolha'!$C$108="(máximo 300 carateres)"),"",'Infraestruturas Recolha'!$L$108)</f>
        <v/>
      </c>
    </row>
    <row r="406" spans="1:20">
      <c r="A406" s="24" t="str">
        <f>IF(I406="","",IF(OR('Identificação da EG'!$B$7=0,'Identificação da EG'!$B$7=""),"",Capa!$C$10))</f>
        <v/>
      </c>
      <c r="B406" s="24" t="str">
        <f>IF(I406="","",IF(OR('Identificação da EG'!$B$7=0,'Identificação da EG'!$B$7=""),"",'Identificação da EG'!$B$7))</f>
        <v/>
      </c>
      <c r="C406" s="24" t="str">
        <f>IF(I406="","",IF(B406="","",VLOOKUP(B406,Auxiliar!$DK$23:$DL$45,2,0)))</f>
        <v/>
      </c>
      <c r="D406" s="24" t="str">
        <f>IF(I406="","",IF(OR('Identificação da EG'!$B$7=0,'Identificação da EG'!$B$7=""),"","Portugal"))</f>
        <v/>
      </c>
      <c r="E406" s="24" t="str">
        <f>IF(I406="","",'Identificação da EG'!$C$7)</f>
        <v/>
      </c>
      <c r="F406" s="24" t="str">
        <f>IF(I406="","",'Identificação da EG'!$E$7)</f>
        <v/>
      </c>
      <c r="G406" s="24" t="str">
        <f t="shared" si="19"/>
        <v/>
      </c>
      <c r="H406" s="24" t="str">
        <f>IF(I406="","",'Identificação da EG'!$D$7)</f>
        <v/>
      </c>
      <c r="I406" s="138" t="str">
        <f t="shared" si="18"/>
        <v/>
      </c>
      <c r="J406" s="138" t="str">
        <v/>
      </c>
      <c r="K406" s="138"/>
      <c r="L406" s="138" t="str">
        <v/>
      </c>
      <c r="M406" s="138" t="str">
        <v/>
      </c>
      <c r="N406" s="138"/>
      <c r="O406" s="138" t="str">
        <v/>
      </c>
      <c r="P406" s="138" t="str">
        <v/>
      </c>
      <c r="Q406" s="138" t="str">
        <f>IF(L404="","","Nº de estabelecimentos participantes")</f>
        <v/>
      </c>
      <c r="R406" s="138" t="str">
        <f t="shared" si="20"/>
        <v/>
      </c>
      <c r="S406" s="138" t="str" cm="1">
        <f t="array" ref="S406">IF(ISBLANK(INDEX('Infraestruturas Recolha'!$P$31:$T$105,INT((ROWS($B$1:B180)-1)/5)+1,MOD(ROWS($B$1:B180)-1,5)+1)),"",INDEX('Infraestruturas Recolha'!$P$31:$T$105,INT((ROWS($B$1:B180)-1)/5)+1,MOD(ROWS($B$1:B180)-1,5)+1))</f>
        <v/>
      </c>
      <c r="T406" s="138" t="str">
        <f>IF(OR(L406="",'Infraestruturas Recolha'!$L$108="",'Infraestruturas Recolha'!$C$108="(máximo 300 carateres)"),"",'Infraestruturas Recolha'!$L$108)</f>
        <v/>
      </c>
    </row>
    <row r="407" spans="1:20">
      <c r="A407" s="24" t="str">
        <f>IF(I407="","",IF(OR('Identificação da EG'!$B$7=0,'Identificação da EG'!$B$7=""),"",Capa!$C$10))</f>
        <v/>
      </c>
      <c r="B407" s="24" t="str">
        <f>IF(I407="","",IF(OR('Identificação da EG'!$B$7=0,'Identificação da EG'!$B$7=""),"",'Identificação da EG'!$B$7))</f>
        <v/>
      </c>
      <c r="C407" s="24" t="str">
        <f>IF(I407="","",IF(B407="","",VLOOKUP(B407,Auxiliar!$DK$23:$DL$45,2,0)))</f>
        <v/>
      </c>
      <c r="D407" s="24" t="str">
        <f>IF(I407="","",IF(OR('Identificação da EG'!$B$7=0,'Identificação da EG'!$B$7=""),"","Portugal"))</f>
        <v/>
      </c>
      <c r="E407" s="24" t="str">
        <f>IF(I407="","",'Identificação da EG'!$C$7)</f>
        <v/>
      </c>
      <c r="F407" s="24" t="str">
        <f>IF(I407="","",'Identificação da EG'!$E$7)</f>
        <v/>
      </c>
      <c r="G407" s="24" t="str">
        <f t="shared" si="19"/>
        <v/>
      </c>
      <c r="H407" s="24" t="str">
        <f>IF(I407="","",'Identificação da EG'!$D$7)</f>
        <v/>
      </c>
      <c r="I407" s="138" t="str">
        <f t="shared" si="18"/>
        <v/>
      </c>
      <c r="J407" s="138" t="str">
        <v/>
      </c>
      <c r="K407" s="138"/>
      <c r="L407" s="138" t="str">
        <v/>
      </c>
      <c r="M407" s="138" t="str">
        <v/>
      </c>
      <c r="N407" s="138"/>
      <c r="O407" s="138" t="str">
        <v/>
      </c>
      <c r="P407" s="138" t="str">
        <v/>
      </c>
      <c r="Q407" s="138" t="str">
        <f>IF(L407="","","Nº de contentores")</f>
        <v/>
      </c>
      <c r="R407" s="138" t="str">
        <f t="shared" si="20"/>
        <v/>
      </c>
      <c r="S407" s="138" t="str" cm="1">
        <f t="array" ref="S407">IF(ISBLANK(INDEX('Infraestruturas Recolha'!$P$31:$T$105,INT((ROWS($B$1:B181)-1)/5)+1,MOD(ROWS($B$1:B181)-1,5)+1)),"",INDEX('Infraestruturas Recolha'!$P$31:$T$105,INT((ROWS($B$1:B181)-1)/5)+1,MOD(ROWS($B$1:B181)-1,5)+1))</f>
        <v/>
      </c>
      <c r="T407" s="138" t="str">
        <f>IF(OR(L407="",'Infraestruturas Recolha'!$L$108="",'Infraestruturas Recolha'!$C$108="(máximo 300 carateres)"),"",'Infraestruturas Recolha'!$L$108)</f>
        <v/>
      </c>
    </row>
    <row r="408" spans="1:20">
      <c r="A408" s="24" t="str">
        <f>IF(I408="","",IF(OR('Identificação da EG'!$B$7=0,'Identificação da EG'!$B$7=""),"",Capa!$C$10))</f>
        <v/>
      </c>
      <c r="B408" s="24" t="str">
        <f>IF(I408="","",IF(OR('Identificação da EG'!$B$7=0,'Identificação da EG'!$B$7=""),"",'Identificação da EG'!$B$7))</f>
        <v/>
      </c>
      <c r="C408" s="24" t="str">
        <f>IF(I408="","",IF(B408="","",VLOOKUP(B408,Auxiliar!$DK$23:$DL$45,2,0)))</f>
        <v/>
      </c>
      <c r="D408" s="24" t="str">
        <f>IF(I408="","",IF(OR('Identificação da EG'!$B$7=0,'Identificação da EG'!$B$7=""),"","Portugal"))</f>
        <v/>
      </c>
      <c r="E408" s="24" t="str">
        <f>IF(I408="","",'Identificação da EG'!$C$7)</f>
        <v/>
      </c>
      <c r="F408" s="24" t="str">
        <f>IF(I408="","",'Identificação da EG'!$E$7)</f>
        <v/>
      </c>
      <c r="G408" s="24" t="str">
        <f t="shared" si="19"/>
        <v/>
      </c>
      <c r="H408" s="24" t="str">
        <f>IF(I408="","",'Identificação da EG'!$D$7)</f>
        <v/>
      </c>
      <c r="I408" s="138" t="str">
        <f t="shared" si="18"/>
        <v/>
      </c>
      <c r="J408" s="138" t="str">
        <v/>
      </c>
      <c r="K408" s="138"/>
      <c r="L408" s="138" t="str">
        <v/>
      </c>
      <c r="M408" s="138" t="str">
        <v/>
      </c>
      <c r="N408" s="138"/>
      <c r="O408" s="138" t="str">
        <v/>
      </c>
      <c r="P408" s="138" t="str">
        <v/>
      </c>
      <c r="Q408" s="138" t="str">
        <f>IF(L407="","","Nº de alojamentos abrangidos")</f>
        <v/>
      </c>
      <c r="R408" s="138" t="str">
        <f t="shared" si="20"/>
        <v/>
      </c>
      <c r="S408" s="138" t="str" cm="1">
        <f t="array" ref="S408">IF(ISBLANK(INDEX('Infraestruturas Recolha'!$P$31:$T$105,INT((ROWS($B$1:B182)-1)/5)+1,MOD(ROWS($B$1:B182)-1,5)+1)),"",INDEX('Infraestruturas Recolha'!$P$31:$T$105,INT((ROWS($B$1:B182)-1)/5)+1,MOD(ROWS($B$1:B182)-1,5)+1))</f>
        <v/>
      </c>
      <c r="T408" s="138" t="str">
        <f>IF(OR(L408="",'Infraestruturas Recolha'!$L$108="",'Infraestruturas Recolha'!$C$108="(máximo 300 carateres)"),"",'Infraestruturas Recolha'!$L$108)</f>
        <v/>
      </c>
    </row>
    <row r="409" spans="1:20">
      <c r="A409" s="24" t="str">
        <f>IF(I409="","",IF(OR('Identificação da EG'!$B$7=0,'Identificação da EG'!$B$7=""),"",Capa!$C$10))</f>
        <v/>
      </c>
      <c r="B409" s="24" t="str">
        <f>IF(I409="","",IF(OR('Identificação da EG'!$B$7=0,'Identificação da EG'!$B$7=""),"",'Identificação da EG'!$B$7))</f>
        <v/>
      </c>
      <c r="C409" s="24" t="str">
        <f>IF(I409="","",IF(B409="","",VLOOKUP(B409,Auxiliar!$DK$23:$DL$45,2,0)))</f>
        <v/>
      </c>
      <c r="D409" s="24" t="str">
        <f>IF(I409="","",IF(OR('Identificação da EG'!$B$7=0,'Identificação da EG'!$B$7=""),"","Portugal"))</f>
        <v/>
      </c>
      <c r="E409" s="24" t="str">
        <f>IF(I409="","",'Identificação da EG'!$C$7)</f>
        <v/>
      </c>
      <c r="F409" s="24" t="str">
        <f>IF(I409="","",'Identificação da EG'!$E$7)</f>
        <v/>
      </c>
      <c r="G409" s="24" t="str">
        <f t="shared" si="19"/>
        <v/>
      </c>
      <c r="H409" s="24" t="str">
        <f>IF(I409="","",'Identificação da EG'!$D$7)</f>
        <v/>
      </c>
      <c r="I409" s="138" t="str">
        <f t="shared" si="18"/>
        <v/>
      </c>
      <c r="J409" s="138" t="str">
        <v/>
      </c>
      <c r="K409" s="138"/>
      <c r="L409" s="138" t="str">
        <v/>
      </c>
      <c r="M409" s="138" t="str">
        <v/>
      </c>
      <c r="N409" s="138"/>
      <c r="O409" s="138" t="str">
        <v/>
      </c>
      <c r="P409" s="138" t="str">
        <v/>
      </c>
      <c r="Q409" s="138" t="str">
        <f>IF(L407="","","Nº de estabelecimentos abrangidos")</f>
        <v/>
      </c>
      <c r="R409" s="138" t="str">
        <f t="shared" si="20"/>
        <v/>
      </c>
      <c r="S409" s="138" t="str" cm="1">
        <f t="array" ref="S409">IF(ISBLANK(INDEX('Infraestruturas Recolha'!$P$31:$T$105,INT((ROWS($B$1:B183)-1)/5)+1,MOD(ROWS($B$1:B183)-1,5)+1)),"",INDEX('Infraestruturas Recolha'!$P$31:$T$105,INT((ROWS($B$1:B183)-1)/5)+1,MOD(ROWS($B$1:B183)-1,5)+1))</f>
        <v/>
      </c>
      <c r="T409" s="138" t="str">
        <f>IF(OR(L409="",'Infraestruturas Recolha'!$L$108="",'Infraestruturas Recolha'!$C$108="(máximo 300 carateres)"),"",'Infraestruturas Recolha'!$L$108)</f>
        <v/>
      </c>
    </row>
    <row r="410" spans="1:20">
      <c r="A410" s="24" t="str">
        <f>IF(I410="","",IF(OR('Identificação da EG'!$B$7=0,'Identificação da EG'!$B$7=""),"",Capa!$C$10))</f>
        <v/>
      </c>
      <c r="B410" s="24" t="str">
        <f>IF(I410="","",IF(OR('Identificação da EG'!$B$7=0,'Identificação da EG'!$B$7=""),"",'Identificação da EG'!$B$7))</f>
        <v/>
      </c>
      <c r="C410" s="24" t="str">
        <f>IF(I410="","",IF(B410="","",VLOOKUP(B410,Auxiliar!$DK$23:$DL$45,2,0)))</f>
        <v/>
      </c>
      <c r="D410" s="24" t="str">
        <f>IF(I410="","",IF(OR('Identificação da EG'!$B$7=0,'Identificação da EG'!$B$7=""),"","Portugal"))</f>
        <v/>
      </c>
      <c r="E410" s="24" t="str">
        <f>IF(I410="","",'Identificação da EG'!$C$7)</f>
        <v/>
      </c>
      <c r="F410" s="24" t="str">
        <f>IF(I410="","",'Identificação da EG'!$E$7)</f>
        <v/>
      </c>
      <c r="G410" s="24" t="str">
        <f t="shared" si="19"/>
        <v/>
      </c>
      <c r="H410" s="24" t="str">
        <f>IF(I410="","",'Identificação da EG'!$D$7)</f>
        <v/>
      </c>
      <c r="I410" s="138" t="str">
        <f t="shared" si="18"/>
        <v/>
      </c>
      <c r="J410" s="138" t="str">
        <v/>
      </c>
      <c r="K410" s="138"/>
      <c r="L410" s="138" t="str">
        <v/>
      </c>
      <c r="M410" s="138" t="str">
        <v/>
      </c>
      <c r="N410" s="138"/>
      <c r="O410" s="138" t="str">
        <v/>
      </c>
      <c r="P410" s="138" t="str">
        <v/>
      </c>
      <c r="Q410" s="138" t="str">
        <f>IF(L408="","","Nº de alojamentos participantes")</f>
        <v/>
      </c>
      <c r="R410" s="138" t="str">
        <f t="shared" si="20"/>
        <v/>
      </c>
      <c r="S410" s="138" t="str" cm="1">
        <f t="array" ref="S410">IF(ISBLANK(INDEX('Infraestruturas Recolha'!$P$31:$T$105,INT((ROWS($B$1:B184)-1)/5)+1,MOD(ROWS($B$1:B184)-1,5)+1)),"",INDEX('Infraestruturas Recolha'!$P$31:$T$105,INT((ROWS($B$1:B184)-1)/5)+1,MOD(ROWS($B$1:B184)-1,5)+1))</f>
        <v/>
      </c>
      <c r="T410" s="138" t="str">
        <f>IF(OR(L410="",'Infraestruturas Recolha'!$L$108="",'Infraestruturas Recolha'!$C$108="(máximo 300 carateres)"),"",'Infraestruturas Recolha'!$L$108)</f>
        <v/>
      </c>
    </row>
    <row r="411" spans="1:20">
      <c r="A411" s="24" t="str">
        <f>IF(I411="","",IF(OR('Identificação da EG'!$B$7=0,'Identificação da EG'!$B$7=""),"",Capa!$C$10))</f>
        <v/>
      </c>
      <c r="B411" s="24" t="str">
        <f>IF(I411="","",IF(OR('Identificação da EG'!$B$7=0,'Identificação da EG'!$B$7=""),"",'Identificação da EG'!$B$7))</f>
        <v/>
      </c>
      <c r="C411" s="24" t="str">
        <f>IF(I411="","",IF(B411="","",VLOOKUP(B411,Auxiliar!$DK$23:$DL$45,2,0)))</f>
        <v/>
      </c>
      <c r="D411" s="24" t="str">
        <f>IF(I411="","",IF(OR('Identificação da EG'!$B$7=0,'Identificação da EG'!$B$7=""),"","Portugal"))</f>
        <v/>
      </c>
      <c r="E411" s="24" t="str">
        <f>IF(I411="","",'Identificação da EG'!$C$7)</f>
        <v/>
      </c>
      <c r="F411" s="24" t="str">
        <f>IF(I411="","",'Identificação da EG'!$E$7)</f>
        <v/>
      </c>
      <c r="G411" s="24" t="str">
        <f t="shared" si="19"/>
        <v/>
      </c>
      <c r="H411" s="24" t="str">
        <f>IF(I411="","",'Identificação da EG'!$D$7)</f>
        <v/>
      </c>
      <c r="I411" s="138" t="str">
        <f t="shared" si="18"/>
        <v/>
      </c>
      <c r="J411" s="138" t="str">
        <v/>
      </c>
      <c r="K411" s="138"/>
      <c r="L411" s="138" t="str">
        <v/>
      </c>
      <c r="M411" s="138" t="str">
        <v/>
      </c>
      <c r="N411" s="138"/>
      <c r="O411" s="138" t="str">
        <v/>
      </c>
      <c r="P411" s="138" t="str">
        <v/>
      </c>
      <c r="Q411" s="138" t="str">
        <f>IF(L409="","","Nº de estabelecimentos participantes")</f>
        <v/>
      </c>
      <c r="R411" s="138" t="str">
        <f t="shared" si="20"/>
        <v/>
      </c>
      <c r="S411" s="138" t="str" cm="1">
        <f t="array" ref="S411">IF(ISBLANK(INDEX('Infraestruturas Recolha'!$P$31:$T$105,INT((ROWS($B$1:B185)-1)/5)+1,MOD(ROWS($B$1:B185)-1,5)+1)),"",INDEX('Infraestruturas Recolha'!$P$31:$T$105,INT((ROWS($B$1:B185)-1)/5)+1,MOD(ROWS($B$1:B185)-1,5)+1))</f>
        <v/>
      </c>
      <c r="T411" s="138" t="str">
        <f>IF(OR(L411="",'Infraestruturas Recolha'!$L$108="",'Infraestruturas Recolha'!$C$108="(máximo 300 carateres)"),"",'Infraestruturas Recolha'!$L$108)</f>
        <v/>
      </c>
    </row>
    <row r="412" spans="1:20">
      <c r="A412" s="24" t="str">
        <f>IF(I412="","",IF(OR('Identificação da EG'!$B$7=0,'Identificação da EG'!$B$7=""),"",Capa!$C$10))</f>
        <v/>
      </c>
      <c r="B412" s="24" t="str">
        <f>IF(I412="","",IF(OR('Identificação da EG'!$B$7=0,'Identificação da EG'!$B$7=""),"",'Identificação da EG'!$B$7))</f>
        <v/>
      </c>
      <c r="C412" s="24" t="str">
        <f>IF(I412="","",IF(B412="","",VLOOKUP(B412,Auxiliar!$DK$23:$DL$45,2,0)))</f>
        <v/>
      </c>
      <c r="D412" s="24" t="str">
        <f>IF(I412="","",IF(OR('Identificação da EG'!$B$7=0,'Identificação da EG'!$B$7=""),"","Portugal"))</f>
        <v/>
      </c>
      <c r="E412" s="24" t="str">
        <f>IF(I412="","",'Identificação da EG'!$C$7)</f>
        <v/>
      </c>
      <c r="F412" s="24" t="str">
        <f>IF(I412="","",'Identificação da EG'!$E$7)</f>
        <v/>
      </c>
      <c r="G412" s="24" t="str">
        <f t="shared" si="19"/>
        <v/>
      </c>
      <c r="H412" s="24" t="str">
        <f>IF(I412="","",'Identificação da EG'!$D$7)</f>
        <v/>
      </c>
      <c r="I412" s="138" t="str">
        <f t="shared" si="18"/>
        <v/>
      </c>
      <c r="J412" s="138" t="str">
        <v/>
      </c>
      <c r="K412" s="138"/>
      <c r="L412" s="138" t="str">
        <v/>
      </c>
      <c r="M412" s="138" t="str">
        <v/>
      </c>
      <c r="N412" s="138"/>
      <c r="O412" s="138" t="str">
        <v/>
      </c>
      <c r="P412" s="138" t="str">
        <v/>
      </c>
      <c r="Q412" s="138" t="str">
        <f>IF(L412="","","Nº de contentores")</f>
        <v/>
      </c>
      <c r="R412" s="138" t="str">
        <f t="shared" si="20"/>
        <v/>
      </c>
      <c r="S412" s="138" t="str" cm="1">
        <f t="array" ref="S412">IF(ISBLANK(INDEX('Infraestruturas Recolha'!$P$31:$T$105,INT((ROWS($B$1:B186)-1)/5)+1,MOD(ROWS($B$1:B186)-1,5)+1)),"",INDEX('Infraestruturas Recolha'!$P$31:$T$105,INT((ROWS($B$1:B186)-1)/5)+1,MOD(ROWS($B$1:B186)-1,5)+1))</f>
        <v/>
      </c>
      <c r="T412" s="138" t="str">
        <f>IF(OR(L412="",'Infraestruturas Recolha'!$L$108="",'Infraestruturas Recolha'!$C$108="(máximo 300 carateres)"),"",'Infraestruturas Recolha'!$L$108)</f>
        <v/>
      </c>
    </row>
    <row r="413" spans="1:20">
      <c r="A413" s="24" t="str">
        <f>IF(I413="","",IF(OR('Identificação da EG'!$B$7=0,'Identificação da EG'!$B$7=""),"",Capa!$C$10))</f>
        <v/>
      </c>
      <c r="B413" s="24" t="str">
        <f>IF(I413="","",IF(OR('Identificação da EG'!$B$7=0,'Identificação da EG'!$B$7=""),"",'Identificação da EG'!$B$7))</f>
        <v/>
      </c>
      <c r="C413" s="24" t="str">
        <f>IF(I413="","",IF(B413="","",VLOOKUP(B413,Auxiliar!$DK$23:$DL$45,2,0)))</f>
        <v/>
      </c>
      <c r="D413" s="24" t="str">
        <f>IF(I413="","",IF(OR('Identificação da EG'!$B$7=0,'Identificação da EG'!$B$7=""),"","Portugal"))</f>
        <v/>
      </c>
      <c r="E413" s="24" t="str">
        <f>IF(I413="","",'Identificação da EG'!$C$7)</f>
        <v/>
      </c>
      <c r="F413" s="24" t="str">
        <f>IF(I413="","",'Identificação da EG'!$E$7)</f>
        <v/>
      </c>
      <c r="G413" s="24" t="str">
        <f t="shared" si="19"/>
        <v/>
      </c>
      <c r="H413" s="24" t="str">
        <f>IF(I413="","",'Identificação da EG'!$D$7)</f>
        <v/>
      </c>
      <c r="I413" s="138" t="str">
        <f t="shared" si="18"/>
        <v/>
      </c>
      <c r="J413" s="138" t="str">
        <v/>
      </c>
      <c r="K413" s="138"/>
      <c r="L413" s="138" t="str">
        <v/>
      </c>
      <c r="M413" s="138" t="str">
        <v/>
      </c>
      <c r="N413" s="138"/>
      <c r="O413" s="138" t="str">
        <v/>
      </c>
      <c r="P413" s="138" t="str">
        <v/>
      </c>
      <c r="Q413" s="138" t="str">
        <f>IF(L412="","","Nº de alojamentos abrangidos")</f>
        <v/>
      </c>
      <c r="R413" s="138" t="str">
        <f t="shared" si="20"/>
        <v/>
      </c>
      <c r="S413" s="138" t="str" cm="1">
        <f t="array" ref="S413">IF(ISBLANK(INDEX('Infraestruturas Recolha'!$P$31:$T$105,INT((ROWS($B$1:B187)-1)/5)+1,MOD(ROWS($B$1:B187)-1,5)+1)),"",INDEX('Infraestruturas Recolha'!$P$31:$T$105,INT((ROWS($B$1:B187)-1)/5)+1,MOD(ROWS($B$1:B187)-1,5)+1))</f>
        <v/>
      </c>
      <c r="T413" s="138" t="str">
        <f>IF(OR(L413="",'Infraestruturas Recolha'!$L$108="",'Infraestruturas Recolha'!$C$108="(máximo 300 carateres)"),"",'Infraestruturas Recolha'!$L$108)</f>
        <v/>
      </c>
    </row>
    <row r="414" spans="1:20">
      <c r="A414" s="24" t="str">
        <f>IF(I414="","",IF(OR('Identificação da EG'!$B$7=0,'Identificação da EG'!$B$7=""),"",Capa!$C$10))</f>
        <v/>
      </c>
      <c r="B414" s="24" t="str">
        <f>IF(I414="","",IF(OR('Identificação da EG'!$B$7=0,'Identificação da EG'!$B$7=""),"",'Identificação da EG'!$B$7))</f>
        <v/>
      </c>
      <c r="C414" s="24" t="str">
        <f>IF(I414="","",IF(B414="","",VLOOKUP(B414,Auxiliar!$DK$23:$DL$45,2,0)))</f>
        <v/>
      </c>
      <c r="D414" s="24" t="str">
        <f>IF(I414="","",IF(OR('Identificação da EG'!$B$7=0,'Identificação da EG'!$B$7=""),"","Portugal"))</f>
        <v/>
      </c>
      <c r="E414" s="24" t="str">
        <f>IF(I414="","",'Identificação da EG'!$C$7)</f>
        <v/>
      </c>
      <c r="F414" s="24" t="str">
        <f>IF(I414="","",'Identificação da EG'!$E$7)</f>
        <v/>
      </c>
      <c r="G414" s="24" t="str">
        <f t="shared" si="19"/>
        <v/>
      </c>
      <c r="H414" s="24" t="str">
        <f>IF(I414="","",'Identificação da EG'!$D$7)</f>
        <v/>
      </c>
      <c r="I414" s="138" t="str">
        <f t="shared" si="18"/>
        <v/>
      </c>
      <c r="J414" s="138" t="str">
        <v/>
      </c>
      <c r="K414" s="138"/>
      <c r="L414" s="138" t="str">
        <v/>
      </c>
      <c r="M414" s="138" t="str">
        <v/>
      </c>
      <c r="N414" s="138"/>
      <c r="O414" s="138" t="str">
        <v/>
      </c>
      <c r="P414" s="138" t="str">
        <v/>
      </c>
      <c r="Q414" s="138" t="str">
        <f>IF(L412="","","Nº de estabelecimentos abrangidos")</f>
        <v/>
      </c>
      <c r="R414" s="138" t="str">
        <f t="shared" si="20"/>
        <v/>
      </c>
      <c r="S414" s="138" t="str" cm="1">
        <f t="array" ref="S414">IF(ISBLANK(INDEX('Infraestruturas Recolha'!$P$31:$T$105,INT((ROWS($B$1:B188)-1)/5)+1,MOD(ROWS($B$1:B188)-1,5)+1)),"",INDEX('Infraestruturas Recolha'!$P$31:$T$105,INT((ROWS($B$1:B188)-1)/5)+1,MOD(ROWS($B$1:B188)-1,5)+1))</f>
        <v/>
      </c>
      <c r="T414" s="138" t="str">
        <f>IF(OR(L414="",'Infraestruturas Recolha'!$L$108="",'Infraestruturas Recolha'!$C$108="(máximo 300 carateres)"),"",'Infraestruturas Recolha'!$L$108)</f>
        <v/>
      </c>
    </row>
    <row r="415" spans="1:20">
      <c r="A415" s="24" t="str">
        <f>IF(I415="","",IF(OR('Identificação da EG'!$B$7=0,'Identificação da EG'!$B$7=""),"",Capa!$C$10))</f>
        <v/>
      </c>
      <c r="B415" s="24" t="str">
        <f>IF(I415="","",IF(OR('Identificação da EG'!$B$7=0,'Identificação da EG'!$B$7=""),"",'Identificação da EG'!$B$7))</f>
        <v/>
      </c>
      <c r="C415" s="24" t="str">
        <f>IF(I415="","",IF(B415="","",VLOOKUP(B415,Auxiliar!$DK$23:$DL$45,2,0)))</f>
        <v/>
      </c>
      <c r="D415" s="24" t="str">
        <f>IF(I415="","",IF(OR('Identificação da EG'!$B$7=0,'Identificação da EG'!$B$7=""),"","Portugal"))</f>
        <v/>
      </c>
      <c r="E415" s="24" t="str">
        <f>IF(I415="","",'Identificação da EG'!$C$7)</f>
        <v/>
      </c>
      <c r="F415" s="24" t="str">
        <f>IF(I415="","",'Identificação da EG'!$E$7)</f>
        <v/>
      </c>
      <c r="G415" s="24" t="str">
        <f t="shared" si="19"/>
        <v/>
      </c>
      <c r="H415" s="24" t="str">
        <f>IF(I415="","",'Identificação da EG'!$D$7)</f>
        <v/>
      </c>
      <c r="I415" s="138" t="str">
        <f t="shared" si="18"/>
        <v/>
      </c>
      <c r="J415" s="138" t="str">
        <v/>
      </c>
      <c r="K415" s="138"/>
      <c r="L415" s="138" t="str">
        <v/>
      </c>
      <c r="M415" s="138" t="str">
        <v/>
      </c>
      <c r="N415" s="138"/>
      <c r="O415" s="138" t="str">
        <v/>
      </c>
      <c r="P415" s="138" t="str">
        <v/>
      </c>
      <c r="Q415" s="138" t="str">
        <f>IF(L413="","","Nº de alojamentos participantes")</f>
        <v/>
      </c>
      <c r="R415" s="138" t="str">
        <f t="shared" si="20"/>
        <v/>
      </c>
      <c r="S415" s="138" t="str" cm="1">
        <f t="array" ref="S415">IF(ISBLANK(INDEX('Infraestruturas Recolha'!$P$31:$T$105,INT((ROWS($B$1:B189)-1)/5)+1,MOD(ROWS($B$1:B189)-1,5)+1)),"",INDEX('Infraestruturas Recolha'!$P$31:$T$105,INT((ROWS($B$1:B189)-1)/5)+1,MOD(ROWS($B$1:B189)-1,5)+1))</f>
        <v/>
      </c>
      <c r="T415" s="138" t="str">
        <f>IF(OR(L415="",'Infraestruturas Recolha'!$L$108="",'Infraestruturas Recolha'!$C$108="(máximo 300 carateres)"),"",'Infraestruturas Recolha'!$L$108)</f>
        <v/>
      </c>
    </row>
    <row r="416" spans="1:20">
      <c r="A416" s="24" t="str">
        <f>IF(I416="","",IF(OR('Identificação da EG'!$B$7=0,'Identificação da EG'!$B$7=""),"",Capa!$C$10))</f>
        <v/>
      </c>
      <c r="B416" s="24" t="str">
        <f>IF(I416="","",IF(OR('Identificação da EG'!$B$7=0,'Identificação da EG'!$B$7=""),"",'Identificação da EG'!$B$7))</f>
        <v/>
      </c>
      <c r="C416" s="24" t="str">
        <f>IF(I416="","",IF(B416="","",VLOOKUP(B416,Auxiliar!$DK$23:$DL$45,2,0)))</f>
        <v/>
      </c>
      <c r="D416" s="24" t="str">
        <f>IF(I416="","",IF(OR('Identificação da EG'!$B$7=0,'Identificação da EG'!$B$7=""),"","Portugal"))</f>
        <v/>
      </c>
      <c r="E416" s="24" t="str">
        <f>IF(I416="","",'Identificação da EG'!$C$7)</f>
        <v/>
      </c>
      <c r="F416" s="24" t="str">
        <f>IF(I416="","",'Identificação da EG'!$E$7)</f>
        <v/>
      </c>
      <c r="G416" s="24" t="str">
        <f t="shared" si="19"/>
        <v/>
      </c>
      <c r="H416" s="24" t="str">
        <f>IF(I416="","",'Identificação da EG'!$D$7)</f>
        <v/>
      </c>
      <c r="I416" s="138" t="str">
        <f t="shared" si="18"/>
        <v/>
      </c>
      <c r="J416" s="138" t="str">
        <v/>
      </c>
      <c r="K416" s="138"/>
      <c r="L416" s="138" t="str">
        <v/>
      </c>
      <c r="M416" s="138" t="str">
        <v/>
      </c>
      <c r="N416" s="138"/>
      <c r="O416" s="138" t="str">
        <v/>
      </c>
      <c r="P416" s="138" t="str">
        <v/>
      </c>
      <c r="Q416" s="138" t="str">
        <f>IF(L414="","","Nº de estabelecimentos participantes")</f>
        <v/>
      </c>
      <c r="R416" s="138" t="str">
        <f t="shared" si="20"/>
        <v/>
      </c>
      <c r="S416" s="138" t="str" cm="1">
        <f t="array" ref="S416">IF(ISBLANK(INDEX('Infraestruturas Recolha'!$P$31:$T$105,INT((ROWS($B$1:B190)-1)/5)+1,MOD(ROWS($B$1:B190)-1,5)+1)),"",INDEX('Infraestruturas Recolha'!$P$31:$T$105,INT((ROWS($B$1:B190)-1)/5)+1,MOD(ROWS($B$1:B190)-1,5)+1))</f>
        <v/>
      </c>
      <c r="T416" s="138" t="str">
        <f>IF(OR(L416="",'Infraestruturas Recolha'!$L$108="",'Infraestruturas Recolha'!$C$108="(máximo 300 carateres)"),"",'Infraestruturas Recolha'!$L$108)</f>
        <v/>
      </c>
    </row>
    <row r="417" spans="1:20">
      <c r="A417" s="24" t="str">
        <f>IF(I417="","",IF(OR('Identificação da EG'!$B$7=0,'Identificação da EG'!$B$7=""),"",Capa!$C$10))</f>
        <v/>
      </c>
      <c r="B417" s="24" t="str">
        <f>IF(I417="","",IF(OR('Identificação da EG'!$B$7=0,'Identificação da EG'!$B$7=""),"",'Identificação da EG'!$B$7))</f>
        <v/>
      </c>
      <c r="C417" s="24" t="str">
        <f>IF(I417="","",IF(B417="","",VLOOKUP(B417,Auxiliar!$DK$23:$DL$45,2,0)))</f>
        <v/>
      </c>
      <c r="D417" s="24" t="str">
        <f>IF(I417="","",IF(OR('Identificação da EG'!$B$7=0,'Identificação da EG'!$B$7=""),"","Portugal"))</f>
        <v/>
      </c>
      <c r="E417" s="24" t="str">
        <f>IF(I417="","",'Identificação da EG'!$C$7)</f>
        <v/>
      </c>
      <c r="F417" s="24" t="str">
        <f>IF(I417="","",'Identificação da EG'!$E$7)</f>
        <v/>
      </c>
      <c r="G417" s="24" t="str">
        <f t="shared" si="19"/>
        <v/>
      </c>
      <c r="H417" s="24" t="str">
        <f>IF(I417="","",'Identificação da EG'!$D$7)</f>
        <v/>
      </c>
      <c r="I417" s="138" t="str">
        <f t="shared" si="18"/>
        <v/>
      </c>
      <c r="J417" s="138" t="str">
        <v/>
      </c>
      <c r="K417" s="138"/>
      <c r="L417" s="138" t="str">
        <v/>
      </c>
      <c r="M417" s="138" t="str">
        <v/>
      </c>
      <c r="N417" s="138"/>
      <c r="O417" s="138" t="str">
        <v/>
      </c>
      <c r="P417" s="138" t="str">
        <v/>
      </c>
      <c r="Q417" s="138" t="str">
        <f>IF(L417="","","Nº de contentores")</f>
        <v/>
      </c>
      <c r="R417" s="138" t="str">
        <f t="shared" si="20"/>
        <v/>
      </c>
      <c r="S417" s="138" t="str" cm="1">
        <f t="array" ref="S417">IF(ISBLANK(INDEX('Infraestruturas Recolha'!$P$31:$T$105,INT((ROWS($B$1:B191)-1)/5)+1,MOD(ROWS($B$1:B191)-1,5)+1)),"",INDEX('Infraestruturas Recolha'!$P$31:$T$105,INT((ROWS($B$1:B191)-1)/5)+1,MOD(ROWS($B$1:B191)-1,5)+1))</f>
        <v/>
      </c>
      <c r="T417" s="138" t="str">
        <f>IF(OR(L417="",'Infraestruturas Recolha'!$L$108="",'Infraestruturas Recolha'!$C$108="(máximo 300 carateres)"),"",'Infraestruturas Recolha'!$L$108)</f>
        <v/>
      </c>
    </row>
    <row r="418" spans="1:20">
      <c r="A418" s="24" t="str">
        <f>IF(I418="","",IF(OR('Identificação da EG'!$B$7=0,'Identificação da EG'!$B$7=""),"",Capa!$C$10))</f>
        <v/>
      </c>
      <c r="B418" s="24" t="str">
        <f>IF(I418="","",IF(OR('Identificação da EG'!$B$7=0,'Identificação da EG'!$B$7=""),"",'Identificação da EG'!$B$7))</f>
        <v/>
      </c>
      <c r="C418" s="24" t="str">
        <f>IF(I418="","",IF(B418="","",VLOOKUP(B418,Auxiliar!$DK$23:$DL$45,2,0)))</f>
        <v/>
      </c>
      <c r="D418" s="24" t="str">
        <f>IF(I418="","",IF(OR('Identificação da EG'!$B$7=0,'Identificação da EG'!$B$7=""),"","Portugal"))</f>
        <v/>
      </c>
      <c r="E418" s="24" t="str">
        <f>IF(I418="","",'Identificação da EG'!$C$7)</f>
        <v/>
      </c>
      <c r="F418" s="24" t="str">
        <f>IF(I418="","",'Identificação da EG'!$E$7)</f>
        <v/>
      </c>
      <c r="G418" s="24" t="str">
        <f t="shared" si="19"/>
        <v/>
      </c>
      <c r="H418" s="24" t="str">
        <f>IF(I418="","",'Identificação da EG'!$D$7)</f>
        <v/>
      </c>
      <c r="I418" s="138" t="str">
        <f t="shared" si="18"/>
        <v/>
      </c>
      <c r="J418" s="138" t="str">
        <v/>
      </c>
      <c r="K418" s="138"/>
      <c r="L418" s="138" t="str">
        <v/>
      </c>
      <c r="M418" s="138" t="str">
        <v/>
      </c>
      <c r="N418" s="138"/>
      <c r="O418" s="138" t="str">
        <v/>
      </c>
      <c r="P418" s="138" t="str">
        <v/>
      </c>
      <c r="Q418" s="138" t="str">
        <f>IF(L417="","","Nº de alojamentos abrangidos")</f>
        <v/>
      </c>
      <c r="R418" s="138" t="str">
        <f t="shared" si="20"/>
        <v/>
      </c>
      <c r="S418" s="138" t="str" cm="1">
        <f t="array" ref="S418">IF(ISBLANK(INDEX('Infraestruturas Recolha'!$P$31:$T$105,INT((ROWS($B$1:B192)-1)/5)+1,MOD(ROWS($B$1:B192)-1,5)+1)),"",INDEX('Infraestruturas Recolha'!$P$31:$T$105,INT((ROWS($B$1:B192)-1)/5)+1,MOD(ROWS($B$1:B192)-1,5)+1))</f>
        <v/>
      </c>
      <c r="T418" s="138" t="str">
        <f>IF(OR(L418="",'Infraestruturas Recolha'!$L$108="",'Infraestruturas Recolha'!$C$108="(máximo 300 carateres)"),"",'Infraestruturas Recolha'!$L$108)</f>
        <v/>
      </c>
    </row>
    <row r="419" spans="1:20">
      <c r="A419" s="24" t="str">
        <f>IF(I419="","",IF(OR('Identificação da EG'!$B$7=0,'Identificação da EG'!$B$7=""),"",Capa!$C$10))</f>
        <v/>
      </c>
      <c r="B419" s="24" t="str">
        <f>IF(I419="","",IF(OR('Identificação da EG'!$B$7=0,'Identificação da EG'!$B$7=""),"",'Identificação da EG'!$B$7))</f>
        <v/>
      </c>
      <c r="C419" s="24" t="str">
        <f>IF(I419="","",IF(B419="","",VLOOKUP(B419,Auxiliar!$DK$23:$DL$45,2,0)))</f>
        <v/>
      </c>
      <c r="D419" s="24" t="str">
        <f>IF(I419="","",IF(OR('Identificação da EG'!$B$7=0,'Identificação da EG'!$B$7=""),"","Portugal"))</f>
        <v/>
      </c>
      <c r="E419" s="24" t="str">
        <f>IF(I419="","",'Identificação da EG'!$C$7)</f>
        <v/>
      </c>
      <c r="F419" s="24" t="str">
        <f>IF(I419="","",'Identificação da EG'!$E$7)</f>
        <v/>
      </c>
      <c r="G419" s="24" t="str">
        <f t="shared" si="19"/>
        <v/>
      </c>
      <c r="H419" s="24" t="str">
        <f>IF(I419="","",'Identificação da EG'!$D$7)</f>
        <v/>
      </c>
      <c r="I419" s="138" t="str">
        <f t="shared" si="18"/>
        <v/>
      </c>
      <c r="J419" s="138" t="str">
        <v/>
      </c>
      <c r="K419" s="138"/>
      <c r="L419" s="138" t="str">
        <v/>
      </c>
      <c r="M419" s="138" t="str">
        <v/>
      </c>
      <c r="N419" s="138"/>
      <c r="O419" s="138" t="str">
        <v/>
      </c>
      <c r="P419" s="138" t="str">
        <v/>
      </c>
      <c r="Q419" s="138" t="str">
        <f>IF(L417="","","Nº de estabelecimentos abrangidos")</f>
        <v/>
      </c>
      <c r="R419" s="138" t="str">
        <f t="shared" si="20"/>
        <v/>
      </c>
      <c r="S419" s="138" t="str" cm="1">
        <f t="array" ref="S419">IF(ISBLANK(INDEX('Infraestruturas Recolha'!$P$31:$T$105,INT((ROWS($B$1:B193)-1)/5)+1,MOD(ROWS($B$1:B193)-1,5)+1)),"",INDEX('Infraestruturas Recolha'!$P$31:$T$105,INT((ROWS($B$1:B193)-1)/5)+1,MOD(ROWS($B$1:B193)-1,5)+1))</f>
        <v/>
      </c>
      <c r="T419" s="138" t="str">
        <f>IF(OR(L419="",'Infraestruturas Recolha'!$L$108="",'Infraestruturas Recolha'!$C$108="(máximo 300 carateres)"),"",'Infraestruturas Recolha'!$L$108)</f>
        <v/>
      </c>
    </row>
    <row r="420" spans="1:20">
      <c r="A420" s="24" t="str">
        <f>IF(I420="","",IF(OR('Identificação da EG'!$B$7=0,'Identificação da EG'!$B$7=""),"",Capa!$C$10))</f>
        <v/>
      </c>
      <c r="B420" s="24" t="str">
        <f>IF(I420="","",IF(OR('Identificação da EG'!$B$7=0,'Identificação da EG'!$B$7=""),"",'Identificação da EG'!$B$7))</f>
        <v/>
      </c>
      <c r="C420" s="24" t="str">
        <f>IF(I420="","",IF(B420="","",VLOOKUP(B420,Auxiliar!$DK$23:$DL$45,2,0)))</f>
        <v/>
      </c>
      <c r="D420" s="24" t="str">
        <f>IF(I420="","",IF(OR('Identificação da EG'!$B$7=0,'Identificação da EG'!$B$7=""),"","Portugal"))</f>
        <v/>
      </c>
      <c r="E420" s="24" t="str">
        <f>IF(I420="","",'Identificação da EG'!$C$7)</f>
        <v/>
      </c>
      <c r="F420" s="24" t="str">
        <f>IF(I420="","",'Identificação da EG'!$E$7)</f>
        <v/>
      </c>
      <c r="G420" s="24" t="str">
        <f t="shared" si="19"/>
        <v/>
      </c>
      <c r="H420" s="24" t="str">
        <f>IF(I420="","",'Identificação da EG'!$D$7)</f>
        <v/>
      </c>
      <c r="I420" s="138" t="str">
        <f t="shared" ref="I420:I483" si="21">IF(L420="","","Recolha seletiva de biorresíduos alimentares")</f>
        <v/>
      </c>
      <c r="J420" s="138" t="str">
        <v/>
      </c>
      <c r="K420" s="138"/>
      <c r="L420" s="138" t="str">
        <v/>
      </c>
      <c r="M420" s="138" t="str">
        <v/>
      </c>
      <c r="N420" s="138"/>
      <c r="O420" s="138" t="str">
        <v/>
      </c>
      <c r="P420" s="138" t="str">
        <v/>
      </c>
      <c r="Q420" s="138" t="str">
        <f>IF(L418="","","Nº de alojamentos participantes")</f>
        <v/>
      </c>
      <c r="R420" s="138" t="str">
        <f t="shared" si="20"/>
        <v/>
      </c>
      <c r="S420" s="138" t="str" cm="1">
        <f t="array" ref="S420">IF(ISBLANK(INDEX('Infraestruturas Recolha'!$P$31:$T$105,INT((ROWS($B$1:B194)-1)/5)+1,MOD(ROWS($B$1:B194)-1,5)+1)),"",INDEX('Infraestruturas Recolha'!$P$31:$T$105,INT((ROWS($B$1:B194)-1)/5)+1,MOD(ROWS($B$1:B194)-1,5)+1))</f>
        <v/>
      </c>
      <c r="T420" s="138" t="str">
        <f>IF(OR(L420="",'Infraestruturas Recolha'!$L$108="",'Infraestruturas Recolha'!$C$108="(máximo 300 carateres)"),"",'Infraestruturas Recolha'!$L$108)</f>
        <v/>
      </c>
    </row>
    <row r="421" spans="1:20">
      <c r="A421" s="24" t="str">
        <f>IF(I421="","",IF(OR('Identificação da EG'!$B$7=0,'Identificação da EG'!$B$7=""),"",Capa!$C$10))</f>
        <v/>
      </c>
      <c r="B421" s="24" t="str">
        <f>IF(I421="","",IF(OR('Identificação da EG'!$B$7=0,'Identificação da EG'!$B$7=""),"",'Identificação da EG'!$B$7))</f>
        <v/>
      </c>
      <c r="C421" s="24" t="str">
        <f>IF(I421="","",IF(B421="","",VLOOKUP(B421,Auxiliar!$DK$23:$DL$45,2,0)))</f>
        <v/>
      </c>
      <c r="D421" s="24" t="str">
        <f>IF(I421="","",IF(OR('Identificação da EG'!$B$7=0,'Identificação da EG'!$B$7=""),"","Portugal"))</f>
        <v/>
      </c>
      <c r="E421" s="24" t="str">
        <f>IF(I421="","",'Identificação da EG'!$C$7)</f>
        <v/>
      </c>
      <c r="F421" s="24" t="str">
        <f>IF(I421="","",'Identificação da EG'!$E$7)</f>
        <v/>
      </c>
      <c r="G421" s="24" t="str">
        <f t="shared" si="19"/>
        <v/>
      </c>
      <c r="H421" s="24" t="str">
        <f>IF(I421="","",'Identificação da EG'!$D$7)</f>
        <v/>
      </c>
      <c r="I421" s="138" t="str">
        <f t="shared" si="21"/>
        <v/>
      </c>
      <c r="J421" s="138" t="str">
        <v/>
      </c>
      <c r="K421" s="138"/>
      <c r="L421" s="138" t="str">
        <v/>
      </c>
      <c r="M421" s="138" t="str">
        <v/>
      </c>
      <c r="N421" s="138"/>
      <c r="O421" s="138" t="str">
        <v/>
      </c>
      <c r="P421" s="138" t="str">
        <v/>
      </c>
      <c r="Q421" s="138" t="str">
        <f>IF(L419="","","Nº de estabelecimentos participantes")</f>
        <v/>
      </c>
      <c r="R421" s="138" t="str">
        <f t="shared" si="20"/>
        <v/>
      </c>
      <c r="S421" s="138" t="str" cm="1">
        <f t="array" ref="S421">IF(ISBLANK(INDEX('Infraestruturas Recolha'!$P$31:$T$105,INT((ROWS($B$1:B195)-1)/5)+1,MOD(ROWS($B$1:B195)-1,5)+1)),"",INDEX('Infraestruturas Recolha'!$P$31:$T$105,INT((ROWS($B$1:B195)-1)/5)+1,MOD(ROWS($B$1:B195)-1,5)+1))</f>
        <v/>
      </c>
      <c r="T421" s="138" t="str">
        <f>IF(OR(L421="",'Infraestruturas Recolha'!$L$108="",'Infraestruturas Recolha'!$C$108="(máximo 300 carateres)"),"",'Infraestruturas Recolha'!$L$108)</f>
        <v/>
      </c>
    </row>
    <row r="422" spans="1:20">
      <c r="A422" s="24" t="str">
        <f>IF(I422="","",IF(OR('Identificação da EG'!$B$7=0,'Identificação da EG'!$B$7=""),"",Capa!$C$10))</f>
        <v/>
      </c>
      <c r="B422" s="24" t="str">
        <f>IF(I422="","",IF(OR('Identificação da EG'!$B$7=0,'Identificação da EG'!$B$7=""),"",'Identificação da EG'!$B$7))</f>
        <v/>
      </c>
      <c r="C422" s="24" t="str">
        <f>IF(I422="","",IF(B422="","",VLOOKUP(B422,Auxiliar!$DK$23:$DL$45,2,0)))</f>
        <v/>
      </c>
      <c r="D422" s="24" t="str">
        <f>IF(I422="","",IF(OR('Identificação da EG'!$B$7=0,'Identificação da EG'!$B$7=""),"","Portugal"))</f>
        <v/>
      </c>
      <c r="E422" s="24" t="str">
        <f>IF(I422="","",'Identificação da EG'!$C$7)</f>
        <v/>
      </c>
      <c r="F422" s="24" t="str">
        <f>IF(I422="","",'Identificação da EG'!$E$7)</f>
        <v/>
      </c>
      <c r="G422" s="24" t="str">
        <f t="shared" si="19"/>
        <v/>
      </c>
      <c r="H422" s="24" t="str">
        <f>IF(I422="","",'Identificação da EG'!$D$7)</f>
        <v/>
      </c>
      <c r="I422" s="138" t="str">
        <f t="shared" si="21"/>
        <v/>
      </c>
      <c r="J422" s="138" t="str">
        <v/>
      </c>
      <c r="K422" s="138"/>
      <c r="L422" s="138" t="str">
        <v/>
      </c>
      <c r="M422" s="138" t="str">
        <v/>
      </c>
      <c r="N422" s="138"/>
      <c r="O422" s="138" t="str">
        <v/>
      </c>
      <c r="P422" s="138" t="str">
        <v/>
      </c>
      <c r="Q422" s="138" t="str">
        <f>IF(L422="","","Nº de contentores")</f>
        <v/>
      </c>
      <c r="R422" s="138" t="str">
        <f t="shared" si="20"/>
        <v/>
      </c>
      <c r="S422" s="138" t="str" cm="1">
        <f t="array" ref="S422">IF(ISBLANK(INDEX('Infraestruturas Recolha'!$P$31:$T$105,INT((ROWS($B$1:B196)-1)/5)+1,MOD(ROWS($B$1:B196)-1,5)+1)),"",INDEX('Infraestruturas Recolha'!$P$31:$T$105,INT((ROWS($B$1:B196)-1)/5)+1,MOD(ROWS($B$1:B196)-1,5)+1))</f>
        <v/>
      </c>
      <c r="T422" s="138" t="str">
        <f>IF(OR(L422="",'Infraestruturas Recolha'!$L$108="",'Infraestruturas Recolha'!$C$108="(máximo 300 carateres)"),"",'Infraestruturas Recolha'!$L$108)</f>
        <v/>
      </c>
    </row>
    <row r="423" spans="1:20">
      <c r="A423" s="24" t="str">
        <f>IF(I423="","",IF(OR('Identificação da EG'!$B$7=0,'Identificação da EG'!$B$7=""),"",Capa!$C$10))</f>
        <v/>
      </c>
      <c r="B423" s="24" t="str">
        <f>IF(I423="","",IF(OR('Identificação da EG'!$B$7=0,'Identificação da EG'!$B$7=""),"",'Identificação da EG'!$B$7))</f>
        <v/>
      </c>
      <c r="C423" s="24" t="str">
        <f>IF(I423="","",IF(B423="","",VLOOKUP(B423,Auxiliar!$DK$23:$DL$45,2,0)))</f>
        <v/>
      </c>
      <c r="D423" s="24" t="str">
        <f>IF(I423="","",IF(OR('Identificação da EG'!$B$7=0,'Identificação da EG'!$B$7=""),"","Portugal"))</f>
        <v/>
      </c>
      <c r="E423" s="24" t="str">
        <f>IF(I423="","",'Identificação da EG'!$C$7)</f>
        <v/>
      </c>
      <c r="F423" s="24" t="str">
        <f>IF(I423="","",'Identificação da EG'!$E$7)</f>
        <v/>
      </c>
      <c r="G423" s="24" t="str">
        <f t="shared" si="19"/>
        <v/>
      </c>
      <c r="H423" s="24" t="str">
        <f>IF(I423="","",'Identificação da EG'!$D$7)</f>
        <v/>
      </c>
      <c r="I423" s="138" t="str">
        <f t="shared" si="21"/>
        <v/>
      </c>
      <c r="J423" s="138" t="str">
        <v/>
      </c>
      <c r="K423" s="138"/>
      <c r="L423" s="138" t="str">
        <v/>
      </c>
      <c r="M423" s="138" t="str">
        <v/>
      </c>
      <c r="N423" s="138"/>
      <c r="O423" s="138" t="str">
        <v/>
      </c>
      <c r="P423" s="138" t="str">
        <v/>
      </c>
      <c r="Q423" s="138" t="str">
        <f>IF(L422="","","Nº de alojamentos abrangidos")</f>
        <v/>
      </c>
      <c r="R423" s="138" t="str">
        <f t="shared" si="20"/>
        <v/>
      </c>
      <c r="S423" s="138" t="str" cm="1">
        <f t="array" ref="S423">IF(ISBLANK(INDEX('Infraestruturas Recolha'!$P$31:$T$105,INT((ROWS($B$1:B197)-1)/5)+1,MOD(ROWS($B$1:B197)-1,5)+1)),"",INDEX('Infraestruturas Recolha'!$P$31:$T$105,INT((ROWS($B$1:B197)-1)/5)+1,MOD(ROWS($B$1:B197)-1,5)+1))</f>
        <v/>
      </c>
      <c r="T423" s="138" t="str">
        <f>IF(OR(L423="",'Infraestruturas Recolha'!$L$108="",'Infraestruturas Recolha'!$C$108="(máximo 300 carateres)"),"",'Infraestruturas Recolha'!$L$108)</f>
        <v/>
      </c>
    </row>
    <row r="424" spans="1:20">
      <c r="A424" s="24" t="str">
        <f>IF(I424="","",IF(OR('Identificação da EG'!$B$7=0,'Identificação da EG'!$B$7=""),"",Capa!$C$10))</f>
        <v/>
      </c>
      <c r="B424" s="24" t="str">
        <f>IF(I424="","",IF(OR('Identificação da EG'!$B$7=0,'Identificação da EG'!$B$7=""),"",'Identificação da EG'!$B$7))</f>
        <v/>
      </c>
      <c r="C424" s="24" t="str">
        <f>IF(I424="","",IF(B424="","",VLOOKUP(B424,Auxiliar!$DK$23:$DL$45,2,0)))</f>
        <v/>
      </c>
      <c r="D424" s="24" t="str">
        <f>IF(I424="","",IF(OR('Identificação da EG'!$B$7=0,'Identificação da EG'!$B$7=""),"","Portugal"))</f>
        <v/>
      </c>
      <c r="E424" s="24" t="str">
        <f>IF(I424="","",'Identificação da EG'!$C$7)</f>
        <v/>
      </c>
      <c r="F424" s="24" t="str">
        <f>IF(I424="","",'Identificação da EG'!$E$7)</f>
        <v/>
      </c>
      <c r="G424" s="24" t="str">
        <f t="shared" si="19"/>
        <v/>
      </c>
      <c r="H424" s="24" t="str">
        <f>IF(I424="","",'Identificação da EG'!$D$7)</f>
        <v/>
      </c>
      <c r="I424" s="138" t="str">
        <f t="shared" si="21"/>
        <v/>
      </c>
      <c r="J424" s="138" t="str">
        <v/>
      </c>
      <c r="K424" s="138"/>
      <c r="L424" s="138" t="str">
        <v/>
      </c>
      <c r="M424" s="138" t="str">
        <v/>
      </c>
      <c r="N424" s="138"/>
      <c r="O424" s="138" t="str">
        <v/>
      </c>
      <c r="P424" s="138" t="str">
        <v/>
      </c>
      <c r="Q424" s="138" t="str">
        <f>IF(L422="","","Nº de estabelecimentos abrangidos")</f>
        <v/>
      </c>
      <c r="R424" s="138" t="str">
        <f t="shared" si="20"/>
        <v/>
      </c>
      <c r="S424" s="138" t="str" cm="1">
        <f t="array" ref="S424">IF(ISBLANK(INDEX('Infraestruturas Recolha'!$P$31:$T$105,INT((ROWS($B$1:B198)-1)/5)+1,MOD(ROWS($B$1:B198)-1,5)+1)),"",INDEX('Infraestruturas Recolha'!$P$31:$T$105,INT((ROWS($B$1:B198)-1)/5)+1,MOD(ROWS($B$1:B198)-1,5)+1))</f>
        <v/>
      </c>
      <c r="T424" s="138" t="str">
        <f>IF(OR(L424="",'Infraestruturas Recolha'!$L$108="",'Infraestruturas Recolha'!$C$108="(máximo 300 carateres)"),"",'Infraestruturas Recolha'!$L$108)</f>
        <v/>
      </c>
    </row>
    <row r="425" spans="1:20">
      <c r="A425" s="24" t="str">
        <f>IF(I425="","",IF(OR('Identificação da EG'!$B$7=0,'Identificação da EG'!$B$7=""),"",Capa!$C$10))</f>
        <v/>
      </c>
      <c r="B425" s="24" t="str">
        <f>IF(I425="","",IF(OR('Identificação da EG'!$B$7=0,'Identificação da EG'!$B$7=""),"",'Identificação da EG'!$B$7))</f>
        <v/>
      </c>
      <c r="C425" s="24" t="str">
        <f>IF(I425="","",IF(B425="","",VLOOKUP(B425,Auxiliar!$DK$23:$DL$45,2,0)))</f>
        <v/>
      </c>
      <c r="D425" s="24" t="str">
        <f>IF(I425="","",IF(OR('Identificação da EG'!$B$7=0,'Identificação da EG'!$B$7=""),"","Portugal"))</f>
        <v/>
      </c>
      <c r="E425" s="24" t="str">
        <f>IF(I425="","",'Identificação da EG'!$C$7)</f>
        <v/>
      </c>
      <c r="F425" s="24" t="str">
        <f>IF(I425="","",'Identificação da EG'!$E$7)</f>
        <v/>
      </c>
      <c r="G425" s="24" t="str">
        <f t="shared" si="19"/>
        <v/>
      </c>
      <c r="H425" s="24" t="str">
        <f>IF(I425="","",'Identificação da EG'!$D$7)</f>
        <v/>
      </c>
      <c r="I425" s="138" t="str">
        <f t="shared" si="21"/>
        <v/>
      </c>
      <c r="J425" s="138" t="str">
        <v/>
      </c>
      <c r="K425" s="138"/>
      <c r="L425" s="138" t="str">
        <v/>
      </c>
      <c r="M425" s="138" t="str">
        <v/>
      </c>
      <c r="N425" s="138"/>
      <c r="O425" s="138" t="str">
        <v/>
      </c>
      <c r="P425" s="138" t="str">
        <v/>
      </c>
      <c r="Q425" s="138" t="str">
        <f>IF(L423="","","Nº de alojamentos participantes")</f>
        <v/>
      </c>
      <c r="R425" s="138" t="str">
        <f t="shared" si="20"/>
        <v/>
      </c>
      <c r="S425" s="138" t="str" cm="1">
        <f t="array" ref="S425">IF(ISBLANK(INDEX('Infraestruturas Recolha'!$P$31:$T$105,INT((ROWS($B$1:B199)-1)/5)+1,MOD(ROWS($B$1:B199)-1,5)+1)),"",INDEX('Infraestruturas Recolha'!$P$31:$T$105,INT((ROWS($B$1:B199)-1)/5)+1,MOD(ROWS($B$1:B199)-1,5)+1))</f>
        <v/>
      </c>
      <c r="T425" s="138" t="str">
        <f>IF(OR(L425="",'Infraestruturas Recolha'!$L$108="",'Infraestruturas Recolha'!$C$108="(máximo 300 carateres)"),"",'Infraestruturas Recolha'!$L$108)</f>
        <v/>
      </c>
    </row>
    <row r="426" spans="1:20">
      <c r="A426" s="24" t="str">
        <f>IF(I426="","",IF(OR('Identificação da EG'!$B$7=0,'Identificação da EG'!$B$7=""),"",Capa!$C$10))</f>
        <v/>
      </c>
      <c r="B426" s="24" t="str">
        <f>IF(I426="","",IF(OR('Identificação da EG'!$B$7=0,'Identificação da EG'!$B$7=""),"",'Identificação da EG'!$B$7))</f>
        <v/>
      </c>
      <c r="C426" s="24" t="str">
        <f>IF(I426="","",IF(B426="","",VLOOKUP(B426,Auxiliar!$DK$23:$DL$45,2,0)))</f>
        <v/>
      </c>
      <c r="D426" s="24" t="str">
        <f>IF(I426="","",IF(OR('Identificação da EG'!$B$7=0,'Identificação da EG'!$B$7=""),"","Portugal"))</f>
        <v/>
      </c>
      <c r="E426" s="24" t="str">
        <f>IF(I426="","",'Identificação da EG'!$C$7)</f>
        <v/>
      </c>
      <c r="F426" s="24" t="str">
        <f>IF(I426="","",'Identificação da EG'!$E$7)</f>
        <v/>
      </c>
      <c r="G426" s="24" t="str">
        <f t="shared" si="19"/>
        <v/>
      </c>
      <c r="H426" s="24" t="str">
        <f>IF(I426="","",'Identificação da EG'!$D$7)</f>
        <v/>
      </c>
      <c r="I426" s="138" t="str">
        <f t="shared" si="21"/>
        <v/>
      </c>
      <c r="J426" s="138" t="str">
        <v/>
      </c>
      <c r="K426" s="138"/>
      <c r="L426" s="138" t="str">
        <v/>
      </c>
      <c r="M426" s="138" t="str">
        <v/>
      </c>
      <c r="N426" s="138"/>
      <c r="O426" s="138" t="str">
        <v/>
      </c>
      <c r="P426" s="138" t="str">
        <v/>
      </c>
      <c r="Q426" s="138" t="str">
        <f>IF(L424="","","Nº de estabelecimentos participantes")</f>
        <v/>
      </c>
      <c r="R426" s="138" t="str">
        <f t="shared" si="20"/>
        <v/>
      </c>
      <c r="S426" s="138" t="str" cm="1">
        <f t="array" ref="S426">IF(ISBLANK(INDEX('Infraestruturas Recolha'!$P$31:$T$105,INT((ROWS($B$1:B200)-1)/5)+1,MOD(ROWS($B$1:B200)-1,5)+1)),"",INDEX('Infraestruturas Recolha'!$P$31:$T$105,INT((ROWS($B$1:B200)-1)/5)+1,MOD(ROWS($B$1:B200)-1,5)+1))</f>
        <v/>
      </c>
      <c r="T426" s="138" t="str">
        <f>IF(OR(L426="",'Infraestruturas Recolha'!$L$108="",'Infraestruturas Recolha'!$C$108="(máximo 300 carateres)"),"",'Infraestruturas Recolha'!$L$108)</f>
        <v/>
      </c>
    </row>
    <row r="427" spans="1:20">
      <c r="A427" s="24" t="str">
        <f>IF(I427="","",IF(OR('Identificação da EG'!$B$7=0,'Identificação da EG'!$B$7=""),"",Capa!$C$10))</f>
        <v/>
      </c>
      <c r="B427" s="24" t="str">
        <f>IF(I427="","",IF(OR('Identificação da EG'!$B$7=0,'Identificação da EG'!$B$7=""),"",'Identificação da EG'!$B$7))</f>
        <v/>
      </c>
      <c r="C427" s="24" t="str">
        <f>IF(I427="","",IF(B427="","",VLOOKUP(B427,Auxiliar!$DK$23:$DL$45,2,0)))</f>
        <v/>
      </c>
      <c r="D427" s="24" t="str">
        <f>IF(I427="","",IF(OR('Identificação da EG'!$B$7=0,'Identificação da EG'!$B$7=""),"","Portugal"))</f>
        <v/>
      </c>
      <c r="E427" s="24" t="str">
        <f>IF(I427="","",'Identificação da EG'!$C$7)</f>
        <v/>
      </c>
      <c r="F427" s="24" t="str">
        <f>IF(I427="","",'Identificação da EG'!$E$7)</f>
        <v/>
      </c>
      <c r="G427" s="24" t="str">
        <f t="shared" si="19"/>
        <v/>
      </c>
      <c r="H427" s="24" t="str">
        <f>IF(I427="","",'Identificação da EG'!$D$7)</f>
        <v/>
      </c>
      <c r="I427" s="138" t="str">
        <f t="shared" si="21"/>
        <v/>
      </c>
      <c r="J427" s="138" t="str">
        <v/>
      </c>
      <c r="K427" s="138"/>
      <c r="L427" s="138" t="str">
        <v/>
      </c>
      <c r="M427" s="138" t="str">
        <v/>
      </c>
      <c r="N427" s="138"/>
      <c r="O427" s="138" t="str">
        <v/>
      </c>
      <c r="P427" s="138" t="str">
        <v/>
      </c>
      <c r="Q427" s="138" t="str">
        <f>IF(L427="","","Nº de contentores")</f>
        <v/>
      </c>
      <c r="R427" s="138" t="str">
        <f t="shared" si="20"/>
        <v/>
      </c>
      <c r="S427" s="138" t="str" cm="1">
        <f t="array" ref="S427">IF(ISBLANK(INDEX('Infraestruturas Recolha'!$P$31:$T$105,INT((ROWS($B$1:B201)-1)/5)+1,MOD(ROWS($B$1:B201)-1,5)+1)),"",INDEX('Infraestruturas Recolha'!$P$31:$T$105,INT((ROWS($B$1:B201)-1)/5)+1,MOD(ROWS($B$1:B201)-1,5)+1))</f>
        <v/>
      </c>
      <c r="T427" s="138" t="str">
        <f>IF(OR(L427="",'Infraestruturas Recolha'!$L$108="",'Infraestruturas Recolha'!$C$108="(máximo 300 carateres)"),"",'Infraestruturas Recolha'!$L$108)</f>
        <v/>
      </c>
    </row>
    <row r="428" spans="1:20">
      <c r="A428" s="24" t="str">
        <f>IF(I428="","",IF(OR('Identificação da EG'!$B$7=0,'Identificação da EG'!$B$7=""),"",Capa!$C$10))</f>
        <v/>
      </c>
      <c r="B428" s="24" t="str">
        <f>IF(I428="","",IF(OR('Identificação da EG'!$B$7=0,'Identificação da EG'!$B$7=""),"",'Identificação da EG'!$B$7))</f>
        <v/>
      </c>
      <c r="C428" s="24" t="str">
        <f>IF(I428="","",IF(B428="","",VLOOKUP(B428,Auxiliar!$DK$23:$DL$45,2,0)))</f>
        <v/>
      </c>
      <c r="D428" s="24" t="str">
        <f>IF(I428="","",IF(OR('Identificação da EG'!$B$7=0,'Identificação da EG'!$B$7=""),"","Portugal"))</f>
        <v/>
      </c>
      <c r="E428" s="24" t="str">
        <f>IF(I428="","",'Identificação da EG'!$C$7)</f>
        <v/>
      </c>
      <c r="F428" s="24" t="str">
        <f>IF(I428="","",'Identificação da EG'!$E$7)</f>
        <v/>
      </c>
      <c r="G428" s="24" t="str">
        <f t="shared" si="19"/>
        <v/>
      </c>
      <c r="H428" s="24" t="str">
        <f>IF(I428="","",'Identificação da EG'!$D$7)</f>
        <v/>
      </c>
      <c r="I428" s="138" t="str">
        <f t="shared" si="21"/>
        <v/>
      </c>
      <c r="J428" s="138" t="str">
        <v/>
      </c>
      <c r="K428" s="138"/>
      <c r="L428" s="138" t="str">
        <v/>
      </c>
      <c r="M428" s="138" t="str">
        <v/>
      </c>
      <c r="N428" s="138"/>
      <c r="O428" s="138" t="str">
        <v/>
      </c>
      <c r="P428" s="138" t="str">
        <v/>
      </c>
      <c r="Q428" s="138" t="str">
        <f>IF(L427="","","Nº de alojamentos abrangidos")</f>
        <v/>
      </c>
      <c r="R428" s="138" t="str">
        <f t="shared" si="20"/>
        <v/>
      </c>
      <c r="S428" s="138" t="str" cm="1">
        <f t="array" ref="S428">IF(ISBLANK(INDEX('Infraestruturas Recolha'!$P$31:$T$105,INT((ROWS($B$1:B202)-1)/5)+1,MOD(ROWS($B$1:B202)-1,5)+1)),"",INDEX('Infraestruturas Recolha'!$P$31:$T$105,INT((ROWS($B$1:B202)-1)/5)+1,MOD(ROWS($B$1:B202)-1,5)+1))</f>
        <v/>
      </c>
      <c r="T428" s="138" t="str">
        <f>IF(OR(L428="",'Infraestruturas Recolha'!$L$108="",'Infraestruturas Recolha'!$C$108="(máximo 300 carateres)"),"",'Infraestruturas Recolha'!$L$108)</f>
        <v/>
      </c>
    </row>
    <row r="429" spans="1:20">
      <c r="A429" s="24" t="str">
        <f>IF(I429="","",IF(OR('Identificação da EG'!$B$7=0,'Identificação da EG'!$B$7=""),"",Capa!$C$10))</f>
        <v/>
      </c>
      <c r="B429" s="24" t="str">
        <f>IF(I429="","",IF(OR('Identificação da EG'!$B$7=0,'Identificação da EG'!$B$7=""),"",'Identificação da EG'!$B$7))</f>
        <v/>
      </c>
      <c r="C429" s="24" t="str">
        <f>IF(I429="","",IF(B429="","",VLOOKUP(B429,Auxiliar!$DK$23:$DL$45,2,0)))</f>
        <v/>
      </c>
      <c r="D429" s="24" t="str">
        <f>IF(I429="","",IF(OR('Identificação da EG'!$B$7=0,'Identificação da EG'!$B$7=""),"","Portugal"))</f>
        <v/>
      </c>
      <c r="E429" s="24" t="str">
        <f>IF(I429="","",'Identificação da EG'!$C$7)</f>
        <v/>
      </c>
      <c r="F429" s="24" t="str">
        <f>IF(I429="","",'Identificação da EG'!$E$7)</f>
        <v/>
      </c>
      <c r="G429" s="24" t="str">
        <f t="shared" si="19"/>
        <v/>
      </c>
      <c r="H429" s="24" t="str">
        <f>IF(I429="","",'Identificação da EG'!$D$7)</f>
        <v/>
      </c>
      <c r="I429" s="138" t="str">
        <f t="shared" si="21"/>
        <v/>
      </c>
      <c r="J429" s="138" t="str">
        <v/>
      </c>
      <c r="K429" s="138"/>
      <c r="L429" s="138" t="str">
        <v/>
      </c>
      <c r="M429" s="138" t="str">
        <v/>
      </c>
      <c r="N429" s="138"/>
      <c r="O429" s="138" t="str">
        <v/>
      </c>
      <c r="P429" s="138" t="str">
        <v/>
      </c>
      <c r="Q429" s="138" t="str">
        <f>IF(L427="","","Nº de estabelecimentos abrangidos")</f>
        <v/>
      </c>
      <c r="R429" s="138" t="str">
        <f t="shared" si="20"/>
        <v/>
      </c>
      <c r="S429" s="138" t="str" cm="1">
        <f t="array" ref="S429">IF(ISBLANK(INDEX('Infraestruturas Recolha'!$P$31:$T$105,INT((ROWS($B$1:B203)-1)/5)+1,MOD(ROWS($B$1:B203)-1,5)+1)),"",INDEX('Infraestruturas Recolha'!$P$31:$T$105,INT((ROWS($B$1:B203)-1)/5)+1,MOD(ROWS($B$1:B203)-1,5)+1))</f>
        <v/>
      </c>
      <c r="T429" s="138" t="str">
        <f>IF(OR(L429="",'Infraestruturas Recolha'!$L$108="",'Infraestruturas Recolha'!$C$108="(máximo 300 carateres)"),"",'Infraestruturas Recolha'!$L$108)</f>
        <v/>
      </c>
    </row>
    <row r="430" spans="1:20">
      <c r="A430" s="24" t="str">
        <f>IF(I430="","",IF(OR('Identificação da EG'!$B$7=0,'Identificação da EG'!$B$7=""),"",Capa!$C$10))</f>
        <v/>
      </c>
      <c r="B430" s="24" t="str">
        <f>IF(I430="","",IF(OR('Identificação da EG'!$B$7=0,'Identificação da EG'!$B$7=""),"",'Identificação da EG'!$B$7))</f>
        <v/>
      </c>
      <c r="C430" s="24" t="str">
        <f>IF(I430="","",IF(B430="","",VLOOKUP(B430,Auxiliar!$DK$23:$DL$45,2,0)))</f>
        <v/>
      </c>
      <c r="D430" s="24" t="str">
        <f>IF(I430="","",IF(OR('Identificação da EG'!$B$7=0,'Identificação da EG'!$B$7=""),"","Portugal"))</f>
        <v/>
      </c>
      <c r="E430" s="24" t="str">
        <f>IF(I430="","",'Identificação da EG'!$C$7)</f>
        <v/>
      </c>
      <c r="F430" s="24" t="str">
        <f>IF(I430="","",'Identificação da EG'!$E$7)</f>
        <v/>
      </c>
      <c r="G430" s="24" t="str">
        <f t="shared" si="19"/>
        <v/>
      </c>
      <c r="H430" s="24" t="str">
        <f>IF(I430="","",'Identificação da EG'!$D$7)</f>
        <v/>
      </c>
      <c r="I430" s="138" t="str">
        <f t="shared" si="21"/>
        <v/>
      </c>
      <c r="J430" s="138" t="str">
        <v/>
      </c>
      <c r="K430" s="138"/>
      <c r="L430" s="138" t="str">
        <v/>
      </c>
      <c r="M430" s="138" t="str">
        <v/>
      </c>
      <c r="N430" s="138"/>
      <c r="O430" s="138" t="str">
        <v/>
      </c>
      <c r="P430" s="138" t="str">
        <v/>
      </c>
      <c r="Q430" s="138" t="str">
        <f>IF(L428="","","Nº de alojamentos participantes")</f>
        <v/>
      </c>
      <c r="R430" s="138" t="str">
        <f t="shared" si="20"/>
        <v/>
      </c>
      <c r="S430" s="138" t="str" cm="1">
        <f t="array" ref="S430">IF(ISBLANK(INDEX('Infraestruturas Recolha'!$P$31:$T$105,INT((ROWS($B$1:B204)-1)/5)+1,MOD(ROWS($B$1:B204)-1,5)+1)),"",INDEX('Infraestruturas Recolha'!$P$31:$T$105,INT((ROWS($B$1:B204)-1)/5)+1,MOD(ROWS($B$1:B204)-1,5)+1))</f>
        <v/>
      </c>
      <c r="T430" s="138" t="str">
        <f>IF(OR(L430="",'Infraestruturas Recolha'!$L$108="",'Infraestruturas Recolha'!$C$108="(máximo 300 carateres)"),"",'Infraestruturas Recolha'!$L$108)</f>
        <v/>
      </c>
    </row>
    <row r="431" spans="1:20">
      <c r="A431" s="24" t="str">
        <f>IF(I431="","",IF(OR('Identificação da EG'!$B$7=0,'Identificação da EG'!$B$7=""),"",Capa!$C$10))</f>
        <v/>
      </c>
      <c r="B431" s="24" t="str">
        <f>IF(I431="","",IF(OR('Identificação da EG'!$B$7=0,'Identificação da EG'!$B$7=""),"",'Identificação da EG'!$B$7))</f>
        <v/>
      </c>
      <c r="C431" s="24" t="str">
        <f>IF(I431="","",IF(B431="","",VLOOKUP(B431,Auxiliar!$DK$23:$DL$45,2,0)))</f>
        <v/>
      </c>
      <c r="D431" s="24" t="str">
        <f>IF(I431="","",IF(OR('Identificação da EG'!$B$7=0,'Identificação da EG'!$B$7=""),"","Portugal"))</f>
        <v/>
      </c>
      <c r="E431" s="24" t="str">
        <f>IF(I431="","",'Identificação da EG'!$C$7)</f>
        <v/>
      </c>
      <c r="F431" s="24" t="str">
        <f>IF(I431="","",'Identificação da EG'!$E$7)</f>
        <v/>
      </c>
      <c r="G431" s="24" t="str">
        <f t="shared" si="19"/>
        <v/>
      </c>
      <c r="H431" s="24" t="str">
        <f>IF(I431="","",'Identificação da EG'!$D$7)</f>
        <v/>
      </c>
      <c r="I431" s="138" t="str">
        <f t="shared" si="21"/>
        <v/>
      </c>
      <c r="J431" s="138" t="str">
        <v/>
      </c>
      <c r="K431" s="138"/>
      <c r="L431" s="138" t="str">
        <v/>
      </c>
      <c r="M431" s="138" t="str">
        <v/>
      </c>
      <c r="N431" s="138"/>
      <c r="O431" s="138" t="str">
        <v/>
      </c>
      <c r="P431" s="138" t="str">
        <v/>
      </c>
      <c r="Q431" s="138" t="str">
        <f>IF(L429="","","Nº de estabelecimentos participantes")</f>
        <v/>
      </c>
      <c r="R431" s="138" t="str">
        <f t="shared" si="20"/>
        <v/>
      </c>
      <c r="S431" s="138" t="str" cm="1">
        <f t="array" ref="S431">IF(ISBLANK(INDEX('Infraestruturas Recolha'!$P$31:$T$105,INT((ROWS($B$1:B205)-1)/5)+1,MOD(ROWS($B$1:B205)-1,5)+1)),"",INDEX('Infraestruturas Recolha'!$P$31:$T$105,INT((ROWS($B$1:B205)-1)/5)+1,MOD(ROWS($B$1:B205)-1,5)+1))</f>
        <v/>
      </c>
      <c r="T431" s="138" t="str">
        <f>IF(OR(L431="",'Infraestruturas Recolha'!$L$108="",'Infraestruturas Recolha'!$C$108="(máximo 300 carateres)"),"",'Infraestruturas Recolha'!$L$108)</f>
        <v/>
      </c>
    </row>
    <row r="432" spans="1:20">
      <c r="A432" s="24" t="str">
        <f>IF(I432="","",IF(OR('Identificação da EG'!$B$7=0,'Identificação da EG'!$B$7=""),"",Capa!$C$10))</f>
        <v/>
      </c>
      <c r="B432" s="24" t="str">
        <f>IF(I432="","",IF(OR('Identificação da EG'!$B$7=0,'Identificação da EG'!$B$7=""),"",'Identificação da EG'!$B$7))</f>
        <v/>
      </c>
      <c r="C432" s="24" t="str">
        <f>IF(I432="","",IF(B432="","",VLOOKUP(B432,Auxiliar!$DK$23:$DL$45,2,0)))</f>
        <v/>
      </c>
      <c r="D432" s="24" t="str">
        <f>IF(I432="","",IF(OR('Identificação da EG'!$B$7=0,'Identificação da EG'!$B$7=""),"","Portugal"))</f>
        <v/>
      </c>
      <c r="E432" s="24" t="str">
        <f>IF(I432="","",'Identificação da EG'!$C$7)</f>
        <v/>
      </c>
      <c r="F432" s="24" t="str">
        <f>IF(I432="","",'Identificação da EG'!$E$7)</f>
        <v/>
      </c>
      <c r="G432" s="24" t="str">
        <f t="shared" si="19"/>
        <v/>
      </c>
      <c r="H432" s="24" t="str">
        <f>IF(I432="","",'Identificação da EG'!$D$7)</f>
        <v/>
      </c>
      <c r="I432" s="138" t="str">
        <f t="shared" si="21"/>
        <v/>
      </c>
      <c r="J432" s="138" t="str">
        <v/>
      </c>
      <c r="K432" s="138"/>
      <c r="L432" s="138" t="str">
        <v/>
      </c>
      <c r="M432" s="138" t="str">
        <v/>
      </c>
      <c r="N432" s="138"/>
      <c r="O432" s="138" t="str">
        <v/>
      </c>
      <c r="P432" s="138" t="str">
        <v/>
      </c>
      <c r="Q432" s="138" t="str">
        <f>IF(L432="","","Nº de contentores")</f>
        <v/>
      </c>
      <c r="R432" s="138" t="str">
        <f t="shared" si="20"/>
        <v/>
      </c>
      <c r="S432" s="138" t="str" cm="1">
        <f t="array" ref="S432">IF(ISBLANK(INDEX('Infraestruturas Recolha'!$P$31:$T$105,INT((ROWS($B$1:B206)-1)/5)+1,MOD(ROWS($B$1:B206)-1,5)+1)),"",INDEX('Infraestruturas Recolha'!$P$31:$T$105,INT((ROWS($B$1:B206)-1)/5)+1,MOD(ROWS($B$1:B206)-1,5)+1))</f>
        <v/>
      </c>
      <c r="T432" s="138" t="str">
        <f>IF(OR(L432="",'Infraestruturas Recolha'!$L$108="",'Infraestruturas Recolha'!$C$108="(máximo 300 carateres)"),"",'Infraestruturas Recolha'!$L$108)</f>
        <v/>
      </c>
    </row>
    <row r="433" spans="1:20">
      <c r="A433" s="24" t="str">
        <f>IF(I433="","",IF(OR('Identificação da EG'!$B$7=0,'Identificação da EG'!$B$7=""),"",Capa!$C$10))</f>
        <v/>
      </c>
      <c r="B433" s="24" t="str">
        <f>IF(I433="","",IF(OR('Identificação da EG'!$B$7=0,'Identificação da EG'!$B$7=""),"",'Identificação da EG'!$B$7))</f>
        <v/>
      </c>
      <c r="C433" s="24" t="str">
        <f>IF(I433="","",IF(B433="","",VLOOKUP(B433,Auxiliar!$DK$23:$DL$45,2,0)))</f>
        <v/>
      </c>
      <c r="D433" s="24" t="str">
        <f>IF(I433="","",IF(OR('Identificação da EG'!$B$7=0,'Identificação da EG'!$B$7=""),"","Portugal"))</f>
        <v/>
      </c>
      <c r="E433" s="24" t="str">
        <f>IF(I433="","",'Identificação da EG'!$C$7)</f>
        <v/>
      </c>
      <c r="F433" s="24" t="str">
        <f>IF(I433="","",'Identificação da EG'!$E$7)</f>
        <v/>
      </c>
      <c r="G433" s="24" t="str">
        <f t="shared" si="19"/>
        <v/>
      </c>
      <c r="H433" s="24" t="str">
        <f>IF(I433="","",'Identificação da EG'!$D$7)</f>
        <v/>
      </c>
      <c r="I433" s="138" t="str">
        <f t="shared" si="21"/>
        <v/>
      </c>
      <c r="J433" s="138" t="str">
        <v/>
      </c>
      <c r="K433" s="138"/>
      <c r="L433" s="138" t="str">
        <v/>
      </c>
      <c r="M433" s="138" t="str">
        <v/>
      </c>
      <c r="N433" s="138"/>
      <c r="O433" s="138" t="str">
        <v/>
      </c>
      <c r="P433" s="138" t="str">
        <v/>
      </c>
      <c r="Q433" s="138" t="str">
        <f>IF(L432="","","Nº de alojamentos abrangidos")</f>
        <v/>
      </c>
      <c r="R433" s="138" t="str">
        <f t="shared" si="20"/>
        <v/>
      </c>
      <c r="S433" s="138" t="str" cm="1">
        <f t="array" ref="S433">IF(ISBLANK(INDEX('Infraestruturas Recolha'!$P$31:$T$105,INT((ROWS($B$1:B207)-1)/5)+1,MOD(ROWS($B$1:B207)-1,5)+1)),"",INDEX('Infraestruturas Recolha'!$P$31:$T$105,INT((ROWS($B$1:B207)-1)/5)+1,MOD(ROWS($B$1:B207)-1,5)+1))</f>
        <v/>
      </c>
      <c r="T433" s="138" t="str">
        <f>IF(OR(L433="",'Infraestruturas Recolha'!$L$108="",'Infraestruturas Recolha'!$C$108="(máximo 300 carateres)"),"",'Infraestruturas Recolha'!$L$108)</f>
        <v/>
      </c>
    </row>
    <row r="434" spans="1:20">
      <c r="A434" s="24" t="str">
        <f>IF(I434="","",IF(OR('Identificação da EG'!$B$7=0,'Identificação da EG'!$B$7=""),"",Capa!$C$10))</f>
        <v/>
      </c>
      <c r="B434" s="24" t="str">
        <f>IF(I434="","",IF(OR('Identificação da EG'!$B$7=0,'Identificação da EG'!$B$7=""),"",'Identificação da EG'!$B$7))</f>
        <v/>
      </c>
      <c r="C434" s="24" t="str">
        <f>IF(I434="","",IF(B434="","",VLOOKUP(B434,Auxiliar!$DK$23:$DL$45,2,0)))</f>
        <v/>
      </c>
      <c r="D434" s="24" t="str">
        <f>IF(I434="","",IF(OR('Identificação da EG'!$B$7=0,'Identificação da EG'!$B$7=""),"","Portugal"))</f>
        <v/>
      </c>
      <c r="E434" s="24" t="str">
        <f>IF(I434="","",'Identificação da EG'!$C$7)</f>
        <v/>
      </c>
      <c r="F434" s="24" t="str">
        <f>IF(I434="","",'Identificação da EG'!$E$7)</f>
        <v/>
      </c>
      <c r="G434" s="24" t="str">
        <f t="shared" si="19"/>
        <v/>
      </c>
      <c r="H434" s="24" t="str">
        <f>IF(I434="","",'Identificação da EG'!$D$7)</f>
        <v/>
      </c>
      <c r="I434" s="138" t="str">
        <f t="shared" si="21"/>
        <v/>
      </c>
      <c r="J434" s="138" t="str">
        <v/>
      </c>
      <c r="K434" s="138"/>
      <c r="L434" s="138" t="str">
        <v/>
      </c>
      <c r="M434" s="138" t="str">
        <v/>
      </c>
      <c r="N434" s="138"/>
      <c r="O434" s="138" t="str">
        <v/>
      </c>
      <c r="P434" s="138" t="str">
        <v/>
      </c>
      <c r="Q434" s="138" t="str">
        <f>IF(L432="","","Nº de estabelecimentos abrangidos")</f>
        <v/>
      </c>
      <c r="R434" s="138" t="str">
        <f t="shared" si="20"/>
        <v/>
      </c>
      <c r="S434" s="138" t="str" cm="1">
        <f t="array" ref="S434">IF(ISBLANK(INDEX('Infraestruturas Recolha'!$P$31:$T$105,INT((ROWS($B$1:B208)-1)/5)+1,MOD(ROWS($B$1:B208)-1,5)+1)),"",INDEX('Infraestruturas Recolha'!$P$31:$T$105,INT((ROWS($B$1:B208)-1)/5)+1,MOD(ROWS($B$1:B208)-1,5)+1))</f>
        <v/>
      </c>
      <c r="T434" s="138" t="str">
        <f>IF(OR(L434="",'Infraestruturas Recolha'!$L$108="",'Infraestruturas Recolha'!$C$108="(máximo 300 carateres)"),"",'Infraestruturas Recolha'!$L$108)</f>
        <v/>
      </c>
    </row>
    <row r="435" spans="1:20">
      <c r="A435" s="24" t="str">
        <f>IF(I435="","",IF(OR('Identificação da EG'!$B$7=0,'Identificação da EG'!$B$7=""),"",Capa!$C$10))</f>
        <v/>
      </c>
      <c r="B435" s="24" t="str">
        <f>IF(I435="","",IF(OR('Identificação da EG'!$B$7=0,'Identificação da EG'!$B$7=""),"",'Identificação da EG'!$B$7))</f>
        <v/>
      </c>
      <c r="C435" s="24" t="str">
        <f>IF(I435="","",IF(B435="","",VLOOKUP(B435,Auxiliar!$DK$23:$DL$45,2,0)))</f>
        <v/>
      </c>
      <c r="D435" s="24" t="str">
        <f>IF(I435="","",IF(OR('Identificação da EG'!$B$7=0,'Identificação da EG'!$B$7=""),"","Portugal"))</f>
        <v/>
      </c>
      <c r="E435" s="24" t="str">
        <f>IF(I435="","",'Identificação da EG'!$C$7)</f>
        <v/>
      </c>
      <c r="F435" s="24" t="str">
        <f>IF(I435="","",'Identificação da EG'!$E$7)</f>
        <v/>
      </c>
      <c r="G435" s="24" t="str">
        <f t="shared" si="19"/>
        <v/>
      </c>
      <c r="H435" s="24" t="str">
        <f>IF(I435="","",'Identificação da EG'!$D$7)</f>
        <v/>
      </c>
      <c r="I435" s="138" t="str">
        <f t="shared" si="21"/>
        <v/>
      </c>
      <c r="J435" s="138" t="str">
        <v/>
      </c>
      <c r="K435" s="138"/>
      <c r="L435" s="138" t="str">
        <v/>
      </c>
      <c r="M435" s="138" t="str">
        <v/>
      </c>
      <c r="N435" s="138"/>
      <c r="O435" s="138" t="str">
        <v/>
      </c>
      <c r="P435" s="138" t="str">
        <v/>
      </c>
      <c r="Q435" s="138" t="str">
        <f>IF(L433="","","Nº de alojamentos participantes")</f>
        <v/>
      </c>
      <c r="R435" s="138" t="str">
        <f t="shared" si="20"/>
        <v/>
      </c>
      <c r="S435" s="138" t="str" cm="1">
        <f t="array" ref="S435">IF(ISBLANK(INDEX('Infraestruturas Recolha'!$P$31:$T$105,INT((ROWS($B$1:B209)-1)/5)+1,MOD(ROWS($B$1:B209)-1,5)+1)),"",INDEX('Infraestruturas Recolha'!$P$31:$T$105,INT((ROWS($B$1:B209)-1)/5)+1,MOD(ROWS($B$1:B209)-1,5)+1))</f>
        <v/>
      </c>
      <c r="T435" s="138" t="str">
        <f>IF(OR(L435="",'Infraestruturas Recolha'!$L$108="",'Infraestruturas Recolha'!$C$108="(máximo 300 carateres)"),"",'Infraestruturas Recolha'!$L$108)</f>
        <v/>
      </c>
    </row>
    <row r="436" spans="1:20">
      <c r="A436" s="24" t="str">
        <f>IF(I436="","",IF(OR('Identificação da EG'!$B$7=0,'Identificação da EG'!$B$7=""),"",Capa!$C$10))</f>
        <v/>
      </c>
      <c r="B436" s="24" t="str">
        <f>IF(I436="","",IF(OR('Identificação da EG'!$B$7=0,'Identificação da EG'!$B$7=""),"",'Identificação da EG'!$B$7))</f>
        <v/>
      </c>
      <c r="C436" s="24" t="str">
        <f>IF(I436="","",IF(B436="","",VLOOKUP(B436,Auxiliar!$DK$23:$DL$45,2,0)))</f>
        <v/>
      </c>
      <c r="D436" s="24" t="str">
        <f>IF(I436="","",IF(OR('Identificação da EG'!$B$7=0,'Identificação da EG'!$B$7=""),"","Portugal"))</f>
        <v/>
      </c>
      <c r="E436" s="24" t="str">
        <f>IF(I436="","",'Identificação da EG'!$C$7)</f>
        <v/>
      </c>
      <c r="F436" s="24" t="str">
        <f>IF(I436="","",'Identificação da EG'!$E$7)</f>
        <v/>
      </c>
      <c r="G436" s="24" t="str">
        <f t="shared" si="19"/>
        <v/>
      </c>
      <c r="H436" s="24" t="str">
        <f>IF(I436="","",'Identificação da EG'!$D$7)</f>
        <v/>
      </c>
      <c r="I436" s="138" t="str">
        <f t="shared" si="21"/>
        <v/>
      </c>
      <c r="J436" s="138" t="str">
        <v/>
      </c>
      <c r="K436" s="138"/>
      <c r="L436" s="138" t="str">
        <v/>
      </c>
      <c r="M436" s="138" t="str">
        <v/>
      </c>
      <c r="N436" s="138"/>
      <c r="O436" s="138" t="str">
        <v/>
      </c>
      <c r="P436" s="138" t="str">
        <v/>
      </c>
      <c r="Q436" s="138" t="str">
        <f>IF(L434="","","Nº de estabelecimentos participantes")</f>
        <v/>
      </c>
      <c r="R436" s="138" t="str">
        <f t="shared" si="20"/>
        <v/>
      </c>
      <c r="S436" s="138" t="str" cm="1">
        <f t="array" ref="S436">IF(ISBLANK(INDEX('Infraestruturas Recolha'!$P$31:$T$105,INT((ROWS($B$1:B210)-1)/5)+1,MOD(ROWS($B$1:B210)-1,5)+1)),"",INDEX('Infraestruturas Recolha'!$P$31:$T$105,INT((ROWS($B$1:B210)-1)/5)+1,MOD(ROWS($B$1:B210)-1,5)+1))</f>
        <v/>
      </c>
      <c r="T436" s="138" t="str">
        <f>IF(OR(L436="",'Infraestruturas Recolha'!$L$108="",'Infraestruturas Recolha'!$C$108="(máximo 300 carateres)"),"",'Infraestruturas Recolha'!$L$108)</f>
        <v/>
      </c>
    </row>
    <row r="437" spans="1:20">
      <c r="A437" s="24" t="str">
        <f>IF(I437="","",IF(OR('Identificação da EG'!$B$7=0,'Identificação da EG'!$B$7=""),"",Capa!$C$10))</f>
        <v/>
      </c>
      <c r="B437" s="24" t="str">
        <f>IF(I437="","",IF(OR('Identificação da EG'!$B$7=0,'Identificação da EG'!$B$7=""),"",'Identificação da EG'!$B$7))</f>
        <v/>
      </c>
      <c r="C437" s="24" t="str">
        <f>IF(I437="","",IF(B437="","",VLOOKUP(B437,Auxiliar!$DK$23:$DL$45,2,0)))</f>
        <v/>
      </c>
      <c r="D437" s="24" t="str">
        <f>IF(I437="","",IF(OR('Identificação da EG'!$B$7=0,'Identificação da EG'!$B$7=""),"","Portugal"))</f>
        <v/>
      </c>
      <c r="E437" s="24" t="str">
        <f>IF(I437="","",'Identificação da EG'!$C$7)</f>
        <v/>
      </c>
      <c r="F437" s="24" t="str">
        <f>IF(I437="","",'Identificação da EG'!$E$7)</f>
        <v/>
      </c>
      <c r="G437" s="24" t="str">
        <f t="shared" si="19"/>
        <v/>
      </c>
      <c r="H437" s="24" t="str">
        <f>IF(I437="","",'Identificação da EG'!$D$7)</f>
        <v/>
      </c>
      <c r="I437" s="138" t="str">
        <f t="shared" si="21"/>
        <v/>
      </c>
      <c r="J437" s="138" t="str">
        <v/>
      </c>
      <c r="K437" s="138"/>
      <c r="L437" s="138" t="str">
        <v/>
      </c>
      <c r="M437" s="138" t="str">
        <v/>
      </c>
      <c r="N437" s="138"/>
      <c r="O437" s="138" t="str">
        <v/>
      </c>
      <c r="P437" s="138" t="str">
        <v/>
      </c>
      <c r="Q437" s="138" t="str">
        <f>IF(L437="","","Nº de contentores")</f>
        <v/>
      </c>
      <c r="R437" s="138" t="str">
        <f t="shared" si="20"/>
        <v/>
      </c>
      <c r="S437" s="138" t="str" cm="1">
        <f t="array" ref="S437">IF(ISBLANK(INDEX('Infraestruturas Recolha'!$P$31:$T$105,INT((ROWS($B$1:B211)-1)/5)+1,MOD(ROWS($B$1:B211)-1,5)+1)),"",INDEX('Infraestruturas Recolha'!$P$31:$T$105,INT((ROWS($B$1:B211)-1)/5)+1,MOD(ROWS($B$1:B211)-1,5)+1))</f>
        <v/>
      </c>
      <c r="T437" s="138" t="str">
        <f>IF(OR(L437="",'Infraestruturas Recolha'!$L$108="",'Infraestruturas Recolha'!$C$108="(máximo 300 carateres)"),"",'Infraestruturas Recolha'!$L$108)</f>
        <v/>
      </c>
    </row>
    <row r="438" spans="1:20">
      <c r="A438" s="24" t="str">
        <f>IF(I438="","",IF(OR('Identificação da EG'!$B$7=0,'Identificação da EG'!$B$7=""),"",Capa!$C$10))</f>
        <v/>
      </c>
      <c r="B438" s="24" t="str">
        <f>IF(I438="","",IF(OR('Identificação da EG'!$B$7=0,'Identificação da EG'!$B$7=""),"",'Identificação da EG'!$B$7))</f>
        <v/>
      </c>
      <c r="C438" s="24" t="str">
        <f>IF(I438="","",IF(B438="","",VLOOKUP(B438,Auxiliar!$DK$23:$DL$45,2,0)))</f>
        <v/>
      </c>
      <c r="D438" s="24" t="str">
        <f>IF(I438="","",IF(OR('Identificação da EG'!$B$7=0,'Identificação da EG'!$B$7=""),"","Portugal"))</f>
        <v/>
      </c>
      <c r="E438" s="24" t="str">
        <f>IF(I438="","",'Identificação da EG'!$C$7)</f>
        <v/>
      </c>
      <c r="F438" s="24" t="str">
        <f>IF(I438="","",'Identificação da EG'!$E$7)</f>
        <v/>
      </c>
      <c r="G438" s="24" t="str">
        <f t="shared" si="19"/>
        <v/>
      </c>
      <c r="H438" s="24" t="str">
        <f>IF(I438="","",'Identificação da EG'!$D$7)</f>
        <v/>
      </c>
      <c r="I438" s="138" t="str">
        <f t="shared" si="21"/>
        <v/>
      </c>
      <c r="J438" s="138" t="str">
        <v/>
      </c>
      <c r="K438" s="138"/>
      <c r="L438" s="138" t="str">
        <v/>
      </c>
      <c r="M438" s="138" t="str">
        <v/>
      </c>
      <c r="N438" s="138"/>
      <c r="O438" s="138" t="str">
        <v/>
      </c>
      <c r="P438" s="138" t="str">
        <v/>
      </c>
      <c r="Q438" s="138" t="str">
        <f>IF(L437="","","Nº de alojamentos abrangidos")</f>
        <v/>
      </c>
      <c r="R438" s="138" t="str">
        <f t="shared" si="20"/>
        <v/>
      </c>
      <c r="S438" s="138" t="str" cm="1">
        <f t="array" ref="S438">IF(ISBLANK(INDEX('Infraestruturas Recolha'!$P$31:$T$105,INT((ROWS($B$1:B212)-1)/5)+1,MOD(ROWS($B$1:B212)-1,5)+1)),"",INDEX('Infraestruturas Recolha'!$P$31:$T$105,INT((ROWS($B$1:B212)-1)/5)+1,MOD(ROWS($B$1:B212)-1,5)+1))</f>
        <v/>
      </c>
      <c r="T438" s="138" t="str">
        <f>IF(OR(L438="",'Infraestruturas Recolha'!$L$108="",'Infraestruturas Recolha'!$C$108="(máximo 300 carateres)"),"",'Infraestruturas Recolha'!$L$108)</f>
        <v/>
      </c>
    </row>
    <row r="439" spans="1:20">
      <c r="A439" s="24" t="str">
        <f>IF(I439="","",IF(OR('Identificação da EG'!$B$7=0,'Identificação da EG'!$B$7=""),"",Capa!$C$10))</f>
        <v/>
      </c>
      <c r="B439" s="24" t="str">
        <f>IF(I439="","",IF(OR('Identificação da EG'!$B$7=0,'Identificação da EG'!$B$7=""),"",'Identificação da EG'!$B$7))</f>
        <v/>
      </c>
      <c r="C439" s="24" t="str">
        <f>IF(I439="","",IF(B439="","",VLOOKUP(B439,Auxiliar!$DK$23:$DL$45,2,0)))</f>
        <v/>
      </c>
      <c r="D439" s="24" t="str">
        <f>IF(I439="","",IF(OR('Identificação da EG'!$B$7=0,'Identificação da EG'!$B$7=""),"","Portugal"))</f>
        <v/>
      </c>
      <c r="E439" s="24" t="str">
        <f>IF(I439="","",'Identificação da EG'!$C$7)</f>
        <v/>
      </c>
      <c r="F439" s="24" t="str">
        <f>IF(I439="","",'Identificação da EG'!$E$7)</f>
        <v/>
      </c>
      <c r="G439" s="24" t="str">
        <f t="shared" si="19"/>
        <v/>
      </c>
      <c r="H439" s="24" t="str">
        <f>IF(I439="","",'Identificação da EG'!$D$7)</f>
        <v/>
      </c>
      <c r="I439" s="138" t="str">
        <f t="shared" si="21"/>
        <v/>
      </c>
      <c r="J439" s="138" t="str">
        <v/>
      </c>
      <c r="K439" s="138"/>
      <c r="L439" s="138" t="str">
        <v/>
      </c>
      <c r="M439" s="138" t="str">
        <v/>
      </c>
      <c r="N439" s="138"/>
      <c r="O439" s="138" t="str">
        <v/>
      </c>
      <c r="P439" s="138" t="str">
        <v/>
      </c>
      <c r="Q439" s="138" t="str">
        <f>IF(L437="","","Nº de estabelecimentos abrangidos")</f>
        <v/>
      </c>
      <c r="R439" s="138" t="str">
        <f t="shared" si="20"/>
        <v/>
      </c>
      <c r="S439" s="138" t="str" cm="1">
        <f t="array" ref="S439">IF(ISBLANK(INDEX('Infraestruturas Recolha'!$P$31:$T$105,INT((ROWS($B$1:B213)-1)/5)+1,MOD(ROWS($B$1:B213)-1,5)+1)),"",INDEX('Infraestruturas Recolha'!$P$31:$T$105,INT((ROWS($B$1:B213)-1)/5)+1,MOD(ROWS($B$1:B213)-1,5)+1))</f>
        <v/>
      </c>
      <c r="T439" s="138" t="str">
        <f>IF(OR(L439="",'Infraestruturas Recolha'!$L$108="",'Infraestruturas Recolha'!$C$108="(máximo 300 carateres)"),"",'Infraestruturas Recolha'!$L$108)</f>
        <v/>
      </c>
    </row>
    <row r="440" spans="1:20">
      <c r="A440" s="24" t="str">
        <f>IF(I440="","",IF(OR('Identificação da EG'!$B$7=0,'Identificação da EG'!$B$7=""),"",Capa!$C$10))</f>
        <v/>
      </c>
      <c r="B440" s="24" t="str">
        <f>IF(I440="","",IF(OR('Identificação da EG'!$B$7=0,'Identificação da EG'!$B$7=""),"",'Identificação da EG'!$B$7))</f>
        <v/>
      </c>
      <c r="C440" s="24" t="str">
        <f>IF(I440="","",IF(B440="","",VLOOKUP(B440,Auxiliar!$DK$23:$DL$45,2,0)))</f>
        <v/>
      </c>
      <c r="D440" s="24" t="str">
        <f>IF(I440="","",IF(OR('Identificação da EG'!$B$7=0,'Identificação da EG'!$B$7=""),"","Portugal"))</f>
        <v/>
      </c>
      <c r="E440" s="24" t="str">
        <f>IF(I440="","",'Identificação da EG'!$C$7)</f>
        <v/>
      </c>
      <c r="F440" s="24" t="str">
        <f>IF(I440="","",'Identificação da EG'!$E$7)</f>
        <v/>
      </c>
      <c r="G440" s="24" t="str">
        <f t="shared" si="19"/>
        <v/>
      </c>
      <c r="H440" s="24" t="str">
        <f>IF(I440="","",'Identificação da EG'!$D$7)</f>
        <v/>
      </c>
      <c r="I440" s="138" t="str">
        <f t="shared" si="21"/>
        <v/>
      </c>
      <c r="J440" s="138" t="str">
        <v/>
      </c>
      <c r="K440" s="138"/>
      <c r="L440" s="138" t="str">
        <v/>
      </c>
      <c r="M440" s="138" t="str">
        <v/>
      </c>
      <c r="N440" s="138"/>
      <c r="O440" s="138" t="str">
        <v/>
      </c>
      <c r="P440" s="138" t="str">
        <v/>
      </c>
      <c r="Q440" s="138" t="str">
        <f>IF(L438="","","Nº de alojamentos participantes")</f>
        <v/>
      </c>
      <c r="R440" s="138" t="str">
        <f t="shared" si="20"/>
        <v/>
      </c>
      <c r="S440" s="138" t="str" cm="1">
        <f t="array" ref="S440">IF(ISBLANK(INDEX('Infraestruturas Recolha'!$P$31:$T$105,INT((ROWS($B$1:B214)-1)/5)+1,MOD(ROWS($B$1:B214)-1,5)+1)),"",INDEX('Infraestruturas Recolha'!$P$31:$T$105,INT((ROWS($B$1:B214)-1)/5)+1,MOD(ROWS($B$1:B214)-1,5)+1))</f>
        <v/>
      </c>
      <c r="T440" s="138" t="str">
        <f>IF(OR(L440="",'Infraestruturas Recolha'!$L$108="",'Infraestruturas Recolha'!$C$108="(máximo 300 carateres)"),"",'Infraestruturas Recolha'!$L$108)</f>
        <v/>
      </c>
    </row>
    <row r="441" spans="1:20">
      <c r="A441" s="24" t="str">
        <f>IF(I441="","",IF(OR('Identificação da EG'!$B$7=0,'Identificação da EG'!$B$7=""),"",Capa!$C$10))</f>
        <v/>
      </c>
      <c r="B441" s="24" t="str">
        <f>IF(I441="","",IF(OR('Identificação da EG'!$B$7=0,'Identificação da EG'!$B$7=""),"",'Identificação da EG'!$B$7))</f>
        <v/>
      </c>
      <c r="C441" s="24" t="str">
        <f>IF(I441="","",IF(B441="","",VLOOKUP(B441,Auxiliar!$DK$23:$DL$45,2,0)))</f>
        <v/>
      </c>
      <c r="D441" s="24" t="str">
        <f>IF(I441="","",IF(OR('Identificação da EG'!$B$7=0,'Identificação da EG'!$B$7=""),"","Portugal"))</f>
        <v/>
      </c>
      <c r="E441" s="24" t="str">
        <f>IF(I441="","",'Identificação da EG'!$C$7)</f>
        <v/>
      </c>
      <c r="F441" s="24" t="str">
        <f>IF(I441="","",'Identificação da EG'!$E$7)</f>
        <v/>
      </c>
      <c r="G441" s="24" t="str">
        <f t="shared" si="19"/>
        <v/>
      </c>
      <c r="H441" s="24" t="str">
        <f>IF(I441="","",'Identificação da EG'!$D$7)</f>
        <v/>
      </c>
      <c r="I441" s="138" t="str">
        <f t="shared" si="21"/>
        <v/>
      </c>
      <c r="J441" s="138" t="str">
        <v/>
      </c>
      <c r="K441" s="138"/>
      <c r="L441" s="138" t="str">
        <v/>
      </c>
      <c r="M441" s="138" t="str">
        <v/>
      </c>
      <c r="N441" s="138"/>
      <c r="O441" s="138" t="str">
        <v/>
      </c>
      <c r="P441" s="138" t="str">
        <v/>
      </c>
      <c r="Q441" s="138" t="str">
        <f>IF(L439="","","Nº de estabelecimentos participantes")</f>
        <v/>
      </c>
      <c r="R441" s="138" t="str">
        <f t="shared" si="20"/>
        <v/>
      </c>
      <c r="S441" s="138" t="str" cm="1">
        <f t="array" ref="S441">IF(ISBLANK(INDEX('Infraestruturas Recolha'!$P$31:$T$105,INT((ROWS($B$1:B215)-1)/5)+1,MOD(ROWS($B$1:B215)-1,5)+1)),"",INDEX('Infraestruturas Recolha'!$P$31:$T$105,INT((ROWS($B$1:B215)-1)/5)+1,MOD(ROWS($B$1:B215)-1,5)+1))</f>
        <v/>
      </c>
      <c r="T441" s="138" t="str">
        <f>IF(OR(L441="",'Infraestruturas Recolha'!$L$108="",'Infraestruturas Recolha'!$C$108="(máximo 300 carateres)"),"",'Infraestruturas Recolha'!$L$108)</f>
        <v/>
      </c>
    </row>
    <row r="442" spans="1:20">
      <c r="A442" s="24" t="str">
        <f>IF(I442="","",IF(OR('Identificação da EG'!$B$7=0,'Identificação da EG'!$B$7=""),"",Capa!$C$10))</f>
        <v/>
      </c>
      <c r="B442" s="24" t="str">
        <f>IF(I442="","",IF(OR('Identificação da EG'!$B$7=0,'Identificação da EG'!$B$7=""),"",'Identificação da EG'!$B$7))</f>
        <v/>
      </c>
      <c r="C442" s="24" t="str">
        <f>IF(I442="","",IF(B442="","",VLOOKUP(B442,Auxiliar!$DK$23:$DL$45,2,0)))</f>
        <v/>
      </c>
      <c r="D442" s="24" t="str">
        <f>IF(I442="","",IF(OR('Identificação da EG'!$B$7=0,'Identificação da EG'!$B$7=""),"","Portugal"))</f>
        <v/>
      </c>
      <c r="E442" s="24" t="str">
        <f>IF(I442="","",'Identificação da EG'!$C$7)</f>
        <v/>
      </c>
      <c r="F442" s="24" t="str">
        <f>IF(I442="","",'Identificação da EG'!$E$7)</f>
        <v/>
      </c>
      <c r="G442" s="24" t="str">
        <f t="shared" si="19"/>
        <v/>
      </c>
      <c r="H442" s="24" t="str">
        <f>IF(I442="","",'Identificação da EG'!$D$7)</f>
        <v/>
      </c>
      <c r="I442" s="138" t="str">
        <f t="shared" si="21"/>
        <v/>
      </c>
      <c r="J442" s="138" t="str">
        <v/>
      </c>
      <c r="K442" s="138"/>
      <c r="L442" s="138" t="str">
        <v/>
      </c>
      <c r="M442" s="138" t="str">
        <v/>
      </c>
      <c r="N442" s="138"/>
      <c r="O442" s="138" t="str">
        <v/>
      </c>
      <c r="P442" s="138" t="str">
        <v/>
      </c>
      <c r="Q442" s="138" t="str">
        <f>IF(L442="","","Nº de contentores")</f>
        <v/>
      </c>
      <c r="R442" s="138" t="str">
        <f t="shared" si="20"/>
        <v/>
      </c>
      <c r="S442" s="138" t="str" cm="1">
        <f t="array" ref="S442">IF(ISBLANK(INDEX('Infraestruturas Recolha'!$P$31:$T$105,INT((ROWS($B$1:B216)-1)/5)+1,MOD(ROWS($B$1:B216)-1,5)+1)),"",INDEX('Infraestruturas Recolha'!$P$31:$T$105,INT((ROWS($B$1:B216)-1)/5)+1,MOD(ROWS($B$1:B216)-1,5)+1))</f>
        <v/>
      </c>
      <c r="T442" s="138" t="str">
        <f>IF(OR(L442="",'Infraestruturas Recolha'!$L$108="",'Infraestruturas Recolha'!$C$108="(máximo 300 carateres)"),"",'Infraestruturas Recolha'!$L$108)</f>
        <v/>
      </c>
    </row>
    <row r="443" spans="1:20">
      <c r="A443" s="24" t="str">
        <f>IF(I443="","",IF(OR('Identificação da EG'!$B$7=0,'Identificação da EG'!$B$7=""),"",Capa!$C$10))</f>
        <v/>
      </c>
      <c r="B443" s="24" t="str">
        <f>IF(I443="","",IF(OR('Identificação da EG'!$B$7=0,'Identificação da EG'!$B$7=""),"",'Identificação da EG'!$B$7))</f>
        <v/>
      </c>
      <c r="C443" s="24" t="str">
        <f>IF(I443="","",IF(B443="","",VLOOKUP(B443,Auxiliar!$DK$23:$DL$45,2,0)))</f>
        <v/>
      </c>
      <c r="D443" s="24" t="str">
        <f>IF(I443="","",IF(OR('Identificação da EG'!$B$7=0,'Identificação da EG'!$B$7=""),"","Portugal"))</f>
        <v/>
      </c>
      <c r="E443" s="24" t="str">
        <f>IF(I443="","",'Identificação da EG'!$C$7)</f>
        <v/>
      </c>
      <c r="F443" s="24" t="str">
        <f>IF(I443="","",'Identificação da EG'!$E$7)</f>
        <v/>
      </c>
      <c r="G443" s="24" t="str">
        <f t="shared" si="19"/>
        <v/>
      </c>
      <c r="H443" s="24" t="str">
        <f>IF(I443="","",'Identificação da EG'!$D$7)</f>
        <v/>
      </c>
      <c r="I443" s="138" t="str">
        <f t="shared" si="21"/>
        <v/>
      </c>
      <c r="J443" s="138" t="str">
        <v/>
      </c>
      <c r="K443" s="138"/>
      <c r="L443" s="138" t="str">
        <v/>
      </c>
      <c r="M443" s="138" t="str">
        <v/>
      </c>
      <c r="N443" s="138"/>
      <c r="O443" s="138" t="str">
        <v/>
      </c>
      <c r="P443" s="138" t="str">
        <v/>
      </c>
      <c r="Q443" s="138" t="str">
        <f>IF(L442="","","Nº de alojamentos abrangidos")</f>
        <v/>
      </c>
      <c r="R443" s="138" t="str">
        <f t="shared" si="20"/>
        <v/>
      </c>
      <c r="S443" s="138" t="str" cm="1">
        <f t="array" ref="S443">IF(ISBLANK(INDEX('Infraestruturas Recolha'!$P$31:$T$105,INT((ROWS($B$1:B217)-1)/5)+1,MOD(ROWS($B$1:B217)-1,5)+1)),"",INDEX('Infraestruturas Recolha'!$P$31:$T$105,INT((ROWS($B$1:B217)-1)/5)+1,MOD(ROWS($B$1:B217)-1,5)+1))</f>
        <v/>
      </c>
      <c r="T443" s="138" t="str">
        <f>IF(OR(L443="",'Infraestruturas Recolha'!$L$108="",'Infraestruturas Recolha'!$C$108="(máximo 300 carateres)"),"",'Infraestruturas Recolha'!$L$108)</f>
        <v/>
      </c>
    </row>
    <row r="444" spans="1:20">
      <c r="A444" s="24" t="str">
        <f>IF(I444="","",IF(OR('Identificação da EG'!$B$7=0,'Identificação da EG'!$B$7=""),"",Capa!$C$10))</f>
        <v/>
      </c>
      <c r="B444" s="24" t="str">
        <f>IF(I444="","",IF(OR('Identificação da EG'!$B$7=0,'Identificação da EG'!$B$7=""),"",'Identificação da EG'!$B$7))</f>
        <v/>
      </c>
      <c r="C444" s="24" t="str">
        <f>IF(I444="","",IF(B444="","",VLOOKUP(B444,Auxiliar!$DK$23:$DL$45,2,0)))</f>
        <v/>
      </c>
      <c r="D444" s="24" t="str">
        <f>IF(I444="","",IF(OR('Identificação da EG'!$B$7=0,'Identificação da EG'!$B$7=""),"","Portugal"))</f>
        <v/>
      </c>
      <c r="E444" s="24" t="str">
        <f>IF(I444="","",'Identificação da EG'!$C$7)</f>
        <v/>
      </c>
      <c r="F444" s="24" t="str">
        <f>IF(I444="","",'Identificação da EG'!$E$7)</f>
        <v/>
      </c>
      <c r="G444" s="24" t="str">
        <f t="shared" si="19"/>
        <v/>
      </c>
      <c r="H444" s="24" t="str">
        <f>IF(I444="","",'Identificação da EG'!$D$7)</f>
        <v/>
      </c>
      <c r="I444" s="138" t="str">
        <f t="shared" si="21"/>
        <v/>
      </c>
      <c r="J444" s="138" t="str">
        <v/>
      </c>
      <c r="K444" s="138"/>
      <c r="L444" s="138" t="str">
        <v/>
      </c>
      <c r="M444" s="138" t="str">
        <v/>
      </c>
      <c r="N444" s="138"/>
      <c r="O444" s="138" t="str">
        <v/>
      </c>
      <c r="P444" s="138" t="str">
        <v/>
      </c>
      <c r="Q444" s="138" t="str">
        <f>IF(L442="","","Nº de estabelecimentos abrangidos")</f>
        <v/>
      </c>
      <c r="R444" s="138" t="str">
        <f t="shared" si="20"/>
        <v/>
      </c>
      <c r="S444" s="138" t="str" cm="1">
        <f t="array" ref="S444">IF(ISBLANK(INDEX('Infraestruturas Recolha'!$P$31:$T$105,INT((ROWS($B$1:B218)-1)/5)+1,MOD(ROWS($B$1:B218)-1,5)+1)),"",INDEX('Infraestruturas Recolha'!$P$31:$T$105,INT((ROWS($B$1:B218)-1)/5)+1,MOD(ROWS($B$1:B218)-1,5)+1))</f>
        <v/>
      </c>
      <c r="T444" s="138" t="str">
        <f>IF(OR(L444="",'Infraestruturas Recolha'!$L$108="",'Infraestruturas Recolha'!$C$108="(máximo 300 carateres)"),"",'Infraestruturas Recolha'!$L$108)</f>
        <v/>
      </c>
    </row>
    <row r="445" spans="1:20">
      <c r="A445" s="24" t="str">
        <f>IF(I445="","",IF(OR('Identificação da EG'!$B$7=0,'Identificação da EG'!$B$7=""),"",Capa!$C$10))</f>
        <v/>
      </c>
      <c r="B445" s="24" t="str">
        <f>IF(I445="","",IF(OR('Identificação da EG'!$B$7=0,'Identificação da EG'!$B$7=""),"",'Identificação da EG'!$B$7))</f>
        <v/>
      </c>
      <c r="C445" s="24" t="str">
        <f>IF(I445="","",IF(B445="","",VLOOKUP(B445,Auxiliar!$DK$23:$DL$45,2,0)))</f>
        <v/>
      </c>
      <c r="D445" s="24" t="str">
        <f>IF(I445="","",IF(OR('Identificação da EG'!$B$7=0,'Identificação da EG'!$B$7=""),"","Portugal"))</f>
        <v/>
      </c>
      <c r="E445" s="24" t="str">
        <f>IF(I445="","",'Identificação da EG'!$C$7)</f>
        <v/>
      </c>
      <c r="F445" s="24" t="str">
        <f>IF(I445="","",'Identificação da EG'!$E$7)</f>
        <v/>
      </c>
      <c r="G445" s="24" t="str">
        <f t="shared" si="19"/>
        <v/>
      </c>
      <c r="H445" s="24" t="str">
        <f>IF(I445="","",'Identificação da EG'!$D$7)</f>
        <v/>
      </c>
      <c r="I445" s="138" t="str">
        <f t="shared" si="21"/>
        <v/>
      </c>
      <c r="J445" s="138" t="str">
        <v/>
      </c>
      <c r="K445" s="138"/>
      <c r="L445" s="138" t="str">
        <v/>
      </c>
      <c r="M445" s="138" t="str">
        <v/>
      </c>
      <c r="N445" s="138"/>
      <c r="O445" s="138" t="str">
        <v/>
      </c>
      <c r="P445" s="138" t="str">
        <v/>
      </c>
      <c r="Q445" s="138" t="str">
        <f>IF(L443="","","Nº de alojamentos participantes")</f>
        <v/>
      </c>
      <c r="R445" s="138" t="str">
        <f t="shared" si="20"/>
        <v/>
      </c>
      <c r="S445" s="138" t="str" cm="1">
        <f t="array" ref="S445">IF(ISBLANK(INDEX('Infraestruturas Recolha'!$P$31:$T$105,INT((ROWS($B$1:B219)-1)/5)+1,MOD(ROWS($B$1:B219)-1,5)+1)),"",INDEX('Infraestruturas Recolha'!$P$31:$T$105,INT((ROWS($B$1:B219)-1)/5)+1,MOD(ROWS($B$1:B219)-1,5)+1))</f>
        <v/>
      </c>
      <c r="T445" s="138" t="str">
        <f>IF(OR(L445="",'Infraestruturas Recolha'!$L$108="",'Infraestruturas Recolha'!$C$108="(máximo 300 carateres)"),"",'Infraestruturas Recolha'!$L$108)</f>
        <v/>
      </c>
    </row>
    <row r="446" spans="1:20">
      <c r="A446" s="24" t="str">
        <f>IF(I446="","",IF(OR('Identificação da EG'!$B$7=0,'Identificação da EG'!$B$7=""),"",Capa!$C$10))</f>
        <v/>
      </c>
      <c r="B446" s="24" t="str">
        <f>IF(I446="","",IF(OR('Identificação da EG'!$B$7=0,'Identificação da EG'!$B$7=""),"",'Identificação da EG'!$B$7))</f>
        <v/>
      </c>
      <c r="C446" s="24" t="str">
        <f>IF(I446="","",IF(B446="","",VLOOKUP(B446,Auxiliar!$DK$23:$DL$45,2,0)))</f>
        <v/>
      </c>
      <c r="D446" s="24" t="str">
        <f>IF(I446="","",IF(OR('Identificação da EG'!$B$7=0,'Identificação da EG'!$B$7=""),"","Portugal"))</f>
        <v/>
      </c>
      <c r="E446" s="24" t="str">
        <f>IF(I446="","",'Identificação da EG'!$C$7)</f>
        <v/>
      </c>
      <c r="F446" s="24" t="str">
        <f>IF(I446="","",'Identificação da EG'!$E$7)</f>
        <v/>
      </c>
      <c r="G446" s="24" t="str">
        <f t="shared" si="19"/>
        <v/>
      </c>
      <c r="H446" s="24" t="str">
        <f>IF(I446="","",'Identificação da EG'!$D$7)</f>
        <v/>
      </c>
      <c r="I446" s="138" t="str">
        <f t="shared" si="21"/>
        <v/>
      </c>
      <c r="J446" s="138" t="str">
        <v/>
      </c>
      <c r="K446" s="138"/>
      <c r="L446" s="138" t="str">
        <v/>
      </c>
      <c r="M446" s="138" t="str">
        <v/>
      </c>
      <c r="N446" s="138"/>
      <c r="O446" s="138" t="str">
        <v/>
      </c>
      <c r="P446" s="138" t="str">
        <v/>
      </c>
      <c r="Q446" s="138" t="str">
        <f>IF(L444="","","Nº de estabelecimentos participantes")</f>
        <v/>
      </c>
      <c r="R446" s="138" t="str">
        <f t="shared" si="20"/>
        <v/>
      </c>
      <c r="S446" s="138" t="str" cm="1">
        <f t="array" ref="S446">IF(ISBLANK(INDEX('Infraestruturas Recolha'!$P$31:$T$105,INT((ROWS($B$1:B220)-1)/5)+1,MOD(ROWS($B$1:B220)-1,5)+1)),"",INDEX('Infraestruturas Recolha'!$P$31:$T$105,INT((ROWS($B$1:B220)-1)/5)+1,MOD(ROWS($B$1:B220)-1,5)+1))</f>
        <v/>
      </c>
      <c r="T446" s="138" t="str">
        <f>IF(OR(L446="",'Infraestruturas Recolha'!$L$108="",'Infraestruturas Recolha'!$C$108="(máximo 300 carateres)"),"",'Infraestruturas Recolha'!$L$108)</f>
        <v/>
      </c>
    </row>
    <row r="447" spans="1:20">
      <c r="A447" s="24" t="str">
        <f>IF(I447="","",IF(OR('Identificação da EG'!$B$7=0,'Identificação da EG'!$B$7=""),"",Capa!$C$10))</f>
        <v/>
      </c>
      <c r="B447" s="24" t="str">
        <f>IF(I447="","",IF(OR('Identificação da EG'!$B$7=0,'Identificação da EG'!$B$7=""),"",'Identificação da EG'!$B$7))</f>
        <v/>
      </c>
      <c r="C447" s="24" t="str">
        <f>IF(I447="","",IF(B447="","",VLOOKUP(B447,Auxiliar!$DK$23:$DL$45,2,0)))</f>
        <v/>
      </c>
      <c r="D447" s="24" t="str">
        <f>IF(I447="","",IF(OR('Identificação da EG'!$B$7=0,'Identificação da EG'!$B$7=""),"","Portugal"))</f>
        <v/>
      </c>
      <c r="E447" s="24" t="str">
        <f>IF(I447="","",'Identificação da EG'!$C$7)</f>
        <v/>
      </c>
      <c r="F447" s="24" t="str">
        <f>IF(I447="","",'Identificação da EG'!$E$7)</f>
        <v/>
      </c>
      <c r="G447" s="24" t="str">
        <f t="shared" si="19"/>
        <v/>
      </c>
      <c r="H447" s="24" t="str">
        <f>IF(I447="","",'Identificação da EG'!$D$7)</f>
        <v/>
      </c>
      <c r="I447" s="138" t="str">
        <f t="shared" si="21"/>
        <v/>
      </c>
      <c r="J447" s="138" t="str">
        <v/>
      </c>
      <c r="K447" s="138"/>
      <c r="L447" s="138" t="str">
        <v/>
      </c>
      <c r="M447" s="138" t="str">
        <v/>
      </c>
      <c r="N447" s="138"/>
      <c r="O447" s="138" t="str">
        <v/>
      </c>
      <c r="P447" s="138" t="str">
        <v/>
      </c>
      <c r="Q447" s="138" t="str">
        <f>IF(L447="","","Nº de contentores")</f>
        <v/>
      </c>
      <c r="R447" s="138" t="str">
        <f t="shared" si="20"/>
        <v/>
      </c>
      <c r="S447" s="138" t="str" cm="1">
        <f t="array" ref="S447">IF(ISBLANK(INDEX('Infraestruturas Recolha'!$P$31:$T$105,INT((ROWS($B$1:B221)-1)/5)+1,MOD(ROWS($B$1:B221)-1,5)+1)),"",INDEX('Infraestruturas Recolha'!$P$31:$T$105,INT((ROWS($B$1:B221)-1)/5)+1,MOD(ROWS($B$1:B221)-1,5)+1))</f>
        <v/>
      </c>
      <c r="T447" s="138" t="str">
        <f>IF(OR(L447="",'Infraestruturas Recolha'!$L$108="",'Infraestruturas Recolha'!$C$108="(máximo 300 carateres)"),"",'Infraestruturas Recolha'!$L$108)</f>
        <v/>
      </c>
    </row>
    <row r="448" spans="1:20">
      <c r="A448" s="24" t="str">
        <f>IF(I448="","",IF(OR('Identificação da EG'!$B$7=0,'Identificação da EG'!$B$7=""),"",Capa!$C$10))</f>
        <v/>
      </c>
      <c r="B448" s="24" t="str">
        <f>IF(I448="","",IF(OR('Identificação da EG'!$B$7=0,'Identificação da EG'!$B$7=""),"",'Identificação da EG'!$B$7))</f>
        <v/>
      </c>
      <c r="C448" s="24" t="str">
        <f>IF(I448="","",IF(B448="","",VLOOKUP(B448,Auxiliar!$DK$23:$DL$45,2,0)))</f>
        <v/>
      </c>
      <c r="D448" s="24" t="str">
        <f>IF(I448="","",IF(OR('Identificação da EG'!$B$7=0,'Identificação da EG'!$B$7=""),"","Portugal"))</f>
        <v/>
      </c>
      <c r="E448" s="24" t="str">
        <f>IF(I448="","",'Identificação da EG'!$C$7)</f>
        <v/>
      </c>
      <c r="F448" s="24" t="str">
        <f>IF(I448="","",'Identificação da EG'!$E$7)</f>
        <v/>
      </c>
      <c r="G448" s="24" t="str">
        <f t="shared" si="19"/>
        <v/>
      </c>
      <c r="H448" s="24" t="str">
        <f>IF(I448="","",'Identificação da EG'!$D$7)</f>
        <v/>
      </c>
      <c r="I448" s="138" t="str">
        <f t="shared" si="21"/>
        <v/>
      </c>
      <c r="J448" s="138" t="str">
        <v/>
      </c>
      <c r="K448" s="138"/>
      <c r="L448" s="138" t="str">
        <v/>
      </c>
      <c r="M448" s="138" t="str">
        <v/>
      </c>
      <c r="N448" s="138"/>
      <c r="O448" s="138" t="str">
        <v/>
      </c>
      <c r="P448" s="138" t="str">
        <v/>
      </c>
      <c r="Q448" s="138" t="str">
        <f>IF(L447="","","Nº de alojamentos abrangidos")</f>
        <v/>
      </c>
      <c r="R448" s="138" t="str">
        <f t="shared" si="20"/>
        <v/>
      </c>
      <c r="S448" s="138" t="str" cm="1">
        <f t="array" ref="S448">IF(ISBLANK(INDEX('Infraestruturas Recolha'!$P$31:$T$105,INT((ROWS($B$1:B222)-1)/5)+1,MOD(ROWS($B$1:B222)-1,5)+1)),"",INDEX('Infraestruturas Recolha'!$P$31:$T$105,INT((ROWS($B$1:B222)-1)/5)+1,MOD(ROWS($B$1:B222)-1,5)+1))</f>
        <v/>
      </c>
      <c r="T448" s="138" t="str">
        <f>IF(OR(L448="",'Infraestruturas Recolha'!$L$108="",'Infraestruturas Recolha'!$C$108="(máximo 300 carateres)"),"",'Infraestruturas Recolha'!$L$108)</f>
        <v/>
      </c>
    </row>
    <row r="449" spans="1:20">
      <c r="A449" s="24" t="str">
        <f>IF(I449="","",IF(OR('Identificação da EG'!$B$7=0,'Identificação da EG'!$B$7=""),"",Capa!$C$10))</f>
        <v/>
      </c>
      <c r="B449" s="24" t="str">
        <f>IF(I449="","",IF(OR('Identificação da EG'!$B$7=0,'Identificação da EG'!$B$7=""),"",'Identificação da EG'!$B$7))</f>
        <v/>
      </c>
      <c r="C449" s="24" t="str">
        <f>IF(I449="","",IF(B449="","",VLOOKUP(B449,Auxiliar!$DK$23:$DL$45,2,0)))</f>
        <v/>
      </c>
      <c r="D449" s="24" t="str">
        <f>IF(I449="","",IF(OR('Identificação da EG'!$B$7=0,'Identificação da EG'!$B$7=""),"","Portugal"))</f>
        <v/>
      </c>
      <c r="E449" s="24" t="str">
        <f>IF(I449="","",'Identificação da EG'!$C$7)</f>
        <v/>
      </c>
      <c r="F449" s="24" t="str">
        <f>IF(I449="","",'Identificação da EG'!$E$7)</f>
        <v/>
      </c>
      <c r="G449" s="24" t="str">
        <f t="shared" si="19"/>
        <v/>
      </c>
      <c r="H449" s="24" t="str">
        <f>IF(I449="","",'Identificação da EG'!$D$7)</f>
        <v/>
      </c>
      <c r="I449" s="138" t="str">
        <f t="shared" si="21"/>
        <v/>
      </c>
      <c r="J449" s="138" t="str">
        <v/>
      </c>
      <c r="K449" s="138"/>
      <c r="L449" s="138" t="str">
        <v/>
      </c>
      <c r="M449" s="138" t="str">
        <v/>
      </c>
      <c r="N449" s="138"/>
      <c r="O449" s="138" t="str">
        <v/>
      </c>
      <c r="P449" s="138" t="str">
        <v/>
      </c>
      <c r="Q449" s="138" t="str">
        <f>IF(L447="","","Nº de estabelecimentos abrangidos")</f>
        <v/>
      </c>
      <c r="R449" s="138" t="str">
        <f t="shared" si="20"/>
        <v/>
      </c>
      <c r="S449" s="138" t="str" cm="1">
        <f t="array" ref="S449">IF(ISBLANK(INDEX('Infraestruturas Recolha'!$P$31:$T$105,INT((ROWS($B$1:B223)-1)/5)+1,MOD(ROWS($B$1:B223)-1,5)+1)),"",INDEX('Infraestruturas Recolha'!$P$31:$T$105,INT((ROWS($B$1:B223)-1)/5)+1,MOD(ROWS($B$1:B223)-1,5)+1))</f>
        <v/>
      </c>
      <c r="T449" s="138" t="str">
        <f>IF(OR(L449="",'Infraestruturas Recolha'!$L$108="",'Infraestruturas Recolha'!$C$108="(máximo 300 carateres)"),"",'Infraestruturas Recolha'!$L$108)</f>
        <v/>
      </c>
    </row>
    <row r="450" spans="1:20">
      <c r="A450" s="24" t="str">
        <f>IF(I450="","",IF(OR('Identificação da EG'!$B$7=0,'Identificação da EG'!$B$7=""),"",Capa!$C$10))</f>
        <v/>
      </c>
      <c r="B450" s="24" t="str">
        <f>IF(I450="","",IF(OR('Identificação da EG'!$B$7=0,'Identificação da EG'!$B$7=""),"",'Identificação da EG'!$B$7))</f>
        <v/>
      </c>
      <c r="C450" s="24" t="str">
        <f>IF(I450="","",IF(B450="","",VLOOKUP(B450,Auxiliar!$DK$23:$DL$45,2,0)))</f>
        <v/>
      </c>
      <c r="D450" s="24" t="str">
        <f>IF(I450="","",IF(OR('Identificação da EG'!$B$7=0,'Identificação da EG'!$B$7=""),"","Portugal"))</f>
        <v/>
      </c>
      <c r="E450" s="24" t="str">
        <f>IF(I450="","",'Identificação da EG'!$C$7)</f>
        <v/>
      </c>
      <c r="F450" s="24" t="str">
        <f>IF(I450="","",'Identificação da EG'!$E$7)</f>
        <v/>
      </c>
      <c r="G450" s="24" t="str">
        <f t="shared" si="19"/>
        <v/>
      </c>
      <c r="H450" s="24" t="str">
        <f>IF(I450="","",'Identificação da EG'!$D$7)</f>
        <v/>
      </c>
      <c r="I450" s="138" t="str">
        <f t="shared" si="21"/>
        <v/>
      </c>
      <c r="J450" s="138" t="str">
        <v/>
      </c>
      <c r="K450" s="138"/>
      <c r="L450" s="138" t="str">
        <v/>
      </c>
      <c r="M450" s="138" t="str">
        <v/>
      </c>
      <c r="N450" s="138"/>
      <c r="O450" s="138" t="str">
        <v/>
      </c>
      <c r="P450" s="138" t="str">
        <v/>
      </c>
      <c r="Q450" s="138" t="str">
        <f>IF(L448="","","Nº de alojamentos participantes")</f>
        <v/>
      </c>
      <c r="R450" s="138" t="str">
        <f t="shared" si="20"/>
        <v/>
      </c>
      <c r="S450" s="138" t="str" cm="1">
        <f t="array" ref="S450">IF(ISBLANK(INDEX('Infraestruturas Recolha'!$P$31:$T$105,INT((ROWS($B$1:B224)-1)/5)+1,MOD(ROWS($B$1:B224)-1,5)+1)),"",INDEX('Infraestruturas Recolha'!$P$31:$T$105,INT((ROWS($B$1:B224)-1)/5)+1,MOD(ROWS($B$1:B224)-1,5)+1))</f>
        <v/>
      </c>
      <c r="T450" s="138" t="str">
        <f>IF(OR(L450="",'Infraestruturas Recolha'!$L$108="",'Infraestruturas Recolha'!$C$108="(máximo 300 carateres)"),"",'Infraestruturas Recolha'!$L$108)</f>
        <v/>
      </c>
    </row>
    <row r="451" spans="1:20">
      <c r="A451" s="24" t="str">
        <f>IF(I451="","",IF(OR('Identificação da EG'!$B$7=0,'Identificação da EG'!$B$7=""),"",Capa!$C$10))</f>
        <v/>
      </c>
      <c r="B451" s="24" t="str">
        <f>IF(I451="","",IF(OR('Identificação da EG'!$B$7=0,'Identificação da EG'!$B$7=""),"",'Identificação da EG'!$B$7))</f>
        <v/>
      </c>
      <c r="C451" s="24" t="str">
        <f>IF(I451="","",IF(B451="","",VLOOKUP(B451,Auxiliar!$DK$23:$DL$45,2,0)))</f>
        <v/>
      </c>
      <c r="D451" s="24" t="str">
        <f>IF(I451="","",IF(OR('Identificação da EG'!$B$7=0,'Identificação da EG'!$B$7=""),"","Portugal"))</f>
        <v/>
      </c>
      <c r="E451" s="24" t="str">
        <f>IF(I451="","",'Identificação da EG'!$C$7)</f>
        <v/>
      </c>
      <c r="F451" s="24" t="str">
        <f>IF(I451="","",'Identificação da EG'!$E$7)</f>
        <v/>
      </c>
      <c r="G451" s="24" t="str">
        <f t="shared" ref="G451:G514" si="22">IF(I451="","",B451)</f>
        <v/>
      </c>
      <c r="H451" s="24" t="str">
        <f>IF(I451="","",'Identificação da EG'!$D$7)</f>
        <v/>
      </c>
      <c r="I451" s="144" t="str">
        <f t="shared" si="21"/>
        <v/>
      </c>
      <c r="J451" s="138" t="str">
        <v/>
      </c>
      <c r="K451" s="138"/>
      <c r="L451" s="138" t="str">
        <v/>
      </c>
      <c r="M451" s="138" t="str">
        <v/>
      </c>
      <c r="N451" s="138"/>
      <c r="O451" s="138" t="str">
        <v/>
      </c>
      <c r="P451" s="138" t="str">
        <v/>
      </c>
      <c r="Q451" s="138" t="str">
        <f>IF(L449="","","Nº de estabelecimentos participantes")</f>
        <v/>
      </c>
      <c r="R451" s="138" t="str">
        <f t="shared" ref="R451:R514" si="23">IF(L451="","","nº")</f>
        <v/>
      </c>
      <c r="S451" s="138" t="str" cm="1">
        <f t="array" ref="S451">IF(ISBLANK(INDEX('Infraestruturas Recolha'!$P$31:$T$105,INT((ROWS($B$1:B225)-1)/5)+1,MOD(ROWS($B$1:B225)-1,5)+1)),"",INDEX('Infraestruturas Recolha'!$P$31:$T$105,INT((ROWS($B$1:B225)-1)/5)+1,MOD(ROWS($B$1:B225)-1,5)+1))</f>
        <v/>
      </c>
      <c r="T451" s="138" t="str">
        <f>IF(OR(L451="",'Infraestruturas Recolha'!$L$108="",'Infraestruturas Recolha'!$C$108="(máximo 300 carateres)"),"",'Infraestruturas Recolha'!$L$108)</f>
        <v/>
      </c>
    </row>
    <row r="452" spans="1:20">
      <c r="A452" s="24" t="str">
        <f>IF(I452="","",IF(OR('Identificação da EG'!$B$7=0,'Identificação da EG'!$B$7=""),"",Capa!$C$10))</f>
        <v/>
      </c>
      <c r="B452" s="24" t="str">
        <f>IF(I452="","",IF(OR('Identificação da EG'!$B$7=0,'Identificação da EG'!$B$7=""),"",'Identificação da EG'!$B$7))</f>
        <v/>
      </c>
      <c r="C452" s="24" t="str">
        <f>IF(I452="","",IF(B452="","",VLOOKUP(B452,Auxiliar!$DK$23:$DL$45,2,0)))</f>
        <v/>
      </c>
      <c r="D452" s="24" t="str">
        <f>IF(I452="","",IF(OR('Identificação da EG'!$B$7=0,'Identificação da EG'!$B$7=""),"","Portugal"))</f>
        <v/>
      </c>
      <c r="E452" s="24" t="str">
        <f>IF(I452="","",'Identificação da EG'!$C$7)</f>
        <v/>
      </c>
      <c r="F452" s="24" t="str">
        <f>IF(I452="","",'Identificação da EG'!$E$7)</f>
        <v/>
      </c>
      <c r="G452" s="24" t="str">
        <f t="shared" si="22"/>
        <v/>
      </c>
      <c r="H452" s="24" t="str">
        <f>IF(I452="","",'Identificação da EG'!$D$7)</f>
        <v/>
      </c>
      <c r="I452" s="144" t="str">
        <f t="shared" si="21"/>
        <v/>
      </c>
      <c r="J452" s="114" t="str">
        <v/>
      </c>
      <c r="K452" s="138"/>
      <c r="L452" s="114" t="str">
        <v/>
      </c>
      <c r="M452" s="114" t="str">
        <v/>
      </c>
      <c r="N452" s="138"/>
      <c r="O452" s="114" t="str">
        <v/>
      </c>
      <c r="P452" s="114" t="str">
        <v/>
      </c>
      <c r="Q452" s="138" t="str">
        <f>IF(L452="","","Nº de contentores")</f>
        <v/>
      </c>
      <c r="R452" s="138" t="str">
        <f t="shared" si="23"/>
        <v/>
      </c>
      <c r="S452" s="138" t="str" cm="1">
        <f t="array" ref="S452">IF(ISBLANK(INDEX('Infraestruturas Recolha'!$P$31:$T$105,INT((ROWS($B$1:B226)-1)/5)+1,MOD(ROWS($B$1:B226)-1,5)+1)),"",INDEX('Infraestruturas Recolha'!$P$31:$T$105,INT((ROWS($B$1:B226)-1)/5)+1,MOD(ROWS($B$1:B226)-1,5)+1))</f>
        <v/>
      </c>
      <c r="T452" s="138" t="str">
        <f>IF(OR(L452="",'Infraestruturas Recolha'!$L$108="",'Infraestruturas Recolha'!$C$108="(máximo 300 carateres)"),"",'Infraestruturas Recolha'!$L$108)</f>
        <v/>
      </c>
    </row>
    <row r="453" spans="1:20">
      <c r="A453" s="24" t="str">
        <f>IF(I453="","",IF(OR('Identificação da EG'!$B$7=0,'Identificação da EG'!$B$7=""),"",Capa!$C$10))</f>
        <v/>
      </c>
      <c r="B453" s="24" t="str">
        <f>IF(I453="","",IF(OR('Identificação da EG'!$B$7=0,'Identificação da EG'!$B$7=""),"",'Identificação da EG'!$B$7))</f>
        <v/>
      </c>
      <c r="C453" s="24" t="str">
        <f>IF(I453="","",IF(B453="","",VLOOKUP(B453,Auxiliar!$DK$23:$DL$45,2,0)))</f>
        <v/>
      </c>
      <c r="D453" s="24" t="str">
        <f>IF(I453="","",IF(OR('Identificação da EG'!$B$7=0,'Identificação da EG'!$B$7=""),"","Portugal"))</f>
        <v/>
      </c>
      <c r="E453" s="24" t="str">
        <f>IF(I453="","",'Identificação da EG'!$C$7)</f>
        <v/>
      </c>
      <c r="F453" s="24" t="str">
        <f>IF(I453="","",'Identificação da EG'!$E$7)</f>
        <v/>
      </c>
      <c r="G453" s="24" t="str">
        <f t="shared" si="22"/>
        <v/>
      </c>
      <c r="H453" s="24" t="str">
        <f>IF(I453="","",'Identificação da EG'!$D$7)</f>
        <v/>
      </c>
      <c r="I453" s="144" t="str">
        <f t="shared" si="21"/>
        <v/>
      </c>
      <c r="J453" s="114" t="str">
        <v/>
      </c>
      <c r="K453" s="138"/>
      <c r="L453" s="114" t="str">
        <v/>
      </c>
      <c r="M453" s="114" t="str">
        <v/>
      </c>
      <c r="N453" s="138"/>
      <c r="O453" s="114" t="str">
        <v/>
      </c>
      <c r="P453" s="114" t="str">
        <v/>
      </c>
      <c r="Q453" s="138" t="str">
        <f>IF(L452="","","Nº de alojamentos abrangidos")</f>
        <v/>
      </c>
      <c r="R453" s="138" t="str">
        <f t="shared" si="23"/>
        <v/>
      </c>
      <c r="S453" s="138" t="str" cm="1">
        <f t="array" ref="S453">IF(ISBLANK(INDEX('Infraestruturas Recolha'!$P$31:$T$105,INT((ROWS($B$1:B227)-1)/5)+1,MOD(ROWS($B$1:B227)-1,5)+1)),"",INDEX('Infraestruturas Recolha'!$P$31:$T$105,INT((ROWS($B$1:B227)-1)/5)+1,MOD(ROWS($B$1:B227)-1,5)+1))</f>
        <v/>
      </c>
      <c r="T453" s="138" t="str">
        <f>IF(OR(L453="",'Infraestruturas Recolha'!$L$108="",'Infraestruturas Recolha'!$C$108="(máximo 300 carateres)"),"",'Infraestruturas Recolha'!$L$108)</f>
        <v/>
      </c>
    </row>
    <row r="454" spans="1:20">
      <c r="A454" s="24" t="str">
        <f>IF(I454="","",IF(OR('Identificação da EG'!$B$7=0,'Identificação da EG'!$B$7=""),"",Capa!$C$10))</f>
        <v/>
      </c>
      <c r="B454" s="24" t="str">
        <f>IF(I454="","",IF(OR('Identificação da EG'!$B$7=0,'Identificação da EG'!$B$7=""),"",'Identificação da EG'!$B$7))</f>
        <v/>
      </c>
      <c r="C454" s="24" t="str">
        <f>IF(I454="","",IF(B454="","",VLOOKUP(B454,Auxiliar!$DK$23:$DL$45,2,0)))</f>
        <v/>
      </c>
      <c r="D454" s="24" t="str">
        <f>IF(I454="","",IF(OR('Identificação da EG'!$B$7=0,'Identificação da EG'!$B$7=""),"","Portugal"))</f>
        <v/>
      </c>
      <c r="E454" s="24" t="str">
        <f>IF(I454="","",'Identificação da EG'!$C$7)</f>
        <v/>
      </c>
      <c r="F454" s="24" t="str">
        <f>IF(I454="","",'Identificação da EG'!$E$7)</f>
        <v/>
      </c>
      <c r="G454" s="24" t="str">
        <f t="shared" si="22"/>
        <v/>
      </c>
      <c r="H454" s="24" t="str">
        <f>IF(I454="","",'Identificação da EG'!$D$7)</f>
        <v/>
      </c>
      <c r="I454" s="144" t="str">
        <f t="shared" si="21"/>
        <v/>
      </c>
      <c r="J454" s="114" t="str">
        <v/>
      </c>
      <c r="K454" s="138"/>
      <c r="L454" s="114" t="str">
        <v/>
      </c>
      <c r="M454" s="114" t="str">
        <v/>
      </c>
      <c r="N454" s="138"/>
      <c r="O454" s="114" t="str">
        <v/>
      </c>
      <c r="P454" s="114" t="str">
        <v/>
      </c>
      <c r="Q454" s="138" t="str">
        <f>IF(L452="","","Nº de estabelecimentos abrangidos")</f>
        <v/>
      </c>
      <c r="R454" s="138" t="str">
        <f t="shared" si="23"/>
        <v/>
      </c>
      <c r="S454" s="138" t="str" cm="1">
        <f t="array" ref="S454">IF(ISBLANK(INDEX('Infraestruturas Recolha'!$P$31:$T$105,INT((ROWS($B$1:B228)-1)/5)+1,MOD(ROWS($B$1:B228)-1,5)+1)),"",INDEX('Infraestruturas Recolha'!$P$31:$T$105,INT((ROWS($B$1:B228)-1)/5)+1,MOD(ROWS($B$1:B228)-1,5)+1))</f>
        <v/>
      </c>
      <c r="T454" s="138" t="str">
        <f>IF(OR(L454="",'Infraestruturas Recolha'!$L$108="",'Infraestruturas Recolha'!$C$108="(máximo 300 carateres)"),"",'Infraestruturas Recolha'!$L$108)</f>
        <v/>
      </c>
    </row>
    <row r="455" spans="1:20">
      <c r="A455" s="24" t="str">
        <f>IF(I455="","",IF(OR('Identificação da EG'!$B$7=0,'Identificação da EG'!$B$7=""),"",Capa!$C$10))</f>
        <v/>
      </c>
      <c r="B455" s="24" t="str">
        <f>IF(I455="","",IF(OR('Identificação da EG'!$B$7=0,'Identificação da EG'!$B$7=""),"",'Identificação da EG'!$B$7))</f>
        <v/>
      </c>
      <c r="C455" s="24" t="str">
        <f>IF(I455="","",IF(B455="","",VLOOKUP(B455,Auxiliar!$DK$23:$DL$45,2,0)))</f>
        <v/>
      </c>
      <c r="D455" s="24" t="str">
        <f>IF(I455="","",IF(OR('Identificação da EG'!$B$7=0,'Identificação da EG'!$B$7=""),"","Portugal"))</f>
        <v/>
      </c>
      <c r="E455" s="24" t="str">
        <f>IF(I455="","",'Identificação da EG'!$C$7)</f>
        <v/>
      </c>
      <c r="F455" s="24" t="str">
        <f>IF(I455="","",'Identificação da EG'!$E$7)</f>
        <v/>
      </c>
      <c r="G455" s="24" t="str">
        <f t="shared" si="22"/>
        <v/>
      </c>
      <c r="H455" s="24" t="str">
        <f>IF(I455="","",'Identificação da EG'!$D$7)</f>
        <v/>
      </c>
      <c r="I455" s="144" t="str">
        <f t="shared" si="21"/>
        <v/>
      </c>
      <c r="J455" s="114" t="str">
        <v/>
      </c>
      <c r="K455" s="138"/>
      <c r="L455" s="114" t="str">
        <v/>
      </c>
      <c r="M455" s="114" t="str">
        <v/>
      </c>
      <c r="N455" s="138"/>
      <c r="O455" s="114" t="str">
        <v/>
      </c>
      <c r="P455" s="114" t="str">
        <v/>
      </c>
      <c r="Q455" s="138" t="str">
        <f>IF(L453="","","Nº de alojamentos participantes")</f>
        <v/>
      </c>
      <c r="R455" s="138" t="str">
        <f t="shared" si="23"/>
        <v/>
      </c>
      <c r="S455" s="138" t="str" cm="1">
        <f t="array" ref="S455">IF(ISBLANK(INDEX('Infraestruturas Recolha'!$P$31:$T$105,INT((ROWS($B$1:B229)-1)/5)+1,MOD(ROWS($B$1:B229)-1,5)+1)),"",INDEX('Infraestruturas Recolha'!$P$31:$T$105,INT((ROWS($B$1:B229)-1)/5)+1,MOD(ROWS($B$1:B229)-1,5)+1))</f>
        <v/>
      </c>
      <c r="T455" s="138" t="str">
        <f>IF(OR(L455="",'Infraestruturas Recolha'!$L$108="",'Infraestruturas Recolha'!$C$108="(máximo 300 carateres)"),"",'Infraestruturas Recolha'!$L$108)</f>
        <v/>
      </c>
    </row>
    <row r="456" spans="1:20">
      <c r="A456" s="24" t="str">
        <f>IF(I456="","",IF(OR('Identificação da EG'!$B$7=0,'Identificação da EG'!$B$7=""),"",Capa!$C$10))</f>
        <v/>
      </c>
      <c r="B456" s="24" t="str">
        <f>IF(I456="","",IF(OR('Identificação da EG'!$B$7=0,'Identificação da EG'!$B$7=""),"",'Identificação da EG'!$B$7))</f>
        <v/>
      </c>
      <c r="C456" s="24" t="str">
        <f>IF(I456="","",IF(B456="","",VLOOKUP(B456,Auxiliar!$DK$23:$DL$45,2,0)))</f>
        <v/>
      </c>
      <c r="D456" s="24" t="str">
        <f>IF(I456="","",IF(OR('Identificação da EG'!$B$7=0,'Identificação da EG'!$B$7=""),"","Portugal"))</f>
        <v/>
      </c>
      <c r="E456" s="24" t="str">
        <f>IF(I456="","",'Identificação da EG'!$C$7)</f>
        <v/>
      </c>
      <c r="F456" s="24" t="str">
        <f>IF(I456="","",'Identificação da EG'!$E$7)</f>
        <v/>
      </c>
      <c r="G456" s="24" t="str">
        <f t="shared" si="22"/>
        <v/>
      </c>
      <c r="H456" s="24" t="str">
        <f>IF(I456="","",'Identificação da EG'!$D$7)</f>
        <v/>
      </c>
      <c r="I456" s="144" t="str">
        <f t="shared" si="21"/>
        <v/>
      </c>
      <c r="J456" s="114" t="str">
        <v/>
      </c>
      <c r="K456" s="138"/>
      <c r="L456" s="114" t="str">
        <v/>
      </c>
      <c r="M456" s="114" t="str">
        <v/>
      </c>
      <c r="N456" s="138"/>
      <c r="O456" s="114" t="str">
        <v/>
      </c>
      <c r="P456" s="114" t="str">
        <v/>
      </c>
      <c r="Q456" s="138" t="str">
        <f>IF(L454="","","Nº de estabelecimentos participantes")</f>
        <v/>
      </c>
      <c r="R456" s="138" t="str">
        <f t="shared" si="23"/>
        <v/>
      </c>
      <c r="S456" s="138" t="str" cm="1">
        <f t="array" ref="S456">IF(ISBLANK(INDEX('Infraestruturas Recolha'!$P$31:$T$105,INT((ROWS($B$1:B230)-1)/5)+1,MOD(ROWS($B$1:B230)-1,5)+1)),"",INDEX('Infraestruturas Recolha'!$P$31:$T$105,INT((ROWS($B$1:B230)-1)/5)+1,MOD(ROWS($B$1:B230)-1,5)+1))</f>
        <v/>
      </c>
      <c r="T456" s="138" t="str">
        <f>IF(OR(L456="",'Infraestruturas Recolha'!$L$108="",'Infraestruturas Recolha'!$C$108="(máximo 300 carateres)"),"",'Infraestruturas Recolha'!$L$108)</f>
        <v/>
      </c>
    </row>
    <row r="457" spans="1:20">
      <c r="A457" s="24" t="str">
        <f>IF(I457="","",IF(OR('Identificação da EG'!$B$7=0,'Identificação da EG'!$B$7=""),"",Capa!$C$10))</f>
        <v/>
      </c>
      <c r="B457" s="24" t="str">
        <f>IF(I457="","",IF(OR('Identificação da EG'!$B$7=0,'Identificação da EG'!$B$7=""),"",'Identificação da EG'!$B$7))</f>
        <v/>
      </c>
      <c r="C457" s="24" t="str">
        <f>IF(I457="","",IF(B457="","",VLOOKUP(B457,Auxiliar!$DK$23:$DL$45,2,0)))</f>
        <v/>
      </c>
      <c r="D457" s="24" t="str">
        <f>IF(I457="","",IF(OR('Identificação da EG'!$B$7=0,'Identificação da EG'!$B$7=""),"","Portugal"))</f>
        <v/>
      </c>
      <c r="E457" s="24" t="str">
        <f>IF(I457="","",'Identificação da EG'!$C$7)</f>
        <v/>
      </c>
      <c r="F457" s="24" t="str">
        <f>IF(I457="","",'Identificação da EG'!$E$7)</f>
        <v/>
      </c>
      <c r="G457" s="24" t="str">
        <f t="shared" si="22"/>
        <v/>
      </c>
      <c r="H457" s="24" t="str">
        <f>IF(I457="","",'Identificação da EG'!$D$7)</f>
        <v/>
      </c>
      <c r="I457" s="144" t="str">
        <f t="shared" si="21"/>
        <v/>
      </c>
      <c r="J457" s="114" t="str">
        <v/>
      </c>
      <c r="K457" s="138"/>
      <c r="L457" s="114" t="str">
        <v/>
      </c>
      <c r="M457" s="114" t="str">
        <v/>
      </c>
      <c r="N457" s="138"/>
      <c r="O457" s="114" t="str">
        <v/>
      </c>
      <c r="P457" s="114" t="str">
        <v/>
      </c>
      <c r="Q457" s="138" t="str">
        <f>IF(L457="","","Nº de contentores")</f>
        <v/>
      </c>
      <c r="R457" s="138" t="str">
        <f t="shared" si="23"/>
        <v/>
      </c>
      <c r="S457" s="138" t="str" cm="1">
        <f t="array" ref="S457">IF(ISBLANK(INDEX('Infraestruturas Recolha'!$P$31:$T$105,INT((ROWS($B$1:B231)-1)/5)+1,MOD(ROWS($B$1:B231)-1,5)+1)),"",INDEX('Infraestruturas Recolha'!$P$31:$T$105,INT((ROWS($B$1:B231)-1)/5)+1,MOD(ROWS($B$1:B231)-1,5)+1))</f>
        <v/>
      </c>
      <c r="T457" s="138" t="str">
        <f>IF(OR(L457="",'Infraestruturas Recolha'!$L$108="",'Infraestruturas Recolha'!$C$108="(máximo 300 carateres)"),"",'Infraestruturas Recolha'!$L$108)</f>
        <v/>
      </c>
    </row>
    <row r="458" spans="1:20">
      <c r="A458" s="24" t="str">
        <f>IF(I458="","",IF(OR('Identificação da EG'!$B$7=0,'Identificação da EG'!$B$7=""),"",Capa!$C$10))</f>
        <v/>
      </c>
      <c r="B458" s="24" t="str">
        <f>IF(I458="","",IF(OR('Identificação da EG'!$B$7=0,'Identificação da EG'!$B$7=""),"",'Identificação da EG'!$B$7))</f>
        <v/>
      </c>
      <c r="C458" s="24" t="str">
        <f>IF(I458="","",IF(B458="","",VLOOKUP(B458,Auxiliar!$DK$23:$DL$45,2,0)))</f>
        <v/>
      </c>
      <c r="D458" s="24" t="str">
        <f>IF(I458="","",IF(OR('Identificação da EG'!$B$7=0,'Identificação da EG'!$B$7=""),"","Portugal"))</f>
        <v/>
      </c>
      <c r="E458" s="24" t="str">
        <f>IF(I458="","",'Identificação da EG'!$C$7)</f>
        <v/>
      </c>
      <c r="F458" s="24" t="str">
        <f>IF(I458="","",'Identificação da EG'!$E$7)</f>
        <v/>
      </c>
      <c r="G458" s="24" t="str">
        <f t="shared" si="22"/>
        <v/>
      </c>
      <c r="H458" s="24" t="str">
        <f>IF(I458="","",'Identificação da EG'!$D$7)</f>
        <v/>
      </c>
      <c r="I458" s="144" t="str">
        <f t="shared" si="21"/>
        <v/>
      </c>
      <c r="J458" s="114" t="str">
        <v/>
      </c>
      <c r="K458" s="138"/>
      <c r="L458" s="114" t="str">
        <v/>
      </c>
      <c r="M458" s="114" t="str">
        <v/>
      </c>
      <c r="N458" s="138"/>
      <c r="O458" s="114" t="str">
        <v/>
      </c>
      <c r="P458" s="114" t="str">
        <v/>
      </c>
      <c r="Q458" s="138" t="str">
        <f>IF(L457="","","Nº de alojamentos abrangidos")</f>
        <v/>
      </c>
      <c r="R458" s="138" t="str">
        <f t="shared" si="23"/>
        <v/>
      </c>
      <c r="S458" s="138" t="str" cm="1">
        <f t="array" ref="S458">IF(ISBLANK(INDEX('Infraestruturas Recolha'!$P$31:$T$105,INT((ROWS($B$1:B232)-1)/5)+1,MOD(ROWS($B$1:B232)-1,5)+1)),"",INDEX('Infraestruturas Recolha'!$P$31:$T$105,INT((ROWS($B$1:B232)-1)/5)+1,MOD(ROWS($B$1:B232)-1,5)+1))</f>
        <v/>
      </c>
      <c r="T458" s="138" t="str">
        <f>IF(OR(L458="",'Infraestruturas Recolha'!$L$108="",'Infraestruturas Recolha'!$C$108="(máximo 300 carateres)"),"",'Infraestruturas Recolha'!$L$108)</f>
        <v/>
      </c>
    </row>
    <row r="459" spans="1:20">
      <c r="A459" s="24" t="str">
        <f>IF(I459="","",IF(OR('Identificação da EG'!$B$7=0,'Identificação da EG'!$B$7=""),"",Capa!$C$10))</f>
        <v/>
      </c>
      <c r="B459" s="24" t="str">
        <f>IF(I459="","",IF(OR('Identificação da EG'!$B$7=0,'Identificação da EG'!$B$7=""),"",'Identificação da EG'!$B$7))</f>
        <v/>
      </c>
      <c r="C459" s="24" t="str">
        <f>IF(I459="","",IF(B459="","",VLOOKUP(B459,Auxiliar!$DK$23:$DL$45,2,0)))</f>
        <v/>
      </c>
      <c r="D459" s="24" t="str">
        <f>IF(I459="","",IF(OR('Identificação da EG'!$B$7=0,'Identificação da EG'!$B$7=""),"","Portugal"))</f>
        <v/>
      </c>
      <c r="E459" s="24" t="str">
        <f>IF(I459="","",'Identificação da EG'!$C$7)</f>
        <v/>
      </c>
      <c r="F459" s="24" t="str">
        <f>IF(I459="","",'Identificação da EG'!$E$7)</f>
        <v/>
      </c>
      <c r="G459" s="24" t="str">
        <f t="shared" si="22"/>
        <v/>
      </c>
      <c r="H459" s="24" t="str">
        <f>IF(I459="","",'Identificação da EG'!$D$7)</f>
        <v/>
      </c>
      <c r="I459" s="144" t="str">
        <f t="shared" si="21"/>
        <v/>
      </c>
      <c r="J459" s="114" t="str">
        <v/>
      </c>
      <c r="K459" s="138"/>
      <c r="L459" s="114" t="str">
        <v/>
      </c>
      <c r="M459" s="114" t="str">
        <v/>
      </c>
      <c r="N459" s="138"/>
      <c r="O459" s="114" t="str">
        <v/>
      </c>
      <c r="P459" s="114" t="str">
        <v/>
      </c>
      <c r="Q459" s="138" t="str">
        <f>IF(L457="","","Nº de estabelecimentos abrangidos")</f>
        <v/>
      </c>
      <c r="R459" s="138" t="str">
        <f t="shared" si="23"/>
        <v/>
      </c>
      <c r="S459" s="138" t="str" cm="1">
        <f t="array" ref="S459">IF(ISBLANK(INDEX('Infraestruturas Recolha'!$P$31:$T$105,INT((ROWS($B$1:B233)-1)/5)+1,MOD(ROWS($B$1:B233)-1,5)+1)),"",INDEX('Infraestruturas Recolha'!$P$31:$T$105,INT((ROWS($B$1:B233)-1)/5)+1,MOD(ROWS($B$1:B233)-1,5)+1))</f>
        <v/>
      </c>
      <c r="T459" s="138" t="str">
        <f>IF(OR(L459="",'Infraestruturas Recolha'!$L$108="",'Infraestruturas Recolha'!$C$108="(máximo 300 carateres)"),"",'Infraestruturas Recolha'!$L$108)</f>
        <v/>
      </c>
    </row>
    <row r="460" spans="1:20">
      <c r="A460" s="24" t="str">
        <f>IF(I460="","",IF(OR('Identificação da EG'!$B$7=0,'Identificação da EG'!$B$7=""),"",Capa!$C$10))</f>
        <v/>
      </c>
      <c r="B460" s="24" t="str">
        <f>IF(I460="","",IF(OR('Identificação da EG'!$B$7=0,'Identificação da EG'!$B$7=""),"",'Identificação da EG'!$B$7))</f>
        <v/>
      </c>
      <c r="C460" s="24" t="str">
        <f>IF(I460="","",IF(B460="","",VLOOKUP(B460,Auxiliar!$DK$23:$DL$45,2,0)))</f>
        <v/>
      </c>
      <c r="D460" s="24" t="str">
        <f>IF(I460="","",IF(OR('Identificação da EG'!$B$7=0,'Identificação da EG'!$B$7=""),"","Portugal"))</f>
        <v/>
      </c>
      <c r="E460" s="24" t="str">
        <f>IF(I460="","",'Identificação da EG'!$C$7)</f>
        <v/>
      </c>
      <c r="F460" s="24" t="str">
        <f>IF(I460="","",'Identificação da EG'!$E$7)</f>
        <v/>
      </c>
      <c r="G460" s="24" t="str">
        <f t="shared" si="22"/>
        <v/>
      </c>
      <c r="H460" s="24" t="str">
        <f>IF(I460="","",'Identificação da EG'!$D$7)</f>
        <v/>
      </c>
      <c r="I460" s="144" t="str">
        <f t="shared" si="21"/>
        <v/>
      </c>
      <c r="J460" s="114" t="str">
        <v/>
      </c>
      <c r="K460" s="138"/>
      <c r="L460" s="114" t="str">
        <v/>
      </c>
      <c r="M460" s="114" t="str">
        <v/>
      </c>
      <c r="N460" s="138"/>
      <c r="O460" s="114" t="str">
        <v/>
      </c>
      <c r="P460" s="114" t="str">
        <v/>
      </c>
      <c r="Q460" s="138" t="str">
        <f>IF(L458="","","Nº de alojamentos participantes")</f>
        <v/>
      </c>
      <c r="R460" s="138" t="str">
        <f t="shared" si="23"/>
        <v/>
      </c>
      <c r="S460" s="138" t="str" cm="1">
        <f t="array" ref="S460">IF(ISBLANK(INDEX('Infraestruturas Recolha'!$P$31:$T$105,INT((ROWS($B$1:B234)-1)/5)+1,MOD(ROWS($B$1:B234)-1,5)+1)),"",INDEX('Infraestruturas Recolha'!$P$31:$T$105,INT((ROWS($B$1:B234)-1)/5)+1,MOD(ROWS($B$1:B234)-1,5)+1))</f>
        <v/>
      </c>
      <c r="T460" s="138" t="str">
        <f>IF(OR(L460="",'Infraestruturas Recolha'!$L$108="",'Infraestruturas Recolha'!$C$108="(máximo 300 carateres)"),"",'Infraestruturas Recolha'!$L$108)</f>
        <v/>
      </c>
    </row>
    <row r="461" spans="1:20">
      <c r="A461" s="24" t="str">
        <f>IF(I461="","",IF(OR('Identificação da EG'!$B$7=0,'Identificação da EG'!$B$7=""),"",Capa!$C$10))</f>
        <v/>
      </c>
      <c r="B461" s="24" t="str">
        <f>IF(I461="","",IF(OR('Identificação da EG'!$B$7=0,'Identificação da EG'!$B$7=""),"",'Identificação da EG'!$B$7))</f>
        <v/>
      </c>
      <c r="C461" s="24" t="str">
        <f>IF(I461="","",IF(B461="","",VLOOKUP(B461,Auxiliar!$DK$23:$DL$45,2,0)))</f>
        <v/>
      </c>
      <c r="D461" s="24" t="str">
        <f>IF(I461="","",IF(OR('Identificação da EG'!$B$7=0,'Identificação da EG'!$B$7=""),"","Portugal"))</f>
        <v/>
      </c>
      <c r="E461" s="24" t="str">
        <f>IF(I461="","",'Identificação da EG'!$C$7)</f>
        <v/>
      </c>
      <c r="F461" s="24" t="str">
        <f>IF(I461="","",'Identificação da EG'!$E$7)</f>
        <v/>
      </c>
      <c r="G461" s="24" t="str">
        <f t="shared" si="22"/>
        <v/>
      </c>
      <c r="H461" s="24" t="str">
        <f>IF(I461="","",'Identificação da EG'!$D$7)</f>
        <v/>
      </c>
      <c r="I461" s="144" t="str">
        <f t="shared" si="21"/>
        <v/>
      </c>
      <c r="J461" s="114" t="str">
        <v/>
      </c>
      <c r="K461" s="138"/>
      <c r="L461" s="114" t="str">
        <v/>
      </c>
      <c r="M461" s="114" t="str">
        <v/>
      </c>
      <c r="N461" s="138"/>
      <c r="O461" s="114" t="str">
        <v/>
      </c>
      <c r="P461" s="114" t="str">
        <v/>
      </c>
      <c r="Q461" s="138" t="str">
        <f>IF(L459="","","Nº de estabelecimentos participantes")</f>
        <v/>
      </c>
      <c r="R461" s="138" t="str">
        <f t="shared" si="23"/>
        <v/>
      </c>
      <c r="S461" s="138" t="str" cm="1">
        <f t="array" ref="S461">IF(ISBLANK(INDEX('Infraestruturas Recolha'!$P$31:$T$105,INT((ROWS($B$1:B235)-1)/5)+1,MOD(ROWS($B$1:B235)-1,5)+1)),"",INDEX('Infraestruturas Recolha'!$P$31:$T$105,INT((ROWS($B$1:B235)-1)/5)+1,MOD(ROWS($B$1:B235)-1,5)+1))</f>
        <v/>
      </c>
      <c r="T461" s="138" t="str">
        <f>IF(OR(L461="",'Infraestruturas Recolha'!$L$108="",'Infraestruturas Recolha'!$C$108="(máximo 300 carateres)"),"",'Infraestruturas Recolha'!$L$108)</f>
        <v/>
      </c>
    </row>
    <row r="462" spans="1:20">
      <c r="A462" s="24" t="str">
        <f>IF(I462="","",IF(OR('Identificação da EG'!$B$7=0,'Identificação da EG'!$B$7=""),"",Capa!$C$10))</f>
        <v/>
      </c>
      <c r="B462" s="24" t="str">
        <f>IF(I462="","",IF(OR('Identificação da EG'!$B$7=0,'Identificação da EG'!$B$7=""),"",'Identificação da EG'!$B$7))</f>
        <v/>
      </c>
      <c r="C462" s="24" t="str">
        <f>IF(I462="","",IF(B462="","",VLOOKUP(B462,Auxiliar!$DK$23:$DL$45,2,0)))</f>
        <v/>
      </c>
      <c r="D462" s="24" t="str">
        <f>IF(I462="","",IF(OR('Identificação da EG'!$B$7=0,'Identificação da EG'!$B$7=""),"","Portugal"))</f>
        <v/>
      </c>
      <c r="E462" s="24" t="str">
        <f>IF(I462="","",'Identificação da EG'!$C$7)</f>
        <v/>
      </c>
      <c r="F462" s="24" t="str">
        <f>IF(I462="","",'Identificação da EG'!$E$7)</f>
        <v/>
      </c>
      <c r="G462" s="24" t="str">
        <f t="shared" si="22"/>
        <v/>
      </c>
      <c r="H462" s="24" t="str">
        <f>IF(I462="","",'Identificação da EG'!$D$7)</f>
        <v/>
      </c>
      <c r="I462" s="144" t="str">
        <f t="shared" si="21"/>
        <v/>
      </c>
      <c r="J462" s="114" t="str">
        <v/>
      </c>
      <c r="K462" s="138"/>
      <c r="L462" s="114" t="str">
        <v/>
      </c>
      <c r="M462" s="114" t="str">
        <v/>
      </c>
      <c r="N462" s="138"/>
      <c r="O462" s="114" t="str">
        <v/>
      </c>
      <c r="P462" s="114" t="str">
        <v/>
      </c>
      <c r="Q462" s="138" t="str">
        <f>IF(L462="","","Nº de contentores")</f>
        <v/>
      </c>
      <c r="R462" s="138" t="str">
        <f t="shared" si="23"/>
        <v/>
      </c>
      <c r="S462" s="138" t="str" cm="1">
        <f t="array" ref="S462">IF(ISBLANK(INDEX('Infraestruturas Recolha'!$P$31:$T$105,INT((ROWS($B$1:B236)-1)/5)+1,MOD(ROWS($B$1:B236)-1,5)+1)),"",INDEX('Infraestruturas Recolha'!$P$31:$T$105,INT((ROWS($B$1:B236)-1)/5)+1,MOD(ROWS($B$1:B236)-1,5)+1))</f>
        <v/>
      </c>
      <c r="T462" s="138" t="str">
        <f>IF(OR(L462="",'Infraestruturas Recolha'!$L$108="",'Infraestruturas Recolha'!$C$108="(máximo 300 carateres)"),"",'Infraestruturas Recolha'!$L$108)</f>
        <v/>
      </c>
    </row>
    <row r="463" spans="1:20">
      <c r="A463" s="24" t="str">
        <f>IF(I463="","",IF(OR('Identificação da EG'!$B$7=0,'Identificação da EG'!$B$7=""),"",Capa!$C$10))</f>
        <v/>
      </c>
      <c r="B463" s="24" t="str">
        <f>IF(I463="","",IF(OR('Identificação da EG'!$B$7=0,'Identificação da EG'!$B$7=""),"",'Identificação da EG'!$B$7))</f>
        <v/>
      </c>
      <c r="C463" s="24" t="str">
        <f>IF(I463="","",IF(B463="","",VLOOKUP(B463,Auxiliar!$DK$23:$DL$45,2,0)))</f>
        <v/>
      </c>
      <c r="D463" s="24" t="str">
        <f>IF(I463="","",IF(OR('Identificação da EG'!$B$7=0,'Identificação da EG'!$B$7=""),"","Portugal"))</f>
        <v/>
      </c>
      <c r="E463" s="24" t="str">
        <f>IF(I463="","",'Identificação da EG'!$C$7)</f>
        <v/>
      </c>
      <c r="F463" s="24" t="str">
        <f>IF(I463="","",'Identificação da EG'!$E$7)</f>
        <v/>
      </c>
      <c r="G463" s="24" t="str">
        <f t="shared" si="22"/>
        <v/>
      </c>
      <c r="H463" s="24" t="str">
        <f>IF(I463="","",'Identificação da EG'!$D$7)</f>
        <v/>
      </c>
      <c r="I463" s="144" t="str">
        <f t="shared" si="21"/>
        <v/>
      </c>
      <c r="J463" s="114" t="str">
        <v/>
      </c>
      <c r="K463" s="138"/>
      <c r="L463" s="114" t="str">
        <v/>
      </c>
      <c r="M463" s="114" t="str">
        <v/>
      </c>
      <c r="N463" s="138"/>
      <c r="O463" s="114" t="str">
        <v/>
      </c>
      <c r="P463" s="114" t="str">
        <v/>
      </c>
      <c r="Q463" s="138" t="str">
        <f>IF(L462="","","Nº de alojamentos abrangidos")</f>
        <v/>
      </c>
      <c r="R463" s="138" t="str">
        <f t="shared" si="23"/>
        <v/>
      </c>
      <c r="S463" s="138" t="str" cm="1">
        <f t="array" ref="S463">IF(ISBLANK(INDEX('Infraestruturas Recolha'!$P$31:$T$105,INT((ROWS($B$1:B237)-1)/5)+1,MOD(ROWS($B$1:B237)-1,5)+1)),"",INDEX('Infraestruturas Recolha'!$P$31:$T$105,INT((ROWS($B$1:B237)-1)/5)+1,MOD(ROWS($B$1:B237)-1,5)+1))</f>
        <v/>
      </c>
      <c r="T463" s="138" t="str">
        <f>IF(OR(L463="",'Infraestruturas Recolha'!$L$108="",'Infraestruturas Recolha'!$C$108="(máximo 300 carateres)"),"",'Infraestruturas Recolha'!$L$108)</f>
        <v/>
      </c>
    </row>
    <row r="464" spans="1:20">
      <c r="A464" s="24" t="str">
        <f>IF(I464="","",IF(OR('Identificação da EG'!$B$7=0,'Identificação da EG'!$B$7=""),"",Capa!$C$10))</f>
        <v/>
      </c>
      <c r="B464" s="24" t="str">
        <f>IF(I464="","",IF(OR('Identificação da EG'!$B$7=0,'Identificação da EG'!$B$7=""),"",'Identificação da EG'!$B$7))</f>
        <v/>
      </c>
      <c r="C464" s="24" t="str">
        <f>IF(I464="","",IF(B464="","",VLOOKUP(B464,Auxiliar!$DK$23:$DL$45,2,0)))</f>
        <v/>
      </c>
      <c r="D464" s="24" t="str">
        <f>IF(I464="","",IF(OR('Identificação da EG'!$B$7=0,'Identificação da EG'!$B$7=""),"","Portugal"))</f>
        <v/>
      </c>
      <c r="E464" s="24" t="str">
        <f>IF(I464="","",'Identificação da EG'!$C$7)</f>
        <v/>
      </c>
      <c r="F464" s="24" t="str">
        <f>IF(I464="","",'Identificação da EG'!$E$7)</f>
        <v/>
      </c>
      <c r="G464" s="24" t="str">
        <f t="shared" si="22"/>
        <v/>
      </c>
      <c r="H464" s="24" t="str">
        <f>IF(I464="","",'Identificação da EG'!$D$7)</f>
        <v/>
      </c>
      <c r="I464" s="144" t="str">
        <f t="shared" si="21"/>
        <v/>
      </c>
      <c r="J464" s="114" t="str">
        <v/>
      </c>
      <c r="K464" s="138"/>
      <c r="L464" s="114" t="str">
        <v/>
      </c>
      <c r="M464" s="114" t="str">
        <v/>
      </c>
      <c r="N464" s="138"/>
      <c r="O464" s="114" t="str">
        <v/>
      </c>
      <c r="P464" s="114" t="str">
        <v/>
      </c>
      <c r="Q464" s="138" t="str">
        <f>IF(L462="","","Nº de estabelecimentos abrangidos")</f>
        <v/>
      </c>
      <c r="R464" s="138" t="str">
        <f t="shared" si="23"/>
        <v/>
      </c>
      <c r="S464" s="138" t="str" cm="1">
        <f t="array" ref="S464">IF(ISBLANK(INDEX('Infraestruturas Recolha'!$P$31:$T$105,INT((ROWS($B$1:B238)-1)/5)+1,MOD(ROWS($B$1:B238)-1,5)+1)),"",INDEX('Infraestruturas Recolha'!$P$31:$T$105,INT((ROWS($B$1:B238)-1)/5)+1,MOD(ROWS($B$1:B238)-1,5)+1))</f>
        <v/>
      </c>
      <c r="T464" s="138" t="str">
        <f>IF(OR(L464="",'Infraestruturas Recolha'!$L$108="",'Infraestruturas Recolha'!$C$108="(máximo 300 carateres)"),"",'Infraestruturas Recolha'!$L$108)</f>
        <v/>
      </c>
    </row>
    <row r="465" spans="1:20">
      <c r="A465" s="24" t="str">
        <f>IF(I465="","",IF(OR('Identificação da EG'!$B$7=0,'Identificação da EG'!$B$7=""),"",Capa!$C$10))</f>
        <v/>
      </c>
      <c r="B465" s="24" t="str">
        <f>IF(I465="","",IF(OR('Identificação da EG'!$B$7=0,'Identificação da EG'!$B$7=""),"",'Identificação da EG'!$B$7))</f>
        <v/>
      </c>
      <c r="C465" s="24" t="str">
        <f>IF(I465="","",IF(B465="","",VLOOKUP(B465,Auxiliar!$DK$23:$DL$45,2,0)))</f>
        <v/>
      </c>
      <c r="D465" s="24" t="str">
        <f>IF(I465="","",IF(OR('Identificação da EG'!$B$7=0,'Identificação da EG'!$B$7=""),"","Portugal"))</f>
        <v/>
      </c>
      <c r="E465" s="24" t="str">
        <f>IF(I465="","",'Identificação da EG'!$C$7)</f>
        <v/>
      </c>
      <c r="F465" s="24" t="str">
        <f>IF(I465="","",'Identificação da EG'!$E$7)</f>
        <v/>
      </c>
      <c r="G465" s="24" t="str">
        <f t="shared" si="22"/>
        <v/>
      </c>
      <c r="H465" s="24" t="str">
        <f>IF(I465="","",'Identificação da EG'!$D$7)</f>
        <v/>
      </c>
      <c r="I465" s="144" t="str">
        <f t="shared" si="21"/>
        <v/>
      </c>
      <c r="J465" s="114" t="str">
        <v/>
      </c>
      <c r="K465" s="138"/>
      <c r="L465" s="114" t="str">
        <v/>
      </c>
      <c r="M465" s="114" t="str">
        <v/>
      </c>
      <c r="N465" s="138"/>
      <c r="O465" s="114" t="str">
        <v/>
      </c>
      <c r="P465" s="114" t="str">
        <v/>
      </c>
      <c r="Q465" s="138" t="str">
        <f>IF(L463="","","Nº de alojamentos participantes")</f>
        <v/>
      </c>
      <c r="R465" s="138" t="str">
        <f t="shared" si="23"/>
        <v/>
      </c>
      <c r="S465" s="138" t="str" cm="1">
        <f t="array" ref="S465">IF(ISBLANK(INDEX('Infraestruturas Recolha'!$P$31:$T$105,INT((ROWS($B$1:B239)-1)/5)+1,MOD(ROWS($B$1:B239)-1,5)+1)),"",INDEX('Infraestruturas Recolha'!$P$31:$T$105,INT((ROWS($B$1:B239)-1)/5)+1,MOD(ROWS($B$1:B239)-1,5)+1))</f>
        <v/>
      </c>
      <c r="T465" s="138" t="str">
        <f>IF(OR(L465="",'Infraestruturas Recolha'!$L$108="",'Infraestruturas Recolha'!$C$108="(máximo 300 carateres)"),"",'Infraestruturas Recolha'!$L$108)</f>
        <v/>
      </c>
    </row>
    <row r="466" spans="1:20">
      <c r="A466" s="24" t="str">
        <f>IF(I466="","",IF(OR('Identificação da EG'!$B$7=0,'Identificação da EG'!$B$7=""),"",Capa!$C$10))</f>
        <v/>
      </c>
      <c r="B466" s="24" t="str">
        <f>IF(I466="","",IF(OR('Identificação da EG'!$B$7=0,'Identificação da EG'!$B$7=""),"",'Identificação da EG'!$B$7))</f>
        <v/>
      </c>
      <c r="C466" s="24" t="str">
        <f>IF(I466="","",IF(B466="","",VLOOKUP(B466,Auxiliar!$DK$23:$DL$45,2,0)))</f>
        <v/>
      </c>
      <c r="D466" s="24" t="str">
        <f>IF(I466="","",IF(OR('Identificação da EG'!$B$7=0,'Identificação da EG'!$B$7=""),"","Portugal"))</f>
        <v/>
      </c>
      <c r="E466" s="24" t="str">
        <f>IF(I466="","",'Identificação da EG'!$C$7)</f>
        <v/>
      </c>
      <c r="F466" s="24" t="str">
        <f>IF(I466="","",'Identificação da EG'!$E$7)</f>
        <v/>
      </c>
      <c r="G466" s="24" t="str">
        <f t="shared" si="22"/>
        <v/>
      </c>
      <c r="H466" s="24" t="str">
        <f>IF(I466="","",'Identificação da EG'!$D$7)</f>
        <v/>
      </c>
      <c r="I466" s="144" t="str">
        <f t="shared" si="21"/>
        <v/>
      </c>
      <c r="J466" s="114" t="str">
        <v/>
      </c>
      <c r="K466" s="138"/>
      <c r="L466" s="114" t="str">
        <v/>
      </c>
      <c r="M466" s="114" t="str">
        <v/>
      </c>
      <c r="N466" s="138"/>
      <c r="O466" s="114" t="str">
        <v/>
      </c>
      <c r="P466" s="114" t="str">
        <v/>
      </c>
      <c r="Q466" s="138" t="str">
        <f>IF(L464="","","Nº de estabelecimentos participantes")</f>
        <v/>
      </c>
      <c r="R466" s="138" t="str">
        <f t="shared" si="23"/>
        <v/>
      </c>
      <c r="S466" s="138" t="str" cm="1">
        <f t="array" ref="S466">IF(ISBLANK(INDEX('Infraestruturas Recolha'!$P$31:$T$105,INT((ROWS($B$1:B240)-1)/5)+1,MOD(ROWS($B$1:B240)-1,5)+1)),"",INDEX('Infraestruturas Recolha'!$P$31:$T$105,INT((ROWS($B$1:B240)-1)/5)+1,MOD(ROWS($B$1:B240)-1,5)+1))</f>
        <v/>
      </c>
      <c r="T466" s="138" t="str">
        <f>IF(OR(L466="",'Infraestruturas Recolha'!$L$108="",'Infraestruturas Recolha'!$C$108="(máximo 300 carateres)"),"",'Infraestruturas Recolha'!$L$108)</f>
        <v/>
      </c>
    </row>
    <row r="467" spans="1:20">
      <c r="A467" s="24" t="str">
        <f>IF(I467="","",IF(OR('Identificação da EG'!$B$7=0,'Identificação da EG'!$B$7=""),"",Capa!$C$10))</f>
        <v/>
      </c>
      <c r="B467" s="24" t="str">
        <f>IF(I467="","",IF(OR('Identificação da EG'!$B$7=0,'Identificação da EG'!$B$7=""),"",'Identificação da EG'!$B$7))</f>
        <v/>
      </c>
      <c r="C467" s="24" t="str">
        <f>IF(I467="","",IF(B467="","",VLOOKUP(B467,Auxiliar!$DK$23:$DL$45,2,0)))</f>
        <v/>
      </c>
      <c r="D467" s="24" t="str">
        <f>IF(I467="","",IF(OR('Identificação da EG'!$B$7=0,'Identificação da EG'!$B$7=""),"","Portugal"))</f>
        <v/>
      </c>
      <c r="E467" s="24" t="str">
        <f>IF(I467="","",'Identificação da EG'!$C$7)</f>
        <v/>
      </c>
      <c r="F467" s="24" t="str">
        <f>IF(I467="","",'Identificação da EG'!$E$7)</f>
        <v/>
      </c>
      <c r="G467" s="24" t="str">
        <f t="shared" si="22"/>
        <v/>
      </c>
      <c r="H467" s="24" t="str">
        <f>IF(I467="","",'Identificação da EG'!$D$7)</f>
        <v/>
      </c>
      <c r="I467" s="144" t="str">
        <f t="shared" si="21"/>
        <v/>
      </c>
      <c r="J467" s="114" t="str">
        <v/>
      </c>
      <c r="K467" s="138"/>
      <c r="L467" s="114" t="str">
        <v/>
      </c>
      <c r="M467" s="114" t="str">
        <v/>
      </c>
      <c r="N467" s="138"/>
      <c r="O467" s="114" t="str">
        <v/>
      </c>
      <c r="P467" s="114" t="str">
        <v/>
      </c>
      <c r="Q467" s="138" t="str">
        <f>IF(L467="","","Nº de contentores")</f>
        <v/>
      </c>
      <c r="R467" s="138" t="str">
        <f t="shared" si="23"/>
        <v/>
      </c>
      <c r="S467" s="138" t="str" cm="1">
        <f t="array" ref="S467">IF(ISBLANK(INDEX('Infraestruturas Recolha'!$P$31:$T$105,INT((ROWS($B$1:B241)-1)/5)+1,MOD(ROWS($B$1:B241)-1,5)+1)),"",INDEX('Infraestruturas Recolha'!$P$31:$T$105,INT((ROWS($B$1:B241)-1)/5)+1,MOD(ROWS($B$1:B241)-1,5)+1))</f>
        <v/>
      </c>
      <c r="T467" s="138" t="str">
        <f>IF(OR(L467="",'Infraestruturas Recolha'!$L$108="",'Infraestruturas Recolha'!$C$108="(máximo 300 carateres)"),"",'Infraestruturas Recolha'!$L$108)</f>
        <v/>
      </c>
    </row>
    <row r="468" spans="1:20">
      <c r="A468" s="24" t="str">
        <f>IF(I468="","",IF(OR('Identificação da EG'!$B$7=0,'Identificação da EG'!$B$7=""),"",Capa!$C$10))</f>
        <v/>
      </c>
      <c r="B468" s="24" t="str">
        <f>IF(I468="","",IF(OR('Identificação da EG'!$B$7=0,'Identificação da EG'!$B$7=""),"",'Identificação da EG'!$B$7))</f>
        <v/>
      </c>
      <c r="C468" s="24" t="str">
        <f>IF(I468="","",IF(B468="","",VLOOKUP(B468,Auxiliar!$DK$23:$DL$45,2,0)))</f>
        <v/>
      </c>
      <c r="D468" s="24" t="str">
        <f>IF(I468="","",IF(OR('Identificação da EG'!$B$7=0,'Identificação da EG'!$B$7=""),"","Portugal"))</f>
        <v/>
      </c>
      <c r="E468" s="24" t="str">
        <f>IF(I468="","",'Identificação da EG'!$C$7)</f>
        <v/>
      </c>
      <c r="F468" s="24" t="str">
        <f>IF(I468="","",'Identificação da EG'!$E$7)</f>
        <v/>
      </c>
      <c r="G468" s="24" t="str">
        <f t="shared" si="22"/>
        <v/>
      </c>
      <c r="H468" s="24" t="str">
        <f>IF(I468="","",'Identificação da EG'!$D$7)</f>
        <v/>
      </c>
      <c r="I468" s="144" t="str">
        <f t="shared" si="21"/>
        <v/>
      </c>
      <c r="J468" s="114" t="str">
        <v/>
      </c>
      <c r="K468" s="138"/>
      <c r="L468" s="114" t="str">
        <v/>
      </c>
      <c r="M468" s="114" t="str">
        <v/>
      </c>
      <c r="N468" s="138"/>
      <c r="O468" s="114" t="str">
        <v/>
      </c>
      <c r="P468" s="114" t="str">
        <v/>
      </c>
      <c r="Q468" s="138" t="str">
        <f>IF(L467="","","Nº de alojamentos abrangidos")</f>
        <v/>
      </c>
      <c r="R468" s="138" t="str">
        <f t="shared" si="23"/>
        <v/>
      </c>
      <c r="S468" s="138" t="str" cm="1">
        <f t="array" ref="S468">IF(ISBLANK(INDEX('Infraestruturas Recolha'!$P$31:$T$105,INT((ROWS($B$1:B242)-1)/5)+1,MOD(ROWS($B$1:B242)-1,5)+1)),"",INDEX('Infraestruturas Recolha'!$P$31:$T$105,INT((ROWS($B$1:B242)-1)/5)+1,MOD(ROWS($B$1:B242)-1,5)+1))</f>
        <v/>
      </c>
      <c r="T468" s="138" t="str">
        <f>IF(OR(L468="",'Infraestruturas Recolha'!$L$108="",'Infraestruturas Recolha'!$C$108="(máximo 300 carateres)"),"",'Infraestruturas Recolha'!$L$108)</f>
        <v/>
      </c>
    </row>
    <row r="469" spans="1:20">
      <c r="A469" s="24" t="str">
        <f>IF(I469="","",IF(OR('Identificação da EG'!$B$7=0,'Identificação da EG'!$B$7=""),"",Capa!$C$10))</f>
        <v/>
      </c>
      <c r="B469" s="24" t="str">
        <f>IF(I469="","",IF(OR('Identificação da EG'!$B$7=0,'Identificação da EG'!$B$7=""),"",'Identificação da EG'!$B$7))</f>
        <v/>
      </c>
      <c r="C469" s="24" t="str">
        <f>IF(I469="","",IF(B469="","",VLOOKUP(B469,Auxiliar!$DK$23:$DL$45,2,0)))</f>
        <v/>
      </c>
      <c r="D469" s="24" t="str">
        <f>IF(I469="","",IF(OR('Identificação da EG'!$B$7=0,'Identificação da EG'!$B$7=""),"","Portugal"))</f>
        <v/>
      </c>
      <c r="E469" s="24" t="str">
        <f>IF(I469="","",'Identificação da EG'!$C$7)</f>
        <v/>
      </c>
      <c r="F469" s="24" t="str">
        <f>IF(I469="","",'Identificação da EG'!$E$7)</f>
        <v/>
      </c>
      <c r="G469" s="24" t="str">
        <f t="shared" si="22"/>
        <v/>
      </c>
      <c r="H469" s="24" t="str">
        <f>IF(I469="","",'Identificação da EG'!$D$7)</f>
        <v/>
      </c>
      <c r="I469" s="144" t="str">
        <f t="shared" si="21"/>
        <v/>
      </c>
      <c r="J469" s="114" t="str">
        <v/>
      </c>
      <c r="K469" s="138"/>
      <c r="L469" s="114" t="str">
        <v/>
      </c>
      <c r="M469" s="114" t="str">
        <v/>
      </c>
      <c r="N469" s="138"/>
      <c r="O469" s="114" t="str">
        <v/>
      </c>
      <c r="P469" s="114" t="str">
        <v/>
      </c>
      <c r="Q469" s="138" t="str">
        <f>IF(L467="","","Nº de estabelecimentos abrangidos")</f>
        <v/>
      </c>
      <c r="R469" s="138" t="str">
        <f t="shared" si="23"/>
        <v/>
      </c>
      <c r="S469" s="138" t="str" cm="1">
        <f t="array" ref="S469">IF(ISBLANK(INDEX('Infraestruturas Recolha'!$P$31:$T$105,INT((ROWS($B$1:B243)-1)/5)+1,MOD(ROWS($B$1:B243)-1,5)+1)),"",INDEX('Infraestruturas Recolha'!$P$31:$T$105,INT((ROWS($B$1:B243)-1)/5)+1,MOD(ROWS($B$1:B243)-1,5)+1))</f>
        <v/>
      </c>
      <c r="T469" s="138" t="str">
        <f>IF(OR(L469="",'Infraestruturas Recolha'!$L$108="",'Infraestruturas Recolha'!$C$108="(máximo 300 carateres)"),"",'Infraestruturas Recolha'!$L$108)</f>
        <v/>
      </c>
    </row>
    <row r="470" spans="1:20">
      <c r="A470" s="24" t="str">
        <f>IF(I470="","",IF(OR('Identificação da EG'!$B$7=0,'Identificação da EG'!$B$7=""),"",Capa!$C$10))</f>
        <v/>
      </c>
      <c r="B470" s="24" t="str">
        <f>IF(I470="","",IF(OR('Identificação da EG'!$B$7=0,'Identificação da EG'!$B$7=""),"",'Identificação da EG'!$B$7))</f>
        <v/>
      </c>
      <c r="C470" s="24" t="str">
        <f>IF(I470="","",IF(B470="","",VLOOKUP(B470,Auxiliar!$DK$23:$DL$45,2,0)))</f>
        <v/>
      </c>
      <c r="D470" s="24" t="str">
        <f>IF(I470="","",IF(OR('Identificação da EG'!$B$7=0,'Identificação da EG'!$B$7=""),"","Portugal"))</f>
        <v/>
      </c>
      <c r="E470" s="24" t="str">
        <f>IF(I470="","",'Identificação da EG'!$C$7)</f>
        <v/>
      </c>
      <c r="F470" s="24" t="str">
        <f>IF(I470="","",'Identificação da EG'!$E$7)</f>
        <v/>
      </c>
      <c r="G470" s="24" t="str">
        <f t="shared" si="22"/>
        <v/>
      </c>
      <c r="H470" s="24" t="str">
        <f>IF(I470="","",'Identificação da EG'!$D$7)</f>
        <v/>
      </c>
      <c r="I470" s="144" t="str">
        <f t="shared" si="21"/>
        <v/>
      </c>
      <c r="J470" s="114" t="str">
        <v/>
      </c>
      <c r="K470" s="138"/>
      <c r="L470" s="114" t="str">
        <v/>
      </c>
      <c r="M470" s="114" t="str">
        <v/>
      </c>
      <c r="N470" s="138"/>
      <c r="O470" s="114" t="str">
        <v/>
      </c>
      <c r="P470" s="114" t="str">
        <v/>
      </c>
      <c r="Q470" s="138" t="str">
        <f>IF(L468="","","Nº de alojamentos participantes")</f>
        <v/>
      </c>
      <c r="R470" s="138" t="str">
        <f t="shared" si="23"/>
        <v/>
      </c>
      <c r="S470" s="138" t="str" cm="1">
        <f t="array" ref="S470">IF(ISBLANK(INDEX('Infraestruturas Recolha'!$P$31:$T$105,INT((ROWS($B$1:B244)-1)/5)+1,MOD(ROWS($B$1:B244)-1,5)+1)),"",INDEX('Infraestruturas Recolha'!$P$31:$T$105,INT((ROWS($B$1:B244)-1)/5)+1,MOD(ROWS($B$1:B244)-1,5)+1))</f>
        <v/>
      </c>
      <c r="T470" s="138" t="str">
        <f>IF(OR(L470="",'Infraestruturas Recolha'!$L$108="",'Infraestruturas Recolha'!$C$108="(máximo 300 carateres)"),"",'Infraestruturas Recolha'!$L$108)</f>
        <v/>
      </c>
    </row>
    <row r="471" spans="1:20">
      <c r="A471" s="24" t="str">
        <f>IF(I471="","",IF(OR('Identificação da EG'!$B$7=0,'Identificação da EG'!$B$7=""),"",Capa!$C$10))</f>
        <v/>
      </c>
      <c r="B471" s="24" t="str">
        <f>IF(I471="","",IF(OR('Identificação da EG'!$B$7=0,'Identificação da EG'!$B$7=""),"",'Identificação da EG'!$B$7))</f>
        <v/>
      </c>
      <c r="C471" s="24" t="str">
        <f>IF(I471="","",IF(B471="","",VLOOKUP(B471,Auxiliar!$DK$23:$DL$45,2,0)))</f>
        <v/>
      </c>
      <c r="D471" s="24" t="str">
        <f>IF(I471="","",IF(OR('Identificação da EG'!$B$7=0,'Identificação da EG'!$B$7=""),"","Portugal"))</f>
        <v/>
      </c>
      <c r="E471" s="24" t="str">
        <f>IF(I471="","",'Identificação da EG'!$C$7)</f>
        <v/>
      </c>
      <c r="F471" s="24" t="str">
        <f>IF(I471="","",'Identificação da EG'!$E$7)</f>
        <v/>
      </c>
      <c r="G471" s="24" t="str">
        <f t="shared" si="22"/>
        <v/>
      </c>
      <c r="H471" s="24" t="str">
        <f>IF(I471="","",'Identificação da EG'!$D$7)</f>
        <v/>
      </c>
      <c r="I471" s="144" t="str">
        <f t="shared" si="21"/>
        <v/>
      </c>
      <c r="J471" s="114" t="str">
        <v/>
      </c>
      <c r="K471" s="138"/>
      <c r="L471" s="114" t="str">
        <v/>
      </c>
      <c r="M471" s="114" t="str">
        <v/>
      </c>
      <c r="N471" s="138"/>
      <c r="O471" s="114" t="str">
        <v/>
      </c>
      <c r="P471" s="114" t="str">
        <v/>
      </c>
      <c r="Q471" s="138" t="str">
        <f>IF(L469="","","Nº de estabelecimentos participantes")</f>
        <v/>
      </c>
      <c r="R471" s="138" t="str">
        <f t="shared" si="23"/>
        <v/>
      </c>
      <c r="S471" s="138" t="str" cm="1">
        <f t="array" ref="S471">IF(ISBLANK(INDEX('Infraestruturas Recolha'!$P$31:$T$105,INT((ROWS($B$1:B245)-1)/5)+1,MOD(ROWS($B$1:B245)-1,5)+1)),"",INDEX('Infraestruturas Recolha'!$P$31:$T$105,INT((ROWS($B$1:B245)-1)/5)+1,MOD(ROWS($B$1:B245)-1,5)+1))</f>
        <v/>
      </c>
      <c r="T471" s="138" t="str">
        <f>IF(OR(L471="",'Infraestruturas Recolha'!$L$108="",'Infraestruturas Recolha'!$C$108="(máximo 300 carateres)"),"",'Infraestruturas Recolha'!$L$108)</f>
        <v/>
      </c>
    </row>
    <row r="472" spans="1:20">
      <c r="A472" s="24" t="str">
        <f>IF(I472="","",IF(OR('Identificação da EG'!$B$7=0,'Identificação da EG'!$B$7=""),"",Capa!$C$10))</f>
        <v/>
      </c>
      <c r="B472" s="24" t="str">
        <f>IF(I472="","",IF(OR('Identificação da EG'!$B$7=0,'Identificação da EG'!$B$7=""),"",'Identificação da EG'!$B$7))</f>
        <v/>
      </c>
      <c r="C472" s="24" t="str">
        <f>IF(I472="","",IF(B472="","",VLOOKUP(B472,Auxiliar!$DK$23:$DL$45,2,0)))</f>
        <v/>
      </c>
      <c r="D472" s="24" t="str">
        <f>IF(I472="","",IF(OR('Identificação da EG'!$B$7=0,'Identificação da EG'!$B$7=""),"","Portugal"))</f>
        <v/>
      </c>
      <c r="E472" s="24" t="str">
        <f>IF(I472="","",'Identificação da EG'!$C$7)</f>
        <v/>
      </c>
      <c r="F472" s="24" t="str">
        <f>IF(I472="","",'Identificação da EG'!$E$7)</f>
        <v/>
      </c>
      <c r="G472" s="24" t="str">
        <f t="shared" si="22"/>
        <v/>
      </c>
      <c r="H472" s="24" t="str">
        <f>IF(I472="","",'Identificação da EG'!$D$7)</f>
        <v/>
      </c>
      <c r="I472" s="144" t="str">
        <f t="shared" si="21"/>
        <v/>
      </c>
      <c r="J472" s="114" t="str">
        <v/>
      </c>
      <c r="K472" s="138"/>
      <c r="L472" s="114" t="str">
        <v/>
      </c>
      <c r="M472" s="114" t="str">
        <v/>
      </c>
      <c r="N472" s="138"/>
      <c r="O472" s="114" t="str">
        <v/>
      </c>
      <c r="P472" s="114" t="str">
        <v/>
      </c>
      <c r="Q472" s="138" t="str">
        <f>IF(L472="","","Nº de contentores")</f>
        <v/>
      </c>
      <c r="R472" s="138" t="str">
        <f t="shared" si="23"/>
        <v/>
      </c>
      <c r="S472" s="138" t="str" cm="1">
        <f t="array" ref="S472">IF(ISBLANK(INDEX('Infraestruturas Recolha'!$P$31:$T$105,INT((ROWS($B$1:B246)-1)/5)+1,MOD(ROWS($B$1:B246)-1,5)+1)),"",INDEX('Infraestruturas Recolha'!$P$31:$T$105,INT((ROWS($B$1:B246)-1)/5)+1,MOD(ROWS($B$1:B246)-1,5)+1))</f>
        <v/>
      </c>
      <c r="T472" s="138" t="str">
        <f>IF(OR(L472="",'Infraestruturas Recolha'!$L$108="",'Infraestruturas Recolha'!$C$108="(máximo 300 carateres)"),"",'Infraestruturas Recolha'!$L$108)</f>
        <v/>
      </c>
    </row>
    <row r="473" spans="1:20">
      <c r="A473" s="24" t="str">
        <f>IF(I473="","",IF(OR('Identificação da EG'!$B$7=0,'Identificação da EG'!$B$7=""),"",Capa!$C$10))</f>
        <v/>
      </c>
      <c r="B473" s="24" t="str">
        <f>IF(I473="","",IF(OR('Identificação da EG'!$B$7=0,'Identificação da EG'!$B$7=""),"",'Identificação da EG'!$B$7))</f>
        <v/>
      </c>
      <c r="C473" s="24" t="str">
        <f>IF(I473="","",IF(B473="","",VLOOKUP(B473,Auxiliar!$DK$23:$DL$45,2,0)))</f>
        <v/>
      </c>
      <c r="D473" s="24" t="str">
        <f>IF(I473="","",IF(OR('Identificação da EG'!$B$7=0,'Identificação da EG'!$B$7=""),"","Portugal"))</f>
        <v/>
      </c>
      <c r="E473" s="24" t="str">
        <f>IF(I473="","",'Identificação da EG'!$C$7)</f>
        <v/>
      </c>
      <c r="F473" s="24" t="str">
        <f>IF(I473="","",'Identificação da EG'!$E$7)</f>
        <v/>
      </c>
      <c r="G473" s="24" t="str">
        <f t="shared" si="22"/>
        <v/>
      </c>
      <c r="H473" s="24" t="str">
        <f>IF(I473="","",'Identificação da EG'!$D$7)</f>
        <v/>
      </c>
      <c r="I473" s="144" t="str">
        <f t="shared" si="21"/>
        <v/>
      </c>
      <c r="J473" s="114" t="str">
        <v/>
      </c>
      <c r="K473" s="138"/>
      <c r="L473" s="114" t="str">
        <v/>
      </c>
      <c r="M473" s="114" t="str">
        <v/>
      </c>
      <c r="N473" s="138"/>
      <c r="O473" s="114" t="str">
        <v/>
      </c>
      <c r="P473" s="114" t="str">
        <v/>
      </c>
      <c r="Q473" s="138" t="str">
        <f>IF(L472="","","Nº de alojamentos abrangidos")</f>
        <v/>
      </c>
      <c r="R473" s="138" t="str">
        <f t="shared" si="23"/>
        <v/>
      </c>
      <c r="S473" s="138" t="str" cm="1">
        <f t="array" ref="S473">IF(ISBLANK(INDEX('Infraestruturas Recolha'!$P$31:$T$105,INT((ROWS($B$1:B247)-1)/5)+1,MOD(ROWS($B$1:B247)-1,5)+1)),"",INDEX('Infraestruturas Recolha'!$P$31:$T$105,INT((ROWS($B$1:B247)-1)/5)+1,MOD(ROWS($B$1:B247)-1,5)+1))</f>
        <v/>
      </c>
      <c r="T473" s="138" t="str">
        <f>IF(OR(L473="",'Infraestruturas Recolha'!$L$108="",'Infraestruturas Recolha'!$C$108="(máximo 300 carateres)"),"",'Infraestruturas Recolha'!$L$108)</f>
        <v/>
      </c>
    </row>
    <row r="474" spans="1:20">
      <c r="A474" s="24" t="str">
        <f>IF(I474="","",IF(OR('Identificação da EG'!$B$7=0,'Identificação da EG'!$B$7=""),"",Capa!$C$10))</f>
        <v/>
      </c>
      <c r="B474" s="24" t="str">
        <f>IF(I474="","",IF(OR('Identificação da EG'!$B$7=0,'Identificação da EG'!$B$7=""),"",'Identificação da EG'!$B$7))</f>
        <v/>
      </c>
      <c r="C474" s="24" t="str">
        <f>IF(I474="","",IF(B474="","",VLOOKUP(B474,Auxiliar!$DK$23:$DL$45,2,0)))</f>
        <v/>
      </c>
      <c r="D474" s="24" t="str">
        <f>IF(I474="","",IF(OR('Identificação da EG'!$B$7=0,'Identificação da EG'!$B$7=""),"","Portugal"))</f>
        <v/>
      </c>
      <c r="E474" s="24" t="str">
        <f>IF(I474="","",'Identificação da EG'!$C$7)</f>
        <v/>
      </c>
      <c r="F474" s="24" t="str">
        <f>IF(I474="","",'Identificação da EG'!$E$7)</f>
        <v/>
      </c>
      <c r="G474" s="24" t="str">
        <f t="shared" si="22"/>
        <v/>
      </c>
      <c r="H474" s="24" t="str">
        <f>IF(I474="","",'Identificação da EG'!$D$7)</f>
        <v/>
      </c>
      <c r="I474" s="144" t="str">
        <f t="shared" si="21"/>
        <v/>
      </c>
      <c r="J474" s="114" t="str">
        <v/>
      </c>
      <c r="K474" s="138"/>
      <c r="L474" s="114" t="str">
        <v/>
      </c>
      <c r="M474" s="114" t="str">
        <v/>
      </c>
      <c r="N474" s="138"/>
      <c r="O474" s="114" t="str">
        <v/>
      </c>
      <c r="P474" s="114" t="str">
        <v/>
      </c>
      <c r="Q474" s="138" t="str">
        <f>IF(L472="","","Nº de estabelecimentos abrangidos")</f>
        <v/>
      </c>
      <c r="R474" s="138" t="str">
        <f t="shared" si="23"/>
        <v/>
      </c>
      <c r="S474" s="138" t="str" cm="1">
        <f t="array" ref="S474">IF(ISBLANK(INDEX('Infraestruturas Recolha'!$P$31:$T$105,INT((ROWS($B$1:B248)-1)/5)+1,MOD(ROWS($B$1:B248)-1,5)+1)),"",INDEX('Infraestruturas Recolha'!$P$31:$T$105,INT((ROWS($B$1:B248)-1)/5)+1,MOD(ROWS($B$1:B248)-1,5)+1))</f>
        <v/>
      </c>
      <c r="T474" s="138" t="str">
        <f>IF(OR(L474="",'Infraestruturas Recolha'!$L$108="",'Infraestruturas Recolha'!$C$108="(máximo 300 carateres)"),"",'Infraestruturas Recolha'!$L$108)</f>
        <v/>
      </c>
    </row>
    <row r="475" spans="1:20">
      <c r="A475" s="24" t="str">
        <f>IF(I475="","",IF(OR('Identificação da EG'!$B$7=0,'Identificação da EG'!$B$7=""),"",Capa!$C$10))</f>
        <v/>
      </c>
      <c r="B475" s="24" t="str">
        <f>IF(I475="","",IF(OR('Identificação da EG'!$B$7=0,'Identificação da EG'!$B$7=""),"",'Identificação da EG'!$B$7))</f>
        <v/>
      </c>
      <c r="C475" s="24" t="str">
        <f>IF(I475="","",IF(B475="","",VLOOKUP(B475,Auxiliar!$DK$23:$DL$45,2,0)))</f>
        <v/>
      </c>
      <c r="D475" s="24" t="str">
        <f>IF(I475="","",IF(OR('Identificação da EG'!$B$7=0,'Identificação da EG'!$B$7=""),"","Portugal"))</f>
        <v/>
      </c>
      <c r="E475" s="24" t="str">
        <f>IF(I475="","",'Identificação da EG'!$C$7)</f>
        <v/>
      </c>
      <c r="F475" s="24" t="str">
        <f>IF(I475="","",'Identificação da EG'!$E$7)</f>
        <v/>
      </c>
      <c r="G475" s="24" t="str">
        <f t="shared" si="22"/>
        <v/>
      </c>
      <c r="H475" s="24" t="str">
        <f>IF(I475="","",'Identificação da EG'!$D$7)</f>
        <v/>
      </c>
      <c r="I475" s="144" t="str">
        <f t="shared" si="21"/>
        <v/>
      </c>
      <c r="J475" s="114" t="str">
        <v/>
      </c>
      <c r="K475" s="138"/>
      <c r="L475" s="114" t="str">
        <v/>
      </c>
      <c r="M475" s="114" t="str">
        <v/>
      </c>
      <c r="N475" s="138"/>
      <c r="O475" s="114" t="str">
        <v/>
      </c>
      <c r="P475" s="114" t="str">
        <v/>
      </c>
      <c r="Q475" s="138" t="str">
        <f>IF(L473="","","Nº de alojamentos participantes")</f>
        <v/>
      </c>
      <c r="R475" s="138" t="str">
        <f t="shared" si="23"/>
        <v/>
      </c>
      <c r="S475" s="138" t="str" cm="1">
        <f t="array" ref="S475">IF(ISBLANK(INDEX('Infraestruturas Recolha'!$P$31:$T$105,INT((ROWS($B$1:B249)-1)/5)+1,MOD(ROWS($B$1:B249)-1,5)+1)),"",INDEX('Infraestruturas Recolha'!$P$31:$T$105,INT((ROWS($B$1:B249)-1)/5)+1,MOD(ROWS($B$1:B249)-1,5)+1))</f>
        <v/>
      </c>
      <c r="T475" s="138" t="str">
        <f>IF(OR(L475="",'Infraestruturas Recolha'!$L$108="",'Infraestruturas Recolha'!$C$108="(máximo 300 carateres)"),"",'Infraestruturas Recolha'!$L$108)</f>
        <v/>
      </c>
    </row>
    <row r="476" spans="1:20">
      <c r="A476" s="24" t="str">
        <f>IF(I476="","",IF(OR('Identificação da EG'!$B$7=0,'Identificação da EG'!$B$7=""),"",Capa!$C$10))</f>
        <v/>
      </c>
      <c r="B476" s="24" t="str">
        <f>IF(I476="","",IF(OR('Identificação da EG'!$B$7=0,'Identificação da EG'!$B$7=""),"",'Identificação da EG'!$B$7))</f>
        <v/>
      </c>
      <c r="C476" s="24" t="str">
        <f>IF(I476="","",IF(B476="","",VLOOKUP(B476,Auxiliar!$DK$23:$DL$45,2,0)))</f>
        <v/>
      </c>
      <c r="D476" s="24" t="str">
        <f>IF(I476="","",IF(OR('Identificação da EG'!$B$7=0,'Identificação da EG'!$B$7=""),"","Portugal"))</f>
        <v/>
      </c>
      <c r="E476" s="24" t="str">
        <f>IF(I476="","",'Identificação da EG'!$C$7)</f>
        <v/>
      </c>
      <c r="F476" s="24" t="str">
        <f>IF(I476="","",'Identificação da EG'!$E$7)</f>
        <v/>
      </c>
      <c r="G476" s="24" t="str">
        <f t="shared" si="22"/>
        <v/>
      </c>
      <c r="H476" s="24" t="str">
        <f>IF(I476="","",'Identificação da EG'!$D$7)</f>
        <v/>
      </c>
      <c r="I476" s="144" t="str">
        <f t="shared" si="21"/>
        <v/>
      </c>
      <c r="J476" s="114" t="str">
        <v/>
      </c>
      <c r="K476" s="138"/>
      <c r="L476" s="114" t="str">
        <v/>
      </c>
      <c r="M476" s="114" t="str">
        <v/>
      </c>
      <c r="N476" s="138"/>
      <c r="O476" s="114" t="str">
        <v/>
      </c>
      <c r="P476" s="114" t="str">
        <v/>
      </c>
      <c r="Q476" s="138" t="str">
        <f>IF(L474="","","Nº de estabelecimentos participantes")</f>
        <v/>
      </c>
      <c r="R476" s="138" t="str">
        <f t="shared" si="23"/>
        <v/>
      </c>
      <c r="S476" s="138" t="str" cm="1">
        <f t="array" ref="S476">IF(ISBLANK(INDEX('Infraestruturas Recolha'!$P$31:$T$105,INT((ROWS($B$1:B250)-1)/5)+1,MOD(ROWS($B$1:B250)-1,5)+1)),"",INDEX('Infraestruturas Recolha'!$P$31:$T$105,INT((ROWS($B$1:B250)-1)/5)+1,MOD(ROWS($B$1:B250)-1,5)+1))</f>
        <v/>
      </c>
      <c r="T476" s="138" t="str">
        <f>IF(OR(L476="",'Infraestruturas Recolha'!$L$108="",'Infraestruturas Recolha'!$C$108="(máximo 300 carateres)"),"",'Infraestruturas Recolha'!$L$108)</f>
        <v/>
      </c>
    </row>
    <row r="477" spans="1:20">
      <c r="A477" s="24" t="str">
        <f>IF(I477="","",IF(OR('Identificação da EG'!$B$7=0,'Identificação da EG'!$B$7=""),"",Capa!$C$10))</f>
        <v/>
      </c>
      <c r="B477" s="24" t="str">
        <f>IF(I477="","",IF(OR('Identificação da EG'!$B$7=0,'Identificação da EG'!$B$7=""),"",'Identificação da EG'!$B$7))</f>
        <v/>
      </c>
      <c r="C477" s="24" t="str">
        <f>IF(I477="","",IF(B477="","",VLOOKUP(B477,Auxiliar!$DK$23:$DL$45,2,0)))</f>
        <v/>
      </c>
      <c r="D477" s="24" t="str">
        <f>IF(I477="","",IF(OR('Identificação da EG'!$B$7=0,'Identificação da EG'!$B$7=""),"","Portugal"))</f>
        <v/>
      </c>
      <c r="E477" s="24" t="str">
        <f>IF(I477="","",'Identificação da EG'!$C$7)</f>
        <v/>
      </c>
      <c r="F477" s="24" t="str">
        <f>IF(I477="","",'Identificação da EG'!$E$7)</f>
        <v/>
      </c>
      <c r="G477" s="24" t="str">
        <f t="shared" si="22"/>
        <v/>
      </c>
      <c r="H477" s="24" t="str">
        <f>IF(I477="","",'Identificação da EG'!$D$7)</f>
        <v/>
      </c>
      <c r="I477" s="144" t="str">
        <f t="shared" si="21"/>
        <v/>
      </c>
      <c r="J477" s="114" t="str">
        <v/>
      </c>
      <c r="K477" s="138"/>
      <c r="L477" s="114" t="str">
        <v/>
      </c>
      <c r="M477" s="114" t="str">
        <v/>
      </c>
      <c r="N477" s="138"/>
      <c r="O477" s="114" t="str">
        <v/>
      </c>
      <c r="P477" s="114" t="str">
        <v/>
      </c>
      <c r="Q477" s="138" t="str">
        <f>IF(L477="","","Nº de contentores")</f>
        <v/>
      </c>
      <c r="R477" s="138" t="str">
        <f t="shared" si="23"/>
        <v/>
      </c>
      <c r="S477" s="138" t="str" cm="1">
        <f t="array" ref="S477">IF(ISBLANK(INDEX('Infraestruturas Recolha'!$P$31:$T$105,INT((ROWS($B$1:B251)-1)/5)+1,MOD(ROWS($B$1:B251)-1,5)+1)),"",INDEX('Infraestruturas Recolha'!$P$31:$T$105,INT((ROWS($B$1:B251)-1)/5)+1,MOD(ROWS($B$1:B251)-1,5)+1))</f>
        <v/>
      </c>
      <c r="T477" s="138" t="str">
        <f>IF(OR(L477="",'Infraestruturas Recolha'!$L$108="",'Infraestruturas Recolha'!$C$108="(máximo 300 carateres)"),"",'Infraestruturas Recolha'!$L$108)</f>
        <v/>
      </c>
    </row>
    <row r="478" spans="1:20">
      <c r="A478" s="24" t="str">
        <f>IF(I478="","",IF(OR('Identificação da EG'!$B$7=0,'Identificação da EG'!$B$7=""),"",Capa!$C$10))</f>
        <v/>
      </c>
      <c r="B478" s="24" t="str">
        <f>IF(I478="","",IF(OR('Identificação da EG'!$B$7=0,'Identificação da EG'!$B$7=""),"",'Identificação da EG'!$B$7))</f>
        <v/>
      </c>
      <c r="C478" s="24" t="str">
        <f>IF(I478="","",IF(B478="","",VLOOKUP(B478,Auxiliar!$DK$23:$DL$45,2,0)))</f>
        <v/>
      </c>
      <c r="D478" s="24" t="str">
        <f>IF(I478="","",IF(OR('Identificação da EG'!$B$7=0,'Identificação da EG'!$B$7=""),"","Portugal"))</f>
        <v/>
      </c>
      <c r="E478" s="24" t="str">
        <f>IF(I478="","",'Identificação da EG'!$C$7)</f>
        <v/>
      </c>
      <c r="F478" s="24" t="str">
        <f>IF(I478="","",'Identificação da EG'!$E$7)</f>
        <v/>
      </c>
      <c r="G478" s="24" t="str">
        <f t="shared" si="22"/>
        <v/>
      </c>
      <c r="H478" s="24" t="str">
        <f>IF(I478="","",'Identificação da EG'!$D$7)</f>
        <v/>
      </c>
      <c r="I478" s="144" t="str">
        <f t="shared" si="21"/>
        <v/>
      </c>
      <c r="J478" s="114" t="str">
        <v/>
      </c>
      <c r="K478" s="138"/>
      <c r="L478" s="114" t="str">
        <v/>
      </c>
      <c r="M478" s="114" t="str">
        <v/>
      </c>
      <c r="N478" s="138"/>
      <c r="O478" s="114" t="str">
        <v/>
      </c>
      <c r="P478" s="114" t="str">
        <v/>
      </c>
      <c r="Q478" s="138" t="str">
        <f>IF(L477="","","Nº de alojamentos abrangidos")</f>
        <v/>
      </c>
      <c r="R478" s="138" t="str">
        <f t="shared" si="23"/>
        <v/>
      </c>
      <c r="S478" s="138" t="str" cm="1">
        <f t="array" ref="S478">IF(ISBLANK(INDEX('Infraestruturas Recolha'!$P$31:$T$105,INT((ROWS($B$1:B252)-1)/5)+1,MOD(ROWS($B$1:B252)-1,5)+1)),"",INDEX('Infraestruturas Recolha'!$P$31:$T$105,INT((ROWS($B$1:B252)-1)/5)+1,MOD(ROWS($B$1:B252)-1,5)+1))</f>
        <v/>
      </c>
      <c r="T478" s="138" t="str">
        <f>IF(OR(L478="",'Infraestruturas Recolha'!$L$108="",'Infraestruturas Recolha'!$C$108="(máximo 300 carateres)"),"",'Infraestruturas Recolha'!$L$108)</f>
        <v/>
      </c>
    </row>
    <row r="479" spans="1:20">
      <c r="A479" s="24" t="str">
        <f>IF(I479="","",IF(OR('Identificação da EG'!$B$7=0,'Identificação da EG'!$B$7=""),"",Capa!$C$10))</f>
        <v/>
      </c>
      <c r="B479" s="24" t="str">
        <f>IF(I479="","",IF(OR('Identificação da EG'!$B$7=0,'Identificação da EG'!$B$7=""),"",'Identificação da EG'!$B$7))</f>
        <v/>
      </c>
      <c r="C479" s="24" t="str">
        <f>IF(I479="","",IF(B479="","",VLOOKUP(B479,Auxiliar!$DK$23:$DL$45,2,0)))</f>
        <v/>
      </c>
      <c r="D479" s="24" t="str">
        <f>IF(I479="","",IF(OR('Identificação da EG'!$B$7=0,'Identificação da EG'!$B$7=""),"","Portugal"))</f>
        <v/>
      </c>
      <c r="E479" s="24" t="str">
        <f>IF(I479="","",'Identificação da EG'!$C$7)</f>
        <v/>
      </c>
      <c r="F479" s="24" t="str">
        <f>IF(I479="","",'Identificação da EG'!$E$7)</f>
        <v/>
      </c>
      <c r="G479" s="24" t="str">
        <f t="shared" si="22"/>
        <v/>
      </c>
      <c r="H479" s="24" t="str">
        <f>IF(I479="","",'Identificação da EG'!$D$7)</f>
        <v/>
      </c>
      <c r="I479" s="144" t="str">
        <f t="shared" si="21"/>
        <v/>
      </c>
      <c r="J479" s="114" t="str">
        <v/>
      </c>
      <c r="K479" s="138"/>
      <c r="L479" s="114" t="str">
        <v/>
      </c>
      <c r="M479" s="114" t="str">
        <v/>
      </c>
      <c r="N479" s="138"/>
      <c r="O479" s="114" t="str">
        <v/>
      </c>
      <c r="P479" s="114" t="str">
        <v/>
      </c>
      <c r="Q479" s="138" t="str">
        <f>IF(L477="","","Nº de estabelecimentos abrangidos")</f>
        <v/>
      </c>
      <c r="R479" s="138" t="str">
        <f t="shared" si="23"/>
        <v/>
      </c>
      <c r="S479" s="138" t="str" cm="1">
        <f t="array" ref="S479">IF(ISBLANK(INDEX('Infraestruturas Recolha'!$P$31:$T$105,INT((ROWS($B$1:B253)-1)/5)+1,MOD(ROWS($B$1:B253)-1,5)+1)),"",INDEX('Infraestruturas Recolha'!$P$31:$T$105,INT((ROWS($B$1:B253)-1)/5)+1,MOD(ROWS($B$1:B253)-1,5)+1))</f>
        <v/>
      </c>
      <c r="T479" s="138" t="str">
        <f>IF(OR(L479="",'Infraestruturas Recolha'!$L$108="",'Infraestruturas Recolha'!$C$108="(máximo 300 carateres)"),"",'Infraestruturas Recolha'!$L$108)</f>
        <v/>
      </c>
    </row>
    <row r="480" spans="1:20">
      <c r="A480" s="24" t="str">
        <f>IF(I480="","",IF(OR('Identificação da EG'!$B$7=0,'Identificação da EG'!$B$7=""),"",Capa!$C$10))</f>
        <v/>
      </c>
      <c r="B480" s="24" t="str">
        <f>IF(I480="","",IF(OR('Identificação da EG'!$B$7=0,'Identificação da EG'!$B$7=""),"",'Identificação da EG'!$B$7))</f>
        <v/>
      </c>
      <c r="C480" s="24" t="str">
        <f>IF(I480="","",IF(B480="","",VLOOKUP(B480,Auxiliar!$DK$23:$DL$45,2,0)))</f>
        <v/>
      </c>
      <c r="D480" s="24" t="str">
        <f>IF(I480="","",IF(OR('Identificação da EG'!$B$7=0,'Identificação da EG'!$B$7=""),"","Portugal"))</f>
        <v/>
      </c>
      <c r="E480" s="24" t="str">
        <f>IF(I480="","",'Identificação da EG'!$C$7)</f>
        <v/>
      </c>
      <c r="F480" s="24" t="str">
        <f>IF(I480="","",'Identificação da EG'!$E$7)</f>
        <v/>
      </c>
      <c r="G480" s="24" t="str">
        <f t="shared" si="22"/>
        <v/>
      </c>
      <c r="H480" s="24" t="str">
        <f>IF(I480="","",'Identificação da EG'!$D$7)</f>
        <v/>
      </c>
      <c r="I480" s="144" t="str">
        <f t="shared" si="21"/>
        <v/>
      </c>
      <c r="J480" s="114" t="str">
        <v/>
      </c>
      <c r="K480" s="138"/>
      <c r="L480" s="114" t="str">
        <v/>
      </c>
      <c r="M480" s="114" t="str">
        <v/>
      </c>
      <c r="N480" s="138"/>
      <c r="O480" s="114" t="str">
        <v/>
      </c>
      <c r="P480" s="114" t="str">
        <v/>
      </c>
      <c r="Q480" s="138" t="str">
        <f>IF(L478="","","Nº de alojamentos participantes")</f>
        <v/>
      </c>
      <c r="R480" s="138" t="str">
        <f t="shared" si="23"/>
        <v/>
      </c>
      <c r="S480" s="138" t="str" cm="1">
        <f t="array" ref="S480">IF(ISBLANK(INDEX('Infraestruturas Recolha'!$P$31:$T$105,INT((ROWS($B$1:B254)-1)/5)+1,MOD(ROWS($B$1:B254)-1,5)+1)),"",INDEX('Infraestruturas Recolha'!$P$31:$T$105,INT((ROWS($B$1:B254)-1)/5)+1,MOD(ROWS($B$1:B254)-1,5)+1))</f>
        <v/>
      </c>
      <c r="T480" s="138" t="str">
        <f>IF(OR(L480="",'Infraestruturas Recolha'!$L$108="",'Infraestruturas Recolha'!$C$108="(máximo 300 carateres)"),"",'Infraestruturas Recolha'!$L$108)</f>
        <v/>
      </c>
    </row>
    <row r="481" spans="1:20">
      <c r="A481" s="24" t="str">
        <f>IF(I481="","",IF(OR('Identificação da EG'!$B$7=0,'Identificação da EG'!$B$7=""),"",Capa!$C$10))</f>
        <v/>
      </c>
      <c r="B481" s="24" t="str">
        <f>IF(I481="","",IF(OR('Identificação da EG'!$B$7=0,'Identificação da EG'!$B$7=""),"",'Identificação da EG'!$B$7))</f>
        <v/>
      </c>
      <c r="C481" s="24" t="str">
        <f>IF(I481="","",IF(B481="","",VLOOKUP(B481,Auxiliar!$DK$23:$DL$45,2,0)))</f>
        <v/>
      </c>
      <c r="D481" s="24" t="str">
        <f>IF(I481="","",IF(OR('Identificação da EG'!$B$7=0,'Identificação da EG'!$B$7=""),"","Portugal"))</f>
        <v/>
      </c>
      <c r="E481" s="24" t="str">
        <f>IF(I481="","",'Identificação da EG'!$C$7)</f>
        <v/>
      </c>
      <c r="F481" s="24" t="str">
        <f>IF(I481="","",'Identificação da EG'!$E$7)</f>
        <v/>
      </c>
      <c r="G481" s="24" t="str">
        <f t="shared" si="22"/>
        <v/>
      </c>
      <c r="H481" s="24" t="str">
        <f>IF(I481="","",'Identificação da EG'!$D$7)</f>
        <v/>
      </c>
      <c r="I481" s="144" t="str">
        <f t="shared" si="21"/>
        <v/>
      </c>
      <c r="J481" s="114" t="str">
        <v/>
      </c>
      <c r="K481" s="138"/>
      <c r="L481" s="114" t="str">
        <v/>
      </c>
      <c r="M481" s="114" t="str">
        <v/>
      </c>
      <c r="N481" s="138"/>
      <c r="O481" s="114" t="str">
        <v/>
      </c>
      <c r="P481" s="114" t="str">
        <v/>
      </c>
      <c r="Q481" s="138" t="str">
        <f>IF(L479="","","Nº de estabelecimentos participantes")</f>
        <v/>
      </c>
      <c r="R481" s="138" t="str">
        <f t="shared" si="23"/>
        <v/>
      </c>
      <c r="S481" s="138" t="str" cm="1">
        <f t="array" ref="S481">IF(ISBLANK(INDEX('Infraestruturas Recolha'!$P$31:$T$105,INT((ROWS($B$1:B255)-1)/5)+1,MOD(ROWS($B$1:B255)-1,5)+1)),"",INDEX('Infraestruturas Recolha'!$P$31:$T$105,INT((ROWS($B$1:B255)-1)/5)+1,MOD(ROWS($B$1:B255)-1,5)+1))</f>
        <v/>
      </c>
      <c r="T481" s="138" t="str">
        <f>IF(OR(L481="",'Infraestruturas Recolha'!$L$108="",'Infraestruturas Recolha'!$C$108="(máximo 300 carateres)"),"",'Infraestruturas Recolha'!$L$108)</f>
        <v/>
      </c>
    </row>
    <row r="482" spans="1:20">
      <c r="A482" s="24" t="str">
        <f>IF(I482="","",IF(OR('Identificação da EG'!$B$7=0,'Identificação da EG'!$B$7=""),"",Capa!$C$10))</f>
        <v/>
      </c>
      <c r="B482" s="24" t="str">
        <f>IF(I482="","",IF(OR('Identificação da EG'!$B$7=0,'Identificação da EG'!$B$7=""),"",'Identificação da EG'!$B$7))</f>
        <v/>
      </c>
      <c r="C482" s="24" t="str">
        <f>IF(I482="","",IF(B482="","",VLOOKUP(B482,Auxiliar!$DK$23:$DL$45,2,0)))</f>
        <v/>
      </c>
      <c r="D482" s="24" t="str">
        <f>IF(I482="","",IF(OR('Identificação da EG'!$B$7=0,'Identificação da EG'!$B$7=""),"","Portugal"))</f>
        <v/>
      </c>
      <c r="E482" s="24" t="str">
        <f>IF(I482="","",'Identificação da EG'!$C$7)</f>
        <v/>
      </c>
      <c r="F482" s="24" t="str">
        <f>IF(I482="","",'Identificação da EG'!$E$7)</f>
        <v/>
      </c>
      <c r="G482" s="24" t="str">
        <f t="shared" si="22"/>
        <v/>
      </c>
      <c r="H482" s="24" t="str">
        <f>IF(I482="","",'Identificação da EG'!$D$7)</f>
        <v/>
      </c>
      <c r="I482" s="144" t="str">
        <f t="shared" si="21"/>
        <v/>
      </c>
      <c r="J482" s="114" t="str">
        <v/>
      </c>
      <c r="K482" s="138"/>
      <c r="L482" s="114" t="str">
        <v/>
      </c>
      <c r="M482" s="114" t="str">
        <v/>
      </c>
      <c r="N482" s="138"/>
      <c r="O482" s="114" t="str">
        <v/>
      </c>
      <c r="P482" s="114" t="str">
        <v/>
      </c>
      <c r="Q482" s="138" t="str">
        <f>IF(L482="","","Nº de contentores")</f>
        <v/>
      </c>
      <c r="R482" s="138" t="str">
        <f t="shared" si="23"/>
        <v/>
      </c>
      <c r="S482" s="138" t="str" cm="1">
        <f t="array" ref="S482">IF(ISBLANK(INDEX('Infraestruturas Recolha'!$P$31:$T$105,INT((ROWS($B$1:B256)-1)/5)+1,MOD(ROWS($B$1:B256)-1,5)+1)),"",INDEX('Infraestruturas Recolha'!$P$31:$T$105,INT((ROWS($B$1:B256)-1)/5)+1,MOD(ROWS($B$1:B256)-1,5)+1))</f>
        <v/>
      </c>
      <c r="T482" s="138" t="str">
        <f>IF(OR(L482="",'Infraestruturas Recolha'!$L$108="",'Infraestruturas Recolha'!$C$108="(máximo 300 carateres)"),"",'Infraestruturas Recolha'!$L$108)</f>
        <v/>
      </c>
    </row>
    <row r="483" spans="1:20">
      <c r="A483" s="24" t="str">
        <f>IF(I483="","",IF(OR('Identificação da EG'!$B$7=0,'Identificação da EG'!$B$7=""),"",Capa!$C$10))</f>
        <v/>
      </c>
      <c r="B483" s="24" t="str">
        <f>IF(I483="","",IF(OR('Identificação da EG'!$B$7=0,'Identificação da EG'!$B$7=""),"",'Identificação da EG'!$B$7))</f>
        <v/>
      </c>
      <c r="C483" s="24" t="str">
        <f>IF(I483="","",IF(B483="","",VLOOKUP(B483,Auxiliar!$DK$23:$DL$45,2,0)))</f>
        <v/>
      </c>
      <c r="D483" s="24" t="str">
        <f>IF(I483="","",IF(OR('Identificação da EG'!$B$7=0,'Identificação da EG'!$B$7=""),"","Portugal"))</f>
        <v/>
      </c>
      <c r="E483" s="24" t="str">
        <f>IF(I483="","",'Identificação da EG'!$C$7)</f>
        <v/>
      </c>
      <c r="F483" s="24" t="str">
        <f>IF(I483="","",'Identificação da EG'!$E$7)</f>
        <v/>
      </c>
      <c r="G483" s="24" t="str">
        <f t="shared" si="22"/>
        <v/>
      </c>
      <c r="H483" s="24" t="str">
        <f>IF(I483="","",'Identificação da EG'!$D$7)</f>
        <v/>
      </c>
      <c r="I483" s="144" t="str">
        <f t="shared" si="21"/>
        <v/>
      </c>
      <c r="J483" s="114" t="str">
        <v/>
      </c>
      <c r="K483" s="138"/>
      <c r="L483" s="114" t="str">
        <v/>
      </c>
      <c r="M483" s="114" t="str">
        <v/>
      </c>
      <c r="N483" s="138"/>
      <c r="O483" s="114" t="str">
        <v/>
      </c>
      <c r="P483" s="114" t="str">
        <v/>
      </c>
      <c r="Q483" s="138" t="str">
        <f>IF(L482="","","Nº de alojamentos abrangidos")</f>
        <v/>
      </c>
      <c r="R483" s="138" t="str">
        <f t="shared" si="23"/>
        <v/>
      </c>
      <c r="S483" s="138" t="str" cm="1">
        <f t="array" ref="S483">IF(ISBLANK(INDEX('Infraestruturas Recolha'!$P$31:$T$105,INT((ROWS($B$1:B257)-1)/5)+1,MOD(ROWS($B$1:B257)-1,5)+1)),"",INDEX('Infraestruturas Recolha'!$P$31:$T$105,INT((ROWS($B$1:B257)-1)/5)+1,MOD(ROWS($B$1:B257)-1,5)+1))</f>
        <v/>
      </c>
      <c r="T483" s="138" t="str">
        <f>IF(OR(L483="",'Infraestruturas Recolha'!$L$108="",'Infraestruturas Recolha'!$C$108="(máximo 300 carateres)"),"",'Infraestruturas Recolha'!$L$108)</f>
        <v/>
      </c>
    </row>
    <row r="484" spans="1:20">
      <c r="A484" s="24" t="str">
        <f>IF(I484="","",IF(OR('Identificação da EG'!$B$7=0,'Identificação da EG'!$B$7=""),"",Capa!$C$10))</f>
        <v/>
      </c>
      <c r="B484" s="24" t="str">
        <f>IF(I484="","",IF(OR('Identificação da EG'!$B$7=0,'Identificação da EG'!$B$7=""),"",'Identificação da EG'!$B$7))</f>
        <v/>
      </c>
      <c r="C484" s="24" t="str">
        <f>IF(I484="","",IF(B484="","",VLOOKUP(B484,Auxiliar!$DK$23:$DL$45,2,0)))</f>
        <v/>
      </c>
      <c r="D484" s="24" t="str">
        <f>IF(I484="","",IF(OR('Identificação da EG'!$B$7=0,'Identificação da EG'!$B$7=""),"","Portugal"))</f>
        <v/>
      </c>
      <c r="E484" s="24" t="str">
        <f>IF(I484="","",'Identificação da EG'!$C$7)</f>
        <v/>
      </c>
      <c r="F484" s="24" t="str">
        <f>IF(I484="","",'Identificação da EG'!$E$7)</f>
        <v/>
      </c>
      <c r="G484" s="24" t="str">
        <f t="shared" si="22"/>
        <v/>
      </c>
      <c r="H484" s="24" t="str">
        <f>IF(I484="","",'Identificação da EG'!$D$7)</f>
        <v/>
      </c>
      <c r="I484" s="144" t="str">
        <f t="shared" ref="I484:I547" si="24">IF(L484="","","Recolha seletiva de biorresíduos alimentares")</f>
        <v/>
      </c>
      <c r="J484" s="114" t="str">
        <v/>
      </c>
      <c r="K484" s="138"/>
      <c r="L484" s="114" t="str">
        <v/>
      </c>
      <c r="M484" s="114" t="str">
        <v/>
      </c>
      <c r="N484" s="138"/>
      <c r="O484" s="114" t="str">
        <v/>
      </c>
      <c r="P484" s="114" t="str">
        <v/>
      </c>
      <c r="Q484" s="138" t="str">
        <f>IF(L482="","","Nº de estabelecimentos abrangidos")</f>
        <v/>
      </c>
      <c r="R484" s="138" t="str">
        <f t="shared" si="23"/>
        <v/>
      </c>
      <c r="S484" s="138" t="str" cm="1">
        <f t="array" ref="S484">IF(ISBLANK(INDEX('Infraestruturas Recolha'!$P$31:$T$105,INT((ROWS($B$1:B258)-1)/5)+1,MOD(ROWS($B$1:B258)-1,5)+1)),"",INDEX('Infraestruturas Recolha'!$P$31:$T$105,INT((ROWS($B$1:B258)-1)/5)+1,MOD(ROWS($B$1:B258)-1,5)+1))</f>
        <v/>
      </c>
      <c r="T484" s="138" t="str">
        <f>IF(OR(L484="",'Infraestruturas Recolha'!$L$108="",'Infraestruturas Recolha'!$C$108="(máximo 300 carateres)"),"",'Infraestruturas Recolha'!$L$108)</f>
        <v/>
      </c>
    </row>
    <row r="485" spans="1:20">
      <c r="A485" s="24" t="str">
        <f>IF(I485="","",IF(OR('Identificação da EG'!$B$7=0,'Identificação da EG'!$B$7=""),"",Capa!$C$10))</f>
        <v/>
      </c>
      <c r="B485" s="24" t="str">
        <f>IF(I485="","",IF(OR('Identificação da EG'!$B$7=0,'Identificação da EG'!$B$7=""),"",'Identificação da EG'!$B$7))</f>
        <v/>
      </c>
      <c r="C485" s="24" t="str">
        <f>IF(I485="","",IF(B485="","",VLOOKUP(B485,Auxiliar!$DK$23:$DL$45,2,0)))</f>
        <v/>
      </c>
      <c r="D485" s="24" t="str">
        <f>IF(I485="","",IF(OR('Identificação da EG'!$B$7=0,'Identificação da EG'!$B$7=""),"","Portugal"))</f>
        <v/>
      </c>
      <c r="E485" s="24" t="str">
        <f>IF(I485="","",'Identificação da EG'!$C$7)</f>
        <v/>
      </c>
      <c r="F485" s="24" t="str">
        <f>IF(I485="","",'Identificação da EG'!$E$7)</f>
        <v/>
      </c>
      <c r="G485" s="24" t="str">
        <f t="shared" si="22"/>
        <v/>
      </c>
      <c r="H485" s="24" t="str">
        <f>IF(I485="","",'Identificação da EG'!$D$7)</f>
        <v/>
      </c>
      <c r="I485" s="144" t="str">
        <f t="shared" si="24"/>
        <v/>
      </c>
      <c r="J485" s="114" t="str">
        <v/>
      </c>
      <c r="K485" s="138"/>
      <c r="L485" s="114" t="str">
        <v/>
      </c>
      <c r="M485" s="114" t="str">
        <v/>
      </c>
      <c r="N485" s="138"/>
      <c r="O485" s="114" t="str">
        <v/>
      </c>
      <c r="P485" s="114" t="str">
        <v/>
      </c>
      <c r="Q485" s="138" t="str">
        <f>IF(L483="","","Nº de alojamentos participantes")</f>
        <v/>
      </c>
      <c r="R485" s="138" t="str">
        <f t="shared" si="23"/>
        <v/>
      </c>
      <c r="S485" s="138" t="str" cm="1">
        <f t="array" ref="S485">IF(ISBLANK(INDEX('Infraestruturas Recolha'!$P$31:$T$105,INT((ROWS($B$1:B259)-1)/5)+1,MOD(ROWS($B$1:B259)-1,5)+1)),"",INDEX('Infraestruturas Recolha'!$P$31:$T$105,INT((ROWS($B$1:B259)-1)/5)+1,MOD(ROWS($B$1:B259)-1,5)+1))</f>
        <v/>
      </c>
      <c r="T485" s="138" t="str">
        <f>IF(OR(L485="",'Infraestruturas Recolha'!$L$108="",'Infraestruturas Recolha'!$C$108="(máximo 300 carateres)"),"",'Infraestruturas Recolha'!$L$108)</f>
        <v/>
      </c>
    </row>
    <row r="486" spans="1:20">
      <c r="A486" s="24" t="str">
        <f>IF(I486="","",IF(OR('Identificação da EG'!$B$7=0,'Identificação da EG'!$B$7=""),"",Capa!$C$10))</f>
        <v/>
      </c>
      <c r="B486" s="24" t="str">
        <f>IF(I486="","",IF(OR('Identificação da EG'!$B$7=0,'Identificação da EG'!$B$7=""),"",'Identificação da EG'!$B$7))</f>
        <v/>
      </c>
      <c r="C486" s="24" t="str">
        <f>IF(I486="","",IF(B486="","",VLOOKUP(B486,Auxiliar!$DK$23:$DL$45,2,0)))</f>
        <v/>
      </c>
      <c r="D486" s="24" t="str">
        <f>IF(I486="","",IF(OR('Identificação da EG'!$B$7=0,'Identificação da EG'!$B$7=""),"","Portugal"))</f>
        <v/>
      </c>
      <c r="E486" s="24" t="str">
        <f>IF(I486="","",'Identificação da EG'!$C$7)</f>
        <v/>
      </c>
      <c r="F486" s="24" t="str">
        <f>IF(I486="","",'Identificação da EG'!$E$7)</f>
        <v/>
      </c>
      <c r="G486" s="24" t="str">
        <f t="shared" si="22"/>
        <v/>
      </c>
      <c r="H486" s="24" t="str">
        <f>IF(I486="","",'Identificação da EG'!$D$7)</f>
        <v/>
      </c>
      <c r="I486" s="144" t="str">
        <f t="shared" si="24"/>
        <v/>
      </c>
      <c r="J486" s="114" t="str">
        <v/>
      </c>
      <c r="K486" s="138"/>
      <c r="L486" s="114" t="str">
        <v/>
      </c>
      <c r="M486" s="114" t="str">
        <v/>
      </c>
      <c r="N486" s="138"/>
      <c r="O486" s="114" t="str">
        <v/>
      </c>
      <c r="P486" s="114" t="str">
        <v/>
      </c>
      <c r="Q486" s="138" t="str">
        <f>IF(L484="","","Nº de estabelecimentos participantes")</f>
        <v/>
      </c>
      <c r="R486" s="138" t="str">
        <f t="shared" si="23"/>
        <v/>
      </c>
      <c r="S486" s="138" t="str" cm="1">
        <f t="array" ref="S486">IF(ISBLANK(INDEX('Infraestruturas Recolha'!$P$31:$T$105,INT((ROWS($B$1:B260)-1)/5)+1,MOD(ROWS($B$1:B260)-1,5)+1)),"",INDEX('Infraestruturas Recolha'!$P$31:$T$105,INT((ROWS($B$1:B260)-1)/5)+1,MOD(ROWS($B$1:B260)-1,5)+1))</f>
        <v/>
      </c>
      <c r="T486" s="138" t="str">
        <f>IF(OR(L486="",'Infraestruturas Recolha'!$L$108="",'Infraestruturas Recolha'!$C$108="(máximo 300 carateres)"),"",'Infraestruturas Recolha'!$L$108)</f>
        <v/>
      </c>
    </row>
    <row r="487" spans="1:20">
      <c r="A487" s="24" t="str">
        <f>IF(I487="","",IF(OR('Identificação da EG'!$B$7=0,'Identificação da EG'!$B$7=""),"",Capa!$C$10))</f>
        <v/>
      </c>
      <c r="B487" s="24" t="str">
        <f>IF(I487="","",IF(OR('Identificação da EG'!$B$7=0,'Identificação da EG'!$B$7=""),"",'Identificação da EG'!$B$7))</f>
        <v/>
      </c>
      <c r="C487" s="24" t="str">
        <f>IF(I487="","",IF(B487="","",VLOOKUP(B487,Auxiliar!$DK$23:$DL$45,2,0)))</f>
        <v/>
      </c>
      <c r="D487" s="24" t="str">
        <f>IF(I487="","",IF(OR('Identificação da EG'!$B$7=0,'Identificação da EG'!$B$7=""),"","Portugal"))</f>
        <v/>
      </c>
      <c r="E487" s="24" t="str">
        <f>IF(I487="","",'Identificação da EG'!$C$7)</f>
        <v/>
      </c>
      <c r="F487" s="24" t="str">
        <f>IF(I487="","",'Identificação da EG'!$E$7)</f>
        <v/>
      </c>
      <c r="G487" s="24" t="str">
        <f t="shared" si="22"/>
        <v/>
      </c>
      <c r="H487" s="24" t="str">
        <f>IF(I487="","",'Identificação da EG'!$D$7)</f>
        <v/>
      </c>
      <c r="I487" s="144" t="str">
        <f t="shared" si="24"/>
        <v/>
      </c>
      <c r="J487" s="114" t="str">
        <v/>
      </c>
      <c r="K487" s="138"/>
      <c r="L487" s="114" t="str">
        <v/>
      </c>
      <c r="M487" s="114" t="str">
        <v/>
      </c>
      <c r="N487" s="138"/>
      <c r="O487" s="114" t="str">
        <v/>
      </c>
      <c r="P487" s="114" t="str">
        <v/>
      </c>
      <c r="Q487" s="138" t="str">
        <f>IF(L487="","","Nº de contentores")</f>
        <v/>
      </c>
      <c r="R487" s="138" t="str">
        <f t="shared" si="23"/>
        <v/>
      </c>
      <c r="S487" s="138" t="str" cm="1">
        <f t="array" ref="S487">IF(ISBLANK(INDEX('Infraestruturas Recolha'!$P$31:$T$105,INT((ROWS($B$1:B261)-1)/5)+1,MOD(ROWS($B$1:B261)-1,5)+1)),"",INDEX('Infraestruturas Recolha'!$P$31:$T$105,INT((ROWS($B$1:B261)-1)/5)+1,MOD(ROWS($B$1:B261)-1,5)+1))</f>
        <v/>
      </c>
      <c r="T487" s="138" t="str">
        <f>IF(OR(L487="",'Infraestruturas Recolha'!$L$108="",'Infraestruturas Recolha'!$C$108="(máximo 300 carateres)"),"",'Infraestruturas Recolha'!$L$108)</f>
        <v/>
      </c>
    </row>
    <row r="488" spans="1:20">
      <c r="A488" s="24" t="str">
        <f>IF(I488="","",IF(OR('Identificação da EG'!$B$7=0,'Identificação da EG'!$B$7=""),"",Capa!$C$10))</f>
        <v/>
      </c>
      <c r="B488" s="24" t="str">
        <f>IF(I488="","",IF(OR('Identificação da EG'!$B$7=0,'Identificação da EG'!$B$7=""),"",'Identificação da EG'!$B$7))</f>
        <v/>
      </c>
      <c r="C488" s="24" t="str">
        <f>IF(I488="","",IF(B488="","",VLOOKUP(B488,Auxiliar!$DK$23:$DL$45,2,0)))</f>
        <v/>
      </c>
      <c r="D488" s="24" t="str">
        <f>IF(I488="","",IF(OR('Identificação da EG'!$B$7=0,'Identificação da EG'!$B$7=""),"","Portugal"))</f>
        <v/>
      </c>
      <c r="E488" s="24" t="str">
        <f>IF(I488="","",'Identificação da EG'!$C$7)</f>
        <v/>
      </c>
      <c r="F488" s="24" t="str">
        <f>IF(I488="","",'Identificação da EG'!$E$7)</f>
        <v/>
      </c>
      <c r="G488" s="24" t="str">
        <f t="shared" si="22"/>
        <v/>
      </c>
      <c r="H488" s="24" t="str">
        <f>IF(I488="","",'Identificação da EG'!$D$7)</f>
        <v/>
      </c>
      <c r="I488" s="144" t="str">
        <f t="shared" si="24"/>
        <v/>
      </c>
      <c r="J488" s="114" t="str">
        <v/>
      </c>
      <c r="K488" s="138"/>
      <c r="L488" s="114" t="str">
        <v/>
      </c>
      <c r="M488" s="114" t="str">
        <v/>
      </c>
      <c r="N488" s="138"/>
      <c r="O488" s="114" t="str">
        <v/>
      </c>
      <c r="P488" s="114" t="str">
        <v/>
      </c>
      <c r="Q488" s="138" t="str">
        <f>IF(L487="","","Nº de alojamentos abrangidos")</f>
        <v/>
      </c>
      <c r="R488" s="138" t="str">
        <f t="shared" si="23"/>
        <v/>
      </c>
      <c r="S488" s="138" t="str" cm="1">
        <f t="array" ref="S488">IF(ISBLANK(INDEX('Infraestruturas Recolha'!$P$31:$T$105,INT((ROWS($B$1:B262)-1)/5)+1,MOD(ROWS($B$1:B262)-1,5)+1)),"",INDEX('Infraestruturas Recolha'!$P$31:$T$105,INT((ROWS($B$1:B262)-1)/5)+1,MOD(ROWS($B$1:B262)-1,5)+1))</f>
        <v/>
      </c>
      <c r="T488" s="138" t="str">
        <f>IF(OR(L488="",'Infraestruturas Recolha'!$L$108="",'Infraestruturas Recolha'!$C$108="(máximo 300 carateres)"),"",'Infraestruturas Recolha'!$L$108)</f>
        <v/>
      </c>
    </row>
    <row r="489" spans="1:20">
      <c r="A489" s="24" t="str">
        <f>IF(I489="","",IF(OR('Identificação da EG'!$B$7=0,'Identificação da EG'!$B$7=""),"",Capa!$C$10))</f>
        <v/>
      </c>
      <c r="B489" s="24" t="str">
        <f>IF(I489="","",IF(OR('Identificação da EG'!$B$7=0,'Identificação da EG'!$B$7=""),"",'Identificação da EG'!$B$7))</f>
        <v/>
      </c>
      <c r="C489" s="24" t="str">
        <f>IF(I489="","",IF(B489="","",VLOOKUP(B489,Auxiliar!$DK$23:$DL$45,2,0)))</f>
        <v/>
      </c>
      <c r="D489" s="24" t="str">
        <f>IF(I489="","",IF(OR('Identificação da EG'!$B$7=0,'Identificação da EG'!$B$7=""),"","Portugal"))</f>
        <v/>
      </c>
      <c r="E489" s="24" t="str">
        <f>IF(I489="","",'Identificação da EG'!$C$7)</f>
        <v/>
      </c>
      <c r="F489" s="24" t="str">
        <f>IF(I489="","",'Identificação da EG'!$E$7)</f>
        <v/>
      </c>
      <c r="G489" s="24" t="str">
        <f t="shared" si="22"/>
        <v/>
      </c>
      <c r="H489" s="24" t="str">
        <f>IF(I489="","",'Identificação da EG'!$D$7)</f>
        <v/>
      </c>
      <c r="I489" s="144" t="str">
        <f t="shared" si="24"/>
        <v/>
      </c>
      <c r="J489" s="114" t="str">
        <v/>
      </c>
      <c r="K489" s="138"/>
      <c r="L489" s="114" t="str">
        <v/>
      </c>
      <c r="M489" s="114" t="str">
        <v/>
      </c>
      <c r="N489" s="138"/>
      <c r="O489" s="114" t="str">
        <v/>
      </c>
      <c r="P489" s="114" t="str">
        <v/>
      </c>
      <c r="Q489" s="138" t="str">
        <f>IF(L487="","","Nº de estabelecimentos abrangidos")</f>
        <v/>
      </c>
      <c r="R489" s="138" t="str">
        <f t="shared" si="23"/>
        <v/>
      </c>
      <c r="S489" s="138" t="str" cm="1">
        <f t="array" ref="S489">IF(ISBLANK(INDEX('Infraestruturas Recolha'!$P$31:$T$105,INT((ROWS($B$1:B263)-1)/5)+1,MOD(ROWS($B$1:B263)-1,5)+1)),"",INDEX('Infraestruturas Recolha'!$P$31:$T$105,INT((ROWS($B$1:B263)-1)/5)+1,MOD(ROWS($B$1:B263)-1,5)+1))</f>
        <v/>
      </c>
      <c r="T489" s="138" t="str">
        <f>IF(OR(L489="",'Infraestruturas Recolha'!$L$108="",'Infraestruturas Recolha'!$C$108="(máximo 300 carateres)"),"",'Infraestruturas Recolha'!$L$108)</f>
        <v/>
      </c>
    </row>
    <row r="490" spans="1:20">
      <c r="A490" s="24" t="str">
        <f>IF(I490="","",IF(OR('Identificação da EG'!$B$7=0,'Identificação da EG'!$B$7=""),"",Capa!$C$10))</f>
        <v/>
      </c>
      <c r="B490" s="24" t="str">
        <f>IF(I490="","",IF(OR('Identificação da EG'!$B$7=0,'Identificação da EG'!$B$7=""),"",'Identificação da EG'!$B$7))</f>
        <v/>
      </c>
      <c r="C490" s="24" t="str">
        <f>IF(I490="","",IF(B490="","",VLOOKUP(B490,Auxiliar!$DK$23:$DL$45,2,0)))</f>
        <v/>
      </c>
      <c r="D490" s="24" t="str">
        <f>IF(I490="","",IF(OR('Identificação da EG'!$B$7=0,'Identificação da EG'!$B$7=""),"","Portugal"))</f>
        <v/>
      </c>
      <c r="E490" s="24" t="str">
        <f>IF(I490="","",'Identificação da EG'!$C$7)</f>
        <v/>
      </c>
      <c r="F490" s="24" t="str">
        <f>IF(I490="","",'Identificação da EG'!$E$7)</f>
        <v/>
      </c>
      <c r="G490" s="24" t="str">
        <f t="shared" si="22"/>
        <v/>
      </c>
      <c r="H490" s="24" t="str">
        <f>IF(I490="","",'Identificação da EG'!$D$7)</f>
        <v/>
      </c>
      <c r="I490" s="144" t="str">
        <f t="shared" si="24"/>
        <v/>
      </c>
      <c r="J490" s="114" t="str">
        <v/>
      </c>
      <c r="K490" s="138"/>
      <c r="L490" s="114" t="str">
        <v/>
      </c>
      <c r="M490" s="114" t="str">
        <v/>
      </c>
      <c r="N490" s="138"/>
      <c r="O490" s="114" t="str">
        <v/>
      </c>
      <c r="P490" s="114" t="str">
        <v/>
      </c>
      <c r="Q490" s="138" t="str">
        <f>IF(L488="","","Nº de alojamentos participantes")</f>
        <v/>
      </c>
      <c r="R490" s="138" t="str">
        <f t="shared" si="23"/>
        <v/>
      </c>
      <c r="S490" s="138" t="str" cm="1">
        <f t="array" ref="S490">IF(ISBLANK(INDEX('Infraestruturas Recolha'!$P$31:$T$105,INT((ROWS($B$1:B264)-1)/5)+1,MOD(ROWS($B$1:B264)-1,5)+1)),"",INDEX('Infraestruturas Recolha'!$P$31:$T$105,INT((ROWS($B$1:B264)-1)/5)+1,MOD(ROWS($B$1:B264)-1,5)+1))</f>
        <v/>
      </c>
      <c r="T490" s="138" t="str">
        <f>IF(OR(L490="",'Infraestruturas Recolha'!$L$108="",'Infraestruturas Recolha'!$C$108="(máximo 300 carateres)"),"",'Infraestruturas Recolha'!$L$108)</f>
        <v/>
      </c>
    </row>
    <row r="491" spans="1:20">
      <c r="A491" s="24" t="str">
        <f>IF(I491="","",IF(OR('Identificação da EG'!$B$7=0,'Identificação da EG'!$B$7=""),"",Capa!$C$10))</f>
        <v/>
      </c>
      <c r="B491" s="24" t="str">
        <f>IF(I491="","",IF(OR('Identificação da EG'!$B$7=0,'Identificação da EG'!$B$7=""),"",'Identificação da EG'!$B$7))</f>
        <v/>
      </c>
      <c r="C491" s="24" t="str">
        <f>IF(I491="","",IF(B491="","",VLOOKUP(B491,Auxiliar!$DK$23:$DL$45,2,0)))</f>
        <v/>
      </c>
      <c r="D491" s="24" t="str">
        <f>IF(I491="","",IF(OR('Identificação da EG'!$B$7=0,'Identificação da EG'!$B$7=""),"","Portugal"))</f>
        <v/>
      </c>
      <c r="E491" s="24" t="str">
        <f>IF(I491="","",'Identificação da EG'!$C$7)</f>
        <v/>
      </c>
      <c r="F491" s="24" t="str">
        <f>IF(I491="","",'Identificação da EG'!$E$7)</f>
        <v/>
      </c>
      <c r="G491" s="24" t="str">
        <f t="shared" si="22"/>
        <v/>
      </c>
      <c r="H491" s="24" t="str">
        <f>IF(I491="","",'Identificação da EG'!$D$7)</f>
        <v/>
      </c>
      <c r="I491" s="144" t="str">
        <f t="shared" si="24"/>
        <v/>
      </c>
      <c r="J491" s="114" t="str">
        <v/>
      </c>
      <c r="K491" s="138"/>
      <c r="L491" s="114" t="str">
        <v/>
      </c>
      <c r="M491" s="114" t="str">
        <v/>
      </c>
      <c r="N491" s="138"/>
      <c r="O491" s="114" t="str">
        <v/>
      </c>
      <c r="P491" s="114" t="str">
        <v/>
      </c>
      <c r="Q491" s="138" t="str">
        <f>IF(L489="","","Nº de estabelecimentos participantes")</f>
        <v/>
      </c>
      <c r="R491" s="138" t="str">
        <f t="shared" si="23"/>
        <v/>
      </c>
      <c r="S491" s="138" t="str" cm="1">
        <f t="array" ref="S491">IF(ISBLANK(INDEX('Infraestruturas Recolha'!$P$31:$T$105,INT((ROWS($B$1:B265)-1)/5)+1,MOD(ROWS($B$1:B265)-1,5)+1)),"",INDEX('Infraestruturas Recolha'!$P$31:$T$105,INT((ROWS($B$1:B265)-1)/5)+1,MOD(ROWS($B$1:B265)-1,5)+1))</f>
        <v/>
      </c>
      <c r="T491" s="138" t="str">
        <f>IF(OR(L491="",'Infraestruturas Recolha'!$L$108="",'Infraestruturas Recolha'!$C$108="(máximo 300 carateres)"),"",'Infraestruturas Recolha'!$L$108)</f>
        <v/>
      </c>
    </row>
    <row r="492" spans="1:20">
      <c r="A492" s="24" t="str">
        <f>IF(I492="","",IF(OR('Identificação da EG'!$B$7=0,'Identificação da EG'!$B$7=""),"",Capa!$C$10))</f>
        <v/>
      </c>
      <c r="B492" s="24" t="str">
        <f>IF(I492="","",IF(OR('Identificação da EG'!$B$7=0,'Identificação da EG'!$B$7=""),"",'Identificação da EG'!$B$7))</f>
        <v/>
      </c>
      <c r="C492" s="24" t="str">
        <f>IF(I492="","",IF(B492="","",VLOOKUP(B492,Auxiliar!$DK$23:$DL$45,2,0)))</f>
        <v/>
      </c>
      <c r="D492" s="24" t="str">
        <f>IF(I492="","",IF(OR('Identificação da EG'!$B$7=0,'Identificação da EG'!$B$7=""),"","Portugal"))</f>
        <v/>
      </c>
      <c r="E492" s="24" t="str">
        <f>IF(I492="","",'Identificação da EG'!$C$7)</f>
        <v/>
      </c>
      <c r="F492" s="24" t="str">
        <f>IF(I492="","",'Identificação da EG'!$E$7)</f>
        <v/>
      </c>
      <c r="G492" s="24" t="str">
        <f t="shared" si="22"/>
        <v/>
      </c>
      <c r="H492" s="24" t="str">
        <f>IF(I492="","",'Identificação da EG'!$D$7)</f>
        <v/>
      </c>
      <c r="I492" s="144" t="str">
        <f t="shared" si="24"/>
        <v/>
      </c>
      <c r="J492" s="114" t="str">
        <v/>
      </c>
      <c r="K492" s="138"/>
      <c r="L492" s="114" t="str">
        <v/>
      </c>
      <c r="M492" s="114" t="str">
        <v/>
      </c>
      <c r="N492" s="138"/>
      <c r="O492" s="114" t="str">
        <v/>
      </c>
      <c r="P492" s="114" t="str">
        <v/>
      </c>
      <c r="Q492" s="138" t="str">
        <f>IF(L492="","","Nº de contentores")</f>
        <v/>
      </c>
      <c r="R492" s="138" t="str">
        <f t="shared" si="23"/>
        <v/>
      </c>
      <c r="S492" s="138" t="str" cm="1">
        <f t="array" ref="S492">IF(ISBLANK(INDEX('Infraestruturas Recolha'!$P$31:$T$105,INT((ROWS($B$1:B266)-1)/5)+1,MOD(ROWS($B$1:B266)-1,5)+1)),"",INDEX('Infraestruturas Recolha'!$P$31:$T$105,INT((ROWS($B$1:B266)-1)/5)+1,MOD(ROWS($B$1:B266)-1,5)+1))</f>
        <v/>
      </c>
      <c r="T492" s="138" t="str">
        <f>IF(OR(L492="",'Infraestruturas Recolha'!$L$108="",'Infraestruturas Recolha'!$C$108="(máximo 300 carateres)"),"",'Infraestruturas Recolha'!$L$108)</f>
        <v/>
      </c>
    </row>
    <row r="493" spans="1:20">
      <c r="A493" s="24" t="str">
        <f>IF(I493="","",IF(OR('Identificação da EG'!$B$7=0,'Identificação da EG'!$B$7=""),"",Capa!$C$10))</f>
        <v/>
      </c>
      <c r="B493" s="24" t="str">
        <f>IF(I493="","",IF(OR('Identificação da EG'!$B$7=0,'Identificação da EG'!$B$7=""),"",'Identificação da EG'!$B$7))</f>
        <v/>
      </c>
      <c r="C493" s="24" t="str">
        <f>IF(I493="","",IF(B493="","",VLOOKUP(B493,Auxiliar!$DK$23:$DL$45,2,0)))</f>
        <v/>
      </c>
      <c r="D493" s="24" t="str">
        <f>IF(I493="","",IF(OR('Identificação da EG'!$B$7=0,'Identificação da EG'!$B$7=""),"","Portugal"))</f>
        <v/>
      </c>
      <c r="E493" s="24" t="str">
        <f>IF(I493="","",'Identificação da EG'!$C$7)</f>
        <v/>
      </c>
      <c r="F493" s="24" t="str">
        <f>IF(I493="","",'Identificação da EG'!$E$7)</f>
        <v/>
      </c>
      <c r="G493" s="24" t="str">
        <f t="shared" si="22"/>
        <v/>
      </c>
      <c r="H493" s="24" t="str">
        <f>IF(I493="","",'Identificação da EG'!$D$7)</f>
        <v/>
      </c>
      <c r="I493" s="144" t="str">
        <f t="shared" si="24"/>
        <v/>
      </c>
      <c r="J493" s="114" t="str">
        <v/>
      </c>
      <c r="K493" s="138"/>
      <c r="L493" s="114" t="str">
        <v/>
      </c>
      <c r="M493" s="114" t="str">
        <v/>
      </c>
      <c r="N493" s="138"/>
      <c r="O493" s="114" t="str">
        <v/>
      </c>
      <c r="P493" s="114" t="str">
        <v/>
      </c>
      <c r="Q493" s="138" t="str">
        <f>IF(L492="","","Nº de alojamentos abrangidos")</f>
        <v/>
      </c>
      <c r="R493" s="138" t="str">
        <f t="shared" si="23"/>
        <v/>
      </c>
      <c r="S493" s="138" t="str" cm="1">
        <f t="array" ref="S493">IF(ISBLANK(INDEX('Infraestruturas Recolha'!$P$31:$T$105,INT((ROWS($B$1:B267)-1)/5)+1,MOD(ROWS($B$1:B267)-1,5)+1)),"",INDEX('Infraestruturas Recolha'!$P$31:$T$105,INT((ROWS($B$1:B267)-1)/5)+1,MOD(ROWS($B$1:B267)-1,5)+1))</f>
        <v/>
      </c>
      <c r="T493" s="138" t="str">
        <f>IF(OR(L493="",'Infraestruturas Recolha'!$L$108="",'Infraestruturas Recolha'!$C$108="(máximo 300 carateres)"),"",'Infraestruturas Recolha'!$L$108)</f>
        <v/>
      </c>
    </row>
    <row r="494" spans="1:20">
      <c r="A494" s="24" t="str">
        <f>IF(I494="","",IF(OR('Identificação da EG'!$B$7=0,'Identificação da EG'!$B$7=""),"",Capa!$C$10))</f>
        <v/>
      </c>
      <c r="B494" s="24" t="str">
        <f>IF(I494="","",IF(OR('Identificação da EG'!$B$7=0,'Identificação da EG'!$B$7=""),"",'Identificação da EG'!$B$7))</f>
        <v/>
      </c>
      <c r="C494" s="24" t="str">
        <f>IF(I494="","",IF(B494="","",VLOOKUP(B494,Auxiliar!$DK$23:$DL$45,2,0)))</f>
        <v/>
      </c>
      <c r="D494" s="24" t="str">
        <f>IF(I494="","",IF(OR('Identificação da EG'!$B$7=0,'Identificação da EG'!$B$7=""),"","Portugal"))</f>
        <v/>
      </c>
      <c r="E494" s="24" t="str">
        <f>IF(I494="","",'Identificação da EG'!$C$7)</f>
        <v/>
      </c>
      <c r="F494" s="24" t="str">
        <f>IF(I494="","",'Identificação da EG'!$E$7)</f>
        <v/>
      </c>
      <c r="G494" s="24" t="str">
        <f t="shared" si="22"/>
        <v/>
      </c>
      <c r="H494" s="24" t="str">
        <f>IF(I494="","",'Identificação da EG'!$D$7)</f>
        <v/>
      </c>
      <c r="I494" s="144" t="str">
        <f t="shared" si="24"/>
        <v/>
      </c>
      <c r="J494" s="114" t="str">
        <v/>
      </c>
      <c r="K494" s="138"/>
      <c r="L494" s="114" t="str">
        <v/>
      </c>
      <c r="M494" s="114" t="str">
        <v/>
      </c>
      <c r="N494" s="138"/>
      <c r="O494" s="114" t="str">
        <v/>
      </c>
      <c r="P494" s="114" t="str">
        <v/>
      </c>
      <c r="Q494" s="138" t="str">
        <f>IF(L492="","","Nº de estabelecimentos abrangidos")</f>
        <v/>
      </c>
      <c r="R494" s="138" t="str">
        <f t="shared" si="23"/>
        <v/>
      </c>
      <c r="S494" s="138" t="str" cm="1">
        <f t="array" ref="S494">IF(ISBLANK(INDEX('Infraestruturas Recolha'!$P$31:$T$105,INT((ROWS($B$1:B268)-1)/5)+1,MOD(ROWS($B$1:B268)-1,5)+1)),"",INDEX('Infraestruturas Recolha'!$P$31:$T$105,INT((ROWS($B$1:B268)-1)/5)+1,MOD(ROWS($B$1:B268)-1,5)+1))</f>
        <v/>
      </c>
      <c r="T494" s="138" t="str">
        <f>IF(OR(L494="",'Infraestruturas Recolha'!$L$108="",'Infraestruturas Recolha'!$C$108="(máximo 300 carateres)"),"",'Infraestruturas Recolha'!$L$108)</f>
        <v/>
      </c>
    </row>
    <row r="495" spans="1:20">
      <c r="A495" s="24" t="str">
        <f>IF(I495="","",IF(OR('Identificação da EG'!$B$7=0,'Identificação da EG'!$B$7=""),"",Capa!$C$10))</f>
        <v/>
      </c>
      <c r="B495" s="24" t="str">
        <f>IF(I495="","",IF(OR('Identificação da EG'!$B$7=0,'Identificação da EG'!$B$7=""),"",'Identificação da EG'!$B$7))</f>
        <v/>
      </c>
      <c r="C495" s="24" t="str">
        <f>IF(I495="","",IF(B495="","",VLOOKUP(B495,Auxiliar!$DK$23:$DL$45,2,0)))</f>
        <v/>
      </c>
      <c r="D495" s="24" t="str">
        <f>IF(I495="","",IF(OR('Identificação da EG'!$B$7=0,'Identificação da EG'!$B$7=""),"","Portugal"))</f>
        <v/>
      </c>
      <c r="E495" s="24" t="str">
        <f>IF(I495="","",'Identificação da EG'!$C$7)</f>
        <v/>
      </c>
      <c r="F495" s="24" t="str">
        <f>IF(I495="","",'Identificação da EG'!$E$7)</f>
        <v/>
      </c>
      <c r="G495" s="24" t="str">
        <f t="shared" si="22"/>
        <v/>
      </c>
      <c r="H495" s="24" t="str">
        <f>IF(I495="","",'Identificação da EG'!$D$7)</f>
        <v/>
      </c>
      <c r="I495" s="144" t="str">
        <f t="shared" si="24"/>
        <v/>
      </c>
      <c r="J495" s="114" t="str">
        <v/>
      </c>
      <c r="K495" s="138"/>
      <c r="L495" s="114" t="str">
        <v/>
      </c>
      <c r="M495" s="114" t="str">
        <v/>
      </c>
      <c r="N495" s="138"/>
      <c r="O495" s="114" t="str">
        <v/>
      </c>
      <c r="P495" s="114" t="str">
        <v/>
      </c>
      <c r="Q495" s="138" t="str">
        <f>IF(L493="","","Nº de alojamentos participantes")</f>
        <v/>
      </c>
      <c r="R495" s="138" t="str">
        <f t="shared" si="23"/>
        <v/>
      </c>
      <c r="S495" s="138" t="str" cm="1">
        <f t="array" ref="S495">IF(ISBLANK(INDEX('Infraestruturas Recolha'!$P$31:$T$105,INT((ROWS($B$1:B269)-1)/5)+1,MOD(ROWS($B$1:B269)-1,5)+1)),"",INDEX('Infraestruturas Recolha'!$P$31:$T$105,INT((ROWS($B$1:B269)-1)/5)+1,MOD(ROWS($B$1:B269)-1,5)+1))</f>
        <v/>
      </c>
      <c r="T495" s="138" t="str">
        <f>IF(OR(L495="",'Infraestruturas Recolha'!$L$108="",'Infraestruturas Recolha'!$C$108="(máximo 300 carateres)"),"",'Infraestruturas Recolha'!$L$108)</f>
        <v/>
      </c>
    </row>
    <row r="496" spans="1:20">
      <c r="A496" s="24" t="str">
        <f>IF(I496="","",IF(OR('Identificação da EG'!$B$7=0,'Identificação da EG'!$B$7=""),"",Capa!$C$10))</f>
        <v/>
      </c>
      <c r="B496" s="24" t="str">
        <f>IF(I496="","",IF(OR('Identificação da EG'!$B$7=0,'Identificação da EG'!$B$7=""),"",'Identificação da EG'!$B$7))</f>
        <v/>
      </c>
      <c r="C496" s="24" t="str">
        <f>IF(I496="","",IF(B496="","",VLOOKUP(B496,Auxiliar!$DK$23:$DL$45,2,0)))</f>
        <v/>
      </c>
      <c r="D496" s="24" t="str">
        <f>IF(I496="","",IF(OR('Identificação da EG'!$B$7=0,'Identificação da EG'!$B$7=""),"","Portugal"))</f>
        <v/>
      </c>
      <c r="E496" s="24" t="str">
        <f>IF(I496="","",'Identificação da EG'!$C$7)</f>
        <v/>
      </c>
      <c r="F496" s="24" t="str">
        <f>IF(I496="","",'Identificação da EG'!$E$7)</f>
        <v/>
      </c>
      <c r="G496" s="24" t="str">
        <f t="shared" si="22"/>
        <v/>
      </c>
      <c r="H496" s="24" t="str">
        <f>IF(I496="","",'Identificação da EG'!$D$7)</f>
        <v/>
      </c>
      <c r="I496" s="144" t="str">
        <f t="shared" si="24"/>
        <v/>
      </c>
      <c r="J496" s="114" t="str">
        <v/>
      </c>
      <c r="K496" s="138"/>
      <c r="L496" s="114" t="str">
        <v/>
      </c>
      <c r="M496" s="114" t="str">
        <v/>
      </c>
      <c r="N496" s="138"/>
      <c r="O496" s="114" t="str">
        <v/>
      </c>
      <c r="P496" s="114" t="str">
        <v/>
      </c>
      <c r="Q496" s="138" t="str">
        <f>IF(L494="","","Nº de estabelecimentos participantes")</f>
        <v/>
      </c>
      <c r="R496" s="138" t="str">
        <f t="shared" si="23"/>
        <v/>
      </c>
      <c r="S496" s="138" t="str" cm="1">
        <f t="array" ref="S496">IF(ISBLANK(INDEX('Infraestruturas Recolha'!$P$31:$T$105,INT((ROWS($B$1:B270)-1)/5)+1,MOD(ROWS($B$1:B270)-1,5)+1)),"",INDEX('Infraestruturas Recolha'!$P$31:$T$105,INT((ROWS($B$1:B270)-1)/5)+1,MOD(ROWS($B$1:B270)-1,5)+1))</f>
        <v/>
      </c>
      <c r="T496" s="138" t="str">
        <f>IF(OR(L496="",'Infraestruturas Recolha'!$L$108="",'Infraestruturas Recolha'!$C$108="(máximo 300 carateres)"),"",'Infraestruturas Recolha'!$L$108)</f>
        <v/>
      </c>
    </row>
    <row r="497" spans="1:20">
      <c r="A497" s="24" t="str">
        <f>IF(I497="","",IF(OR('Identificação da EG'!$B$7=0,'Identificação da EG'!$B$7=""),"",Capa!$C$10))</f>
        <v/>
      </c>
      <c r="B497" s="24" t="str">
        <f>IF(I497="","",IF(OR('Identificação da EG'!$B$7=0,'Identificação da EG'!$B$7=""),"",'Identificação da EG'!$B$7))</f>
        <v/>
      </c>
      <c r="C497" s="24" t="str">
        <f>IF(I497="","",IF(B497="","",VLOOKUP(B497,Auxiliar!$DK$23:$DL$45,2,0)))</f>
        <v/>
      </c>
      <c r="D497" s="24" t="str">
        <f>IF(I497="","",IF(OR('Identificação da EG'!$B$7=0,'Identificação da EG'!$B$7=""),"","Portugal"))</f>
        <v/>
      </c>
      <c r="E497" s="24" t="str">
        <f>IF(I497="","",'Identificação da EG'!$C$7)</f>
        <v/>
      </c>
      <c r="F497" s="24" t="str">
        <f>IF(I497="","",'Identificação da EG'!$E$7)</f>
        <v/>
      </c>
      <c r="G497" s="24" t="str">
        <f t="shared" si="22"/>
        <v/>
      </c>
      <c r="H497" s="24" t="str">
        <f>IF(I497="","",'Identificação da EG'!$D$7)</f>
        <v/>
      </c>
      <c r="I497" s="144" t="str">
        <f t="shared" si="24"/>
        <v/>
      </c>
      <c r="J497" s="114" t="str">
        <v/>
      </c>
      <c r="K497" s="138"/>
      <c r="L497" s="114" t="str">
        <v/>
      </c>
      <c r="M497" s="114" t="str">
        <v/>
      </c>
      <c r="N497" s="138"/>
      <c r="O497" s="114" t="str">
        <v/>
      </c>
      <c r="P497" s="114" t="str">
        <v/>
      </c>
      <c r="Q497" s="138" t="str">
        <f>IF(L497="","","Nº de contentores")</f>
        <v/>
      </c>
      <c r="R497" s="138" t="str">
        <f t="shared" si="23"/>
        <v/>
      </c>
      <c r="S497" s="138" t="str" cm="1">
        <f t="array" ref="S497">IF(ISBLANK(INDEX('Infraestruturas Recolha'!$P$31:$T$105,INT((ROWS($B$1:B271)-1)/5)+1,MOD(ROWS($B$1:B271)-1,5)+1)),"",INDEX('Infraestruturas Recolha'!$P$31:$T$105,INT((ROWS($B$1:B271)-1)/5)+1,MOD(ROWS($B$1:B271)-1,5)+1))</f>
        <v/>
      </c>
      <c r="T497" s="138" t="str">
        <f>IF(OR(L497="",'Infraestruturas Recolha'!$L$108="",'Infraestruturas Recolha'!$C$108="(máximo 300 carateres)"),"",'Infraestruturas Recolha'!$L$108)</f>
        <v/>
      </c>
    </row>
    <row r="498" spans="1:20">
      <c r="A498" s="24" t="str">
        <f>IF(I498="","",IF(OR('Identificação da EG'!$B$7=0,'Identificação da EG'!$B$7=""),"",Capa!$C$10))</f>
        <v/>
      </c>
      <c r="B498" s="24" t="str">
        <f>IF(I498="","",IF(OR('Identificação da EG'!$B$7=0,'Identificação da EG'!$B$7=""),"",'Identificação da EG'!$B$7))</f>
        <v/>
      </c>
      <c r="C498" s="24" t="str">
        <f>IF(I498="","",IF(B498="","",VLOOKUP(B498,Auxiliar!$DK$23:$DL$45,2,0)))</f>
        <v/>
      </c>
      <c r="D498" s="24" t="str">
        <f>IF(I498="","",IF(OR('Identificação da EG'!$B$7=0,'Identificação da EG'!$B$7=""),"","Portugal"))</f>
        <v/>
      </c>
      <c r="E498" s="24" t="str">
        <f>IF(I498="","",'Identificação da EG'!$C$7)</f>
        <v/>
      </c>
      <c r="F498" s="24" t="str">
        <f>IF(I498="","",'Identificação da EG'!$E$7)</f>
        <v/>
      </c>
      <c r="G498" s="24" t="str">
        <f t="shared" si="22"/>
        <v/>
      </c>
      <c r="H498" s="24" t="str">
        <f>IF(I498="","",'Identificação da EG'!$D$7)</f>
        <v/>
      </c>
      <c r="I498" s="144" t="str">
        <f t="shared" si="24"/>
        <v/>
      </c>
      <c r="J498" s="114" t="str">
        <v/>
      </c>
      <c r="K498" s="138"/>
      <c r="L498" s="114" t="str">
        <v/>
      </c>
      <c r="M498" s="114" t="str">
        <v/>
      </c>
      <c r="N498" s="138"/>
      <c r="O498" s="114" t="str">
        <v/>
      </c>
      <c r="P498" s="114" t="str">
        <v/>
      </c>
      <c r="Q498" s="138" t="str">
        <f>IF(L497="","","Nº de alojamentos abrangidos")</f>
        <v/>
      </c>
      <c r="R498" s="138" t="str">
        <f t="shared" si="23"/>
        <v/>
      </c>
      <c r="S498" s="138" t="str" cm="1">
        <f t="array" ref="S498">IF(ISBLANK(INDEX('Infraestruturas Recolha'!$P$31:$T$105,INT((ROWS($B$1:B272)-1)/5)+1,MOD(ROWS($B$1:B272)-1,5)+1)),"",INDEX('Infraestruturas Recolha'!$P$31:$T$105,INT((ROWS($B$1:B272)-1)/5)+1,MOD(ROWS($B$1:B272)-1,5)+1))</f>
        <v/>
      </c>
      <c r="T498" s="138" t="str">
        <f>IF(OR(L498="",'Infraestruturas Recolha'!$L$108="",'Infraestruturas Recolha'!$C$108="(máximo 300 carateres)"),"",'Infraestruturas Recolha'!$L$108)</f>
        <v/>
      </c>
    </row>
    <row r="499" spans="1:20">
      <c r="A499" s="24" t="str">
        <f>IF(I499="","",IF(OR('Identificação da EG'!$B$7=0,'Identificação da EG'!$B$7=""),"",Capa!$C$10))</f>
        <v/>
      </c>
      <c r="B499" s="24" t="str">
        <f>IF(I499="","",IF(OR('Identificação da EG'!$B$7=0,'Identificação da EG'!$B$7=""),"",'Identificação da EG'!$B$7))</f>
        <v/>
      </c>
      <c r="C499" s="24" t="str">
        <f>IF(I499="","",IF(B499="","",VLOOKUP(B499,Auxiliar!$DK$23:$DL$45,2,0)))</f>
        <v/>
      </c>
      <c r="D499" s="24" t="str">
        <f>IF(I499="","",IF(OR('Identificação da EG'!$B$7=0,'Identificação da EG'!$B$7=""),"","Portugal"))</f>
        <v/>
      </c>
      <c r="E499" s="24" t="str">
        <f>IF(I499="","",'Identificação da EG'!$C$7)</f>
        <v/>
      </c>
      <c r="F499" s="24" t="str">
        <f>IF(I499="","",'Identificação da EG'!$E$7)</f>
        <v/>
      </c>
      <c r="G499" s="24" t="str">
        <f t="shared" si="22"/>
        <v/>
      </c>
      <c r="H499" s="24" t="str">
        <f>IF(I499="","",'Identificação da EG'!$D$7)</f>
        <v/>
      </c>
      <c r="I499" s="144" t="str">
        <f t="shared" si="24"/>
        <v/>
      </c>
      <c r="J499" s="114" t="str">
        <v/>
      </c>
      <c r="K499" s="138"/>
      <c r="L499" s="114" t="str">
        <v/>
      </c>
      <c r="M499" s="114" t="str">
        <v/>
      </c>
      <c r="N499" s="138"/>
      <c r="O499" s="114" t="str">
        <v/>
      </c>
      <c r="P499" s="114" t="str">
        <v/>
      </c>
      <c r="Q499" s="138" t="str">
        <f>IF(L497="","","Nº de estabelecimentos abrangidos")</f>
        <v/>
      </c>
      <c r="R499" s="138" t="str">
        <f t="shared" si="23"/>
        <v/>
      </c>
      <c r="S499" s="138" t="str" cm="1">
        <f t="array" ref="S499">IF(ISBLANK(INDEX('Infraestruturas Recolha'!$P$31:$T$105,INT((ROWS($B$1:B273)-1)/5)+1,MOD(ROWS($B$1:B273)-1,5)+1)),"",INDEX('Infraestruturas Recolha'!$P$31:$T$105,INT((ROWS($B$1:B273)-1)/5)+1,MOD(ROWS($B$1:B273)-1,5)+1))</f>
        <v/>
      </c>
      <c r="T499" s="138" t="str">
        <f>IF(OR(L499="",'Infraestruturas Recolha'!$L$108="",'Infraestruturas Recolha'!$C$108="(máximo 300 carateres)"),"",'Infraestruturas Recolha'!$L$108)</f>
        <v/>
      </c>
    </row>
    <row r="500" spans="1:20">
      <c r="A500" s="24" t="str">
        <f>IF(I500="","",IF(OR('Identificação da EG'!$B$7=0,'Identificação da EG'!$B$7=""),"",Capa!$C$10))</f>
        <v/>
      </c>
      <c r="B500" s="24" t="str">
        <f>IF(I500="","",IF(OR('Identificação da EG'!$B$7=0,'Identificação da EG'!$B$7=""),"",'Identificação da EG'!$B$7))</f>
        <v/>
      </c>
      <c r="C500" s="24" t="str">
        <f>IF(I500="","",IF(B500="","",VLOOKUP(B500,Auxiliar!$DK$23:$DL$45,2,0)))</f>
        <v/>
      </c>
      <c r="D500" s="24" t="str">
        <f>IF(I500="","",IF(OR('Identificação da EG'!$B$7=0,'Identificação da EG'!$B$7=""),"","Portugal"))</f>
        <v/>
      </c>
      <c r="E500" s="24" t="str">
        <f>IF(I500="","",'Identificação da EG'!$C$7)</f>
        <v/>
      </c>
      <c r="F500" s="24" t="str">
        <f>IF(I500="","",'Identificação da EG'!$E$7)</f>
        <v/>
      </c>
      <c r="G500" s="24" t="str">
        <f t="shared" si="22"/>
        <v/>
      </c>
      <c r="H500" s="24" t="str">
        <f>IF(I500="","",'Identificação da EG'!$D$7)</f>
        <v/>
      </c>
      <c r="I500" s="144" t="str">
        <f t="shared" si="24"/>
        <v/>
      </c>
      <c r="J500" s="114" t="str">
        <v/>
      </c>
      <c r="K500" s="138"/>
      <c r="L500" s="114" t="str">
        <v/>
      </c>
      <c r="M500" s="114" t="str">
        <v/>
      </c>
      <c r="N500" s="138"/>
      <c r="O500" s="114" t="str">
        <v/>
      </c>
      <c r="P500" s="114" t="str">
        <v/>
      </c>
      <c r="Q500" s="138" t="str">
        <f>IF(L498="","","Nº de alojamentos participantes")</f>
        <v/>
      </c>
      <c r="R500" s="138" t="str">
        <f t="shared" si="23"/>
        <v/>
      </c>
      <c r="S500" s="138" t="str" cm="1">
        <f t="array" ref="S500">IF(ISBLANK(INDEX('Infraestruturas Recolha'!$P$31:$T$105,INT((ROWS($B$1:B274)-1)/5)+1,MOD(ROWS($B$1:B274)-1,5)+1)),"",INDEX('Infraestruturas Recolha'!$P$31:$T$105,INT((ROWS($B$1:B274)-1)/5)+1,MOD(ROWS($B$1:B274)-1,5)+1))</f>
        <v/>
      </c>
      <c r="T500" s="138" t="str">
        <f>IF(OR(L500="",'Infraestruturas Recolha'!$L$108="",'Infraestruturas Recolha'!$C$108="(máximo 300 carateres)"),"",'Infraestruturas Recolha'!$L$108)</f>
        <v/>
      </c>
    </row>
    <row r="501" spans="1:20">
      <c r="A501" s="24" t="str">
        <f>IF(I501="","",IF(OR('Identificação da EG'!$B$7=0,'Identificação da EG'!$B$7=""),"",Capa!$C$10))</f>
        <v/>
      </c>
      <c r="B501" s="24" t="str">
        <f>IF(I501="","",IF(OR('Identificação da EG'!$B$7=0,'Identificação da EG'!$B$7=""),"",'Identificação da EG'!$B$7))</f>
        <v/>
      </c>
      <c r="C501" s="24" t="str">
        <f>IF(I501="","",IF(B501="","",VLOOKUP(B501,Auxiliar!$DK$23:$DL$45,2,0)))</f>
        <v/>
      </c>
      <c r="D501" s="24" t="str">
        <f>IF(I501="","",IF(OR('Identificação da EG'!$B$7=0,'Identificação da EG'!$B$7=""),"","Portugal"))</f>
        <v/>
      </c>
      <c r="E501" s="24" t="str">
        <f>IF(I501="","",'Identificação da EG'!$C$7)</f>
        <v/>
      </c>
      <c r="F501" s="24" t="str">
        <f>IF(I501="","",'Identificação da EG'!$E$7)</f>
        <v/>
      </c>
      <c r="G501" s="24" t="str">
        <f t="shared" si="22"/>
        <v/>
      </c>
      <c r="H501" s="24" t="str">
        <f>IF(I501="","",'Identificação da EG'!$D$7)</f>
        <v/>
      </c>
      <c r="I501" s="144" t="str">
        <f t="shared" si="24"/>
        <v/>
      </c>
      <c r="J501" s="114" t="str">
        <v/>
      </c>
      <c r="K501" s="138"/>
      <c r="L501" s="114" t="str">
        <v/>
      </c>
      <c r="M501" s="114" t="str">
        <v/>
      </c>
      <c r="N501" s="138"/>
      <c r="O501" s="114" t="str">
        <v/>
      </c>
      <c r="P501" s="114" t="str">
        <v/>
      </c>
      <c r="Q501" s="138" t="str">
        <f>IF(L499="","","Nº de estabelecimentos participantes")</f>
        <v/>
      </c>
      <c r="R501" s="138" t="str">
        <f t="shared" si="23"/>
        <v/>
      </c>
      <c r="S501" s="138" t="str" cm="1">
        <f t="array" ref="S501">IF(ISBLANK(INDEX('Infraestruturas Recolha'!$P$31:$T$105,INT((ROWS($B$1:B275)-1)/5)+1,MOD(ROWS($B$1:B275)-1,5)+1)),"",INDEX('Infraestruturas Recolha'!$P$31:$T$105,INT((ROWS($B$1:B275)-1)/5)+1,MOD(ROWS($B$1:B275)-1,5)+1))</f>
        <v/>
      </c>
      <c r="T501" s="138" t="str">
        <f>IF(OR(L501="",'Infraestruturas Recolha'!$L$108="",'Infraestruturas Recolha'!$C$108="(máximo 300 carateres)"),"",'Infraestruturas Recolha'!$L$108)</f>
        <v/>
      </c>
    </row>
    <row r="502" spans="1:20">
      <c r="A502" s="24" t="str">
        <f>IF(I502="","",IF(OR('Identificação da EG'!$B$7=0,'Identificação da EG'!$B$7=""),"",Capa!$C$10))</f>
        <v/>
      </c>
      <c r="B502" s="24" t="str">
        <f>IF(I502="","",IF(OR('Identificação da EG'!$B$7=0,'Identificação da EG'!$B$7=""),"",'Identificação da EG'!$B$7))</f>
        <v/>
      </c>
      <c r="C502" s="24" t="str">
        <f>IF(I502="","",IF(B502="","",VLOOKUP(B502,Auxiliar!$DK$23:$DL$45,2,0)))</f>
        <v/>
      </c>
      <c r="D502" s="24" t="str">
        <f>IF(I502="","",IF(OR('Identificação da EG'!$B$7=0,'Identificação da EG'!$B$7=""),"","Portugal"))</f>
        <v/>
      </c>
      <c r="E502" s="24" t="str">
        <f>IF(I502="","",'Identificação da EG'!$C$7)</f>
        <v/>
      </c>
      <c r="F502" s="24" t="str">
        <f>IF(I502="","",'Identificação da EG'!$E$7)</f>
        <v/>
      </c>
      <c r="G502" s="24" t="str">
        <f t="shared" si="22"/>
        <v/>
      </c>
      <c r="H502" s="24" t="str">
        <f>IF(I502="","",'Identificação da EG'!$D$7)</f>
        <v/>
      </c>
      <c r="I502" s="144" t="str">
        <f t="shared" si="24"/>
        <v/>
      </c>
      <c r="J502" s="114" t="str">
        <v/>
      </c>
      <c r="K502" s="138"/>
      <c r="L502" s="114" t="str">
        <v/>
      </c>
      <c r="M502" s="114" t="str">
        <v/>
      </c>
      <c r="N502" s="138"/>
      <c r="O502" s="114" t="str">
        <v/>
      </c>
      <c r="P502" s="114" t="str">
        <v/>
      </c>
      <c r="Q502" s="138" t="str">
        <f>IF(L502="","","Nº de contentores")</f>
        <v/>
      </c>
      <c r="R502" s="138" t="str">
        <f t="shared" si="23"/>
        <v/>
      </c>
      <c r="S502" s="138" t="str" cm="1">
        <f t="array" ref="S502">IF(ISBLANK(INDEX('Infraestruturas Recolha'!$P$31:$T$105,INT((ROWS($B$1:B276)-1)/5)+1,MOD(ROWS($B$1:B276)-1,5)+1)),"",INDEX('Infraestruturas Recolha'!$P$31:$T$105,INT((ROWS($B$1:B276)-1)/5)+1,MOD(ROWS($B$1:B276)-1,5)+1))</f>
        <v/>
      </c>
      <c r="T502" s="138" t="str">
        <f>IF(OR(L502="",'Infraestruturas Recolha'!$L$108="",'Infraestruturas Recolha'!$C$108="(máximo 300 carateres)"),"",'Infraestruturas Recolha'!$L$108)</f>
        <v/>
      </c>
    </row>
    <row r="503" spans="1:20">
      <c r="A503" s="24" t="str">
        <f>IF(I503="","",IF(OR('Identificação da EG'!$B$7=0,'Identificação da EG'!$B$7=""),"",Capa!$C$10))</f>
        <v/>
      </c>
      <c r="B503" s="24" t="str">
        <f>IF(I503="","",IF(OR('Identificação da EG'!$B$7=0,'Identificação da EG'!$B$7=""),"",'Identificação da EG'!$B$7))</f>
        <v/>
      </c>
      <c r="C503" s="24" t="str">
        <f>IF(I503="","",IF(B503="","",VLOOKUP(B503,Auxiliar!$DK$23:$DL$45,2,0)))</f>
        <v/>
      </c>
      <c r="D503" s="24" t="str">
        <f>IF(I503="","",IF(OR('Identificação da EG'!$B$7=0,'Identificação da EG'!$B$7=""),"","Portugal"))</f>
        <v/>
      </c>
      <c r="E503" s="24" t="str">
        <f>IF(I503="","",'Identificação da EG'!$C$7)</f>
        <v/>
      </c>
      <c r="F503" s="24" t="str">
        <f>IF(I503="","",'Identificação da EG'!$E$7)</f>
        <v/>
      </c>
      <c r="G503" s="24" t="str">
        <f t="shared" si="22"/>
        <v/>
      </c>
      <c r="H503" s="24" t="str">
        <f>IF(I503="","",'Identificação da EG'!$D$7)</f>
        <v/>
      </c>
      <c r="I503" s="144" t="str">
        <f t="shared" si="24"/>
        <v/>
      </c>
      <c r="J503" s="114" t="str">
        <v/>
      </c>
      <c r="K503" s="138"/>
      <c r="L503" s="114" t="str">
        <v/>
      </c>
      <c r="M503" s="114" t="str">
        <v/>
      </c>
      <c r="N503" s="138"/>
      <c r="O503" s="114" t="str">
        <v/>
      </c>
      <c r="P503" s="114" t="str">
        <v/>
      </c>
      <c r="Q503" s="138" t="str">
        <f>IF(L502="","","Nº de alojamentos abrangidos")</f>
        <v/>
      </c>
      <c r="R503" s="138" t="str">
        <f t="shared" si="23"/>
        <v/>
      </c>
      <c r="S503" s="138" t="str" cm="1">
        <f t="array" ref="S503">IF(ISBLANK(INDEX('Infraestruturas Recolha'!$P$31:$T$105,INT((ROWS($B$1:B277)-1)/5)+1,MOD(ROWS($B$1:B277)-1,5)+1)),"",INDEX('Infraestruturas Recolha'!$P$31:$T$105,INT((ROWS($B$1:B277)-1)/5)+1,MOD(ROWS($B$1:B277)-1,5)+1))</f>
        <v/>
      </c>
      <c r="T503" s="138" t="str">
        <f>IF(OR(L503="",'Infraestruturas Recolha'!$L$108="",'Infraestruturas Recolha'!$C$108="(máximo 300 carateres)"),"",'Infraestruturas Recolha'!$L$108)</f>
        <v/>
      </c>
    </row>
    <row r="504" spans="1:20">
      <c r="A504" s="24" t="str">
        <f>IF(I504="","",IF(OR('Identificação da EG'!$B$7=0,'Identificação da EG'!$B$7=""),"",Capa!$C$10))</f>
        <v/>
      </c>
      <c r="B504" s="24" t="str">
        <f>IF(I504="","",IF(OR('Identificação da EG'!$B$7=0,'Identificação da EG'!$B$7=""),"",'Identificação da EG'!$B$7))</f>
        <v/>
      </c>
      <c r="C504" s="24" t="str">
        <f>IF(I504="","",IF(B504="","",VLOOKUP(B504,Auxiliar!$DK$23:$DL$45,2,0)))</f>
        <v/>
      </c>
      <c r="D504" s="24" t="str">
        <f>IF(I504="","",IF(OR('Identificação da EG'!$B$7=0,'Identificação da EG'!$B$7=""),"","Portugal"))</f>
        <v/>
      </c>
      <c r="E504" s="24" t="str">
        <f>IF(I504="","",'Identificação da EG'!$C$7)</f>
        <v/>
      </c>
      <c r="F504" s="24" t="str">
        <f>IF(I504="","",'Identificação da EG'!$E$7)</f>
        <v/>
      </c>
      <c r="G504" s="24" t="str">
        <f t="shared" si="22"/>
        <v/>
      </c>
      <c r="H504" s="24" t="str">
        <f>IF(I504="","",'Identificação da EG'!$D$7)</f>
        <v/>
      </c>
      <c r="I504" s="144" t="str">
        <f t="shared" si="24"/>
        <v/>
      </c>
      <c r="J504" s="114" t="str">
        <v/>
      </c>
      <c r="K504" s="138"/>
      <c r="L504" s="114" t="str">
        <v/>
      </c>
      <c r="M504" s="114" t="str">
        <v/>
      </c>
      <c r="N504" s="138"/>
      <c r="O504" s="114" t="str">
        <v/>
      </c>
      <c r="P504" s="114" t="str">
        <v/>
      </c>
      <c r="Q504" s="138" t="str">
        <f>IF(L502="","","Nº de estabelecimentos abrangidos")</f>
        <v/>
      </c>
      <c r="R504" s="138" t="str">
        <f t="shared" si="23"/>
        <v/>
      </c>
      <c r="S504" s="138" t="str" cm="1">
        <f t="array" ref="S504">IF(ISBLANK(INDEX('Infraestruturas Recolha'!$P$31:$T$105,INT((ROWS($B$1:B278)-1)/5)+1,MOD(ROWS($B$1:B278)-1,5)+1)),"",INDEX('Infraestruturas Recolha'!$P$31:$T$105,INT((ROWS($B$1:B278)-1)/5)+1,MOD(ROWS($B$1:B278)-1,5)+1))</f>
        <v/>
      </c>
      <c r="T504" s="138" t="str">
        <f>IF(OR(L504="",'Infraestruturas Recolha'!$L$108="",'Infraestruturas Recolha'!$C$108="(máximo 300 carateres)"),"",'Infraestruturas Recolha'!$L$108)</f>
        <v/>
      </c>
    </row>
    <row r="505" spans="1:20">
      <c r="A505" s="24" t="str">
        <f>IF(I505="","",IF(OR('Identificação da EG'!$B$7=0,'Identificação da EG'!$B$7=""),"",Capa!$C$10))</f>
        <v/>
      </c>
      <c r="B505" s="24" t="str">
        <f>IF(I505="","",IF(OR('Identificação da EG'!$B$7=0,'Identificação da EG'!$B$7=""),"",'Identificação da EG'!$B$7))</f>
        <v/>
      </c>
      <c r="C505" s="24" t="str">
        <f>IF(I505="","",IF(B505="","",VLOOKUP(B505,Auxiliar!$DK$23:$DL$45,2,0)))</f>
        <v/>
      </c>
      <c r="D505" s="24" t="str">
        <f>IF(I505="","",IF(OR('Identificação da EG'!$B$7=0,'Identificação da EG'!$B$7=""),"","Portugal"))</f>
        <v/>
      </c>
      <c r="E505" s="24" t="str">
        <f>IF(I505="","",'Identificação da EG'!$C$7)</f>
        <v/>
      </c>
      <c r="F505" s="24" t="str">
        <f>IF(I505="","",'Identificação da EG'!$E$7)</f>
        <v/>
      </c>
      <c r="G505" s="24" t="str">
        <f t="shared" si="22"/>
        <v/>
      </c>
      <c r="H505" s="24" t="str">
        <f>IF(I505="","",'Identificação da EG'!$D$7)</f>
        <v/>
      </c>
      <c r="I505" s="144" t="str">
        <f t="shared" si="24"/>
        <v/>
      </c>
      <c r="J505" s="114" t="str">
        <v/>
      </c>
      <c r="K505" s="138"/>
      <c r="L505" s="114" t="str">
        <v/>
      </c>
      <c r="M505" s="114" t="str">
        <v/>
      </c>
      <c r="N505" s="138"/>
      <c r="O505" s="114" t="str">
        <v/>
      </c>
      <c r="P505" s="114" t="str">
        <v/>
      </c>
      <c r="Q505" s="138" t="str">
        <f>IF(L503="","","Nº de alojamentos participantes")</f>
        <v/>
      </c>
      <c r="R505" s="138" t="str">
        <f t="shared" si="23"/>
        <v/>
      </c>
      <c r="S505" s="138" t="str" cm="1">
        <f t="array" ref="S505">IF(ISBLANK(INDEX('Infraestruturas Recolha'!$P$31:$T$105,INT((ROWS($B$1:B279)-1)/5)+1,MOD(ROWS($B$1:B279)-1,5)+1)),"",INDEX('Infraestruturas Recolha'!$P$31:$T$105,INT((ROWS($B$1:B279)-1)/5)+1,MOD(ROWS($B$1:B279)-1,5)+1))</f>
        <v/>
      </c>
      <c r="T505" s="138" t="str">
        <f>IF(OR(L505="",'Infraestruturas Recolha'!$L$108="",'Infraestruturas Recolha'!$C$108="(máximo 300 carateres)"),"",'Infraestruturas Recolha'!$L$108)</f>
        <v/>
      </c>
    </row>
    <row r="506" spans="1:20">
      <c r="A506" s="24" t="str">
        <f>IF(I506="","",IF(OR('Identificação da EG'!$B$7=0,'Identificação da EG'!$B$7=""),"",Capa!$C$10))</f>
        <v/>
      </c>
      <c r="B506" s="24" t="str">
        <f>IF(I506="","",IF(OR('Identificação da EG'!$B$7=0,'Identificação da EG'!$B$7=""),"",'Identificação da EG'!$B$7))</f>
        <v/>
      </c>
      <c r="C506" s="24" t="str">
        <f>IF(I506="","",IF(B506="","",VLOOKUP(B506,Auxiliar!$DK$23:$DL$45,2,0)))</f>
        <v/>
      </c>
      <c r="D506" s="24" t="str">
        <f>IF(I506="","",IF(OR('Identificação da EG'!$B$7=0,'Identificação da EG'!$B$7=""),"","Portugal"))</f>
        <v/>
      </c>
      <c r="E506" s="24" t="str">
        <f>IF(I506="","",'Identificação da EG'!$C$7)</f>
        <v/>
      </c>
      <c r="F506" s="24" t="str">
        <f>IF(I506="","",'Identificação da EG'!$E$7)</f>
        <v/>
      </c>
      <c r="G506" s="24" t="str">
        <f t="shared" si="22"/>
        <v/>
      </c>
      <c r="H506" s="24" t="str">
        <f>IF(I506="","",'Identificação da EG'!$D$7)</f>
        <v/>
      </c>
      <c r="I506" s="144" t="str">
        <f t="shared" si="24"/>
        <v/>
      </c>
      <c r="J506" s="114" t="str">
        <v/>
      </c>
      <c r="K506" s="138"/>
      <c r="L506" s="114" t="str">
        <v/>
      </c>
      <c r="M506" s="114" t="str">
        <v/>
      </c>
      <c r="N506" s="138"/>
      <c r="O506" s="114" t="str">
        <v/>
      </c>
      <c r="P506" s="114" t="str">
        <v/>
      </c>
      <c r="Q506" s="138" t="str">
        <f>IF(L504="","","Nº de estabelecimentos participantes")</f>
        <v/>
      </c>
      <c r="R506" s="138" t="str">
        <f t="shared" si="23"/>
        <v/>
      </c>
      <c r="S506" s="138" t="str" cm="1">
        <f t="array" ref="S506">IF(ISBLANK(INDEX('Infraestruturas Recolha'!$P$31:$T$105,INT((ROWS($B$1:B280)-1)/5)+1,MOD(ROWS($B$1:B280)-1,5)+1)),"",INDEX('Infraestruturas Recolha'!$P$31:$T$105,INT((ROWS($B$1:B280)-1)/5)+1,MOD(ROWS($B$1:B280)-1,5)+1))</f>
        <v/>
      </c>
      <c r="T506" s="138" t="str">
        <f>IF(OR(L506="",'Infraestruturas Recolha'!$L$108="",'Infraestruturas Recolha'!$C$108="(máximo 300 carateres)"),"",'Infraestruturas Recolha'!$L$108)</f>
        <v/>
      </c>
    </row>
    <row r="507" spans="1:20">
      <c r="A507" s="24" t="str">
        <f>IF(I507="","",IF(OR('Identificação da EG'!$B$7=0,'Identificação da EG'!$B$7=""),"",Capa!$C$10))</f>
        <v/>
      </c>
      <c r="B507" s="24" t="str">
        <f>IF(I507="","",IF(OR('Identificação da EG'!$B$7=0,'Identificação da EG'!$B$7=""),"",'Identificação da EG'!$B$7))</f>
        <v/>
      </c>
      <c r="C507" s="24" t="str">
        <f>IF(I507="","",IF(B507="","",VLOOKUP(B507,Auxiliar!$DK$23:$DL$45,2,0)))</f>
        <v/>
      </c>
      <c r="D507" s="24" t="str">
        <f>IF(I507="","",IF(OR('Identificação da EG'!$B$7=0,'Identificação da EG'!$B$7=""),"","Portugal"))</f>
        <v/>
      </c>
      <c r="E507" s="24" t="str">
        <f>IF(I507="","",'Identificação da EG'!$C$7)</f>
        <v/>
      </c>
      <c r="F507" s="24" t="str">
        <f>IF(I507="","",'Identificação da EG'!$E$7)</f>
        <v/>
      </c>
      <c r="G507" s="24" t="str">
        <f t="shared" si="22"/>
        <v/>
      </c>
      <c r="H507" s="24" t="str">
        <f>IF(I507="","",'Identificação da EG'!$D$7)</f>
        <v/>
      </c>
      <c r="I507" s="144" t="str">
        <f t="shared" si="24"/>
        <v/>
      </c>
      <c r="J507" s="114" t="str">
        <v/>
      </c>
      <c r="K507" s="138"/>
      <c r="L507" s="114" t="str">
        <v/>
      </c>
      <c r="M507" s="114" t="str">
        <v/>
      </c>
      <c r="N507" s="138"/>
      <c r="O507" s="114" t="str">
        <v/>
      </c>
      <c r="P507" s="114" t="str">
        <v/>
      </c>
      <c r="Q507" s="138" t="str">
        <f>IF(L507="","","Nº de contentores")</f>
        <v/>
      </c>
      <c r="R507" s="138" t="str">
        <f t="shared" si="23"/>
        <v/>
      </c>
      <c r="S507" s="138" t="str" cm="1">
        <f t="array" ref="S507">IF(ISBLANK(INDEX('Infraestruturas Recolha'!$P$31:$T$105,INT((ROWS($B$1:B281)-1)/5)+1,MOD(ROWS($B$1:B281)-1,5)+1)),"",INDEX('Infraestruturas Recolha'!$P$31:$T$105,INT((ROWS($B$1:B281)-1)/5)+1,MOD(ROWS($B$1:B281)-1,5)+1))</f>
        <v/>
      </c>
      <c r="T507" s="138" t="str">
        <f>IF(OR(L507="",'Infraestruturas Recolha'!$L$108="",'Infraestruturas Recolha'!$C$108="(máximo 300 carateres)"),"",'Infraestruturas Recolha'!$L$108)</f>
        <v/>
      </c>
    </row>
    <row r="508" spans="1:20">
      <c r="A508" s="24" t="str">
        <f>IF(I508="","",IF(OR('Identificação da EG'!$B$7=0,'Identificação da EG'!$B$7=""),"",Capa!$C$10))</f>
        <v/>
      </c>
      <c r="B508" s="24" t="str">
        <f>IF(I508="","",IF(OR('Identificação da EG'!$B$7=0,'Identificação da EG'!$B$7=""),"",'Identificação da EG'!$B$7))</f>
        <v/>
      </c>
      <c r="C508" s="24" t="str">
        <f>IF(I508="","",IF(B508="","",VLOOKUP(B508,Auxiliar!$DK$23:$DL$45,2,0)))</f>
        <v/>
      </c>
      <c r="D508" s="24" t="str">
        <f>IF(I508="","",IF(OR('Identificação da EG'!$B$7=0,'Identificação da EG'!$B$7=""),"","Portugal"))</f>
        <v/>
      </c>
      <c r="E508" s="24" t="str">
        <f>IF(I508="","",'Identificação da EG'!$C$7)</f>
        <v/>
      </c>
      <c r="F508" s="24" t="str">
        <f>IF(I508="","",'Identificação da EG'!$E$7)</f>
        <v/>
      </c>
      <c r="G508" s="24" t="str">
        <f t="shared" si="22"/>
        <v/>
      </c>
      <c r="H508" s="24" t="str">
        <f>IF(I508="","",'Identificação da EG'!$D$7)</f>
        <v/>
      </c>
      <c r="I508" s="144" t="str">
        <f t="shared" si="24"/>
        <v/>
      </c>
      <c r="J508" s="114" t="str">
        <v/>
      </c>
      <c r="K508" s="138"/>
      <c r="L508" s="114" t="str">
        <v/>
      </c>
      <c r="M508" s="114" t="str">
        <v/>
      </c>
      <c r="N508" s="138"/>
      <c r="O508" s="114" t="str">
        <v/>
      </c>
      <c r="P508" s="114" t="str">
        <v/>
      </c>
      <c r="Q508" s="138" t="str">
        <f>IF(L507="","","Nº de alojamentos abrangidos")</f>
        <v/>
      </c>
      <c r="R508" s="138" t="str">
        <f t="shared" si="23"/>
        <v/>
      </c>
      <c r="S508" s="138" t="str" cm="1">
        <f t="array" ref="S508">IF(ISBLANK(INDEX('Infraestruturas Recolha'!$P$31:$T$105,INT((ROWS($B$1:B282)-1)/5)+1,MOD(ROWS($B$1:B282)-1,5)+1)),"",INDEX('Infraestruturas Recolha'!$P$31:$T$105,INT((ROWS($B$1:B282)-1)/5)+1,MOD(ROWS($B$1:B282)-1,5)+1))</f>
        <v/>
      </c>
      <c r="T508" s="138" t="str">
        <f>IF(OR(L508="",'Infraestruturas Recolha'!$L$108="",'Infraestruturas Recolha'!$C$108="(máximo 300 carateres)"),"",'Infraestruturas Recolha'!$L$108)</f>
        <v/>
      </c>
    </row>
    <row r="509" spans="1:20">
      <c r="A509" s="24" t="str">
        <f>IF(I509="","",IF(OR('Identificação da EG'!$B$7=0,'Identificação da EG'!$B$7=""),"",Capa!$C$10))</f>
        <v/>
      </c>
      <c r="B509" s="24" t="str">
        <f>IF(I509="","",IF(OR('Identificação da EG'!$B$7=0,'Identificação da EG'!$B$7=""),"",'Identificação da EG'!$B$7))</f>
        <v/>
      </c>
      <c r="C509" s="24" t="str">
        <f>IF(I509="","",IF(B509="","",VLOOKUP(B509,Auxiliar!$DK$23:$DL$45,2,0)))</f>
        <v/>
      </c>
      <c r="D509" s="24" t="str">
        <f>IF(I509="","",IF(OR('Identificação da EG'!$B$7=0,'Identificação da EG'!$B$7=""),"","Portugal"))</f>
        <v/>
      </c>
      <c r="E509" s="24" t="str">
        <f>IF(I509="","",'Identificação da EG'!$C$7)</f>
        <v/>
      </c>
      <c r="F509" s="24" t="str">
        <f>IF(I509="","",'Identificação da EG'!$E$7)</f>
        <v/>
      </c>
      <c r="G509" s="24" t="str">
        <f t="shared" si="22"/>
        <v/>
      </c>
      <c r="H509" s="24" t="str">
        <f>IF(I509="","",'Identificação da EG'!$D$7)</f>
        <v/>
      </c>
      <c r="I509" s="144" t="str">
        <f t="shared" si="24"/>
        <v/>
      </c>
      <c r="J509" s="114" t="str">
        <v/>
      </c>
      <c r="K509" s="138"/>
      <c r="L509" s="114" t="str">
        <v/>
      </c>
      <c r="M509" s="114" t="str">
        <v/>
      </c>
      <c r="N509" s="138"/>
      <c r="O509" s="114" t="str">
        <v/>
      </c>
      <c r="P509" s="114" t="str">
        <v/>
      </c>
      <c r="Q509" s="138" t="str">
        <f>IF(L507="","","Nº de estabelecimentos abrangidos")</f>
        <v/>
      </c>
      <c r="R509" s="138" t="str">
        <f t="shared" si="23"/>
        <v/>
      </c>
      <c r="S509" s="138" t="str" cm="1">
        <f t="array" ref="S509">IF(ISBLANK(INDEX('Infraestruturas Recolha'!$P$31:$T$105,INT((ROWS($B$1:B283)-1)/5)+1,MOD(ROWS($B$1:B283)-1,5)+1)),"",INDEX('Infraestruturas Recolha'!$P$31:$T$105,INT((ROWS($B$1:B283)-1)/5)+1,MOD(ROWS($B$1:B283)-1,5)+1))</f>
        <v/>
      </c>
      <c r="T509" s="138" t="str">
        <f>IF(OR(L509="",'Infraestruturas Recolha'!$L$108="",'Infraestruturas Recolha'!$C$108="(máximo 300 carateres)"),"",'Infraestruturas Recolha'!$L$108)</f>
        <v/>
      </c>
    </row>
    <row r="510" spans="1:20">
      <c r="A510" s="24" t="str">
        <f>IF(I510="","",IF(OR('Identificação da EG'!$B$7=0,'Identificação da EG'!$B$7=""),"",Capa!$C$10))</f>
        <v/>
      </c>
      <c r="B510" s="24" t="str">
        <f>IF(I510="","",IF(OR('Identificação da EG'!$B$7=0,'Identificação da EG'!$B$7=""),"",'Identificação da EG'!$B$7))</f>
        <v/>
      </c>
      <c r="C510" s="24" t="str">
        <f>IF(I510="","",IF(B510="","",VLOOKUP(B510,Auxiliar!$DK$23:$DL$45,2,0)))</f>
        <v/>
      </c>
      <c r="D510" s="24" t="str">
        <f>IF(I510="","",IF(OR('Identificação da EG'!$B$7=0,'Identificação da EG'!$B$7=""),"","Portugal"))</f>
        <v/>
      </c>
      <c r="E510" s="24" t="str">
        <f>IF(I510="","",'Identificação da EG'!$C$7)</f>
        <v/>
      </c>
      <c r="F510" s="24" t="str">
        <f>IF(I510="","",'Identificação da EG'!$E$7)</f>
        <v/>
      </c>
      <c r="G510" s="24" t="str">
        <f t="shared" si="22"/>
        <v/>
      </c>
      <c r="H510" s="24" t="str">
        <f>IF(I510="","",'Identificação da EG'!$D$7)</f>
        <v/>
      </c>
      <c r="I510" s="144" t="str">
        <f t="shared" si="24"/>
        <v/>
      </c>
      <c r="J510" s="114" t="str">
        <v/>
      </c>
      <c r="K510" s="138"/>
      <c r="L510" s="114" t="str">
        <v/>
      </c>
      <c r="M510" s="114" t="str">
        <v/>
      </c>
      <c r="N510" s="138"/>
      <c r="O510" s="114" t="str">
        <v/>
      </c>
      <c r="P510" s="114" t="str">
        <v/>
      </c>
      <c r="Q510" s="138" t="str">
        <f>IF(L508="","","Nº de alojamentos participantes")</f>
        <v/>
      </c>
      <c r="R510" s="138" t="str">
        <f t="shared" si="23"/>
        <v/>
      </c>
      <c r="S510" s="138" t="str" cm="1">
        <f t="array" ref="S510">IF(ISBLANK(INDEX('Infraestruturas Recolha'!$P$31:$T$105,INT((ROWS($B$1:B284)-1)/5)+1,MOD(ROWS($B$1:B284)-1,5)+1)),"",INDEX('Infraestruturas Recolha'!$P$31:$T$105,INT((ROWS($B$1:B284)-1)/5)+1,MOD(ROWS($B$1:B284)-1,5)+1))</f>
        <v/>
      </c>
      <c r="T510" s="138" t="str">
        <f>IF(OR(L510="",'Infraestruturas Recolha'!$L$108="",'Infraestruturas Recolha'!$C$108="(máximo 300 carateres)"),"",'Infraestruturas Recolha'!$L$108)</f>
        <v/>
      </c>
    </row>
    <row r="511" spans="1:20">
      <c r="A511" s="24" t="str">
        <f>IF(I511="","",IF(OR('Identificação da EG'!$B$7=0,'Identificação da EG'!$B$7=""),"",Capa!$C$10))</f>
        <v/>
      </c>
      <c r="B511" s="24" t="str">
        <f>IF(I511="","",IF(OR('Identificação da EG'!$B$7=0,'Identificação da EG'!$B$7=""),"",'Identificação da EG'!$B$7))</f>
        <v/>
      </c>
      <c r="C511" s="24" t="str">
        <f>IF(I511="","",IF(B511="","",VLOOKUP(B511,Auxiliar!$DK$23:$DL$45,2,0)))</f>
        <v/>
      </c>
      <c r="D511" s="24" t="str">
        <f>IF(I511="","",IF(OR('Identificação da EG'!$B$7=0,'Identificação da EG'!$B$7=""),"","Portugal"))</f>
        <v/>
      </c>
      <c r="E511" s="24" t="str">
        <f>IF(I511="","",'Identificação da EG'!$C$7)</f>
        <v/>
      </c>
      <c r="F511" s="24" t="str">
        <f>IF(I511="","",'Identificação da EG'!$E$7)</f>
        <v/>
      </c>
      <c r="G511" s="24" t="str">
        <f t="shared" si="22"/>
        <v/>
      </c>
      <c r="H511" s="24" t="str">
        <f>IF(I511="","",'Identificação da EG'!$D$7)</f>
        <v/>
      </c>
      <c r="I511" s="144" t="str">
        <f t="shared" si="24"/>
        <v/>
      </c>
      <c r="J511" s="114" t="str">
        <v/>
      </c>
      <c r="K511" s="138"/>
      <c r="L511" s="114" t="str">
        <v/>
      </c>
      <c r="M511" s="114" t="str">
        <v/>
      </c>
      <c r="N511" s="138"/>
      <c r="O511" s="114" t="str">
        <v/>
      </c>
      <c r="P511" s="114" t="str">
        <v/>
      </c>
      <c r="Q511" s="138" t="str">
        <f>IF(L509="","","Nº de estabelecimentos participantes")</f>
        <v/>
      </c>
      <c r="R511" s="138" t="str">
        <f t="shared" si="23"/>
        <v/>
      </c>
      <c r="S511" s="138" t="str" cm="1">
        <f t="array" ref="S511">IF(ISBLANK(INDEX('Infraestruturas Recolha'!$P$31:$T$105,INT((ROWS($B$1:B285)-1)/5)+1,MOD(ROWS($B$1:B285)-1,5)+1)),"",INDEX('Infraestruturas Recolha'!$P$31:$T$105,INT((ROWS($B$1:B285)-1)/5)+1,MOD(ROWS($B$1:B285)-1,5)+1))</f>
        <v/>
      </c>
      <c r="T511" s="138" t="str">
        <f>IF(OR(L511="",'Infraestruturas Recolha'!$L$108="",'Infraestruturas Recolha'!$C$108="(máximo 300 carateres)"),"",'Infraestruturas Recolha'!$L$108)</f>
        <v/>
      </c>
    </row>
    <row r="512" spans="1:20">
      <c r="A512" s="24" t="str">
        <f>IF(I512="","",IF(OR('Identificação da EG'!$B$7=0,'Identificação da EG'!$B$7=""),"",Capa!$C$10))</f>
        <v/>
      </c>
      <c r="B512" s="24" t="str">
        <f>IF(I512="","",IF(OR('Identificação da EG'!$B$7=0,'Identificação da EG'!$B$7=""),"",'Identificação da EG'!$B$7))</f>
        <v/>
      </c>
      <c r="C512" s="24" t="str">
        <f>IF(I512="","",IF(B512="","",VLOOKUP(B512,Auxiliar!$DK$23:$DL$45,2,0)))</f>
        <v/>
      </c>
      <c r="D512" s="24" t="str">
        <f>IF(I512="","",IF(OR('Identificação da EG'!$B$7=0,'Identificação da EG'!$B$7=""),"","Portugal"))</f>
        <v/>
      </c>
      <c r="E512" s="24" t="str">
        <f>IF(I512="","",'Identificação da EG'!$C$7)</f>
        <v/>
      </c>
      <c r="F512" s="24" t="str">
        <f>IF(I512="","",'Identificação da EG'!$E$7)</f>
        <v/>
      </c>
      <c r="G512" s="24" t="str">
        <f t="shared" si="22"/>
        <v/>
      </c>
      <c r="H512" s="24" t="str">
        <f>IF(I512="","",'Identificação da EG'!$D$7)</f>
        <v/>
      </c>
      <c r="I512" s="144" t="str">
        <f t="shared" si="24"/>
        <v/>
      </c>
      <c r="J512" s="114" t="str">
        <v/>
      </c>
      <c r="K512" s="138"/>
      <c r="L512" s="114" t="str">
        <v/>
      </c>
      <c r="M512" s="114" t="str">
        <v/>
      </c>
      <c r="N512" s="138"/>
      <c r="O512" s="114" t="str">
        <v/>
      </c>
      <c r="P512" s="114" t="str">
        <v/>
      </c>
      <c r="Q512" s="138" t="str">
        <f>IF(L512="","","Nº de contentores")</f>
        <v/>
      </c>
      <c r="R512" s="138" t="str">
        <f t="shared" si="23"/>
        <v/>
      </c>
      <c r="S512" s="138" t="str" cm="1">
        <f t="array" ref="S512">IF(ISBLANK(INDEX('Infraestruturas Recolha'!$P$31:$T$105,INT((ROWS($B$1:B286)-1)/5)+1,MOD(ROWS($B$1:B286)-1,5)+1)),"",INDEX('Infraestruturas Recolha'!$P$31:$T$105,INT((ROWS($B$1:B286)-1)/5)+1,MOD(ROWS($B$1:B286)-1,5)+1))</f>
        <v/>
      </c>
      <c r="T512" s="138" t="str">
        <f>IF(OR(L512="",'Infraestruturas Recolha'!$L$108="",'Infraestruturas Recolha'!$C$108="(máximo 300 carateres)"),"",'Infraestruturas Recolha'!$L$108)</f>
        <v/>
      </c>
    </row>
    <row r="513" spans="1:20">
      <c r="A513" s="24" t="str">
        <f>IF(I513="","",IF(OR('Identificação da EG'!$B$7=0,'Identificação da EG'!$B$7=""),"",Capa!$C$10))</f>
        <v/>
      </c>
      <c r="B513" s="24" t="str">
        <f>IF(I513="","",IF(OR('Identificação da EG'!$B$7=0,'Identificação da EG'!$B$7=""),"",'Identificação da EG'!$B$7))</f>
        <v/>
      </c>
      <c r="C513" s="24" t="str">
        <f>IF(I513="","",IF(B513="","",VLOOKUP(B513,Auxiliar!$DK$23:$DL$45,2,0)))</f>
        <v/>
      </c>
      <c r="D513" s="24" t="str">
        <f>IF(I513="","",IF(OR('Identificação da EG'!$B$7=0,'Identificação da EG'!$B$7=""),"","Portugal"))</f>
        <v/>
      </c>
      <c r="E513" s="24" t="str">
        <f>IF(I513="","",'Identificação da EG'!$C$7)</f>
        <v/>
      </c>
      <c r="F513" s="24" t="str">
        <f>IF(I513="","",'Identificação da EG'!$E$7)</f>
        <v/>
      </c>
      <c r="G513" s="24" t="str">
        <f t="shared" si="22"/>
        <v/>
      </c>
      <c r="H513" s="24" t="str">
        <f>IF(I513="","",'Identificação da EG'!$D$7)</f>
        <v/>
      </c>
      <c r="I513" s="144" t="str">
        <f t="shared" si="24"/>
        <v/>
      </c>
      <c r="J513" s="114" t="str">
        <v/>
      </c>
      <c r="K513" s="138"/>
      <c r="L513" s="114" t="str">
        <v/>
      </c>
      <c r="M513" s="114" t="str">
        <v/>
      </c>
      <c r="N513" s="138"/>
      <c r="O513" s="114" t="str">
        <v/>
      </c>
      <c r="P513" s="114" t="str">
        <v/>
      </c>
      <c r="Q513" s="138" t="str">
        <f>IF(L512="","","Nº de alojamentos abrangidos")</f>
        <v/>
      </c>
      <c r="R513" s="138" t="str">
        <f t="shared" si="23"/>
        <v/>
      </c>
      <c r="S513" s="138" t="str" cm="1">
        <f t="array" ref="S513">IF(ISBLANK(INDEX('Infraestruturas Recolha'!$P$31:$T$105,INT((ROWS($B$1:B287)-1)/5)+1,MOD(ROWS($B$1:B287)-1,5)+1)),"",INDEX('Infraestruturas Recolha'!$P$31:$T$105,INT((ROWS($B$1:B287)-1)/5)+1,MOD(ROWS($B$1:B287)-1,5)+1))</f>
        <v/>
      </c>
      <c r="T513" s="138" t="str">
        <f>IF(OR(L513="",'Infraestruturas Recolha'!$L$108="",'Infraestruturas Recolha'!$C$108="(máximo 300 carateres)"),"",'Infraestruturas Recolha'!$L$108)</f>
        <v/>
      </c>
    </row>
    <row r="514" spans="1:20">
      <c r="A514" s="24" t="str">
        <f>IF(I514="","",IF(OR('Identificação da EG'!$B$7=0,'Identificação da EG'!$B$7=""),"",Capa!$C$10))</f>
        <v/>
      </c>
      <c r="B514" s="24" t="str">
        <f>IF(I514="","",IF(OR('Identificação da EG'!$B$7=0,'Identificação da EG'!$B$7=""),"",'Identificação da EG'!$B$7))</f>
        <v/>
      </c>
      <c r="C514" s="24" t="str">
        <f>IF(I514="","",IF(B514="","",VLOOKUP(B514,Auxiliar!$DK$23:$DL$45,2,0)))</f>
        <v/>
      </c>
      <c r="D514" s="24" t="str">
        <f>IF(I514="","",IF(OR('Identificação da EG'!$B$7=0,'Identificação da EG'!$B$7=""),"","Portugal"))</f>
        <v/>
      </c>
      <c r="E514" s="24" t="str">
        <f>IF(I514="","",'Identificação da EG'!$C$7)</f>
        <v/>
      </c>
      <c r="F514" s="24" t="str">
        <f>IF(I514="","",'Identificação da EG'!$E$7)</f>
        <v/>
      </c>
      <c r="G514" s="24" t="str">
        <f t="shared" si="22"/>
        <v/>
      </c>
      <c r="H514" s="24" t="str">
        <f>IF(I514="","",'Identificação da EG'!$D$7)</f>
        <v/>
      </c>
      <c r="I514" s="144" t="str">
        <f t="shared" si="24"/>
        <v/>
      </c>
      <c r="J514" s="114" t="str">
        <v/>
      </c>
      <c r="K514" s="138"/>
      <c r="L514" s="114" t="str">
        <v/>
      </c>
      <c r="M514" s="114" t="str">
        <v/>
      </c>
      <c r="N514" s="138"/>
      <c r="O514" s="114" t="str">
        <v/>
      </c>
      <c r="P514" s="114" t="str">
        <v/>
      </c>
      <c r="Q514" s="138" t="str">
        <f>IF(L512="","","Nº de estabelecimentos abrangidos")</f>
        <v/>
      </c>
      <c r="R514" s="138" t="str">
        <f t="shared" si="23"/>
        <v/>
      </c>
      <c r="S514" s="138" t="str" cm="1">
        <f t="array" ref="S514">IF(ISBLANK(INDEX('Infraestruturas Recolha'!$P$31:$T$105,INT((ROWS($B$1:B288)-1)/5)+1,MOD(ROWS($B$1:B288)-1,5)+1)),"",INDEX('Infraestruturas Recolha'!$P$31:$T$105,INT((ROWS($B$1:B288)-1)/5)+1,MOD(ROWS($B$1:B288)-1,5)+1))</f>
        <v/>
      </c>
      <c r="T514" s="138" t="str">
        <f>IF(OR(L514="",'Infraestruturas Recolha'!$L$108="",'Infraestruturas Recolha'!$C$108="(máximo 300 carateres)"),"",'Infraestruturas Recolha'!$L$108)</f>
        <v/>
      </c>
    </row>
    <row r="515" spans="1:20">
      <c r="A515" s="24" t="str">
        <f>IF(I515="","",IF(OR('Identificação da EG'!$B$7=0,'Identificação da EG'!$B$7=""),"",Capa!$C$10))</f>
        <v/>
      </c>
      <c r="B515" s="24" t="str">
        <f>IF(I515="","",IF(OR('Identificação da EG'!$B$7=0,'Identificação da EG'!$B$7=""),"",'Identificação da EG'!$B$7))</f>
        <v/>
      </c>
      <c r="C515" s="24" t="str">
        <f>IF(I515="","",IF(B515="","",VLOOKUP(B515,Auxiliar!$DK$23:$DL$45,2,0)))</f>
        <v/>
      </c>
      <c r="D515" s="24" t="str">
        <f>IF(I515="","",IF(OR('Identificação da EG'!$B$7=0,'Identificação da EG'!$B$7=""),"","Portugal"))</f>
        <v/>
      </c>
      <c r="E515" s="24" t="str">
        <f>IF(I515="","",'Identificação da EG'!$C$7)</f>
        <v/>
      </c>
      <c r="F515" s="24" t="str">
        <f>IF(I515="","",'Identificação da EG'!$E$7)</f>
        <v/>
      </c>
      <c r="G515" s="24" t="str">
        <f t="shared" ref="G515:G578" si="25">IF(I515="","",B515)</f>
        <v/>
      </c>
      <c r="H515" s="24" t="str">
        <f>IF(I515="","",'Identificação da EG'!$D$7)</f>
        <v/>
      </c>
      <c r="I515" s="144" t="str">
        <f t="shared" si="24"/>
        <v/>
      </c>
      <c r="J515" s="114" t="str">
        <v/>
      </c>
      <c r="K515" s="138"/>
      <c r="L515" s="114" t="str">
        <v/>
      </c>
      <c r="M515" s="114" t="str">
        <v/>
      </c>
      <c r="N515" s="138"/>
      <c r="O515" s="114" t="str">
        <v/>
      </c>
      <c r="P515" s="114" t="str">
        <v/>
      </c>
      <c r="Q515" s="138" t="str">
        <f>IF(L513="","","Nº de alojamentos participantes")</f>
        <v/>
      </c>
      <c r="R515" s="138" t="str">
        <f t="shared" ref="R515:R578" si="26">IF(L515="","","nº")</f>
        <v/>
      </c>
      <c r="S515" s="138" t="str" cm="1">
        <f t="array" ref="S515">IF(ISBLANK(INDEX('Infraestruturas Recolha'!$P$31:$T$105,INT((ROWS($B$1:B289)-1)/5)+1,MOD(ROWS($B$1:B289)-1,5)+1)),"",INDEX('Infraestruturas Recolha'!$P$31:$T$105,INT((ROWS($B$1:B289)-1)/5)+1,MOD(ROWS($B$1:B289)-1,5)+1))</f>
        <v/>
      </c>
      <c r="T515" s="138" t="str">
        <f>IF(OR(L515="",'Infraestruturas Recolha'!$L$108="",'Infraestruturas Recolha'!$C$108="(máximo 300 carateres)"),"",'Infraestruturas Recolha'!$L$108)</f>
        <v/>
      </c>
    </row>
    <row r="516" spans="1:20">
      <c r="A516" s="24" t="str">
        <f>IF(I516="","",IF(OR('Identificação da EG'!$B$7=0,'Identificação da EG'!$B$7=""),"",Capa!$C$10))</f>
        <v/>
      </c>
      <c r="B516" s="24" t="str">
        <f>IF(I516="","",IF(OR('Identificação da EG'!$B$7=0,'Identificação da EG'!$B$7=""),"",'Identificação da EG'!$B$7))</f>
        <v/>
      </c>
      <c r="C516" s="24" t="str">
        <f>IF(I516="","",IF(B516="","",VLOOKUP(B516,Auxiliar!$DK$23:$DL$45,2,0)))</f>
        <v/>
      </c>
      <c r="D516" s="24" t="str">
        <f>IF(I516="","",IF(OR('Identificação da EG'!$B$7=0,'Identificação da EG'!$B$7=""),"","Portugal"))</f>
        <v/>
      </c>
      <c r="E516" s="24" t="str">
        <f>IF(I516="","",'Identificação da EG'!$C$7)</f>
        <v/>
      </c>
      <c r="F516" s="24" t="str">
        <f>IF(I516="","",'Identificação da EG'!$E$7)</f>
        <v/>
      </c>
      <c r="G516" s="24" t="str">
        <f t="shared" si="25"/>
        <v/>
      </c>
      <c r="H516" s="24" t="str">
        <f>IF(I516="","",'Identificação da EG'!$D$7)</f>
        <v/>
      </c>
      <c r="I516" s="144" t="str">
        <f t="shared" si="24"/>
        <v/>
      </c>
      <c r="J516" s="114" t="str">
        <v/>
      </c>
      <c r="K516" s="138"/>
      <c r="L516" s="114" t="str">
        <v/>
      </c>
      <c r="M516" s="114" t="str">
        <v/>
      </c>
      <c r="N516" s="138"/>
      <c r="O516" s="114" t="str">
        <v/>
      </c>
      <c r="P516" s="114" t="str">
        <v/>
      </c>
      <c r="Q516" s="138" t="str">
        <f>IF(L514="","","Nº de estabelecimentos participantes")</f>
        <v/>
      </c>
      <c r="R516" s="138" t="str">
        <f t="shared" si="26"/>
        <v/>
      </c>
      <c r="S516" s="138" t="str" cm="1">
        <f t="array" ref="S516">IF(ISBLANK(INDEX('Infraestruturas Recolha'!$P$31:$T$105,INT((ROWS($B$1:B290)-1)/5)+1,MOD(ROWS($B$1:B290)-1,5)+1)),"",INDEX('Infraestruturas Recolha'!$P$31:$T$105,INT((ROWS($B$1:B290)-1)/5)+1,MOD(ROWS($B$1:B290)-1,5)+1))</f>
        <v/>
      </c>
      <c r="T516" s="138" t="str">
        <f>IF(OR(L516="",'Infraestruturas Recolha'!$L$108="",'Infraestruturas Recolha'!$C$108="(máximo 300 carateres)"),"",'Infraestruturas Recolha'!$L$108)</f>
        <v/>
      </c>
    </row>
    <row r="517" spans="1:20">
      <c r="A517" s="24" t="str">
        <f>IF(I517="","",IF(OR('Identificação da EG'!$B$7=0,'Identificação da EG'!$B$7=""),"",Capa!$C$10))</f>
        <v/>
      </c>
      <c r="B517" s="24" t="str">
        <f>IF(I517="","",IF(OR('Identificação da EG'!$B$7=0,'Identificação da EG'!$B$7=""),"",'Identificação da EG'!$B$7))</f>
        <v/>
      </c>
      <c r="C517" s="24" t="str">
        <f>IF(I517="","",IF(B517="","",VLOOKUP(B517,Auxiliar!$DK$23:$DL$45,2,0)))</f>
        <v/>
      </c>
      <c r="D517" s="24" t="str">
        <f>IF(I517="","",IF(OR('Identificação da EG'!$B$7=0,'Identificação da EG'!$B$7=""),"","Portugal"))</f>
        <v/>
      </c>
      <c r="E517" s="24" t="str">
        <f>IF(I517="","",'Identificação da EG'!$C$7)</f>
        <v/>
      </c>
      <c r="F517" s="24" t="str">
        <f>IF(I517="","",'Identificação da EG'!$E$7)</f>
        <v/>
      </c>
      <c r="G517" s="24" t="str">
        <f t="shared" si="25"/>
        <v/>
      </c>
      <c r="H517" s="24" t="str">
        <f>IF(I517="","",'Identificação da EG'!$D$7)</f>
        <v/>
      </c>
      <c r="I517" s="144" t="str">
        <f t="shared" si="24"/>
        <v/>
      </c>
      <c r="J517" s="114" t="str">
        <v/>
      </c>
      <c r="K517" s="138"/>
      <c r="L517" s="114" t="str">
        <v/>
      </c>
      <c r="M517" s="114" t="str">
        <v/>
      </c>
      <c r="N517" s="138"/>
      <c r="O517" s="114" t="str">
        <v/>
      </c>
      <c r="P517" s="114" t="str">
        <v/>
      </c>
      <c r="Q517" s="138" t="str">
        <f>IF(L517="","","Nº de contentores")</f>
        <v/>
      </c>
      <c r="R517" s="138" t="str">
        <f t="shared" si="26"/>
        <v/>
      </c>
      <c r="S517" s="138" t="str" cm="1">
        <f t="array" ref="S517">IF(ISBLANK(INDEX('Infraestruturas Recolha'!$P$31:$T$105,INT((ROWS($B$1:B291)-1)/5)+1,MOD(ROWS($B$1:B291)-1,5)+1)),"",INDEX('Infraestruturas Recolha'!$P$31:$T$105,INT((ROWS($B$1:B291)-1)/5)+1,MOD(ROWS($B$1:B291)-1,5)+1))</f>
        <v/>
      </c>
      <c r="T517" s="138" t="str">
        <f>IF(OR(L517="",'Infraestruturas Recolha'!$L$108="",'Infraestruturas Recolha'!$C$108="(máximo 300 carateres)"),"",'Infraestruturas Recolha'!$L$108)</f>
        <v/>
      </c>
    </row>
    <row r="518" spans="1:20">
      <c r="A518" s="24" t="str">
        <f>IF(I518="","",IF(OR('Identificação da EG'!$B$7=0,'Identificação da EG'!$B$7=""),"",Capa!$C$10))</f>
        <v/>
      </c>
      <c r="B518" s="24" t="str">
        <f>IF(I518="","",IF(OR('Identificação da EG'!$B$7=0,'Identificação da EG'!$B$7=""),"",'Identificação da EG'!$B$7))</f>
        <v/>
      </c>
      <c r="C518" s="24" t="str">
        <f>IF(I518="","",IF(B518="","",VLOOKUP(B518,Auxiliar!$DK$23:$DL$45,2,0)))</f>
        <v/>
      </c>
      <c r="D518" s="24" t="str">
        <f>IF(I518="","",IF(OR('Identificação da EG'!$B$7=0,'Identificação da EG'!$B$7=""),"","Portugal"))</f>
        <v/>
      </c>
      <c r="E518" s="24" t="str">
        <f>IF(I518="","",'Identificação da EG'!$C$7)</f>
        <v/>
      </c>
      <c r="F518" s="24" t="str">
        <f>IF(I518="","",'Identificação da EG'!$E$7)</f>
        <v/>
      </c>
      <c r="G518" s="24" t="str">
        <f t="shared" si="25"/>
        <v/>
      </c>
      <c r="H518" s="24" t="str">
        <f>IF(I518="","",'Identificação da EG'!$D$7)</f>
        <v/>
      </c>
      <c r="I518" s="144" t="str">
        <f t="shared" si="24"/>
        <v/>
      </c>
      <c r="J518" s="114" t="str">
        <v/>
      </c>
      <c r="K518" s="138"/>
      <c r="L518" s="114" t="str">
        <v/>
      </c>
      <c r="M518" s="114" t="str">
        <v/>
      </c>
      <c r="N518" s="138"/>
      <c r="O518" s="114" t="str">
        <v/>
      </c>
      <c r="P518" s="114" t="str">
        <v/>
      </c>
      <c r="Q518" s="138" t="str">
        <f>IF(L517="","","Nº de alojamentos abrangidos")</f>
        <v/>
      </c>
      <c r="R518" s="138" t="str">
        <f t="shared" si="26"/>
        <v/>
      </c>
      <c r="S518" s="138" t="str" cm="1">
        <f t="array" ref="S518">IF(ISBLANK(INDEX('Infraestruturas Recolha'!$P$31:$T$105,INT((ROWS($B$1:B292)-1)/5)+1,MOD(ROWS($B$1:B292)-1,5)+1)),"",INDEX('Infraestruturas Recolha'!$P$31:$T$105,INT((ROWS($B$1:B292)-1)/5)+1,MOD(ROWS($B$1:B292)-1,5)+1))</f>
        <v/>
      </c>
      <c r="T518" s="138" t="str">
        <f>IF(OR(L518="",'Infraestruturas Recolha'!$L$108="",'Infraestruturas Recolha'!$C$108="(máximo 300 carateres)"),"",'Infraestruturas Recolha'!$L$108)</f>
        <v/>
      </c>
    </row>
    <row r="519" spans="1:20">
      <c r="A519" s="24" t="str">
        <f>IF(I519="","",IF(OR('Identificação da EG'!$B$7=0,'Identificação da EG'!$B$7=""),"",Capa!$C$10))</f>
        <v/>
      </c>
      <c r="B519" s="24" t="str">
        <f>IF(I519="","",IF(OR('Identificação da EG'!$B$7=0,'Identificação da EG'!$B$7=""),"",'Identificação da EG'!$B$7))</f>
        <v/>
      </c>
      <c r="C519" s="24" t="str">
        <f>IF(I519="","",IF(B519="","",VLOOKUP(B519,Auxiliar!$DK$23:$DL$45,2,0)))</f>
        <v/>
      </c>
      <c r="D519" s="24" t="str">
        <f>IF(I519="","",IF(OR('Identificação da EG'!$B$7=0,'Identificação da EG'!$B$7=""),"","Portugal"))</f>
        <v/>
      </c>
      <c r="E519" s="24" t="str">
        <f>IF(I519="","",'Identificação da EG'!$C$7)</f>
        <v/>
      </c>
      <c r="F519" s="24" t="str">
        <f>IF(I519="","",'Identificação da EG'!$E$7)</f>
        <v/>
      </c>
      <c r="G519" s="24" t="str">
        <f t="shared" si="25"/>
        <v/>
      </c>
      <c r="H519" s="24" t="str">
        <f>IF(I519="","",'Identificação da EG'!$D$7)</f>
        <v/>
      </c>
      <c r="I519" s="144" t="str">
        <f t="shared" si="24"/>
        <v/>
      </c>
      <c r="J519" s="114" t="str">
        <v/>
      </c>
      <c r="K519" s="138"/>
      <c r="L519" s="114" t="str">
        <v/>
      </c>
      <c r="M519" s="114" t="str">
        <v/>
      </c>
      <c r="N519" s="138"/>
      <c r="O519" s="114" t="str">
        <v/>
      </c>
      <c r="P519" s="114" t="str">
        <v/>
      </c>
      <c r="Q519" s="138" t="str">
        <f>IF(L517="","","Nº de estabelecimentos abrangidos")</f>
        <v/>
      </c>
      <c r="R519" s="138" t="str">
        <f t="shared" si="26"/>
        <v/>
      </c>
      <c r="S519" s="138" t="str" cm="1">
        <f t="array" ref="S519">IF(ISBLANK(INDEX('Infraestruturas Recolha'!$P$31:$T$105,INT((ROWS($B$1:B293)-1)/5)+1,MOD(ROWS($B$1:B293)-1,5)+1)),"",INDEX('Infraestruturas Recolha'!$P$31:$T$105,INT((ROWS($B$1:B293)-1)/5)+1,MOD(ROWS($B$1:B293)-1,5)+1))</f>
        <v/>
      </c>
      <c r="T519" s="138" t="str">
        <f>IF(OR(L519="",'Infraestruturas Recolha'!$L$108="",'Infraestruturas Recolha'!$C$108="(máximo 300 carateres)"),"",'Infraestruturas Recolha'!$L$108)</f>
        <v/>
      </c>
    </row>
    <row r="520" spans="1:20">
      <c r="A520" s="24" t="str">
        <f>IF(I520="","",IF(OR('Identificação da EG'!$B$7=0,'Identificação da EG'!$B$7=""),"",Capa!$C$10))</f>
        <v/>
      </c>
      <c r="B520" s="24" t="str">
        <f>IF(I520="","",IF(OR('Identificação da EG'!$B$7=0,'Identificação da EG'!$B$7=""),"",'Identificação da EG'!$B$7))</f>
        <v/>
      </c>
      <c r="C520" s="24" t="str">
        <f>IF(I520="","",IF(B520="","",VLOOKUP(B520,Auxiliar!$DK$23:$DL$45,2,0)))</f>
        <v/>
      </c>
      <c r="D520" s="24" t="str">
        <f>IF(I520="","",IF(OR('Identificação da EG'!$B$7=0,'Identificação da EG'!$B$7=""),"","Portugal"))</f>
        <v/>
      </c>
      <c r="E520" s="24" t="str">
        <f>IF(I520="","",'Identificação da EG'!$C$7)</f>
        <v/>
      </c>
      <c r="F520" s="24" t="str">
        <f>IF(I520="","",'Identificação da EG'!$E$7)</f>
        <v/>
      </c>
      <c r="G520" s="24" t="str">
        <f t="shared" si="25"/>
        <v/>
      </c>
      <c r="H520" s="24" t="str">
        <f>IF(I520="","",'Identificação da EG'!$D$7)</f>
        <v/>
      </c>
      <c r="I520" s="144" t="str">
        <f t="shared" si="24"/>
        <v/>
      </c>
      <c r="J520" s="114" t="str">
        <v/>
      </c>
      <c r="K520" s="138"/>
      <c r="L520" s="114" t="str">
        <v/>
      </c>
      <c r="M520" s="114" t="str">
        <v/>
      </c>
      <c r="N520" s="138"/>
      <c r="O520" s="114" t="str">
        <v/>
      </c>
      <c r="P520" s="114" t="str">
        <v/>
      </c>
      <c r="Q520" s="138" t="str">
        <f>IF(L518="","","Nº de alojamentos participantes")</f>
        <v/>
      </c>
      <c r="R520" s="138" t="str">
        <f t="shared" si="26"/>
        <v/>
      </c>
      <c r="S520" s="138" t="str" cm="1">
        <f t="array" ref="S520">IF(ISBLANK(INDEX('Infraestruturas Recolha'!$P$31:$T$105,INT((ROWS($B$1:B294)-1)/5)+1,MOD(ROWS($B$1:B294)-1,5)+1)),"",INDEX('Infraestruturas Recolha'!$P$31:$T$105,INT((ROWS($B$1:B294)-1)/5)+1,MOD(ROWS($B$1:B294)-1,5)+1))</f>
        <v/>
      </c>
      <c r="T520" s="138" t="str">
        <f>IF(OR(L520="",'Infraestruturas Recolha'!$L$108="",'Infraestruturas Recolha'!$C$108="(máximo 300 carateres)"),"",'Infraestruturas Recolha'!$L$108)</f>
        <v/>
      </c>
    </row>
    <row r="521" spans="1:20">
      <c r="A521" s="24" t="str">
        <f>IF(I521="","",IF(OR('Identificação da EG'!$B$7=0,'Identificação da EG'!$B$7=""),"",Capa!$C$10))</f>
        <v/>
      </c>
      <c r="B521" s="24" t="str">
        <f>IF(I521="","",IF(OR('Identificação da EG'!$B$7=0,'Identificação da EG'!$B$7=""),"",'Identificação da EG'!$B$7))</f>
        <v/>
      </c>
      <c r="C521" s="24" t="str">
        <f>IF(I521="","",IF(B521="","",VLOOKUP(B521,Auxiliar!$DK$23:$DL$45,2,0)))</f>
        <v/>
      </c>
      <c r="D521" s="24" t="str">
        <f>IF(I521="","",IF(OR('Identificação da EG'!$B$7=0,'Identificação da EG'!$B$7=""),"","Portugal"))</f>
        <v/>
      </c>
      <c r="E521" s="24" t="str">
        <f>IF(I521="","",'Identificação da EG'!$C$7)</f>
        <v/>
      </c>
      <c r="F521" s="24" t="str">
        <f>IF(I521="","",'Identificação da EG'!$E$7)</f>
        <v/>
      </c>
      <c r="G521" s="24" t="str">
        <f t="shared" si="25"/>
        <v/>
      </c>
      <c r="H521" s="24" t="str">
        <f>IF(I521="","",'Identificação da EG'!$D$7)</f>
        <v/>
      </c>
      <c r="I521" s="144" t="str">
        <f t="shared" si="24"/>
        <v/>
      </c>
      <c r="J521" s="114" t="str">
        <v/>
      </c>
      <c r="K521" s="138"/>
      <c r="L521" s="114" t="str">
        <v/>
      </c>
      <c r="M521" s="114" t="str">
        <v/>
      </c>
      <c r="N521" s="138"/>
      <c r="O521" s="114" t="str">
        <v/>
      </c>
      <c r="P521" s="114" t="str">
        <v/>
      </c>
      <c r="Q521" s="138" t="str">
        <f>IF(L519="","","Nº de estabelecimentos participantes")</f>
        <v/>
      </c>
      <c r="R521" s="138" t="str">
        <f t="shared" si="26"/>
        <v/>
      </c>
      <c r="S521" s="138" t="str" cm="1">
        <f t="array" ref="S521">IF(ISBLANK(INDEX('Infraestruturas Recolha'!$P$31:$T$105,INT((ROWS($B$1:B295)-1)/5)+1,MOD(ROWS($B$1:B295)-1,5)+1)),"",INDEX('Infraestruturas Recolha'!$P$31:$T$105,INT((ROWS($B$1:B295)-1)/5)+1,MOD(ROWS($B$1:B295)-1,5)+1))</f>
        <v/>
      </c>
      <c r="T521" s="138" t="str">
        <f>IF(OR(L521="",'Infraestruturas Recolha'!$L$108="",'Infraestruturas Recolha'!$C$108="(máximo 300 carateres)"),"",'Infraestruturas Recolha'!$L$108)</f>
        <v/>
      </c>
    </row>
    <row r="522" spans="1:20">
      <c r="A522" s="24" t="str">
        <f>IF(I522="","",IF(OR('Identificação da EG'!$B$7=0,'Identificação da EG'!$B$7=""),"",Capa!$C$10))</f>
        <v/>
      </c>
      <c r="B522" s="24" t="str">
        <f>IF(I522="","",IF(OR('Identificação da EG'!$B$7=0,'Identificação da EG'!$B$7=""),"",'Identificação da EG'!$B$7))</f>
        <v/>
      </c>
      <c r="C522" s="24" t="str">
        <f>IF(I522="","",IF(B522="","",VLOOKUP(B522,Auxiliar!$DK$23:$DL$45,2,0)))</f>
        <v/>
      </c>
      <c r="D522" s="24" t="str">
        <f>IF(I522="","",IF(OR('Identificação da EG'!$B$7=0,'Identificação da EG'!$B$7=""),"","Portugal"))</f>
        <v/>
      </c>
      <c r="E522" s="24" t="str">
        <f>IF(I522="","",'Identificação da EG'!$C$7)</f>
        <v/>
      </c>
      <c r="F522" s="24" t="str">
        <f>IF(I522="","",'Identificação da EG'!$E$7)</f>
        <v/>
      </c>
      <c r="G522" s="24" t="str">
        <f t="shared" si="25"/>
        <v/>
      </c>
      <c r="H522" s="24" t="str">
        <f>IF(I522="","",'Identificação da EG'!$D$7)</f>
        <v/>
      </c>
      <c r="I522" s="144" t="str">
        <f t="shared" si="24"/>
        <v/>
      </c>
      <c r="J522" s="114" t="str">
        <v/>
      </c>
      <c r="K522" s="138"/>
      <c r="L522" s="114" t="str">
        <v/>
      </c>
      <c r="M522" s="114" t="str">
        <v/>
      </c>
      <c r="N522" s="138"/>
      <c r="O522" s="114" t="str">
        <v/>
      </c>
      <c r="P522" s="114" t="str">
        <v/>
      </c>
      <c r="Q522" s="138" t="str">
        <f>IF(L522="","","Nº de contentores")</f>
        <v/>
      </c>
      <c r="R522" s="138" t="str">
        <f t="shared" si="26"/>
        <v/>
      </c>
      <c r="S522" s="138" t="str" cm="1">
        <f t="array" ref="S522">IF(ISBLANK(INDEX('Infraestruturas Recolha'!$P$31:$T$105,INT((ROWS($B$1:B296)-1)/5)+1,MOD(ROWS($B$1:B296)-1,5)+1)),"",INDEX('Infraestruturas Recolha'!$P$31:$T$105,INT((ROWS($B$1:B296)-1)/5)+1,MOD(ROWS($B$1:B296)-1,5)+1))</f>
        <v/>
      </c>
      <c r="T522" s="138" t="str">
        <f>IF(OR(L522="",'Infraestruturas Recolha'!$L$108="",'Infraestruturas Recolha'!$C$108="(máximo 300 carateres)"),"",'Infraestruturas Recolha'!$L$108)</f>
        <v/>
      </c>
    </row>
    <row r="523" spans="1:20">
      <c r="A523" s="24" t="str">
        <f>IF(I523="","",IF(OR('Identificação da EG'!$B$7=0,'Identificação da EG'!$B$7=""),"",Capa!$C$10))</f>
        <v/>
      </c>
      <c r="B523" s="24" t="str">
        <f>IF(I523="","",IF(OR('Identificação da EG'!$B$7=0,'Identificação da EG'!$B$7=""),"",'Identificação da EG'!$B$7))</f>
        <v/>
      </c>
      <c r="C523" s="24" t="str">
        <f>IF(I523="","",IF(B523="","",VLOOKUP(B523,Auxiliar!$DK$23:$DL$45,2,0)))</f>
        <v/>
      </c>
      <c r="D523" s="24" t="str">
        <f>IF(I523="","",IF(OR('Identificação da EG'!$B$7=0,'Identificação da EG'!$B$7=""),"","Portugal"))</f>
        <v/>
      </c>
      <c r="E523" s="24" t="str">
        <f>IF(I523="","",'Identificação da EG'!$C$7)</f>
        <v/>
      </c>
      <c r="F523" s="24" t="str">
        <f>IF(I523="","",'Identificação da EG'!$E$7)</f>
        <v/>
      </c>
      <c r="G523" s="24" t="str">
        <f t="shared" si="25"/>
        <v/>
      </c>
      <c r="H523" s="24" t="str">
        <f>IF(I523="","",'Identificação da EG'!$D$7)</f>
        <v/>
      </c>
      <c r="I523" s="144" t="str">
        <f t="shared" si="24"/>
        <v/>
      </c>
      <c r="J523" s="114" t="str">
        <v/>
      </c>
      <c r="K523" s="138"/>
      <c r="L523" s="114" t="str">
        <v/>
      </c>
      <c r="M523" s="114" t="str">
        <v/>
      </c>
      <c r="N523" s="138"/>
      <c r="O523" s="114" t="str">
        <v/>
      </c>
      <c r="P523" s="114" t="str">
        <v/>
      </c>
      <c r="Q523" s="138" t="str">
        <f>IF(L522="","","Nº de alojamentos abrangidos")</f>
        <v/>
      </c>
      <c r="R523" s="138" t="str">
        <f t="shared" si="26"/>
        <v/>
      </c>
      <c r="S523" s="138" t="str" cm="1">
        <f t="array" ref="S523">IF(ISBLANK(INDEX('Infraestruturas Recolha'!$P$31:$T$105,INT((ROWS($B$1:B297)-1)/5)+1,MOD(ROWS($B$1:B297)-1,5)+1)),"",INDEX('Infraestruturas Recolha'!$P$31:$T$105,INT((ROWS($B$1:B297)-1)/5)+1,MOD(ROWS($B$1:B297)-1,5)+1))</f>
        <v/>
      </c>
      <c r="T523" s="138" t="str">
        <f>IF(OR(L523="",'Infraestruturas Recolha'!$L$108="",'Infraestruturas Recolha'!$C$108="(máximo 300 carateres)"),"",'Infraestruturas Recolha'!$L$108)</f>
        <v/>
      </c>
    </row>
    <row r="524" spans="1:20">
      <c r="A524" s="24" t="str">
        <f>IF(I524="","",IF(OR('Identificação da EG'!$B$7=0,'Identificação da EG'!$B$7=""),"",Capa!$C$10))</f>
        <v/>
      </c>
      <c r="B524" s="24" t="str">
        <f>IF(I524="","",IF(OR('Identificação da EG'!$B$7=0,'Identificação da EG'!$B$7=""),"",'Identificação da EG'!$B$7))</f>
        <v/>
      </c>
      <c r="C524" s="24" t="str">
        <f>IF(I524="","",IF(B524="","",VLOOKUP(B524,Auxiliar!$DK$23:$DL$45,2,0)))</f>
        <v/>
      </c>
      <c r="D524" s="24" t="str">
        <f>IF(I524="","",IF(OR('Identificação da EG'!$B$7=0,'Identificação da EG'!$B$7=""),"","Portugal"))</f>
        <v/>
      </c>
      <c r="E524" s="24" t="str">
        <f>IF(I524="","",'Identificação da EG'!$C$7)</f>
        <v/>
      </c>
      <c r="F524" s="24" t="str">
        <f>IF(I524="","",'Identificação da EG'!$E$7)</f>
        <v/>
      </c>
      <c r="G524" s="24" t="str">
        <f t="shared" si="25"/>
        <v/>
      </c>
      <c r="H524" s="24" t="str">
        <f>IF(I524="","",'Identificação da EG'!$D$7)</f>
        <v/>
      </c>
      <c r="I524" s="144" t="str">
        <f t="shared" si="24"/>
        <v/>
      </c>
      <c r="J524" s="114" t="str">
        <v/>
      </c>
      <c r="K524" s="138"/>
      <c r="L524" s="114" t="str">
        <v/>
      </c>
      <c r="M524" s="114" t="str">
        <v/>
      </c>
      <c r="N524" s="138"/>
      <c r="O524" s="114" t="str">
        <v/>
      </c>
      <c r="P524" s="114" t="str">
        <v/>
      </c>
      <c r="Q524" s="138" t="str">
        <f>IF(L522="","","Nº de estabelecimentos abrangidos")</f>
        <v/>
      </c>
      <c r="R524" s="138" t="str">
        <f t="shared" si="26"/>
        <v/>
      </c>
      <c r="S524" s="138" t="str" cm="1">
        <f t="array" ref="S524">IF(ISBLANK(INDEX('Infraestruturas Recolha'!$P$31:$T$105,INT((ROWS($B$1:B298)-1)/5)+1,MOD(ROWS($B$1:B298)-1,5)+1)),"",INDEX('Infraestruturas Recolha'!$P$31:$T$105,INT((ROWS($B$1:B298)-1)/5)+1,MOD(ROWS($B$1:B298)-1,5)+1))</f>
        <v/>
      </c>
      <c r="T524" s="138" t="str">
        <f>IF(OR(L524="",'Infraestruturas Recolha'!$L$108="",'Infraestruturas Recolha'!$C$108="(máximo 300 carateres)"),"",'Infraestruturas Recolha'!$L$108)</f>
        <v/>
      </c>
    </row>
    <row r="525" spans="1:20">
      <c r="A525" s="24" t="str">
        <f>IF(I525="","",IF(OR('Identificação da EG'!$B$7=0,'Identificação da EG'!$B$7=""),"",Capa!$C$10))</f>
        <v/>
      </c>
      <c r="B525" s="24" t="str">
        <f>IF(I525="","",IF(OR('Identificação da EG'!$B$7=0,'Identificação da EG'!$B$7=""),"",'Identificação da EG'!$B$7))</f>
        <v/>
      </c>
      <c r="C525" s="24" t="str">
        <f>IF(I525="","",IF(B525="","",VLOOKUP(B525,Auxiliar!$DK$23:$DL$45,2,0)))</f>
        <v/>
      </c>
      <c r="D525" s="24" t="str">
        <f>IF(I525="","",IF(OR('Identificação da EG'!$B$7=0,'Identificação da EG'!$B$7=""),"","Portugal"))</f>
        <v/>
      </c>
      <c r="E525" s="24" t="str">
        <f>IF(I525="","",'Identificação da EG'!$C$7)</f>
        <v/>
      </c>
      <c r="F525" s="24" t="str">
        <f>IF(I525="","",'Identificação da EG'!$E$7)</f>
        <v/>
      </c>
      <c r="G525" s="24" t="str">
        <f t="shared" si="25"/>
        <v/>
      </c>
      <c r="H525" s="24" t="str">
        <f>IF(I525="","",'Identificação da EG'!$D$7)</f>
        <v/>
      </c>
      <c r="I525" s="144" t="str">
        <f t="shared" si="24"/>
        <v/>
      </c>
      <c r="J525" s="114" t="str">
        <v/>
      </c>
      <c r="K525" s="138"/>
      <c r="L525" s="114" t="str">
        <v/>
      </c>
      <c r="M525" s="114" t="str">
        <v/>
      </c>
      <c r="N525" s="138"/>
      <c r="O525" s="114" t="str">
        <v/>
      </c>
      <c r="P525" s="114" t="str">
        <v/>
      </c>
      <c r="Q525" s="138" t="str">
        <f>IF(L523="","","Nº de alojamentos participantes")</f>
        <v/>
      </c>
      <c r="R525" s="138" t="str">
        <f t="shared" si="26"/>
        <v/>
      </c>
      <c r="S525" s="138" t="str" cm="1">
        <f t="array" ref="S525">IF(ISBLANK(INDEX('Infraestruturas Recolha'!$P$31:$T$105,INT((ROWS($B$1:B299)-1)/5)+1,MOD(ROWS($B$1:B299)-1,5)+1)),"",INDEX('Infraestruturas Recolha'!$P$31:$T$105,INT((ROWS($B$1:B299)-1)/5)+1,MOD(ROWS($B$1:B299)-1,5)+1))</f>
        <v/>
      </c>
      <c r="T525" s="138" t="str">
        <f>IF(OR(L525="",'Infraestruturas Recolha'!$L$108="",'Infraestruturas Recolha'!$C$108="(máximo 300 carateres)"),"",'Infraestruturas Recolha'!$L$108)</f>
        <v/>
      </c>
    </row>
    <row r="526" spans="1:20">
      <c r="A526" s="24" t="str">
        <f>IF(I526="","",IF(OR('Identificação da EG'!$B$7=0,'Identificação da EG'!$B$7=""),"",Capa!$C$10))</f>
        <v/>
      </c>
      <c r="B526" s="24" t="str">
        <f>IF(I526="","",IF(OR('Identificação da EG'!$B$7=0,'Identificação da EG'!$B$7=""),"",'Identificação da EG'!$B$7))</f>
        <v/>
      </c>
      <c r="C526" s="24" t="str">
        <f>IF(I526="","",IF(B526="","",VLOOKUP(B526,Auxiliar!$DK$23:$DL$45,2,0)))</f>
        <v/>
      </c>
      <c r="D526" s="24" t="str">
        <f>IF(I526="","",IF(OR('Identificação da EG'!$B$7=0,'Identificação da EG'!$B$7=""),"","Portugal"))</f>
        <v/>
      </c>
      <c r="E526" s="24" t="str">
        <f>IF(I526="","",'Identificação da EG'!$C$7)</f>
        <v/>
      </c>
      <c r="F526" s="24" t="str">
        <f>IF(I526="","",'Identificação da EG'!$E$7)</f>
        <v/>
      </c>
      <c r="G526" s="24" t="str">
        <f t="shared" si="25"/>
        <v/>
      </c>
      <c r="H526" s="24" t="str">
        <f>IF(I526="","",'Identificação da EG'!$D$7)</f>
        <v/>
      </c>
      <c r="I526" s="144" t="str">
        <f t="shared" si="24"/>
        <v/>
      </c>
      <c r="J526" s="114" t="str">
        <v/>
      </c>
      <c r="K526" s="138"/>
      <c r="L526" s="114" t="str">
        <v/>
      </c>
      <c r="M526" s="114" t="str">
        <v/>
      </c>
      <c r="N526" s="138"/>
      <c r="O526" s="114" t="str">
        <v/>
      </c>
      <c r="P526" s="114" t="str">
        <v/>
      </c>
      <c r="Q526" s="138" t="str">
        <f>IF(L524="","","Nº de estabelecimentos participantes")</f>
        <v/>
      </c>
      <c r="R526" s="138" t="str">
        <f t="shared" si="26"/>
        <v/>
      </c>
      <c r="S526" s="138" t="str" cm="1">
        <f t="array" ref="S526">IF(ISBLANK(INDEX('Infraestruturas Recolha'!$P$31:$T$105,INT((ROWS($B$1:B300)-1)/5)+1,MOD(ROWS($B$1:B300)-1,5)+1)),"",INDEX('Infraestruturas Recolha'!$P$31:$T$105,INT((ROWS($B$1:B300)-1)/5)+1,MOD(ROWS($B$1:B300)-1,5)+1))</f>
        <v/>
      </c>
      <c r="T526" s="138" t="str">
        <f>IF(OR(L526="",'Infraestruturas Recolha'!$L$108="",'Infraestruturas Recolha'!$C$108="(máximo 300 carateres)"),"",'Infraestruturas Recolha'!$L$108)</f>
        <v/>
      </c>
    </row>
    <row r="527" spans="1:20">
      <c r="A527" s="24" t="str">
        <f>IF(I527="","",IF(OR('Identificação da EG'!$B$7=0,'Identificação da EG'!$B$7=""),"",Capa!$C$10))</f>
        <v/>
      </c>
      <c r="B527" s="24" t="str">
        <f>IF(I527="","",IF(OR('Identificação da EG'!$B$7=0,'Identificação da EG'!$B$7=""),"",'Identificação da EG'!$B$7))</f>
        <v/>
      </c>
      <c r="C527" s="24" t="str">
        <f>IF(I527="","",IF(B527="","",VLOOKUP(B527,Auxiliar!$DK$23:$DL$45,2,0)))</f>
        <v/>
      </c>
      <c r="D527" s="24" t="str">
        <f>IF(I527="","",IF(OR('Identificação da EG'!$B$7=0,'Identificação da EG'!$B$7=""),"","Portugal"))</f>
        <v/>
      </c>
      <c r="E527" s="24" t="str">
        <f>IF(I527="","",'Identificação da EG'!$C$7)</f>
        <v/>
      </c>
      <c r="F527" s="24" t="str">
        <f>IF(I527="","",'Identificação da EG'!$E$7)</f>
        <v/>
      </c>
      <c r="G527" s="24" t="str">
        <f t="shared" si="25"/>
        <v/>
      </c>
      <c r="H527" s="24" t="str">
        <f>IF(I527="","",'Identificação da EG'!$D$7)</f>
        <v/>
      </c>
      <c r="I527" s="144" t="str">
        <f t="shared" si="24"/>
        <v/>
      </c>
      <c r="J527" s="114" t="str">
        <v/>
      </c>
      <c r="K527" s="138"/>
      <c r="L527" s="114" t="str">
        <v/>
      </c>
      <c r="M527" s="114" t="str">
        <v/>
      </c>
      <c r="N527" s="138"/>
      <c r="O527" s="114" t="str">
        <v/>
      </c>
      <c r="P527" s="114" t="str">
        <v/>
      </c>
      <c r="Q527" s="138" t="str">
        <f>IF(L527="","","Nº de contentores")</f>
        <v/>
      </c>
      <c r="R527" s="138" t="str">
        <f t="shared" si="26"/>
        <v/>
      </c>
      <c r="S527" s="138" t="str" cm="1">
        <f t="array" ref="S527">IF(ISBLANK(INDEX('Infraestruturas Recolha'!$P$31:$T$105,INT((ROWS($B$1:B301)-1)/5)+1,MOD(ROWS($B$1:B301)-1,5)+1)),"",INDEX('Infraestruturas Recolha'!$P$31:$T$105,INT((ROWS($B$1:B301)-1)/5)+1,MOD(ROWS($B$1:B301)-1,5)+1))</f>
        <v/>
      </c>
      <c r="T527" s="138" t="str">
        <f>IF(OR(L527="",'Infraestruturas Recolha'!$L$108="",'Infraestruturas Recolha'!$C$108="(máximo 300 carateres)"),"",'Infraestruturas Recolha'!$L$108)</f>
        <v/>
      </c>
    </row>
    <row r="528" spans="1:20">
      <c r="A528" s="24" t="str">
        <f>IF(I528="","",IF(OR('Identificação da EG'!$B$7=0,'Identificação da EG'!$B$7=""),"",Capa!$C$10))</f>
        <v/>
      </c>
      <c r="B528" s="24" t="str">
        <f>IF(I528="","",IF(OR('Identificação da EG'!$B$7=0,'Identificação da EG'!$B$7=""),"",'Identificação da EG'!$B$7))</f>
        <v/>
      </c>
      <c r="C528" s="24" t="str">
        <f>IF(I528="","",IF(B528="","",VLOOKUP(B528,Auxiliar!$DK$23:$DL$45,2,0)))</f>
        <v/>
      </c>
      <c r="D528" s="24" t="str">
        <f>IF(I528="","",IF(OR('Identificação da EG'!$B$7=0,'Identificação da EG'!$B$7=""),"","Portugal"))</f>
        <v/>
      </c>
      <c r="E528" s="24" t="str">
        <f>IF(I528="","",'Identificação da EG'!$C$7)</f>
        <v/>
      </c>
      <c r="F528" s="24" t="str">
        <f>IF(I528="","",'Identificação da EG'!$E$7)</f>
        <v/>
      </c>
      <c r="G528" s="24" t="str">
        <f t="shared" si="25"/>
        <v/>
      </c>
      <c r="H528" s="24" t="str">
        <f>IF(I528="","",'Identificação da EG'!$D$7)</f>
        <v/>
      </c>
      <c r="I528" s="144" t="str">
        <f t="shared" si="24"/>
        <v/>
      </c>
      <c r="J528" s="114" t="str">
        <v/>
      </c>
      <c r="K528" s="138"/>
      <c r="L528" s="114" t="str">
        <v/>
      </c>
      <c r="M528" s="114" t="str">
        <v/>
      </c>
      <c r="N528" s="138"/>
      <c r="O528" s="114" t="str">
        <v/>
      </c>
      <c r="P528" s="114" t="str">
        <v/>
      </c>
      <c r="Q528" s="138" t="str">
        <f>IF(L527="","","Nº de alojamentos abrangidos")</f>
        <v/>
      </c>
      <c r="R528" s="138" t="str">
        <f t="shared" si="26"/>
        <v/>
      </c>
      <c r="S528" s="138" t="str" cm="1">
        <f t="array" ref="S528">IF(ISBLANK(INDEX('Infraestruturas Recolha'!$P$31:$T$105,INT((ROWS($B$1:B302)-1)/5)+1,MOD(ROWS($B$1:B302)-1,5)+1)),"",INDEX('Infraestruturas Recolha'!$P$31:$T$105,INT((ROWS($B$1:B302)-1)/5)+1,MOD(ROWS($B$1:B302)-1,5)+1))</f>
        <v/>
      </c>
      <c r="T528" s="138" t="str">
        <f>IF(OR(L528="",'Infraestruturas Recolha'!$L$108="",'Infraestruturas Recolha'!$C$108="(máximo 300 carateres)"),"",'Infraestruturas Recolha'!$L$108)</f>
        <v/>
      </c>
    </row>
    <row r="529" spans="1:20">
      <c r="A529" s="24" t="str">
        <f>IF(I529="","",IF(OR('Identificação da EG'!$B$7=0,'Identificação da EG'!$B$7=""),"",Capa!$C$10))</f>
        <v/>
      </c>
      <c r="B529" s="24" t="str">
        <f>IF(I529="","",IF(OR('Identificação da EG'!$B$7=0,'Identificação da EG'!$B$7=""),"",'Identificação da EG'!$B$7))</f>
        <v/>
      </c>
      <c r="C529" s="24" t="str">
        <f>IF(I529="","",IF(B529="","",VLOOKUP(B529,Auxiliar!$DK$23:$DL$45,2,0)))</f>
        <v/>
      </c>
      <c r="D529" s="24" t="str">
        <f>IF(I529="","",IF(OR('Identificação da EG'!$B$7=0,'Identificação da EG'!$B$7=""),"","Portugal"))</f>
        <v/>
      </c>
      <c r="E529" s="24" t="str">
        <f>IF(I529="","",'Identificação da EG'!$C$7)</f>
        <v/>
      </c>
      <c r="F529" s="24" t="str">
        <f>IF(I529="","",'Identificação da EG'!$E$7)</f>
        <v/>
      </c>
      <c r="G529" s="24" t="str">
        <f t="shared" si="25"/>
        <v/>
      </c>
      <c r="H529" s="24" t="str">
        <f>IF(I529="","",'Identificação da EG'!$D$7)</f>
        <v/>
      </c>
      <c r="I529" s="144" t="str">
        <f t="shared" si="24"/>
        <v/>
      </c>
      <c r="J529" s="114" t="str">
        <v/>
      </c>
      <c r="K529" s="138"/>
      <c r="L529" s="114" t="str">
        <v/>
      </c>
      <c r="M529" s="114" t="str">
        <v/>
      </c>
      <c r="N529" s="138"/>
      <c r="O529" s="114" t="str">
        <v/>
      </c>
      <c r="P529" s="114" t="str">
        <v/>
      </c>
      <c r="Q529" s="138" t="str">
        <f>IF(L527="","","Nº de estabelecimentos abrangidos")</f>
        <v/>
      </c>
      <c r="R529" s="138" t="str">
        <f t="shared" si="26"/>
        <v/>
      </c>
      <c r="S529" s="138" t="str" cm="1">
        <f t="array" ref="S529">IF(ISBLANK(INDEX('Infraestruturas Recolha'!$P$31:$T$105,INT((ROWS($B$1:B303)-1)/5)+1,MOD(ROWS($B$1:B303)-1,5)+1)),"",INDEX('Infraestruturas Recolha'!$P$31:$T$105,INT((ROWS($B$1:B303)-1)/5)+1,MOD(ROWS($B$1:B303)-1,5)+1))</f>
        <v/>
      </c>
      <c r="T529" s="138" t="str">
        <f>IF(OR(L529="",'Infraestruturas Recolha'!$L$108="",'Infraestruturas Recolha'!$C$108="(máximo 300 carateres)"),"",'Infraestruturas Recolha'!$L$108)</f>
        <v/>
      </c>
    </row>
    <row r="530" spans="1:20">
      <c r="A530" s="24" t="str">
        <f>IF(I530="","",IF(OR('Identificação da EG'!$B$7=0,'Identificação da EG'!$B$7=""),"",Capa!$C$10))</f>
        <v/>
      </c>
      <c r="B530" s="24" t="str">
        <f>IF(I530="","",IF(OR('Identificação da EG'!$B$7=0,'Identificação da EG'!$B$7=""),"",'Identificação da EG'!$B$7))</f>
        <v/>
      </c>
      <c r="C530" s="24" t="str">
        <f>IF(I530="","",IF(B530="","",VLOOKUP(B530,Auxiliar!$DK$23:$DL$45,2,0)))</f>
        <v/>
      </c>
      <c r="D530" s="24" t="str">
        <f>IF(I530="","",IF(OR('Identificação da EG'!$B$7=0,'Identificação da EG'!$B$7=""),"","Portugal"))</f>
        <v/>
      </c>
      <c r="E530" s="24" t="str">
        <f>IF(I530="","",'Identificação da EG'!$C$7)</f>
        <v/>
      </c>
      <c r="F530" s="24" t="str">
        <f>IF(I530="","",'Identificação da EG'!$E$7)</f>
        <v/>
      </c>
      <c r="G530" s="24" t="str">
        <f t="shared" si="25"/>
        <v/>
      </c>
      <c r="H530" s="24" t="str">
        <f>IF(I530="","",'Identificação da EG'!$D$7)</f>
        <v/>
      </c>
      <c r="I530" s="144" t="str">
        <f t="shared" si="24"/>
        <v/>
      </c>
      <c r="J530" s="114" t="str">
        <v/>
      </c>
      <c r="K530" s="138"/>
      <c r="L530" s="114" t="str">
        <v/>
      </c>
      <c r="M530" s="114" t="str">
        <v/>
      </c>
      <c r="N530" s="138"/>
      <c r="O530" s="114" t="str">
        <v/>
      </c>
      <c r="P530" s="114" t="str">
        <v/>
      </c>
      <c r="Q530" s="138" t="str">
        <f>IF(L528="","","Nº de alojamentos participantes")</f>
        <v/>
      </c>
      <c r="R530" s="138" t="str">
        <f t="shared" si="26"/>
        <v/>
      </c>
      <c r="S530" s="138" t="str" cm="1">
        <f t="array" ref="S530">IF(ISBLANK(INDEX('Infraestruturas Recolha'!$P$31:$T$105,INT((ROWS($B$1:B304)-1)/5)+1,MOD(ROWS($B$1:B304)-1,5)+1)),"",INDEX('Infraestruturas Recolha'!$P$31:$T$105,INT((ROWS($B$1:B304)-1)/5)+1,MOD(ROWS($B$1:B304)-1,5)+1))</f>
        <v/>
      </c>
      <c r="T530" s="138" t="str">
        <f>IF(OR(L530="",'Infraestruturas Recolha'!$L$108="",'Infraestruturas Recolha'!$C$108="(máximo 300 carateres)"),"",'Infraestruturas Recolha'!$L$108)</f>
        <v/>
      </c>
    </row>
    <row r="531" spans="1:20">
      <c r="A531" s="24" t="str">
        <f>IF(I531="","",IF(OR('Identificação da EG'!$B$7=0,'Identificação da EG'!$B$7=""),"",Capa!$C$10))</f>
        <v/>
      </c>
      <c r="B531" s="24" t="str">
        <f>IF(I531="","",IF(OR('Identificação da EG'!$B$7=0,'Identificação da EG'!$B$7=""),"",'Identificação da EG'!$B$7))</f>
        <v/>
      </c>
      <c r="C531" s="24" t="str">
        <f>IF(I531="","",IF(B531="","",VLOOKUP(B531,Auxiliar!$DK$23:$DL$45,2,0)))</f>
        <v/>
      </c>
      <c r="D531" s="24" t="str">
        <f>IF(I531="","",IF(OR('Identificação da EG'!$B$7=0,'Identificação da EG'!$B$7=""),"","Portugal"))</f>
        <v/>
      </c>
      <c r="E531" s="24" t="str">
        <f>IF(I531="","",'Identificação da EG'!$C$7)</f>
        <v/>
      </c>
      <c r="F531" s="24" t="str">
        <f>IF(I531="","",'Identificação da EG'!$E$7)</f>
        <v/>
      </c>
      <c r="G531" s="24" t="str">
        <f t="shared" si="25"/>
        <v/>
      </c>
      <c r="H531" s="24" t="str">
        <f>IF(I531="","",'Identificação da EG'!$D$7)</f>
        <v/>
      </c>
      <c r="I531" s="144" t="str">
        <f t="shared" si="24"/>
        <v/>
      </c>
      <c r="J531" s="114" t="str">
        <v/>
      </c>
      <c r="K531" s="138"/>
      <c r="L531" s="114" t="str">
        <v/>
      </c>
      <c r="M531" s="114" t="str">
        <v/>
      </c>
      <c r="N531" s="138"/>
      <c r="O531" s="114" t="str">
        <v/>
      </c>
      <c r="P531" s="114" t="str">
        <v/>
      </c>
      <c r="Q531" s="138" t="str">
        <f>IF(L529="","","Nº de estabelecimentos participantes")</f>
        <v/>
      </c>
      <c r="R531" s="138" t="str">
        <f t="shared" si="26"/>
        <v/>
      </c>
      <c r="S531" s="138" t="str" cm="1">
        <f t="array" ref="S531">IF(ISBLANK(INDEX('Infraestruturas Recolha'!$P$31:$T$105,INT((ROWS($B$1:B305)-1)/5)+1,MOD(ROWS($B$1:B305)-1,5)+1)),"",INDEX('Infraestruturas Recolha'!$P$31:$T$105,INT((ROWS($B$1:B305)-1)/5)+1,MOD(ROWS($B$1:B305)-1,5)+1))</f>
        <v/>
      </c>
      <c r="T531" s="138" t="str">
        <f>IF(OR(L531="",'Infraestruturas Recolha'!$L$108="",'Infraestruturas Recolha'!$C$108="(máximo 300 carateres)"),"",'Infraestruturas Recolha'!$L$108)</f>
        <v/>
      </c>
    </row>
    <row r="532" spans="1:20">
      <c r="A532" s="24" t="str">
        <f>IF(I532="","",IF(OR('Identificação da EG'!$B$7=0,'Identificação da EG'!$B$7=""),"",Capa!$C$10))</f>
        <v/>
      </c>
      <c r="B532" s="24" t="str">
        <f>IF(I532="","",IF(OR('Identificação da EG'!$B$7=0,'Identificação da EG'!$B$7=""),"",'Identificação da EG'!$B$7))</f>
        <v/>
      </c>
      <c r="C532" s="24" t="str">
        <f>IF(I532="","",IF(B532="","",VLOOKUP(B532,Auxiliar!$DK$23:$DL$45,2,0)))</f>
        <v/>
      </c>
      <c r="D532" s="24" t="str">
        <f>IF(I532="","",IF(OR('Identificação da EG'!$B$7=0,'Identificação da EG'!$B$7=""),"","Portugal"))</f>
        <v/>
      </c>
      <c r="E532" s="24" t="str">
        <f>IF(I532="","",'Identificação da EG'!$C$7)</f>
        <v/>
      </c>
      <c r="F532" s="24" t="str">
        <f>IF(I532="","",'Identificação da EG'!$E$7)</f>
        <v/>
      </c>
      <c r="G532" s="24" t="str">
        <f t="shared" si="25"/>
        <v/>
      </c>
      <c r="H532" s="24" t="str">
        <f>IF(I532="","",'Identificação da EG'!$D$7)</f>
        <v/>
      </c>
      <c r="I532" s="144" t="str">
        <f t="shared" si="24"/>
        <v/>
      </c>
      <c r="J532" s="114" t="str">
        <v/>
      </c>
      <c r="K532" s="138"/>
      <c r="L532" s="114" t="str">
        <v/>
      </c>
      <c r="M532" s="114" t="str">
        <v/>
      </c>
      <c r="N532" s="138"/>
      <c r="O532" s="114" t="str">
        <v/>
      </c>
      <c r="P532" s="114" t="str">
        <v/>
      </c>
      <c r="Q532" s="138" t="str">
        <f>IF(L532="","","Nº de contentores")</f>
        <v/>
      </c>
      <c r="R532" s="138" t="str">
        <f t="shared" si="26"/>
        <v/>
      </c>
      <c r="S532" s="138" t="str" cm="1">
        <f t="array" ref="S532">IF(ISBLANK(INDEX('Infraestruturas Recolha'!$P$31:$T$105,INT((ROWS($B$1:B306)-1)/5)+1,MOD(ROWS($B$1:B306)-1,5)+1)),"",INDEX('Infraestruturas Recolha'!$P$31:$T$105,INT((ROWS($B$1:B306)-1)/5)+1,MOD(ROWS($B$1:B306)-1,5)+1))</f>
        <v/>
      </c>
      <c r="T532" s="138" t="str">
        <f>IF(OR(L532="",'Infraestruturas Recolha'!$L$108="",'Infraestruturas Recolha'!$C$108="(máximo 300 carateres)"),"",'Infraestruturas Recolha'!$L$108)</f>
        <v/>
      </c>
    </row>
    <row r="533" spans="1:20">
      <c r="A533" s="24" t="str">
        <f>IF(I533="","",IF(OR('Identificação da EG'!$B$7=0,'Identificação da EG'!$B$7=""),"",Capa!$C$10))</f>
        <v/>
      </c>
      <c r="B533" s="24" t="str">
        <f>IF(I533="","",IF(OR('Identificação da EG'!$B$7=0,'Identificação da EG'!$B$7=""),"",'Identificação da EG'!$B$7))</f>
        <v/>
      </c>
      <c r="C533" s="24" t="str">
        <f>IF(I533="","",IF(B533="","",VLOOKUP(B533,Auxiliar!$DK$23:$DL$45,2,0)))</f>
        <v/>
      </c>
      <c r="D533" s="24" t="str">
        <f>IF(I533="","",IF(OR('Identificação da EG'!$B$7=0,'Identificação da EG'!$B$7=""),"","Portugal"))</f>
        <v/>
      </c>
      <c r="E533" s="24" t="str">
        <f>IF(I533="","",'Identificação da EG'!$C$7)</f>
        <v/>
      </c>
      <c r="F533" s="24" t="str">
        <f>IF(I533="","",'Identificação da EG'!$E$7)</f>
        <v/>
      </c>
      <c r="G533" s="24" t="str">
        <f t="shared" si="25"/>
        <v/>
      </c>
      <c r="H533" s="24" t="str">
        <f>IF(I533="","",'Identificação da EG'!$D$7)</f>
        <v/>
      </c>
      <c r="I533" s="144" t="str">
        <f t="shared" si="24"/>
        <v/>
      </c>
      <c r="J533" s="114" t="str">
        <v/>
      </c>
      <c r="K533" s="138"/>
      <c r="L533" s="114" t="str">
        <v/>
      </c>
      <c r="M533" s="114" t="str">
        <v/>
      </c>
      <c r="N533" s="138"/>
      <c r="O533" s="114" t="str">
        <v/>
      </c>
      <c r="P533" s="114" t="str">
        <v/>
      </c>
      <c r="Q533" s="138" t="str">
        <f>IF(L532="","","Nº de alojamentos abrangidos")</f>
        <v/>
      </c>
      <c r="R533" s="138" t="str">
        <f t="shared" si="26"/>
        <v/>
      </c>
      <c r="S533" s="138" t="str" cm="1">
        <f t="array" ref="S533">IF(ISBLANK(INDEX('Infraestruturas Recolha'!$P$31:$T$105,INT((ROWS($B$1:B307)-1)/5)+1,MOD(ROWS($B$1:B307)-1,5)+1)),"",INDEX('Infraestruturas Recolha'!$P$31:$T$105,INT((ROWS($B$1:B307)-1)/5)+1,MOD(ROWS($B$1:B307)-1,5)+1))</f>
        <v/>
      </c>
      <c r="T533" s="138" t="str">
        <f>IF(OR(L533="",'Infraestruturas Recolha'!$L$108="",'Infraestruturas Recolha'!$C$108="(máximo 300 carateres)"),"",'Infraestruturas Recolha'!$L$108)</f>
        <v/>
      </c>
    </row>
    <row r="534" spans="1:20">
      <c r="A534" s="24" t="str">
        <f>IF(I534="","",IF(OR('Identificação da EG'!$B$7=0,'Identificação da EG'!$B$7=""),"",Capa!$C$10))</f>
        <v/>
      </c>
      <c r="B534" s="24" t="str">
        <f>IF(I534="","",IF(OR('Identificação da EG'!$B$7=0,'Identificação da EG'!$B$7=""),"",'Identificação da EG'!$B$7))</f>
        <v/>
      </c>
      <c r="C534" s="24" t="str">
        <f>IF(I534="","",IF(B534="","",VLOOKUP(B534,Auxiliar!$DK$23:$DL$45,2,0)))</f>
        <v/>
      </c>
      <c r="D534" s="24" t="str">
        <f>IF(I534="","",IF(OR('Identificação da EG'!$B$7=0,'Identificação da EG'!$B$7=""),"","Portugal"))</f>
        <v/>
      </c>
      <c r="E534" s="24" t="str">
        <f>IF(I534="","",'Identificação da EG'!$C$7)</f>
        <v/>
      </c>
      <c r="F534" s="24" t="str">
        <f>IF(I534="","",'Identificação da EG'!$E$7)</f>
        <v/>
      </c>
      <c r="G534" s="24" t="str">
        <f t="shared" si="25"/>
        <v/>
      </c>
      <c r="H534" s="24" t="str">
        <f>IF(I534="","",'Identificação da EG'!$D$7)</f>
        <v/>
      </c>
      <c r="I534" s="144" t="str">
        <f t="shared" si="24"/>
        <v/>
      </c>
      <c r="J534" s="114" t="str">
        <v/>
      </c>
      <c r="K534" s="138"/>
      <c r="L534" s="114" t="str">
        <v/>
      </c>
      <c r="M534" s="114" t="str">
        <v/>
      </c>
      <c r="N534" s="138"/>
      <c r="O534" s="114" t="str">
        <v/>
      </c>
      <c r="P534" s="114" t="str">
        <v/>
      </c>
      <c r="Q534" s="138" t="str">
        <f>IF(L532="","","Nº de estabelecimentos abrangidos")</f>
        <v/>
      </c>
      <c r="R534" s="138" t="str">
        <f t="shared" si="26"/>
        <v/>
      </c>
      <c r="S534" s="138" t="str" cm="1">
        <f t="array" ref="S534">IF(ISBLANK(INDEX('Infraestruturas Recolha'!$P$31:$T$105,INT((ROWS($B$1:B308)-1)/5)+1,MOD(ROWS($B$1:B308)-1,5)+1)),"",INDEX('Infraestruturas Recolha'!$P$31:$T$105,INT((ROWS($B$1:B308)-1)/5)+1,MOD(ROWS($B$1:B308)-1,5)+1))</f>
        <v/>
      </c>
      <c r="T534" s="138" t="str">
        <f>IF(OR(L534="",'Infraestruturas Recolha'!$L$108="",'Infraestruturas Recolha'!$C$108="(máximo 300 carateres)"),"",'Infraestruturas Recolha'!$L$108)</f>
        <v/>
      </c>
    </row>
    <row r="535" spans="1:20">
      <c r="A535" s="24" t="str">
        <f>IF(I535="","",IF(OR('Identificação da EG'!$B$7=0,'Identificação da EG'!$B$7=""),"",Capa!$C$10))</f>
        <v/>
      </c>
      <c r="B535" s="24" t="str">
        <f>IF(I535="","",IF(OR('Identificação da EG'!$B$7=0,'Identificação da EG'!$B$7=""),"",'Identificação da EG'!$B$7))</f>
        <v/>
      </c>
      <c r="C535" s="24" t="str">
        <f>IF(I535="","",IF(B535="","",VLOOKUP(B535,Auxiliar!$DK$23:$DL$45,2,0)))</f>
        <v/>
      </c>
      <c r="D535" s="24" t="str">
        <f>IF(I535="","",IF(OR('Identificação da EG'!$B$7=0,'Identificação da EG'!$B$7=""),"","Portugal"))</f>
        <v/>
      </c>
      <c r="E535" s="24" t="str">
        <f>IF(I535="","",'Identificação da EG'!$C$7)</f>
        <v/>
      </c>
      <c r="F535" s="24" t="str">
        <f>IF(I535="","",'Identificação da EG'!$E$7)</f>
        <v/>
      </c>
      <c r="G535" s="24" t="str">
        <f t="shared" si="25"/>
        <v/>
      </c>
      <c r="H535" s="24" t="str">
        <f>IF(I535="","",'Identificação da EG'!$D$7)</f>
        <v/>
      </c>
      <c r="I535" s="144" t="str">
        <f t="shared" si="24"/>
        <v/>
      </c>
      <c r="J535" s="114" t="str">
        <v/>
      </c>
      <c r="K535" s="138"/>
      <c r="L535" s="114" t="str">
        <v/>
      </c>
      <c r="M535" s="114" t="str">
        <v/>
      </c>
      <c r="N535" s="138"/>
      <c r="O535" s="114" t="str">
        <v/>
      </c>
      <c r="P535" s="114" t="str">
        <v/>
      </c>
      <c r="Q535" s="138" t="str">
        <f>IF(L533="","","Nº de alojamentos participantes")</f>
        <v/>
      </c>
      <c r="R535" s="138" t="str">
        <f t="shared" si="26"/>
        <v/>
      </c>
      <c r="S535" s="138" t="str" cm="1">
        <f t="array" ref="S535">IF(ISBLANK(INDEX('Infraestruturas Recolha'!$P$31:$T$105,INT((ROWS($B$1:B309)-1)/5)+1,MOD(ROWS($B$1:B309)-1,5)+1)),"",INDEX('Infraestruturas Recolha'!$P$31:$T$105,INT((ROWS($B$1:B309)-1)/5)+1,MOD(ROWS($B$1:B309)-1,5)+1))</f>
        <v/>
      </c>
      <c r="T535" s="138" t="str">
        <f>IF(OR(L535="",'Infraestruturas Recolha'!$L$108="",'Infraestruturas Recolha'!$C$108="(máximo 300 carateres)"),"",'Infraestruturas Recolha'!$L$108)</f>
        <v/>
      </c>
    </row>
    <row r="536" spans="1:20">
      <c r="A536" s="24" t="str">
        <f>IF(I536="","",IF(OR('Identificação da EG'!$B$7=0,'Identificação da EG'!$B$7=""),"",Capa!$C$10))</f>
        <v/>
      </c>
      <c r="B536" s="24" t="str">
        <f>IF(I536="","",IF(OR('Identificação da EG'!$B$7=0,'Identificação da EG'!$B$7=""),"",'Identificação da EG'!$B$7))</f>
        <v/>
      </c>
      <c r="C536" s="24" t="str">
        <f>IF(I536="","",IF(B536="","",VLOOKUP(B536,Auxiliar!$DK$23:$DL$45,2,0)))</f>
        <v/>
      </c>
      <c r="D536" s="24" t="str">
        <f>IF(I536="","",IF(OR('Identificação da EG'!$B$7=0,'Identificação da EG'!$B$7=""),"","Portugal"))</f>
        <v/>
      </c>
      <c r="E536" s="24" t="str">
        <f>IF(I536="","",'Identificação da EG'!$C$7)</f>
        <v/>
      </c>
      <c r="F536" s="24" t="str">
        <f>IF(I536="","",'Identificação da EG'!$E$7)</f>
        <v/>
      </c>
      <c r="G536" s="24" t="str">
        <f t="shared" si="25"/>
        <v/>
      </c>
      <c r="H536" s="24" t="str">
        <f>IF(I536="","",'Identificação da EG'!$D$7)</f>
        <v/>
      </c>
      <c r="I536" s="144" t="str">
        <f t="shared" si="24"/>
        <v/>
      </c>
      <c r="J536" s="114" t="str">
        <v/>
      </c>
      <c r="K536" s="138"/>
      <c r="L536" s="114" t="str">
        <v/>
      </c>
      <c r="M536" s="114" t="str">
        <v/>
      </c>
      <c r="N536" s="138"/>
      <c r="O536" s="114" t="str">
        <v/>
      </c>
      <c r="P536" s="114" t="str">
        <v/>
      </c>
      <c r="Q536" s="138" t="str">
        <f>IF(L534="","","Nº de estabelecimentos participantes")</f>
        <v/>
      </c>
      <c r="R536" s="138" t="str">
        <f t="shared" si="26"/>
        <v/>
      </c>
      <c r="S536" s="138" t="str" cm="1">
        <f t="array" ref="S536">IF(ISBLANK(INDEX('Infraestruturas Recolha'!$P$31:$T$105,INT((ROWS($B$1:B310)-1)/5)+1,MOD(ROWS($B$1:B310)-1,5)+1)),"",INDEX('Infraestruturas Recolha'!$P$31:$T$105,INT((ROWS($B$1:B310)-1)/5)+1,MOD(ROWS($B$1:B310)-1,5)+1))</f>
        <v/>
      </c>
      <c r="T536" s="138" t="str">
        <f>IF(OR(L536="",'Infraestruturas Recolha'!$L$108="",'Infraestruturas Recolha'!$C$108="(máximo 300 carateres)"),"",'Infraestruturas Recolha'!$L$108)</f>
        <v/>
      </c>
    </row>
    <row r="537" spans="1:20">
      <c r="A537" s="24" t="str">
        <f>IF(I537="","",IF(OR('Identificação da EG'!$B$7=0,'Identificação da EG'!$B$7=""),"",Capa!$C$10))</f>
        <v/>
      </c>
      <c r="B537" s="24" t="str">
        <f>IF(I537="","",IF(OR('Identificação da EG'!$B$7=0,'Identificação da EG'!$B$7=""),"",'Identificação da EG'!$B$7))</f>
        <v/>
      </c>
      <c r="C537" s="24" t="str">
        <f>IF(I537="","",IF(B537="","",VLOOKUP(B537,Auxiliar!$DK$23:$DL$45,2,0)))</f>
        <v/>
      </c>
      <c r="D537" s="24" t="str">
        <f>IF(I537="","",IF(OR('Identificação da EG'!$B$7=0,'Identificação da EG'!$B$7=""),"","Portugal"))</f>
        <v/>
      </c>
      <c r="E537" s="24" t="str">
        <f>IF(I537="","",'Identificação da EG'!$C$7)</f>
        <v/>
      </c>
      <c r="F537" s="24" t="str">
        <f>IF(I537="","",'Identificação da EG'!$E$7)</f>
        <v/>
      </c>
      <c r="G537" s="24" t="str">
        <f t="shared" si="25"/>
        <v/>
      </c>
      <c r="H537" s="24" t="str">
        <f>IF(I537="","",'Identificação da EG'!$D$7)</f>
        <v/>
      </c>
      <c r="I537" s="144" t="str">
        <f t="shared" si="24"/>
        <v/>
      </c>
      <c r="J537" s="114" t="str">
        <v/>
      </c>
      <c r="K537" s="138"/>
      <c r="L537" s="114" t="str">
        <v/>
      </c>
      <c r="M537" s="114" t="str">
        <v/>
      </c>
      <c r="N537" s="138"/>
      <c r="O537" s="114" t="str">
        <v/>
      </c>
      <c r="P537" s="114" t="str">
        <v/>
      </c>
      <c r="Q537" s="138" t="str">
        <f>IF(L537="","","Nº de contentores")</f>
        <v/>
      </c>
      <c r="R537" s="138" t="str">
        <f t="shared" si="26"/>
        <v/>
      </c>
      <c r="S537" s="138" t="str" cm="1">
        <f t="array" ref="S537">IF(ISBLANK(INDEX('Infraestruturas Recolha'!$P$31:$T$105,INT((ROWS($B$1:B311)-1)/5)+1,MOD(ROWS($B$1:B311)-1,5)+1)),"",INDEX('Infraestruturas Recolha'!$P$31:$T$105,INT((ROWS($B$1:B311)-1)/5)+1,MOD(ROWS($B$1:B311)-1,5)+1))</f>
        <v/>
      </c>
      <c r="T537" s="138" t="str">
        <f>IF(OR(L537="",'Infraestruturas Recolha'!$L$108="",'Infraestruturas Recolha'!$C$108="(máximo 300 carateres)"),"",'Infraestruturas Recolha'!$L$108)</f>
        <v/>
      </c>
    </row>
    <row r="538" spans="1:20">
      <c r="A538" s="24" t="str">
        <f>IF(I538="","",IF(OR('Identificação da EG'!$B$7=0,'Identificação da EG'!$B$7=""),"",Capa!$C$10))</f>
        <v/>
      </c>
      <c r="B538" s="24" t="str">
        <f>IF(I538="","",IF(OR('Identificação da EG'!$B$7=0,'Identificação da EG'!$B$7=""),"",'Identificação da EG'!$B$7))</f>
        <v/>
      </c>
      <c r="C538" s="24" t="str">
        <f>IF(I538="","",IF(B538="","",VLOOKUP(B538,Auxiliar!$DK$23:$DL$45,2,0)))</f>
        <v/>
      </c>
      <c r="D538" s="24" t="str">
        <f>IF(I538="","",IF(OR('Identificação da EG'!$B$7=0,'Identificação da EG'!$B$7=""),"","Portugal"))</f>
        <v/>
      </c>
      <c r="E538" s="24" t="str">
        <f>IF(I538="","",'Identificação da EG'!$C$7)</f>
        <v/>
      </c>
      <c r="F538" s="24" t="str">
        <f>IF(I538="","",'Identificação da EG'!$E$7)</f>
        <v/>
      </c>
      <c r="G538" s="24" t="str">
        <f t="shared" si="25"/>
        <v/>
      </c>
      <c r="H538" s="24" t="str">
        <f>IF(I538="","",'Identificação da EG'!$D$7)</f>
        <v/>
      </c>
      <c r="I538" s="144" t="str">
        <f t="shared" si="24"/>
        <v/>
      </c>
      <c r="J538" s="114" t="str">
        <v/>
      </c>
      <c r="K538" s="138"/>
      <c r="L538" s="114" t="str">
        <v/>
      </c>
      <c r="M538" s="114" t="str">
        <v/>
      </c>
      <c r="N538" s="138"/>
      <c r="O538" s="114" t="str">
        <v/>
      </c>
      <c r="P538" s="114" t="str">
        <v/>
      </c>
      <c r="Q538" s="138" t="str">
        <f>IF(L537="","","Nº de alojamentos abrangidos")</f>
        <v/>
      </c>
      <c r="R538" s="138" t="str">
        <f t="shared" si="26"/>
        <v/>
      </c>
      <c r="S538" s="138" t="str" cm="1">
        <f t="array" ref="S538">IF(ISBLANK(INDEX('Infraestruturas Recolha'!$P$31:$T$105,INT((ROWS($B$1:B312)-1)/5)+1,MOD(ROWS($B$1:B312)-1,5)+1)),"",INDEX('Infraestruturas Recolha'!$P$31:$T$105,INT((ROWS($B$1:B312)-1)/5)+1,MOD(ROWS($B$1:B312)-1,5)+1))</f>
        <v/>
      </c>
      <c r="T538" s="138" t="str">
        <f>IF(OR(L538="",'Infraestruturas Recolha'!$L$108="",'Infraestruturas Recolha'!$C$108="(máximo 300 carateres)"),"",'Infraestruturas Recolha'!$L$108)</f>
        <v/>
      </c>
    </row>
    <row r="539" spans="1:20">
      <c r="A539" s="24" t="str">
        <f>IF(I539="","",IF(OR('Identificação da EG'!$B$7=0,'Identificação da EG'!$B$7=""),"",Capa!$C$10))</f>
        <v/>
      </c>
      <c r="B539" s="24" t="str">
        <f>IF(I539="","",IF(OR('Identificação da EG'!$B$7=0,'Identificação da EG'!$B$7=""),"",'Identificação da EG'!$B$7))</f>
        <v/>
      </c>
      <c r="C539" s="24" t="str">
        <f>IF(I539="","",IF(B539="","",VLOOKUP(B539,Auxiliar!$DK$23:$DL$45,2,0)))</f>
        <v/>
      </c>
      <c r="D539" s="24" t="str">
        <f>IF(I539="","",IF(OR('Identificação da EG'!$B$7=0,'Identificação da EG'!$B$7=""),"","Portugal"))</f>
        <v/>
      </c>
      <c r="E539" s="24" t="str">
        <f>IF(I539="","",'Identificação da EG'!$C$7)</f>
        <v/>
      </c>
      <c r="F539" s="24" t="str">
        <f>IF(I539="","",'Identificação da EG'!$E$7)</f>
        <v/>
      </c>
      <c r="G539" s="24" t="str">
        <f t="shared" si="25"/>
        <v/>
      </c>
      <c r="H539" s="24" t="str">
        <f>IF(I539="","",'Identificação da EG'!$D$7)</f>
        <v/>
      </c>
      <c r="I539" s="144" t="str">
        <f t="shared" si="24"/>
        <v/>
      </c>
      <c r="J539" s="114" t="str">
        <v/>
      </c>
      <c r="K539" s="138"/>
      <c r="L539" s="114" t="str">
        <v/>
      </c>
      <c r="M539" s="114" t="str">
        <v/>
      </c>
      <c r="N539" s="138"/>
      <c r="O539" s="114" t="str">
        <v/>
      </c>
      <c r="P539" s="114" t="str">
        <v/>
      </c>
      <c r="Q539" s="138" t="str">
        <f>IF(L537="","","Nº de estabelecimentos abrangidos")</f>
        <v/>
      </c>
      <c r="R539" s="138" t="str">
        <f t="shared" si="26"/>
        <v/>
      </c>
      <c r="S539" s="138" t="str" cm="1">
        <f t="array" ref="S539">IF(ISBLANK(INDEX('Infraestruturas Recolha'!$P$31:$T$105,INT((ROWS($B$1:B313)-1)/5)+1,MOD(ROWS($B$1:B313)-1,5)+1)),"",INDEX('Infraestruturas Recolha'!$P$31:$T$105,INT((ROWS($B$1:B313)-1)/5)+1,MOD(ROWS($B$1:B313)-1,5)+1))</f>
        <v/>
      </c>
      <c r="T539" s="138" t="str">
        <f>IF(OR(L539="",'Infraestruturas Recolha'!$L$108="",'Infraestruturas Recolha'!$C$108="(máximo 300 carateres)"),"",'Infraestruturas Recolha'!$L$108)</f>
        <v/>
      </c>
    </row>
    <row r="540" spans="1:20">
      <c r="A540" s="24" t="str">
        <f>IF(I540="","",IF(OR('Identificação da EG'!$B$7=0,'Identificação da EG'!$B$7=""),"",Capa!$C$10))</f>
        <v/>
      </c>
      <c r="B540" s="24" t="str">
        <f>IF(I540="","",IF(OR('Identificação da EG'!$B$7=0,'Identificação da EG'!$B$7=""),"",'Identificação da EG'!$B$7))</f>
        <v/>
      </c>
      <c r="C540" s="24" t="str">
        <f>IF(I540="","",IF(B540="","",VLOOKUP(B540,Auxiliar!$DK$23:$DL$45,2,0)))</f>
        <v/>
      </c>
      <c r="D540" s="24" t="str">
        <f>IF(I540="","",IF(OR('Identificação da EG'!$B$7=0,'Identificação da EG'!$B$7=""),"","Portugal"))</f>
        <v/>
      </c>
      <c r="E540" s="24" t="str">
        <f>IF(I540="","",'Identificação da EG'!$C$7)</f>
        <v/>
      </c>
      <c r="F540" s="24" t="str">
        <f>IF(I540="","",'Identificação da EG'!$E$7)</f>
        <v/>
      </c>
      <c r="G540" s="24" t="str">
        <f t="shared" si="25"/>
        <v/>
      </c>
      <c r="H540" s="24" t="str">
        <f>IF(I540="","",'Identificação da EG'!$D$7)</f>
        <v/>
      </c>
      <c r="I540" s="144" t="str">
        <f t="shared" si="24"/>
        <v/>
      </c>
      <c r="J540" s="114" t="str">
        <v/>
      </c>
      <c r="K540" s="138"/>
      <c r="L540" s="114" t="str">
        <v/>
      </c>
      <c r="M540" s="114" t="str">
        <v/>
      </c>
      <c r="N540" s="138"/>
      <c r="O540" s="114" t="str">
        <v/>
      </c>
      <c r="P540" s="114" t="str">
        <v/>
      </c>
      <c r="Q540" s="138" t="str">
        <f>IF(L538="","","Nº de alojamentos participantes")</f>
        <v/>
      </c>
      <c r="R540" s="138" t="str">
        <f t="shared" si="26"/>
        <v/>
      </c>
      <c r="S540" s="138" t="str" cm="1">
        <f t="array" ref="S540">IF(ISBLANK(INDEX('Infraestruturas Recolha'!$P$31:$T$105,INT((ROWS($B$1:B314)-1)/5)+1,MOD(ROWS($B$1:B314)-1,5)+1)),"",INDEX('Infraestruturas Recolha'!$P$31:$T$105,INT((ROWS($B$1:B314)-1)/5)+1,MOD(ROWS($B$1:B314)-1,5)+1))</f>
        <v/>
      </c>
      <c r="T540" s="138" t="str">
        <f>IF(OR(L540="",'Infraestruturas Recolha'!$L$108="",'Infraestruturas Recolha'!$C$108="(máximo 300 carateres)"),"",'Infraestruturas Recolha'!$L$108)</f>
        <v/>
      </c>
    </row>
    <row r="541" spans="1:20">
      <c r="A541" s="24" t="str">
        <f>IF(I541="","",IF(OR('Identificação da EG'!$B$7=0,'Identificação da EG'!$B$7=""),"",Capa!$C$10))</f>
        <v/>
      </c>
      <c r="B541" s="24" t="str">
        <f>IF(I541="","",IF(OR('Identificação da EG'!$B$7=0,'Identificação da EG'!$B$7=""),"",'Identificação da EG'!$B$7))</f>
        <v/>
      </c>
      <c r="C541" s="24" t="str">
        <f>IF(I541="","",IF(B541="","",VLOOKUP(B541,Auxiliar!$DK$23:$DL$45,2,0)))</f>
        <v/>
      </c>
      <c r="D541" s="24" t="str">
        <f>IF(I541="","",IF(OR('Identificação da EG'!$B$7=0,'Identificação da EG'!$B$7=""),"","Portugal"))</f>
        <v/>
      </c>
      <c r="E541" s="24" t="str">
        <f>IF(I541="","",'Identificação da EG'!$C$7)</f>
        <v/>
      </c>
      <c r="F541" s="24" t="str">
        <f>IF(I541="","",'Identificação da EG'!$E$7)</f>
        <v/>
      </c>
      <c r="G541" s="24" t="str">
        <f t="shared" si="25"/>
        <v/>
      </c>
      <c r="H541" s="24" t="str">
        <f>IF(I541="","",'Identificação da EG'!$D$7)</f>
        <v/>
      </c>
      <c r="I541" s="144" t="str">
        <f t="shared" si="24"/>
        <v/>
      </c>
      <c r="J541" s="114" t="str">
        <v/>
      </c>
      <c r="K541" s="138"/>
      <c r="L541" s="114" t="str">
        <v/>
      </c>
      <c r="M541" s="114" t="str">
        <v/>
      </c>
      <c r="N541" s="138"/>
      <c r="O541" s="114" t="str">
        <v/>
      </c>
      <c r="P541" s="114" t="str">
        <v/>
      </c>
      <c r="Q541" s="138" t="str">
        <f>IF(L539="","","Nº de estabelecimentos participantes")</f>
        <v/>
      </c>
      <c r="R541" s="138" t="str">
        <f t="shared" si="26"/>
        <v/>
      </c>
      <c r="S541" s="138" t="str" cm="1">
        <f t="array" ref="S541">IF(ISBLANK(INDEX('Infraestruturas Recolha'!$P$31:$T$105,INT((ROWS($B$1:B315)-1)/5)+1,MOD(ROWS($B$1:B315)-1,5)+1)),"",INDEX('Infraestruturas Recolha'!$P$31:$T$105,INT((ROWS($B$1:B315)-1)/5)+1,MOD(ROWS($B$1:B315)-1,5)+1))</f>
        <v/>
      </c>
      <c r="T541" s="138" t="str">
        <f>IF(OR(L541="",'Infraestruturas Recolha'!$L$108="",'Infraestruturas Recolha'!$C$108="(máximo 300 carateres)"),"",'Infraestruturas Recolha'!$L$108)</f>
        <v/>
      </c>
    </row>
    <row r="542" spans="1:20">
      <c r="A542" s="24" t="str">
        <f>IF(I542="","",IF(OR('Identificação da EG'!$B$7=0,'Identificação da EG'!$B$7=""),"",Capa!$C$10))</f>
        <v/>
      </c>
      <c r="B542" s="24" t="str">
        <f>IF(I542="","",IF(OR('Identificação da EG'!$B$7=0,'Identificação da EG'!$B$7=""),"",'Identificação da EG'!$B$7))</f>
        <v/>
      </c>
      <c r="C542" s="24" t="str">
        <f>IF(I542="","",IF(B542="","",VLOOKUP(B542,Auxiliar!$DK$23:$DL$45,2,0)))</f>
        <v/>
      </c>
      <c r="D542" s="24" t="str">
        <f>IF(I542="","",IF(OR('Identificação da EG'!$B$7=0,'Identificação da EG'!$B$7=""),"","Portugal"))</f>
        <v/>
      </c>
      <c r="E542" s="24" t="str">
        <f>IF(I542="","",'Identificação da EG'!$C$7)</f>
        <v/>
      </c>
      <c r="F542" s="24" t="str">
        <f>IF(I542="","",'Identificação da EG'!$E$7)</f>
        <v/>
      </c>
      <c r="G542" s="24" t="str">
        <f t="shared" si="25"/>
        <v/>
      </c>
      <c r="H542" s="24" t="str">
        <f>IF(I542="","",'Identificação da EG'!$D$7)</f>
        <v/>
      </c>
      <c r="I542" s="144" t="str">
        <f t="shared" si="24"/>
        <v/>
      </c>
      <c r="J542" s="114" t="str">
        <v/>
      </c>
      <c r="K542" s="138"/>
      <c r="L542" s="114" t="str">
        <v/>
      </c>
      <c r="M542" s="114" t="str">
        <v/>
      </c>
      <c r="N542" s="138"/>
      <c r="O542" s="114" t="str">
        <v/>
      </c>
      <c r="P542" s="114" t="str">
        <v/>
      </c>
      <c r="Q542" s="138" t="str">
        <f>IF(L542="","","Nº de contentores")</f>
        <v/>
      </c>
      <c r="R542" s="138" t="str">
        <f t="shared" si="26"/>
        <v/>
      </c>
      <c r="S542" s="138" t="str" cm="1">
        <f t="array" ref="S542">IF(ISBLANK(INDEX('Infraestruturas Recolha'!$P$31:$T$105,INT((ROWS($B$1:B316)-1)/5)+1,MOD(ROWS($B$1:B316)-1,5)+1)),"",INDEX('Infraestruturas Recolha'!$P$31:$T$105,INT((ROWS($B$1:B316)-1)/5)+1,MOD(ROWS($B$1:B316)-1,5)+1))</f>
        <v/>
      </c>
      <c r="T542" s="138" t="str">
        <f>IF(OR(L542="",'Infraestruturas Recolha'!$L$108="",'Infraestruturas Recolha'!$C$108="(máximo 300 carateres)"),"",'Infraestruturas Recolha'!$L$108)</f>
        <v/>
      </c>
    </row>
    <row r="543" spans="1:20">
      <c r="A543" s="24" t="str">
        <f>IF(I543="","",IF(OR('Identificação da EG'!$B$7=0,'Identificação da EG'!$B$7=""),"",Capa!$C$10))</f>
        <v/>
      </c>
      <c r="B543" s="24" t="str">
        <f>IF(I543="","",IF(OR('Identificação da EG'!$B$7=0,'Identificação da EG'!$B$7=""),"",'Identificação da EG'!$B$7))</f>
        <v/>
      </c>
      <c r="C543" s="24" t="str">
        <f>IF(I543="","",IF(B543="","",VLOOKUP(B543,Auxiliar!$DK$23:$DL$45,2,0)))</f>
        <v/>
      </c>
      <c r="D543" s="24" t="str">
        <f>IF(I543="","",IF(OR('Identificação da EG'!$B$7=0,'Identificação da EG'!$B$7=""),"","Portugal"))</f>
        <v/>
      </c>
      <c r="E543" s="24" t="str">
        <f>IF(I543="","",'Identificação da EG'!$C$7)</f>
        <v/>
      </c>
      <c r="F543" s="24" t="str">
        <f>IF(I543="","",'Identificação da EG'!$E$7)</f>
        <v/>
      </c>
      <c r="G543" s="24" t="str">
        <f t="shared" si="25"/>
        <v/>
      </c>
      <c r="H543" s="24" t="str">
        <f>IF(I543="","",'Identificação da EG'!$D$7)</f>
        <v/>
      </c>
      <c r="I543" s="144" t="str">
        <f t="shared" si="24"/>
        <v/>
      </c>
      <c r="J543" s="114" t="str">
        <v/>
      </c>
      <c r="K543" s="138"/>
      <c r="L543" s="114" t="str">
        <v/>
      </c>
      <c r="M543" s="114" t="str">
        <v/>
      </c>
      <c r="N543" s="138"/>
      <c r="O543" s="114" t="str">
        <v/>
      </c>
      <c r="P543" s="114" t="str">
        <v/>
      </c>
      <c r="Q543" s="138" t="str">
        <f>IF(L542="","","Nº de alojamentos abrangidos")</f>
        <v/>
      </c>
      <c r="R543" s="138" t="str">
        <f t="shared" si="26"/>
        <v/>
      </c>
      <c r="S543" s="138" t="str" cm="1">
        <f t="array" ref="S543">IF(ISBLANK(INDEX('Infraestruturas Recolha'!$P$31:$T$105,INT((ROWS($B$1:B317)-1)/5)+1,MOD(ROWS($B$1:B317)-1,5)+1)),"",INDEX('Infraestruturas Recolha'!$P$31:$T$105,INT((ROWS($B$1:B317)-1)/5)+1,MOD(ROWS($B$1:B317)-1,5)+1))</f>
        <v/>
      </c>
      <c r="T543" s="138" t="str">
        <f>IF(OR(L543="",'Infraestruturas Recolha'!$L$108="",'Infraestruturas Recolha'!$C$108="(máximo 300 carateres)"),"",'Infraestruturas Recolha'!$L$108)</f>
        <v/>
      </c>
    </row>
    <row r="544" spans="1:20">
      <c r="A544" s="24" t="str">
        <f>IF(I544="","",IF(OR('Identificação da EG'!$B$7=0,'Identificação da EG'!$B$7=""),"",Capa!$C$10))</f>
        <v/>
      </c>
      <c r="B544" s="24" t="str">
        <f>IF(I544="","",IF(OR('Identificação da EG'!$B$7=0,'Identificação da EG'!$B$7=""),"",'Identificação da EG'!$B$7))</f>
        <v/>
      </c>
      <c r="C544" s="24" t="str">
        <f>IF(I544="","",IF(B544="","",VLOOKUP(B544,Auxiliar!$DK$23:$DL$45,2,0)))</f>
        <v/>
      </c>
      <c r="D544" s="24" t="str">
        <f>IF(I544="","",IF(OR('Identificação da EG'!$B$7=0,'Identificação da EG'!$B$7=""),"","Portugal"))</f>
        <v/>
      </c>
      <c r="E544" s="24" t="str">
        <f>IF(I544="","",'Identificação da EG'!$C$7)</f>
        <v/>
      </c>
      <c r="F544" s="24" t="str">
        <f>IF(I544="","",'Identificação da EG'!$E$7)</f>
        <v/>
      </c>
      <c r="G544" s="24" t="str">
        <f t="shared" si="25"/>
        <v/>
      </c>
      <c r="H544" s="24" t="str">
        <f>IF(I544="","",'Identificação da EG'!$D$7)</f>
        <v/>
      </c>
      <c r="I544" s="144" t="str">
        <f t="shared" si="24"/>
        <v/>
      </c>
      <c r="J544" s="114" t="str">
        <v/>
      </c>
      <c r="K544" s="138"/>
      <c r="L544" s="114" t="str">
        <v/>
      </c>
      <c r="M544" s="114" t="str">
        <v/>
      </c>
      <c r="N544" s="138"/>
      <c r="O544" s="114" t="str">
        <v/>
      </c>
      <c r="P544" s="114" t="str">
        <v/>
      </c>
      <c r="Q544" s="138" t="str">
        <f>IF(L542="","","Nº de estabelecimentos abrangidos")</f>
        <v/>
      </c>
      <c r="R544" s="138" t="str">
        <f t="shared" si="26"/>
        <v/>
      </c>
      <c r="S544" s="138" t="str" cm="1">
        <f t="array" ref="S544">IF(ISBLANK(INDEX('Infraestruturas Recolha'!$P$31:$T$105,INT((ROWS($B$1:B318)-1)/5)+1,MOD(ROWS($B$1:B318)-1,5)+1)),"",INDEX('Infraestruturas Recolha'!$P$31:$T$105,INT((ROWS($B$1:B318)-1)/5)+1,MOD(ROWS($B$1:B318)-1,5)+1))</f>
        <v/>
      </c>
      <c r="T544" s="138" t="str">
        <f>IF(OR(L544="",'Infraestruturas Recolha'!$L$108="",'Infraestruturas Recolha'!$C$108="(máximo 300 carateres)"),"",'Infraestruturas Recolha'!$L$108)</f>
        <v/>
      </c>
    </row>
    <row r="545" spans="1:20">
      <c r="A545" s="24" t="str">
        <f>IF(I545="","",IF(OR('Identificação da EG'!$B$7=0,'Identificação da EG'!$B$7=""),"",Capa!$C$10))</f>
        <v/>
      </c>
      <c r="B545" s="24" t="str">
        <f>IF(I545="","",IF(OR('Identificação da EG'!$B$7=0,'Identificação da EG'!$B$7=""),"",'Identificação da EG'!$B$7))</f>
        <v/>
      </c>
      <c r="C545" s="24" t="str">
        <f>IF(I545="","",IF(B545="","",VLOOKUP(B545,Auxiliar!$DK$23:$DL$45,2,0)))</f>
        <v/>
      </c>
      <c r="D545" s="24" t="str">
        <f>IF(I545="","",IF(OR('Identificação da EG'!$B$7=0,'Identificação da EG'!$B$7=""),"","Portugal"))</f>
        <v/>
      </c>
      <c r="E545" s="24" t="str">
        <f>IF(I545="","",'Identificação da EG'!$C$7)</f>
        <v/>
      </c>
      <c r="F545" s="24" t="str">
        <f>IF(I545="","",'Identificação da EG'!$E$7)</f>
        <v/>
      </c>
      <c r="G545" s="24" t="str">
        <f t="shared" si="25"/>
        <v/>
      </c>
      <c r="H545" s="24" t="str">
        <f>IF(I545="","",'Identificação da EG'!$D$7)</f>
        <v/>
      </c>
      <c r="I545" s="144" t="str">
        <f t="shared" si="24"/>
        <v/>
      </c>
      <c r="J545" s="114" t="str">
        <v/>
      </c>
      <c r="K545" s="138"/>
      <c r="L545" s="114" t="str">
        <v/>
      </c>
      <c r="M545" s="114" t="str">
        <v/>
      </c>
      <c r="N545" s="138"/>
      <c r="O545" s="114" t="str">
        <v/>
      </c>
      <c r="P545" s="114" t="str">
        <v/>
      </c>
      <c r="Q545" s="138" t="str">
        <f>IF(L543="","","Nº de alojamentos participantes")</f>
        <v/>
      </c>
      <c r="R545" s="138" t="str">
        <f t="shared" si="26"/>
        <v/>
      </c>
      <c r="S545" s="138" t="str" cm="1">
        <f t="array" ref="S545">IF(ISBLANK(INDEX('Infraestruturas Recolha'!$P$31:$T$105,INT((ROWS($B$1:B319)-1)/5)+1,MOD(ROWS($B$1:B319)-1,5)+1)),"",INDEX('Infraestruturas Recolha'!$P$31:$T$105,INT((ROWS($B$1:B319)-1)/5)+1,MOD(ROWS($B$1:B319)-1,5)+1))</f>
        <v/>
      </c>
      <c r="T545" s="138" t="str">
        <f>IF(OR(L545="",'Infraestruturas Recolha'!$L$108="",'Infraestruturas Recolha'!$C$108="(máximo 300 carateres)"),"",'Infraestruturas Recolha'!$L$108)</f>
        <v/>
      </c>
    </row>
    <row r="546" spans="1:20">
      <c r="A546" s="24" t="str">
        <f>IF(I546="","",IF(OR('Identificação da EG'!$B$7=0,'Identificação da EG'!$B$7=""),"",Capa!$C$10))</f>
        <v/>
      </c>
      <c r="B546" s="24" t="str">
        <f>IF(I546="","",IF(OR('Identificação da EG'!$B$7=0,'Identificação da EG'!$B$7=""),"",'Identificação da EG'!$B$7))</f>
        <v/>
      </c>
      <c r="C546" s="24" t="str">
        <f>IF(I546="","",IF(B546="","",VLOOKUP(B546,Auxiliar!$DK$23:$DL$45,2,0)))</f>
        <v/>
      </c>
      <c r="D546" s="24" t="str">
        <f>IF(I546="","",IF(OR('Identificação da EG'!$B$7=0,'Identificação da EG'!$B$7=""),"","Portugal"))</f>
        <v/>
      </c>
      <c r="E546" s="24" t="str">
        <f>IF(I546="","",'Identificação da EG'!$C$7)</f>
        <v/>
      </c>
      <c r="F546" s="24" t="str">
        <f>IF(I546="","",'Identificação da EG'!$E$7)</f>
        <v/>
      </c>
      <c r="G546" s="24" t="str">
        <f t="shared" si="25"/>
        <v/>
      </c>
      <c r="H546" s="24" t="str">
        <f>IF(I546="","",'Identificação da EG'!$D$7)</f>
        <v/>
      </c>
      <c r="I546" s="144" t="str">
        <f t="shared" si="24"/>
        <v/>
      </c>
      <c r="J546" s="114" t="str">
        <v/>
      </c>
      <c r="K546" s="138"/>
      <c r="L546" s="114" t="str">
        <v/>
      </c>
      <c r="M546" s="114" t="str">
        <v/>
      </c>
      <c r="N546" s="138"/>
      <c r="O546" s="114" t="str">
        <v/>
      </c>
      <c r="P546" s="114" t="str">
        <v/>
      </c>
      <c r="Q546" s="138" t="str">
        <f>IF(L544="","","Nº de estabelecimentos participantes")</f>
        <v/>
      </c>
      <c r="R546" s="138" t="str">
        <f t="shared" si="26"/>
        <v/>
      </c>
      <c r="S546" s="138" t="str" cm="1">
        <f t="array" ref="S546">IF(ISBLANK(INDEX('Infraestruturas Recolha'!$P$31:$T$105,INT((ROWS($B$1:B320)-1)/5)+1,MOD(ROWS($B$1:B320)-1,5)+1)),"",INDEX('Infraestruturas Recolha'!$P$31:$T$105,INT((ROWS($B$1:B320)-1)/5)+1,MOD(ROWS($B$1:B320)-1,5)+1))</f>
        <v/>
      </c>
      <c r="T546" s="138" t="str">
        <f>IF(OR(L546="",'Infraestruturas Recolha'!$L$108="",'Infraestruturas Recolha'!$C$108="(máximo 300 carateres)"),"",'Infraestruturas Recolha'!$L$108)</f>
        <v/>
      </c>
    </row>
    <row r="547" spans="1:20">
      <c r="A547" s="24" t="str">
        <f>IF(I547="","",IF(OR('Identificação da EG'!$B$7=0,'Identificação da EG'!$B$7=""),"",Capa!$C$10))</f>
        <v/>
      </c>
      <c r="B547" s="24" t="str">
        <f>IF(I547="","",IF(OR('Identificação da EG'!$B$7=0,'Identificação da EG'!$B$7=""),"",'Identificação da EG'!$B$7))</f>
        <v/>
      </c>
      <c r="C547" s="24" t="str">
        <f>IF(I547="","",IF(B547="","",VLOOKUP(B547,Auxiliar!$DK$23:$DL$45,2,0)))</f>
        <v/>
      </c>
      <c r="D547" s="24" t="str">
        <f>IF(I547="","",IF(OR('Identificação da EG'!$B$7=0,'Identificação da EG'!$B$7=""),"","Portugal"))</f>
        <v/>
      </c>
      <c r="E547" s="24" t="str">
        <f>IF(I547="","",'Identificação da EG'!$C$7)</f>
        <v/>
      </c>
      <c r="F547" s="24" t="str">
        <f>IF(I547="","",'Identificação da EG'!$E$7)</f>
        <v/>
      </c>
      <c r="G547" s="24" t="str">
        <f t="shared" si="25"/>
        <v/>
      </c>
      <c r="H547" s="24" t="str">
        <f>IF(I547="","",'Identificação da EG'!$D$7)</f>
        <v/>
      </c>
      <c r="I547" s="144" t="str">
        <f t="shared" si="24"/>
        <v/>
      </c>
      <c r="J547" s="114" t="str">
        <v/>
      </c>
      <c r="K547" s="138"/>
      <c r="L547" s="114" t="str">
        <v/>
      </c>
      <c r="M547" s="114" t="str">
        <v/>
      </c>
      <c r="N547" s="138"/>
      <c r="O547" s="114" t="str">
        <v/>
      </c>
      <c r="P547" s="114" t="str">
        <v/>
      </c>
      <c r="Q547" s="138" t="str">
        <f>IF(L547="","","Nº de contentores")</f>
        <v/>
      </c>
      <c r="R547" s="138" t="str">
        <f t="shared" si="26"/>
        <v/>
      </c>
      <c r="S547" s="138" t="str" cm="1">
        <f t="array" ref="S547">IF(ISBLANK(INDEX('Infraestruturas Recolha'!$P$31:$T$105,INT((ROWS($B$1:B321)-1)/5)+1,MOD(ROWS($B$1:B321)-1,5)+1)),"",INDEX('Infraestruturas Recolha'!$P$31:$T$105,INT((ROWS($B$1:B321)-1)/5)+1,MOD(ROWS($B$1:B321)-1,5)+1))</f>
        <v/>
      </c>
      <c r="T547" s="138" t="str">
        <f>IF(OR(L547="",'Infraestruturas Recolha'!$L$108="",'Infraestruturas Recolha'!$C$108="(máximo 300 carateres)"),"",'Infraestruturas Recolha'!$L$108)</f>
        <v/>
      </c>
    </row>
    <row r="548" spans="1:20">
      <c r="A548" s="24" t="str">
        <f>IF(I548="","",IF(OR('Identificação da EG'!$B$7=0,'Identificação da EG'!$B$7=""),"",Capa!$C$10))</f>
        <v/>
      </c>
      <c r="B548" s="24" t="str">
        <f>IF(I548="","",IF(OR('Identificação da EG'!$B$7=0,'Identificação da EG'!$B$7=""),"",'Identificação da EG'!$B$7))</f>
        <v/>
      </c>
      <c r="C548" s="24" t="str">
        <f>IF(I548="","",IF(B548="","",VLOOKUP(B548,Auxiliar!$DK$23:$DL$45,2,0)))</f>
        <v/>
      </c>
      <c r="D548" s="24" t="str">
        <f>IF(I548="","",IF(OR('Identificação da EG'!$B$7=0,'Identificação da EG'!$B$7=""),"","Portugal"))</f>
        <v/>
      </c>
      <c r="E548" s="24" t="str">
        <f>IF(I548="","",'Identificação da EG'!$C$7)</f>
        <v/>
      </c>
      <c r="F548" s="24" t="str">
        <f>IF(I548="","",'Identificação da EG'!$E$7)</f>
        <v/>
      </c>
      <c r="G548" s="24" t="str">
        <f t="shared" si="25"/>
        <v/>
      </c>
      <c r="H548" s="24" t="str">
        <f>IF(I548="","",'Identificação da EG'!$D$7)</f>
        <v/>
      </c>
      <c r="I548" s="144" t="str">
        <f t="shared" ref="I548:I601" si="27">IF(L548="","","Recolha seletiva de biorresíduos alimentares")</f>
        <v/>
      </c>
      <c r="J548" s="114" t="str">
        <v/>
      </c>
      <c r="K548" s="138"/>
      <c r="L548" s="114" t="str">
        <v/>
      </c>
      <c r="M548" s="114" t="str">
        <v/>
      </c>
      <c r="N548" s="138"/>
      <c r="O548" s="114" t="str">
        <v/>
      </c>
      <c r="P548" s="114" t="str">
        <v/>
      </c>
      <c r="Q548" s="138" t="str">
        <f>IF(L547="","","Nº de alojamentos abrangidos")</f>
        <v/>
      </c>
      <c r="R548" s="138" t="str">
        <f t="shared" si="26"/>
        <v/>
      </c>
      <c r="S548" s="138" t="str" cm="1">
        <f t="array" ref="S548">IF(ISBLANK(INDEX('Infraestruturas Recolha'!$P$31:$T$105,INT((ROWS($B$1:B322)-1)/5)+1,MOD(ROWS($B$1:B322)-1,5)+1)),"",INDEX('Infraestruturas Recolha'!$P$31:$T$105,INT((ROWS($B$1:B322)-1)/5)+1,MOD(ROWS($B$1:B322)-1,5)+1))</f>
        <v/>
      </c>
      <c r="T548" s="138" t="str">
        <f>IF(OR(L548="",'Infraestruturas Recolha'!$L$108="",'Infraestruturas Recolha'!$C$108="(máximo 300 carateres)"),"",'Infraestruturas Recolha'!$L$108)</f>
        <v/>
      </c>
    </row>
    <row r="549" spans="1:20">
      <c r="A549" s="24" t="str">
        <f>IF(I549="","",IF(OR('Identificação da EG'!$B$7=0,'Identificação da EG'!$B$7=""),"",Capa!$C$10))</f>
        <v/>
      </c>
      <c r="B549" s="24" t="str">
        <f>IF(I549="","",IF(OR('Identificação da EG'!$B$7=0,'Identificação da EG'!$B$7=""),"",'Identificação da EG'!$B$7))</f>
        <v/>
      </c>
      <c r="C549" s="24" t="str">
        <f>IF(I549="","",IF(B549="","",VLOOKUP(B549,Auxiliar!$DK$23:$DL$45,2,0)))</f>
        <v/>
      </c>
      <c r="D549" s="24" t="str">
        <f>IF(I549="","",IF(OR('Identificação da EG'!$B$7=0,'Identificação da EG'!$B$7=""),"","Portugal"))</f>
        <v/>
      </c>
      <c r="E549" s="24" t="str">
        <f>IF(I549="","",'Identificação da EG'!$C$7)</f>
        <v/>
      </c>
      <c r="F549" s="24" t="str">
        <f>IF(I549="","",'Identificação da EG'!$E$7)</f>
        <v/>
      </c>
      <c r="G549" s="24" t="str">
        <f t="shared" si="25"/>
        <v/>
      </c>
      <c r="H549" s="24" t="str">
        <f>IF(I549="","",'Identificação da EG'!$D$7)</f>
        <v/>
      </c>
      <c r="I549" s="144" t="str">
        <f t="shared" si="27"/>
        <v/>
      </c>
      <c r="J549" s="114" t="str">
        <v/>
      </c>
      <c r="K549" s="138"/>
      <c r="L549" s="114" t="str">
        <v/>
      </c>
      <c r="M549" s="114" t="str">
        <v/>
      </c>
      <c r="N549" s="138"/>
      <c r="O549" s="114" t="str">
        <v/>
      </c>
      <c r="P549" s="114" t="str">
        <v/>
      </c>
      <c r="Q549" s="138" t="str">
        <f>IF(L547="","","Nº de estabelecimentos abrangidos")</f>
        <v/>
      </c>
      <c r="R549" s="138" t="str">
        <f t="shared" si="26"/>
        <v/>
      </c>
      <c r="S549" s="138" t="str" cm="1">
        <f t="array" ref="S549">IF(ISBLANK(INDEX('Infraestruturas Recolha'!$P$31:$T$105,INT((ROWS($B$1:B323)-1)/5)+1,MOD(ROWS($B$1:B323)-1,5)+1)),"",INDEX('Infraestruturas Recolha'!$P$31:$T$105,INT((ROWS($B$1:B323)-1)/5)+1,MOD(ROWS($B$1:B323)-1,5)+1))</f>
        <v/>
      </c>
      <c r="T549" s="138" t="str">
        <f>IF(OR(L549="",'Infraestruturas Recolha'!$L$108="",'Infraestruturas Recolha'!$C$108="(máximo 300 carateres)"),"",'Infraestruturas Recolha'!$L$108)</f>
        <v/>
      </c>
    </row>
    <row r="550" spans="1:20">
      <c r="A550" s="24" t="str">
        <f>IF(I550="","",IF(OR('Identificação da EG'!$B$7=0,'Identificação da EG'!$B$7=""),"",Capa!$C$10))</f>
        <v/>
      </c>
      <c r="B550" s="24" t="str">
        <f>IF(I550="","",IF(OR('Identificação da EG'!$B$7=0,'Identificação da EG'!$B$7=""),"",'Identificação da EG'!$B$7))</f>
        <v/>
      </c>
      <c r="C550" s="24" t="str">
        <f>IF(I550="","",IF(B550="","",VLOOKUP(B550,Auxiliar!$DK$23:$DL$45,2,0)))</f>
        <v/>
      </c>
      <c r="D550" s="24" t="str">
        <f>IF(I550="","",IF(OR('Identificação da EG'!$B$7=0,'Identificação da EG'!$B$7=""),"","Portugal"))</f>
        <v/>
      </c>
      <c r="E550" s="24" t="str">
        <f>IF(I550="","",'Identificação da EG'!$C$7)</f>
        <v/>
      </c>
      <c r="F550" s="24" t="str">
        <f>IF(I550="","",'Identificação da EG'!$E$7)</f>
        <v/>
      </c>
      <c r="G550" s="24" t="str">
        <f t="shared" si="25"/>
        <v/>
      </c>
      <c r="H550" s="24" t="str">
        <f>IF(I550="","",'Identificação da EG'!$D$7)</f>
        <v/>
      </c>
      <c r="I550" s="144" t="str">
        <f t="shared" si="27"/>
        <v/>
      </c>
      <c r="J550" s="114" t="str">
        <v/>
      </c>
      <c r="K550" s="138"/>
      <c r="L550" s="114" t="str">
        <v/>
      </c>
      <c r="M550" s="114" t="str">
        <v/>
      </c>
      <c r="N550" s="138"/>
      <c r="O550" s="114" t="str">
        <v/>
      </c>
      <c r="P550" s="114" t="str">
        <v/>
      </c>
      <c r="Q550" s="138" t="str">
        <f>IF(L548="","","Nº de alojamentos participantes")</f>
        <v/>
      </c>
      <c r="R550" s="138" t="str">
        <f t="shared" si="26"/>
        <v/>
      </c>
      <c r="S550" s="138" t="str" cm="1">
        <f t="array" ref="S550">IF(ISBLANK(INDEX('Infraestruturas Recolha'!$P$31:$T$105,INT((ROWS($B$1:B324)-1)/5)+1,MOD(ROWS($B$1:B324)-1,5)+1)),"",INDEX('Infraestruturas Recolha'!$P$31:$T$105,INT((ROWS($B$1:B324)-1)/5)+1,MOD(ROWS($B$1:B324)-1,5)+1))</f>
        <v/>
      </c>
      <c r="T550" s="138" t="str">
        <f>IF(OR(L550="",'Infraestruturas Recolha'!$L$108="",'Infraestruturas Recolha'!$C$108="(máximo 300 carateres)"),"",'Infraestruturas Recolha'!$L$108)</f>
        <v/>
      </c>
    </row>
    <row r="551" spans="1:20">
      <c r="A551" s="24" t="str">
        <f>IF(I551="","",IF(OR('Identificação da EG'!$B$7=0,'Identificação da EG'!$B$7=""),"",Capa!$C$10))</f>
        <v/>
      </c>
      <c r="B551" s="24" t="str">
        <f>IF(I551="","",IF(OR('Identificação da EG'!$B$7=0,'Identificação da EG'!$B$7=""),"",'Identificação da EG'!$B$7))</f>
        <v/>
      </c>
      <c r="C551" s="24" t="str">
        <f>IF(I551="","",IF(B551="","",VLOOKUP(B551,Auxiliar!$DK$23:$DL$45,2,0)))</f>
        <v/>
      </c>
      <c r="D551" s="24" t="str">
        <f>IF(I551="","",IF(OR('Identificação da EG'!$B$7=0,'Identificação da EG'!$B$7=""),"","Portugal"))</f>
        <v/>
      </c>
      <c r="E551" s="24" t="str">
        <f>IF(I551="","",'Identificação da EG'!$C$7)</f>
        <v/>
      </c>
      <c r="F551" s="24" t="str">
        <f>IF(I551="","",'Identificação da EG'!$E$7)</f>
        <v/>
      </c>
      <c r="G551" s="24" t="str">
        <f t="shared" si="25"/>
        <v/>
      </c>
      <c r="H551" s="24" t="str">
        <f>IF(I551="","",'Identificação da EG'!$D$7)</f>
        <v/>
      </c>
      <c r="I551" s="144" t="str">
        <f t="shared" si="27"/>
        <v/>
      </c>
      <c r="J551" s="114" t="str">
        <v/>
      </c>
      <c r="K551" s="138"/>
      <c r="L551" s="114" t="str">
        <v/>
      </c>
      <c r="M551" s="114" t="str">
        <v/>
      </c>
      <c r="N551" s="138"/>
      <c r="O551" s="114" t="str">
        <v/>
      </c>
      <c r="P551" s="114" t="str">
        <v/>
      </c>
      <c r="Q551" s="138" t="str">
        <f>IF(L549="","","Nº de estabelecimentos participantes")</f>
        <v/>
      </c>
      <c r="R551" s="138" t="str">
        <f t="shared" si="26"/>
        <v/>
      </c>
      <c r="S551" s="138" t="str" cm="1">
        <f t="array" ref="S551">IF(ISBLANK(INDEX('Infraestruturas Recolha'!$P$31:$T$105,INT((ROWS($B$1:B325)-1)/5)+1,MOD(ROWS($B$1:B325)-1,5)+1)),"",INDEX('Infraestruturas Recolha'!$P$31:$T$105,INT((ROWS($B$1:B325)-1)/5)+1,MOD(ROWS($B$1:B325)-1,5)+1))</f>
        <v/>
      </c>
      <c r="T551" s="138" t="str">
        <f>IF(OR(L551="",'Infraestruturas Recolha'!$L$108="",'Infraestruturas Recolha'!$C$108="(máximo 300 carateres)"),"",'Infraestruturas Recolha'!$L$108)</f>
        <v/>
      </c>
    </row>
    <row r="552" spans="1:20">
      <c r="A552" s="24" t="str">
        <f>IF(I552="","",IF(OR('Identificação da EG'!$B$7=0,'Identificação da EG'!$B$7=""),"",Capa!$C$10))</f>
        <v/>
      </c>
      <c r="B552" s="24" t="str">
        <f>IF(I552="","",IF(OR('Identificação da EG'!$B$7=0,'Identificação da EG'!$B$7=""),"",'Identificação da EG'!$B$7))</f>
        <v/>
      </c>
      <c r="C552" s="24" t="str">
        <f>IF(I552="","",IF(B552="","",VLOOKUP(B552,Auxiliar!$DK$23:$DL$45,2,0)))</f>
        <v/>
      </c>
      <c r="D552" s="24" t="str">
        <f>IF(I552="","",IF(OR('Identificação da EG'!$B$7=0,'Identificação da EG'!$B$7=""),"","Portugal"))</f>
        <v/>
      </c>
      <c r="E552" s="24" t="str">
        <f>IF(I552="","",'Identificação da EG'!$C$7)</f>
        <v/>
      </c>
      <c r="F552" s="24" t="str">
        <f>IF(I552="","",'Identificação da EG'!$E$7)</f>
        <v/>
      </c>
      <c r="G552" s="24" t="str">
        <f t="shared" si="25"/>
        <v/>
      </c>
      <c r="H552" s="24" t="str">
        <f>IF(I552="","",'Identificação da EG'!$D$7)</f>
        <v/>
      </c>
      <c r="I552" s="144" t="str">
        <f t="shared" si="27"/>
        <v/>
      </c>
      <c r="J552" s="114" t="str">
        <v/>
      </c>
      <c r="K552" s="138"/>
      <c r="L552" s="114" t="str">
        <v/>
      </c>
      <c r="M552" s="114" t="str">
        <v/>
      </c>
      <c r="N552" s="138"/>
      <c r="O552" s="114" t="str">
        <v/>
      </c>
      <c r="P552" s="114" t="str">
        <v/>
      </c>
      <c r="Q552" s="138" t="str">
        <f>IF(L552="","","Nº de contentores")</f>
        <v/>
      </c>
      <c r="R552" s="138" t="str">
        <f t="shared" si="26"/>
        <v/>
      </c>
      <c r="S552" s="138" t="str" cm="1">
        <f t="array" ref="S552">IF(ISBLANK(INDEX('Infraestruturas Recolha'!$P$31:$T$105,INT((ROWS($B$1:B326)-1)/5)+1,MOD(ROWS($B$1:B326)-1,5)+1)),"",INDEX('Infraestruturas Recolha'!$P$31:$T$105,INT((ROWS($B$1:B326)-1)/5)+1,MOD(ROWS($B$1:B326)-1,5)+1))</f>
        <v/>
      </c>
      <c r="T552" s="138" t="str">
        <f>IF(OR(L552="",'Infraestruturas Recolha'!$L$108="",'Infraestruturas Recolha'!$C$108="(máximo 300 carateres)"),"",'Infraestruturas Recolha'!$L$108)</f>
        <v/>
      </c>
    </row>
    <row r="553" spans="1:20">
      <c r="A553" s="24" t="str">
        <f>IF(I553="","",IF(OR('Identificação da EG'!$B$7=0,'Identificação da EG'!$B$7=""),"",Capa!$C$10))</f>
        <v/>
      </c>
      <c r="B553" s="24" t="str">
        <f>IF(I553="","",IF(OR('Identificação da EG'!$B$7=0,'Identificação da EG'!$B$7=""),"",'Identificação da EG'!$B$7))</f>
        <v/>
      </c>
      <c r="C553" s="24" t="str">
        <f>IF(I553="","",IF(B553="","",VLOOKUP(B553,Auxiliar!$DK$23:$DL$45,2,0)))</f>
        <v/>
      </c>
      <c r="D553" s="24" t="str">
        <f>IF(I553="","",IF(OR('Identificação da EG'!$B$7=0,'Identificação da EG'!$B$7=""),"","Portugal"))</f>
        <v/>
      </c>
      <c r="E553" s="24" t="str">
        <f>IF(I553="","",'Identificação da EG'!$C$7)</f>
        <v/>
      </c>
      <c r="F553" s="24" t="str">
        <f>IF(I553="","",'Identificação da EG'!$E$7)</f>
        <v/>
      </c>
      <c r="G553" s="24" t="str">
        <f t="shared" si="25"/>
        <v/>
      </c>
      <c r="H553" s="24" t="str">
        <f>IF(I553="","",'Identificação da EG'!$D$7)</f>
        <v/>
      </c>
      <c r="I553" s="144" t="str">
        <f t="shared" si="27"/>
        <v/>
      </c>
      <c r="J553" s="114" t="str">
        <v/>
      </c>
      <c r="K553" s="138"/>
      <c r="L553" s="114" t="str">
        <v/>
      </c>
      <c r="M553" s="114" t="str">
        <v/>
      </c>
      <c r="N553" s="138"/>
      <c r="O553" s="114" t="str">
        <v/>
      </c>
      <c r="P553" s="114" t="str">
        <v/>
      </c>
      <c r="Q553" s="138" t="str">
        <f>IF(L552="","","Nº de alojamentos abrangidos")</f>
        <v/>
      </c>
      <c r="R553" s="138" t="str">
        <f t="shared" si="26"/>
        <v/>
      </c>
      <c r="S553" s="138" t="str" cm="1">
        <f t="array" ref="S553">IF(ISBLANK(INDEX('Infraestruturas Recolha'!$P$31:$T$105,INT((ROWS($B$1:B327)-1)/5)+1,MOD(ROWS($B$1:B327)-1,5)+1)),"",INDEX('Infraestruturas Recolha'!$P$31:$T$105,INT((ROWS($B$1:B327)-1)/5)+1,MOD(ROWS($B$1:B327)-1,5)+1))</f>
        <v/>
      </c>
      <c r="T553" s="138" t="str">
        <f>IF(OR(L553="",'Infraestruturas Recolha'!$L$108="",'Infraestruturas Recolha'!$C$108="(máximo 300 carateres)"),"",'Infraestruturas Recolha'!$L$108)</f>
        <v/>
      </c>
    </row>
    <row r="554" spans="1:20">
      <c r="A554" s="24" t="str">
        <f>IF(I554="","",IF(OR('Identificação da EG'!$B$7=0,'Identificação da EG'!$B$7=""),"",Capa!$C$10))</f>
        <v/>
      </c>
      <c r="B554" s="24" t="str">
        <f>IF(I554="","",IF(OR('Identificação da EG'!$B$7=0,'Identificação da EG'!$B$7=""),"",'Identificação da EG'!$B$7))</f>
        <v/>
      </c>
      <c r="C554" s="24" t="str">
        <f>IF(I554="","",IF(B554="","",VLOOKUP(B554,Auxiliar!$DK$23:$DL$45,2,0)))</f>
        <v/>
      </c>
      <c r="D554" s="24" t="str">
        <f>IF(I554="","",IF(OR('Identificação da EG'!$B$7=0,'Identificação da EG'!$B$7=""),"","Portugal"))</f>
        <v/>
      </c>
      <c r="E554" s="24" t="str">
        <f>IF(I554="","",'Identificação da EG'!$C$7)</f>
        <v/>
      </c>
      <c r="F554" s="24" t="str">
        <f>IF(I554="","",'Identificação da EG'!$E$7)</f>
        <v/>
      </c>
      <c r="G554" s="24" t="str">
        <f t="shared" si="25"/>
        <v/>
      </c>
      <c r="H554" s="24" t="str">
        <f>IF(I554="","",'Identificação da EG'!$D$7)</f>
        <v/>
      </c>
      <c r="I554" s="144" t="str">
        <f t="shared" si="27"/>
        <v/>
      </c>
      <c r="J554" s="114" t="str">
        <v/>
      </c>
      <c r="K554" s="138"/>
      <c r="L554" s="114" t="str">
        <v/>
      </c>
      <c r="M554" s="114" t="str">
        <v/>
      </c>
      <c r="N554" s="138"/>
      <c r="O554" s="114" t="str">
        <v/>
      </c>
      <c r="P554" s="114" t="str">
        <v/>
      </c>
      <c r="Q554" s="138" t="str">
        <f>IF(L552="","","Nº de estabelecimentos abrangidos")</f>
        <v/>
      </c>
      <c r="R554" s="138" t="str">
        <f t="shared" si="26"/>
        <v/>
      </c>
      <c r="S554" s="138" t="str" cm="1">
        <f t="array" ref="S554">IF(ISBLANK(INDEX('Infraestruturas Recolha'!$P$31:$T$105,INT((ROWS($B$1:B328)-1)/5)+1,MOD(ROWS($B$1:B328)-1,5)+1)),"",INDEX('Infraestruturas Recolha'!$P$31:$T$105,INT((ROWS($B$1:B328)-1)/5)+1,MOD(ROWS($B$1:B328)-1,5)+1))</f>
        <v/>
      </c>
      <c r="T554" s="138" t="str">
        <f>IF(OR(L554="",'Infraestruturas Recolha'!$L$108="",'Infraestruturas Recolha'!$C$108="(máximo 300 carateres)"),"",'Infraestruturas Recolha'!$L$108)</f>
        <v/>
      </c>
    </row>
    <row r="555" spans="1:20">
      <c r="A555" s="24" t="str">
        <f>IF(I555="","",IF(OR('Identificação da EG'!$B$7=0,'Identificação da EG'!$B$7=""),"",Capa!$C$10))</f>
        <v/>
      </c>
      <c r="B555" s="24" t="str">
        <f>IF(I555="","",IF(OR('Identificação da EG'!$B$7=0,'Identificação da EG'!$B$7=""),"",'Identificação da EG'!$B$7))</f>
        <v/>
      </c>
      <c r="C555" s="24" t="str">
        <f>IF(I555="","",IF(B555="","",VLOOKUP(B555,Auxiliar!$DK$23:$DL$45,2,0)))</f>
        <v/>
      </c>
      <c r="D555" s="24" t="str">
        <f>IF(I555="","",IF(OR('Identificação da EG'!$B$7=0,'Identificação da EG'!$B$7=""),"","Portugal"))</f>
        <v/>
      </c>
      <c r="E555" s="24" t="str">
        <f>IF(I555="","",'Identificação da EG'!$C$7)</f>
        <v/>
      </c>
      <c r="F555" s="24" t="str">
        <f>IF(I555="","",'Identificação da EG'!$E$7)</f>
        <v/>
      </c>
      <c r="G555" s="24" t="str">
        <f t="shared" si="25"/>
        <v/>
      </c>
      <c r="H555" s="24" t="str">
        <f>IF(I555="","",'Identificação da EG'!$D$7)</f>
        <v/>
      </c>
      <c r="I555" s="144" t="str">
        <f t="shared" si="27"/>
        <v/>
      </c>
      <c r="J555" s="114" t="str">
        <v/>
      </c>
      <c r="K555" s="138"/>
      <c r="L555" s="114" t="str">
        <v/>
      </c>
      <c r="M555" s="114" t="str">
        <v/>
      </c>
      <c r="N555" s="138"/>
      <c r="O555" s="114" t="str">
        <v/>
      </c>
      <c r="P555" s="114" t="str">
        <v/>
      </c>
      <c r="Q555" s="138" t="str">
        <f>IF(L553="","","Nº de alojamentos participantes")</f>
        <v/>
      </c>
      <c r="R555" s="138" t="str">
        <f t="shared" si="26"/>
        <v/>
      </c>
      <c r="S555" s="138" t="str" cm="1">
        <f t="array" ref="S555">IF(ISBLANK(INDEX('Infraestruturas Recolha'!$P$31:$T$105,INT((ROWS($B$1:B329)-1)/5)+1,MOD(ROWS($B$1:B329)-1,5)+1)),"",INDEX('Infraestruturas Recolha'!$P$31:$T$105,INT((ROWS($B$1:B329)-1)/5)+1,MOD(ROWS($B$1:B329)-1,5)+1))</f>
        <v/>
      </c>
      <c r="T555" s="138" t="str">
        <f>IF(OR(L555="",'Infraestruturas Recolha'!$L$108="",'Infraestruturas Recolha'!$C$108="(máximo 300 carateres)"),"",'Infraestruturas Recolha'!$L$108)</f>
        <v/>
      </c>
    </row>
    <row r="556" spans="1:20">
      <c r="A556" s="24" t="str">
        <f>IF(I556="","",IF(OR('Identificação da EG'!$B$7=0,'Identificação da EG'!$B$7=""),"",Capa!$C$10))</f>
        <v/>
      </c>
      <c r="B556" s="24" t="str">
        <f>IF(I556="","",IF(OR('Identificação da EG'!$B$7=0,'Identificação da EG'!$B$7=""),"",'Identificação da EG'!$B$7))</f>
        <v/>
      </c>
      <c r="C556" s="24" t="str">
        <f>IF(I556="","",IF(B556="","",VLOOKUP(B556,Auxiliar!$DK$23:$DL$45,2,0)))</f>
        <v/>
      </c>
      <c r="D556" s="24" t="str">
        <f>IF(I556="","",IF(OR('Identificação da EG'!$B$7=0,'Identificação da EG'!$B$7=""),"","Portugal"))</f>
        <v/>
      </c>
      <c r="E556" s="24" t="str">
        <f>IF(I556="","",'Identificação da EG'!$C$7)</f>
        <v/>
      </c>
      <c r="F556" s="24" t="str">
        <f>IF(I556="","",'Identificação da EG'!$E$7)</f>
        <v/>
      </c>
      <c r="G556" s="24" t="str">
        <f t="shared" si="25"/>
        <v/>
      </c>
      <c r="H556" s="24" t="str">
        <f>IF(I556="","",'Identificação da EG'!$D$7)</f>
        <v/>
      </c>
      <c r="I556" s="144" t="str">
        <f t="shared" si="27"/>
        <v/>
      </c>
      <c r="J556" s="114" t="str">
        <v/>
      </c>
      <c r="K556" s="138"/>
      <c r="L556" s="114" t="str">
        <v/>
      </c>
      <c r="M556" s="114" t="str">
        <v/>
      </c>
      <c r="N556" s="138"/>
      <c r="O556" s="114" t="str">
        <v/>
      </c>
      <c r="P556" s="114" t="str">
        <v/>
      </c>
      <c r="Q556" s="138" t="str">
        <f>IF(L554="","","Nº de estabelecimentos participantes")</f>
        <v/>
      </c>
      <c r="R556" s="138" t="str">
        <f t="shared" si="26"/>
        <v/>
      </c>
      <c r="S556" s="138" t="str" cm="1">
        <f t="array" ref="S556">IF(ISBLANK(INDEX('Infraestruturas Recolha'!$P$31:$T$105,INT((ROWS($B$1:B330)-1)/5)+1,MOD(ROWS($B$1:B330)-1,5)+1)),"",INDEX('Infraestruturas Recolha'!$P$31:$T$105,INT((ROWS($B$1:B330)-1)/5)+1,MOD(ROWS($B$1:B330)-1,5)+1))</f>
        <v/>
      </c>
      <c r="T556" s="138" t="str">
        <f>IF(OR(L556="",'Infraestruturas Recolha'!$L$108="",'Infraestruturas Recolha'!$C$108="(máximo 300 carateres)"),"",'Infraestruturas Recolha'!$L$108)</f>
        <v/>
      </c>
    </row>
    <row r="557" spans="1:20">
      <c r="A557" s="24" t="str">
        <f>IF(I557="","",IF(OR('Identificação da EG'!$B$7=0,'Identificação da EG'!$B$7=""),"",Capa!$C$10))</f>
        <v/>
      </c>
      <c r="B557" s="24" t="str">
        <f>IF(I557="","",IF(OR('Identificação da EG'!$B$7=0,'Identificação da EG'!$B$7=""),"",'Identificação da EG'!$B$7))</f>
        <v/>
      </c>
      <c r="C557" s="24" t="str">
        <f>IF(I557="","",IF(B557="","",VLOOKUP(B557,Auxiliar!$DK$23:$DL$45,2,0)))</f>
        <v/>
      </c>
      <c r="D557" s="24" t="str">
        <f>IF(I557="","",IF(OR('Identificação da EG'!$B$7=0,'Identificação da EG'!$B$7=""),"","Portugal"))</f>
        <v/>
      </c>
      <c r="E557" s="24" t="str">
        <f>IF(I557="","",'Identificação da EG'!$C$7)</f>
        <v/>
      </c>
      <c r="F557" s="24" t="str">
        <f>IF(I557="","",'Identificação da EG'!$E$7)</f>
        <v/>
      </c>
      <c r="G557" s="24" t="str">
        <f t="shared" si="25"/>
        <v/>
      </c>
      <c r="H557" s="24" t="str">
        <f>IF(I557="","",'Identificação da EG'!$D$7)</f>
        <v/>
      </c>
      <c r="I557" s="144" t="str">
        <f t="shared" si="27"/>
        <v/>
      </c>
      <c r="J557" s="114" t="str">
        <v/>
      </c>
      <c r="K557" s="138"/>
      <c r="L557" s="114" t="str">
        <v/>
      </c>
      <c r="M557" s="114" t="str">
        <v/>
      </c>
      <c r="N557" s="138"/>
      <c r="O557" s="114" t="str">
        <v/>
      </c>
      <c r="P557" s="114" t="str">
        <v/>
      </c>
      <c r="Q557" s="138" t="str">
        <f>IF(L557="","","Nº de contentores")</f>
        <v/>
      </c>
      <c r="R557" s="138" t="str">
        <f t="shared" si="26"/>
        <v/>
      </c>
      <c r="S557" s="138" t="str" cm="1">
        <f t="array" ref="S557">IF(ISBLANK(INDEX('Infraestruturas Recolha'!$P$31:$T$105,INT((ROWS($B$1:B331)-1)/5)+1,MOD(ROWS($B$1:B331)-1,5)+1)),"",INDEX('Infraestruturas Recolha'!$P$31:$T$105,INT((ROWS($B$1:B331)-1)/5)+1,MOD(ROWS($B$1:B331)-1,5)+1))</f>
        <v/>
      </c>
      <c r="T557" s="138" t="str">
        <f>IF(OR(L557="",'Infraestruturas Recolha'!$L$108="",'Infraestruturas Recolha'!$C$108="(máximo 300 carateres)"),"",'Infraestruturas Recolha'!$L$108)</f>
        <v/>
      </c>
    </row>
    <row r="558" spans="1:20">
      <c r="A558" s="24" t="str">
        <f>IF(I558="","",IF(OR('Identificação da EG'!$B$7=0,'Identificação da EG'!$B$7=""),"",Capa!$C$10))</f>
        <v/>
      </c>
      <c r="B558" s="24" t="str">
        <f>IF(I558="","",IF(OR('Identificação da EG'!$B$7=0,'Identificação da EG'!$B$7=""),"",'Identificação da EG'!$B$7))</f>
        <v/>
      </c>
      <c r="C558" s="24" t="str">
        <f>IF(I558="","",IF(B558="","",VLOOKUP(B558,Auxiliar!$DK$23:$DL$45,2,0)))</f>
        <v/>
      </c>
      <c r="D558" s="24" t="str">
        <f>IF(I558="","",IF(OR('Identificação da EG'!$B$7=0,'Identificação da EG'!$B$7=""),"","Portugal"))</f>
        <v/>
      </c>
      <c r="E558" s="24" t="str">
        <f>IF(I558="","",'Identificação da EG'!$C$7)</f>
        <v/>
      </c>
      <c r="F558" s="24" t="str">
        <f>IF(I558="","",'Identificação da EG'!$E$7)</f>
        <v/>
      </c>
      <c r="G558" s="24" t="str">
        <f t="shared" si="25"/>
        <v/>
      </c>
      <c r="H558" s="24" t="str">
        <f>IF(I558="","",'Identificação da EG'!$D$7)</f>
        <v/>
      </c>
      <c r="I558" s="144" t="str">
        <f t="shared" si="27"/>
        <v/>
      </c>
      <c r="J558" s="114" t="str">
        <v/>
      </c>
      <c r="K558" s="138"/>
      <c r="L558" s="114" t="str">
        <v/>
      </c>
      <c r="M558" s="114" t="str">
        <v/>
      </c>
      <c r="N558" s="138"/>
      <c r="O558" s="114" t="str">
        <v/>
      </c>
      <c r="P558" s="114" t="str">
        <v/>
      </c>
      <c r="Q558" s="138" t="str">
        <f>IF(L557="","","Nº de alojamentos abrangidos")</f>
        <v/>
      </c>
      <c r="R558" s="138" t="str">
        <f t="shared" si="26"/>
        <v/>
      </c>
      <c r="S558" s="138" t="str" cm="1">
        <f t="array" ref="S558">IF(ISBLANK(INDEX('Infraestruturas Recolha'!$P$31:$T$105,INT((ROWS($B$1:B332)-1)/5)+1,MOD(ROWS($B$1:B332)-1,5)+1)),"",INDEX('Infraestruturas Recolha'!$P$31:$T$105,INT((ROWS($B$1:B332)-1)/5)+1,MOD(ROWS($B$1:B332)-1,5)+1))</f>
        <v/>
      </c>
      <c r="T558" s="138" t="str">
        <f>IF(OR(L558="",'Infraestruturas Recolha'!$L$108="",'Infraestruturas Recolha'!$C$108="(máximo 300 carateres)"),"",'Infraestruturas Recolha'!$L$108)</f>
        <v/>
      </c>
    </row>
    <row r="559" spans="1:20">
      <c r="A559" s="24" t="str">
        <f>IF(I559="","",IF(OR('Identificação da EG'!$B$7=0,'Identificação da EG'!$B$7=""),"",Capa!$C$10))</f>
        <v/>
      </c>
      <c r="B559" s="24" t="str">
        <f>IF(I559="","",IF(OR('Identificação da EG'!$B$7=0,'Identificação da EG'!$B$7=""),"",'Identificação da EG'!$B$7))</f>
        <v/>
      </c>
      <c r="C559" s="24" t="str">
        <f>IF(I559="","",IF(B559="","",VLOOKUP(B559,Auxiliar!$DK$23:$DL$45,2,0)))</f>
        <v/>
      </c>
      <c r="D559" s="24" t="str">
        <f>IF(I559="","",IF(OR('Identificação da EG'!$B$7=0,'Identificação da EG'!$B$7=""),"","Portugal"))</f>
        <v/>
      </c>
      <c r="E559" s="24" t="str">
        <f>IF(I559="","",'Identificação da EG'!$C$7)</f>
        <v/>
      </c>
      <c r="F559" s="24" t="str">
        <f>IF(I559="","",'Identificação da EG'!$E$7)</f>
        <v/>
      </c>
      <c r="G559" s="24" t="str">
        <f t="shared" si="25"/>
        <v/>
      </c>
      <c r="H559" s="24" t="str">
        <f>IF(I559="","",'Identificação da EG'!$D$7)</f>
        <v/>
      </c>
      <c r="I559" s="144" t="str">
        <f t="shared" si="27"/>
        <v/>
      </c>
      <c r="J559" s="114" t="str">
        <v/>
      </c>
      <c r="K559" s="138"/>
      <c r="L559" s="114" t="str">
        <v/>
      </c>
      <c r="M559" s="114" t="str">
        <v/>
      </c>
      <c r="N559" s="138"/>
      <c r="O559" s="114" t="str">
        <v/>
      </c>
      <c r="P559" s="114" t="str">
        <v/>
      </c>
      <c r="Q559" s="138" t="str">
        <f>IF(L557="","","Nº de estabelecimentos abrangidos")</f>
        <v/>
      </c>
      <c r="R559" s="138" t="str">
        <f t="shared" si="26"/>
        <v/>
      </c>
      <c r="S559" s="138" t="str" cm="1">
        <f t="array" ref="S559">IF(ISBLANK(INDEX('Infraestruturas Recolha'!$P$31:$T$105,INT((ROWS($B$1:B333)-1)/5)+1,MOD(ROWS($B$1:B333)-1,5)+1)),"",INDEX('Infraestruturas Recolha'!$P$31:$T$105,INT((ROWS($B$1:B333)-1)/5)+1,MOD(ROWS($B$1:B333)-1,5)+1))</f>
        <v/>
      </c>
      <c r="T559" s="138" t="str">
        <f>IF(OR(L559="",'Infraestruturas Recolha'!$L$108="",'Infraestruturas Recolha'!$C$108="(máximo 300 carateres)"),"",'Infraestruturas Recolha'!$L$108)</f>
        <v/>
      </c>
    </row>
    <row r="560" spans="1:20">
      <c r="A560" s="24" t="str">
        <f>IF(I560="","",IF(OR('Identificação da EG'!$B$7=0,'Identificação da EG'!$B$7=""),"",Capa!$C$10))</f>
        <v/>
      </c>
      <c r="B560" s="24" t="str">
        <f>IF(I560="","",IF(OR('Identificação da EG'!$B$7=0,'Identificação da EG'!$B$7=""),"",'Identificação da EG'!$B$7))</f>
        <v/>
      </c>
      <c r="C560" s="24" t="str">
        <f>IF(I560="","",IF(B560="","",VLOOKUP(B560,Auxiliar!$DK$23:$DL$45,2,0)))</f>
        <v/>
      </c>
      <c r="D560" s="24" t="str">
        <f>IF(I560="","",IF(OR('Identificação da EG'!$B$7=0,'Identificação da EG'!$B$7=""),"","Portugal"))</f>
        <v/>
      </c>
      <c r="E560" s="24" t="str">
        <f>IF(I560="","",'Identificação da EG'!$C$7)</f>
        <v/>
      </c>
      <c r="F560" s="24" t="str">
        <f>IF(I560="","",'Identificação da EG'!$E$7)</f>
        <v/>
      </c>
      <c r="G560" s="24" t="str">
        <f t="shared" si="25"/>
        <v/>
      </c>
      <c r="H560" s="24" t="str">
        <f>IF(I560="","",'Identificação da EG'!$D$7)</f>
        <v/>
      </c>
      <c r="I560" s="144" t="str">
        <f t="shared" si="27"/>
        <v/>
      </c>
      <c r="J560" s="114" t="str">
        <v/>
      </c>
      <c r="K560" s="138"/>
      <c r="L560" s="114" t="str">
        <v/>
      </c>
      <c r="M560" s="114" t="str">
        <v/>
      </c>
      <c r="N560" s="138"/>
      <c r="O560" s="114" t="str">
        <v/>
      </c>
      <c r="P560" s="114" t="str">
        <v/>
      </c>
      <c r="Q560" s="138" t="str">
        <f>IF(L558="","","Nº de alojamentos participantes")</f>
        <v/>
      </c>
      <c r="R560" s="138" t="str">
        <f t="shared" si="26"/>
        <v/>
      </c>
      <c r="S560" s="138" t="str" cm="1">
        <f t="array" ref="S560">IF(ISBLANK(INDEX('Infraestruturas Recolha'!$P$31:$T$105,INT((ROWS($B$1:B334)-1)/5)+1,MOD(ROWS($B$1:B334)-1,5)+1)),"",INDEX('Infraestruturas Recolha'!$P$31:$T$105,INT((ROWS($B$1:B334)-1)/5)+1,MOD(ROWS($B$1:B334)-1,5)+1))</f>
        <v/>
      </c>
      <c r="T560" s="138" t="str">
        <f>IF(OR(L560="",'Infraestruturas Recolha'!$L$108="",'Infraestruturas Recolha'!$C$108="(máximo 300 carateres)"),"",'Infraestruturas Recolha'!$L$108)</f>
        <v/>
      </c>
    </row>
    <row r="561" spans="1:20">
      <c r="A561" s="24" t="str">
        <f>IF(I561="","",IF(OR('Identificação da EG'!$B$7=0,'Identificação da EG'!$B$7=""),"",Capa!$C$10))</f>
        <v/>
      </c>
      <c r="B561" s="24" t="str">
        <f>IF(I561="","",IF(OR('Identificação da EG'!$B$7=0,'Identificação da EG'!$B$7=""),"",'Identificação da EG'!$B$7))</f>
        <v/>
      </c>
      <c r="C561" s="24" t="str">
        <f>IF(I561="","",IF(B561="","",VLOOKUP(B561,Auxiliar!$DK$23:$DL$45,2,0)))</f>
        <v/>
      </c>
      <c r="D561" s="24" t="str">
        <f>IF(I561="","",IF(OR('Identificação da EG'!$B$7=0,'Identificação da EG'!$B$7=""),"","Portugal"))</f>
        <v/>
      </c>
      <c r="E561" s="24" t="str">
        <f>IF(I561="","",'Identificação da EG'!$C$7)</f>
        <v/>
      </c>
      <c r="F561" s="24" t="str">
        <f>IF(I561="","",'Identificação da EG'!$E$7)</f>
        <v/>
      </c>
      <c r="G561" s="24" t="str">
        <f t="shared" si="25"/>
        <v/>
      </c>
      <c r="H561" s="24" t="str">
        <f>IF(I561="","",'Identificação da EG'!$D$7)</f>
        <v/>
      </c>
      <c r="I561" s="144" t="str">
        <f t="shared" si="27"/>
        <v/>
      </c>
      <c r="J561" s="114" t="str">
        <v/>
      </c>
      <c r="K561" s="138"/>
      <c r="L561" s="114" t="str">
        <v/>
      </c>
      <c r="M561" s="114" t="str">
        <v/>
      </c>
      <c r="N561" s="138"/>
      <c r="O561" s="114" t="str">
        <v/>
      </c>
      <c r="P561" s="114" t="str">
        <v/>
      </c>
      <c r="Q561" s="138" t="str">
        <f>IF(L559="","","Nº de estabelecimentos participantes")</f>
        <v/>
      </c>
      <c r="R561" s="138" t="str">
        <f t="shared" si="26"/>
        <v/>
      </c>
      <c r="S561" s="138" t="str" cm="1">
        <f t="array" ref="S561">IF(ISBLANK(INDEX('Infraestruturas Recolha'!$P$31:$T$105,INT((ROWS($B$1:B335)-1)/5)+1,MOD(ROWS($B$1:B335)-1,5)+1)),"",INDEX('Infraestruturas Recolha'!$P$31:$T$105,INT((ROWS($B$1:B335)-1)/5)+1,MOD(ROWS($B$1:B335)-1,5)+1))</f>
        <v/>
      </c>
      <c r="T561" s="138" t="str">
        <f>IF(OR(L561="",'Infraestruturas Recolha'!$L$108="",'Infraestruturas Recolha'!$C$108="(máximo 300 carateres)"),"",'Infraestruturas Recolha'!$L$108)</f>
        <v/>
      </c>
    </row>
    <row r="562" spans="1:20">
      <c r="A562" s="24" t="str">
        <f>IF(I562="","",IF(OR('Identificação da EG'!$B$7=0,'Identificação da EG'!$B$7=""),"",Capa!$C$10))</f>
        <v/>
      </c>
      <c r="B562" s="24" t="str">
        <f>IF(I562="","",IF(OR('Identificação da EG'!$B$7=0,'Identificação da EG'!$B$7=""),"",'Identificação da EG'!$B$7))</f>
        <v/>
      </c>
      <c r="C562" s="24" t="str">
        <f>IF(I562="","",IF(B562="","",VLOOKUP(B562,Auxiliar!$DK$23:$DL$45,2,0)))</f>
        <v/>
      </c>
      <c r="D562" s="24" t="str">
        <f>IF(I562="","",IF(OR('Identificação da EG'!$B$7=0,'Identificação da EG'!$B$7=""),"","Portugal"))</f>
        <v/>
      </c>
      <c r="E562" s="24" t="str">
        <f>IF(I562="","",'Identificação da EG'!$C$7)</f>
        <v/>
      </c>
      <c r="F562" s="24" t="str">
        <f>IF(I562="","",'Identificação da EG'!$E$7)</f>
        <v/>
      </c>
      <c r="G562" s="24" t="str">
        <f t="shared" si="25"/>
        <v/>
      </c>
      <c r="H562" s="24" t="str">
        <f>IF(I562="","",'Identificação da EG'!$D$7)</f>
        <v/>
      </c>
      <c r="I562" s="144" t="str">
        <f t="shared" si="27"/>
        <v/>
      </c>
      <c r="J562" s="114" t="str">
        <v/>
      </c>
      <c r="K562" s="138"/>
      <c r="L562" s="114" t="str">
        <v/>
      </c>
      <c r="M562" s="114" t="str">
        <v/>
      </c>
      <c r="N562" s="138"/>
      <c r="O562" s="114" t="str">
        <v/>
      </c>
      <c r="P562" s="114" t="str">
        <v/>
      </c>
      <c r="Q562" s="138" t="str">
        <f>IF(L562="","","Nº de contentores")</f>
        <v/>
      </c>
      <c r="R562" s="138" t="str">
        <f t="shared" si="26"/>
        <v/>
      </c>
      <c r="S562" s="138" t="str" cm="1">
        <f t="array" ref="S562">IF(ISBLANK(INDEX('Infraestruturas Recolha'!$P$31:$T$105,INT((ROWS($B$1:B336)-1)/5)+1,MOD(ROWS($B$1:B336)-1,5)+1)),"",INDEX('Infraestruturas Recolha'!$P$31:$T$105,INT((ROWS($B$1:B336)-1)/5)+1,MOD(ROWS($B$1:B336)-1,5)+1))</f>
        <v/>
      </c>
      <c r="T562" s="138" t="str">
        <f>IF(OR(L562="",'Infraestruturas Recolha'!$L$108="",'Infraestruturas Recolha'!$C$108="(máximo 300 carateres)"),"",'Infraestruturas Recolha'!$L$108)</f>
        <v/>
      </c>
    </row>
    <row r="563" spans="1:20">
      <c r="A563" s="24" t="str">
        <f>IF(I563="","",IF(OR('Identificação da EG'!$B$7=0,'Identificação da EG'!$B$7=""),"",Capa!$C$10))</f>
        <v/>
      </c>
      <c r="B563" s="24" t="str">
        <f>IF(I563="","",IF(OR('Identificação da EG'!$B$7=0,'Identificação da EG'!$B$7=""),"",'Identificação da EG'!$B$7))</f>
        <v/>
      </c>
      <c r="C563" s="24" t="str">
        <f>IF(I563="","",IF(B563="","",VLOOKUP(B563,Auxiliar!$DK$23:$DL$45,2,0)))</f>
        <v/>
      </c>
      <c r="D563" s="24" t="str">
        <f>IF(I563="","",IF(OR('Identificação da EG'!$B$7=0,'Identificação da EG'!$B$7=""),"","Portugal"))</f>
        <v/>
      </c>
      <c r="E563" s="24" t="str">
        <f>IF(I563="","",'Identificação da EG'!$C$7)</f>
        <v/>
      </c>
      <c r="F563" s="24" t="str">
        <f>IF(I563="","",'Identificação da EG'!$E$7)</f>
        <v/>
      </c>
      <c r="G563" s="24" t="str">
        <f t="shared" si="25"/>
        <v/>
      </c>
      <c r="H563" s="24" t="str">
        <f>IF(I563="","",'Identificação da EG'!$D$7)</f>
        <v/>
      </c>
      <c r="I563" s="144" t="str">
        <f t="shared" si="27"/>
        <v/>
      </c>
      <c r="J563" s="114" t="str">
        <v/>
      </c>
      <c r="K563" s="138"/>
      <c r="L563" s="114" t="str">
        <v/>
      </c>
      <c r="M563" s="114" t="str">
        <v/>
      </c>
      <c r="N563" s="138"/>
      <c r="O563" s="114" t="str">
        <v/>
      </c>
      <c r="P563" s="114" t="str">
        <v/>
      </c>
      <c r="Q563" s="138" t="str">
        <f>IF(L562="","","Nº de alojamentos abrangidos")</f>
        <v/>
      </c>
      <c r="R563" s="138" t="str">
        <f t="shared" si="26"/>
        <v/>
      </c>
      <c r="S563" s="138" t="str" cm="1">
        <f t="array" ref="S563">IF(ISBLANK(INDEX('Infraestruturas Recolha'!$P$31:$T$105,INT((ROWS($B$1:B337)-1)/5)+1,MOD(ROWS($B$1:B337)-1,5)+1)),"",INDEX('Infraestruturas Recolha'!$P$31:$T$105,INT((ROWS($B$1:B337)-1)/5)+1,MOD(ROWS($B$1:B337)-1,5)+1))</f>
        <v/>
      </c>
      <c r="T563" s="138" t="str">
        <f>IF(OR(L563="",'Infraestruturas Recolha'!$L$108="",'Infraestruturas Recolha'!$C$108="(máximo 300 carateres)"),"",'Infraestruturas Recolha'!$L$108)</f>
        <v/>
      </c>
    </row>
    <row r="564" spans="1:20">
      <c r="A564" s="24" t="str">
        <f>IF(I564="","",IF(OR('Identificação da EG'!$B$7=0,'Identificação da EG'!$B$7=""),"",Capa!$C$10))</f>
        <v/>
      </c>
      <c r="B564" s="24" t="str">
        <f>IF(I564="","",IF(OR('Identificação da EG'!$B$7=0,'Identificação da EG'!$B$7=""),"",'Identificação da EG'!$B$7))</f>
        <v/>
      </c>
      <c r="C564" s="24" t="str">
        <f>IF(I564="","",IF(B564="","",VLOOKUP(B564,Auxiliar!$DK$23:$DL$45,2,0)))</f>
        <v/>
      </c>
      <c r="D564" s="24" t="str">
        <f>IF(I564="","",IF(OR('Identificação da EG'!$B$7=0,'Identificação da EG'!$B$7=""),"","Portugal"))</f>
        <v/>
      </c>
      <c r="E564" s="24" t="str">
        <f>IF(I564="","",'Identificação da EG'!$C$7)</f>
        <v/>
      </c>
      <c r="F564" s="24" t="str">
        <f>IF(I564="","",'Identificação da EG'!$E$7)</f>
        <v/>
      </c>
      <c r="G564" s="24" t="str">
        <f t="shared" si="25"/>
        <v/>
      </c>
      <c r="H564" s="24" t="str">
        <f>IF(I564="","",'Identificação da EG'!$D$7)</f>
        <v/>
      </c>
      <c r="I564" s="144" t="str">
        <f t="shared" si="27"/>
        <v/>
      </c>
      <c r="J564" s="114" t="str">
        <v/>
      </c>
      <c r="K564" s="138"/>
      <c r="L564" s="114" t="str">
        <v/>
      </c>
      <c r="M564" s="114" t="str">
        <v/>
      </c>
      <c r="N564" s="138"/>
      <c r="O564" s="114" t="str">
        <v/>
      </c>
      <c r="P564" s="114" t="str">
        <v/>
      </c>
      <c r="Q564" s="138" t="str">
        <f>IF(L562="","","Nº de estabelecimentos abrangidos")</f>
        <v/>
      </c>
      <c r="R564" s="138" t="str">
        <f t="shared" si="26"/>
        <v/>
      </c>
      <c r="S564" s="138" t="str" cm="1">
        <f t="array" ref="S564">IF(ISBLANK(INDEX('Infraestruturas Recolha'!$P$31:$T$105,INT((ROWS($B$1:B338)-1)/5)+1,MOD(ROWS($B$1:B338)-1,5)+1)),"",INDEX('Infraestruturas Recolha'!$P$31:$T$105,INT((ROWS($B$1:B338)-1)/5)+1,MOD(ROWS($B$1:B338)-1,5)+1))</f>
        <v/>
      </c>
      <c r="T564" s="138" t="str">
        <f>IF(OR(L564="",'Infraestruturas Recolha'!$L$108="",'Infraestruturas Recolha'!$C$108="(máximo 300 carateres)"),"",'Infraestruturas Recolha'!$L$108)</f>
        <v/>
      </c>
    </row>
    <row r="565" spans="1:20">
      <c r="A565" s="24" t="str">
        <f>IF(I565="","",IF(OR('Identificação da EG'!$B$7=0,'Identificação da EG'!$B$7=""),"",Capa!$C$10))</f>
        <v/>
      </c>
      <c r="B565" s="24" t="str">
        <f>IF(I565="","",IF(OR('Identificação da EG'!$B$7=0,'Identificação da EG'!$B$7=""),"",'Identificação da EG'!$B$7))</f>
        <v/>
      </c>
      <c r="C565" s="24" t="str">
        <f>IF(I565="","",IF(B565="","",VLOOKUP(B565,Auxiliar!$DK$23:$DL$45,2,0)))</f>
        <v/>
      </c>
      <c r="D565" s="24" t="str">
        <f>IF(I565="","",IF(OR('Identificação da EG'!$B$7=0,'Identificação da EG'!$B$7=""),"","Portugal"))</f>
        <v/>
      </c>
      <c r="E565" s="24" t="str">
        <f>IF(I565="","",'Identificação da EG'!$C$7)</f>
        <v/>
      </c>
      <c r="F565" s="24" t="str">
        <f>IF(I565="","",'Identificação da EG'!$E$7)</f>
        <v/>
      </c>
      <c r="G565" s="24" t="str">
        <f t="shared" si="25"/>
        <v/>
      </c>
      <c r="H565" s="24" t="str">
        <f>IF(I565="","",'Identificação da EG'!$D$7)</f>
        <v/>
      </c>
      <c r="I565" s="144" t="str">
        <f t="shared" si="27"/>
        <v/>
      </c>
      <c r="J565" s="114" t="str">
        <v/>
      </c>
      <c r="K565" s="138"/>
      <c r="L565" s="114" t="str">
        <v/>
      </c>
      <c r="M565" s="114" t="str">
        <v/>
      </c>
      <c r="N565" s="138"/>
      <c r="O565" s="114" t="str">
        <v/>
      </c>
      <c r="P565" s="114" t="str">
        <v/>
      </c>
      <c r="Q565" s="138" t="str">
        <f>IF(L563="","","Nº de alojamentos participantes")</f>
        <v/>
      </c>
      <c r="R565" s="138" t="str">
        <f t="shared" si="26"/>
        <v/>
      </c>
      <c r="S565" s="138" t="str" cm="1">
        <f t="array" ref="S565">IF(ISBLANK(INDEX('Infraestruturas Recolha'!$P$31:$T$105,INT((ROWS($B$1:B339)-1)/5)+1,MOD(ROWS($B$1:B339)-1,5)+1)),"",INDEX('Infraestruturas Recolha'!$P$31:$T$105,INT((ROWS($B$1:B339)-1)/5)+1,MOD(ROWS($B$1:B339)-1,5)+1))</f>
        <v/>
      </c>
      <c r="T565" s="138" t="str">
        <f>IF(OR(L565="",'Infraestruturas Recolha'!$L$108="",'Infraestruturas Recolha'!$C$108="(máximo 300 carateres)"),"",'Infraestruturas Recolha'!$L$108)</f>
        <v/>
      </c>
    </row>
    <row r="566" spans="1:20">
      <c r="A566" s="24" t="str">
        <f>IF(I566="","",IF(OR('Identificação da EG'!$B$7=0,'Identificação da EG'!$B$7=""),"",Capa!$C$10))</f>
        <v/>
      </c>
      <c r="B566" s="24" t="str">
        <f>IF(I566="","",IF(OR('Identificação da EG'!$B$7=0,'Identificação da EG'!$B$7=""),"",'Identificação da EG'!$B$7))</f>
        <v/>
      </c>
      <c r="C566" s="24" t="str">
        <f>IF(I566="","",IF(B566="","",VLOOKUP(B566,Auxiliar!$DK$23:$DL$45,2,0)))</f>
        <v/>
      </c>
      <c r="D566" s="24" t="str">
        <f>IF(I566="","",IF(OR('Identificação da EG'!$B$7=0,'Identificação da EG'!$B$7=""),"","Portugal"))</f>
        <v/>
      </c>
      <c r="E566" s="24" t="str">
        <f>IF(I566="","",'Identificação da EG'!$C$7)</f>
        <v/>
      </c>
      <c r="F566" s="24" t="str">
        <f>IF(I566="","",'Identificação da EG'!$E$7)</f>
        <v/>
      </c>
      <c r="G566" s="24" t="str">
        <f t="shared" si="25"/>
        <v/>
      </c>
      <c r="H566" s="24" t="str">
        <f>IF(I566="","",'Identificação da EG'!$D$7)</f>
        <v/>
      </c>
      <c r="I566" s="144" t="str">
        <f t="shared" si="27"/>
        <v/>
      </c>
      <c r="J566" s="114" t="str">
        <v/>
      </c>
      <c r="K566" s="138"/>
      <c r="L566" s="114" t="str">
        <v/>
      </c>
      <c r="M566" s="114" t="str">
        <v/>
      </c>
      <c r="N566" s="138"/>
      <c r="O566" s="114" t="str">
        <v/>
      </c>
      <c r="P566" s="114" t="str">
        <v/>
      </c>
      <c r="Q566" s="138" t="str">
        <f>IF(L564="","","Nº de estabelecimentos participantes")</f>
        <v/>
      </c>
      <c r="R566" s="138" t="str">
        <f t="shared" si="26"/>
        <v/>
      </c>
      <c r="S566" s="138" t="str" cm="1">
        <f t="array" ref="S566">IF(ISBLANK(INDEX('Infraestruturas Recolha'!$P$31:$T$105,INT((ROWS($B$1:B340)-1)/5)+1,MOD(ROWS($B$1:B340)-1,5)+1)),"",INDEX('Infraestruturas Recolha'!$P$31:$T$105,INT((ROWS($B$1:B340)-1)/5)+1,MOD(ROWS($B$1:B340)-1,5)+1))</f>
        <v/>
      </c>
      <c r="T566" s="138" t="str">
        <f>IF(OR(L566="",'Infraestruturas Recolha'!$L$108="",'Infraestruturas Recolha'!$C$108="(máximo 300 carateres)"),"",'Infraestruturas Recolha'!$L$108)</f>
        <v/>
      </c>
    </row>
    <row r="567" spans="1:20">
      <c r="A567" s="24" t="str">
        <f>IF(I567="","",IF(OR('Identificação da EG'!$B$7=0,'Identificação da EG'!$B$7=""),"",Capa!$C$10))</f>
        <v/>
      </c>
      <c r="B567" s="24" t="str">
        <f>IF(I567="","",IF(OR('Identificação da EG'!$B$7=0,'Identificação da EG'!$B$7=""),"",'Identificação da EG'!$B$7))</f>
        <v/>
      </c>
      <c r="C567" s="24" t="str">
        <f>IF(I567="","",IF(B567="","",VLOOKUP(B567,Auxiliar!$DK$23:$DL$45,2,0)))</f>
        <v/>
      </c>
      <c r="D567" s="24" t="str">
        <f>IF(I567="","",IF(OR('Identificação da EG'!$B$7=0,'Identificação da EG'!$B$7=""),"","Portugal"))</f>
        <v/>
      </c>
      <c r="E567" s="24" t="str">
        <f>IF(I567="","",'Identificação da EG'!$C$7)</f>
        <v/>
      </c>
      <c r="F567" s="24" t="str">
        <f>IF(I567="","",'Identificação da EG'!$E$7)</f>
        <v/>
      </c>
      <c r="G567" s="24" t="str">
        <f t="shared" si="25"/>
        <v/>
      </c>
      <c r="H567" s="24" t="str">
        <f>IF(I567="","",'Identificação da EG'!$D$7)</f>
        <v/>
      </c>
      <c r="I567" s="144" t="str">
        <f t="shared" si="27"/>
        <v/>
      </c>
      <c r="J567" s="114" t="str">
        <v/>
      </c>
      <c r="K567" s="138"/>
      <c r="L567" s="114" t="str">
        <v/>
      </c>
      <c r="M567" s="114" t="str">
        <v/>
      </c>
      <c r="N567" s="138"/>
      <c r="O567" s="114" t="str">
        <v/>
      </c>
      <c r="P567" s="114" t="str">
        <v/>
      </c>
      <c r="Q567" s="138" t="str">
        <f>IF(L567="","","Nº de contentores")</f>
        <v/>
      </c>
      <c r="R567" s="138" t="str">
        <f t="shared" si="26"/>
        <v/>
      </c>
      <c r="S567" s="138" t="str" cm="1">
        <f t="array" ref="S567">IF(ISBLANK(INDEX('Infraestruturas Recolha'!$P$31:$T$105,INT((ROWS($B$1:B341)-1)/5)+1,MOD(ROWS($B$1:B341)-1,5)+1)),"",INDEX('Infraestruturas Recolha'!$P$31:$T$105,INT((ROWS($B$1:B341)-1)/5)+1,MOD(ROWS($B$1:B341)-1,5)+1))</f>
        <v/>
      </c>
      <c r="T567" s="138" t="str">
        <f>IF(OR(L567="",'Infraestruturas Recolha'!$L$108="",'Infraestruturas Recolha'!$C$108="(máximo 300 carateres)"),"",'Infraestruturas Recolha'!$L$108)</f>
        <v/>
      </c>
    </row>
    <row r="568" spans="1:20">
      <c r="A568" s="24" t="str">
        <f>IF(I568="","",IF(OR('Identificação da EG'!$B$7=0,'Identificação da EG'!$B$7=""),"",Capa!$C$10))</f>
        <v/>
      </c>
      <c r="B568" s="24" t="str">
        <f>IF(I568="","",IF(OR('Identificação da EG'!$B$7=0,'Identificação da EG'!$B$7=""),"",'Identificação da EG'!$B$7))</f>
        <v/>
      </c>
      <c r="C568" s="24" t="str">
        <f>IF(I568="","",IF(B568="","",VLOOKUP(B568,Auxiliar!$DK$23:$DL$45,2,0)))</f>
        <v/>
      </c>
      <c r="D568" s="24" t="str">
        <f>IF(I568="","",IF(OR('Identificação da EG'!$B$7=0,'Identificação da EG'!$B$7=""),"","Portugal"))</f>
        <v/>
      </c>
      <c r="E568" s="24" t="str">
        <f>IF(I568="","",'Identificação da EG'!$C$7)</f>
        <v/>
      </c>
      <c r="F568" s="24" t="str">
        <f>IF(I568="","",'Identificação da EG'!$E$7)</f>
        <v/>
      </c>
      <c r="G568" s="24" t="str">
        <f t="shared" si="25"/>
        <v/>
      </c>
      <c r="H568" s="24" t="str">
        <f>IF(I568="","",'Identificação da EG'!$D$7)</f>
        <v/>
      </c>
      <c r="I568" s="144" t="str">
        <f t="shared" si="27"/>
        <v/>
      </c>
      <c r="J568" s="114" t="str">
        <v/>
      </c>
      <c r="K568" s="138"/>
      <c r="L568" s="114" t="str">
        <v/>
      </c>
      <c r="M568" s="114" t="str">
        <v/>
      </c>
      <c r="N568" s="138"/>
      <c r="O568" s="114" t="str">
        <v/>
      </c>
      <c r="P568" s="114" t="str">
        <v/>
      </c>
      <c r="Q568" s="138" t="str">
        <f>IF(L567="","","Nº de alojamentos abrangidos")</f>
        <v/>
      </c>
      <c r="R568" s="138" t="str">
        <f t="shared" si="26"/>
        <v/>
      </c>
      <c r="S568" s="138" t="str" cm="1">
        <f t="array" ref="S568">IF(ISBLANK(INDEX('Infraestruturas Recolha'!$P$31:$T$105,INT((ROWS($B$1:B342)-1)/5)+1,MOD(ROWS($B$1:B342)-1,5)+1)),"",INDEX('Infraestruturas Recolha'!$P$31:$T$105,INT((ROWS($B$1:B342)-1)/5)+1,MOD(ROWS($B$1:B342)-1,5)+1))</f>
        <v/>
      </c>
      <c r="T568" s="138" t="str">
        <f>IF(OR(L568="",'Infraestruturas Recolha'!$L$108="",'Infraestruturas Recolha'!$C$108="(máximo 300 carateres)"),"",'Infraestruturas Recolha'!$L$108)</f>
        <v/>
      </c>
    </row>
    <row r="569" spans="1:20">
      <c r="A569" s="24" t="str">
        <f>IF(I569="","",IF(OR('Identificação da EG'!$B$7=0,'Identificação da EG'!$B$7=""),"",Capa!$C$10))</f>
        <v/>
      </c>
      <c r="B569" s="24" t="str">
        <f>IF(I569="","",IF(OR('Identificação da EG'!$B$7=0,'Identificação da EG'!$B$7=""),"",'Identificação da EG'!$B$7))</f>
        <v/>
      </c>
      <c r="C569" s="24" t="str">
        <f>IF(I569="","",IF(B569="","",VLOOKUP(B569,Auxiliar!$DK$23:$DL$45,2,0)))</f>
        <v/>
      </c>
      <c r="D569" s="24" t="str">
        <f>IF(I569="","",IF(OR('Identificação da EG'!$B$7=0,'Identificação da EG'!$B$7=""),"","Portugal"))</f>
        <v/>
      </c>
      <c r="E569" s="24" t="str">
        <f>IF(I569="","",'Identificação da EG'!$C$7)</f>
        <v/>
      </c>
      <c r="F569" s="24" t="str">
        <f>IF(I569="","",'Identificação da EG'!$E$7)</f>
        <v/>
      </c>
      <c r="G569" s="24" t="str">
        <f t="shared" si="25"/>
        <v/>
      </c>
      <c r="H569" s="24" t="str">
        <f>IF(I569="","",'Identificação da EG'!$D$7)</f>
        <v/>
      </c>
      <c r="I569" s="144" t="str">
        <f t="shared" si="27"/>
        <v/>
      </c>
      <c r="J569" s="114" t="str">
        <v/>
      </c>
      <c r="K569" s="138"/>
      <c r="L569" s="114" t="str">
        <v/>
      </c>
      <c r="M569" s="114" t="str">
        <v/>
      </c>
      <c r="N569" s="138"/>
      <c r="O569" s="114" t="str">
        <v/>
      </c>
      <c r="P569" s="114" t="str">
        <v/>
      </c>
      <c r="Q569" s="138" t="str">
        <f>IF(L567="","","Nº de estabelecimentos abrangidos")</f>
        <v/>
      </c>
      <c r="R569" s="138" t="str">
        <f t="shared" si="26"/>
        <v/>
      </c>
      <c r="S569" s="138" t="str" cm="1">
        <f t="array" ref="S569">IF(ISBLANK(INDEX('Infraestruturas Recolha'!$P$31:$T$105,INT((ROWS($B$1:B343)-1)/5)+1,MOD(ROWS($B$1:B343)-1,5)+1)),"",INDEX('Infraestruturas Recolha'!$P$31:$T$105,INT((ROWS($B$1:B343)-1)/5)+1,MOD(ROWS($B$1:B343)-1,5)+1))</f>
        <v/>
      </c>
      <c r="T569" s="138" t="str">
        <f>IF(OR(L569="",'Infraestruturas Recolha'!$L$108="",'Infraestruturas Recolha'!$C$108="(máximo 300 carateres)"),"",'Infraestruturas Recolha'!$L$108)</f>
        <v/>
      </c>
    </row>
    <row r="570" spans="1:20">
      <c r="A570" s="24" t="str">
        <f>IF(I570="","",IF(OR('Identificação da EG'!$B$7=0,'Identificação da EG'!$B$7=""),"",Capa!$C$10))</f>
        <v/>
      </c>
      <c r="B570" s="24" t="str">
        <f>IF(I570="","",IF(OR('Identificação da EG'!$B$7=0,'Identificação da EG'!$B$7=""),"",'Identificação da EG'!$B$7))</f>
        <v/>
      </c>
      <c r="C570" s="24" t="str">
        <f>IF(I570="","",IF(B570="","",VLOOKUP(B570,Auxiliar!$DK$23:$DL$45,2,0)))</f>
        <v/>
      </c>
      <c r="D570" s="24" t="str">
        <f>IF(I570="","",IF(OR('Identificação da EG'!$B$7=0,'Identificação da EG'!$B$7=""),"","Portugal"))</f>
        <v/>
      </c>
      <c r="E570" s="24" t="str">
        <f>IF(I570="","",'Identificação da EG'!$C$7)</f>
        <v/>
      </c>
      <c r="F570" s="24" t="str">
        <f>IF(I570="","",'Identificação da EG'!$E$7)</f>
        <v/>
      </c>
      <c r="G570" s="24" t="str">
        <f t="shared" si="25"/>
        <v/>
      </c>
      <c r="H570" s="24" t="str">
        <f>IF(I570="","",'Identificação da EG'!$D$7)</f>
        <v/>
      </c>
      <c r="I570" s="144" t="str">
        <f t="shared" si="27"/>
        <v/>
      </c>
      <c r="J570" s="114" t="str">
        <v/>
      </c>
      <c r="K570" s="138"/>
      <c r="L570" s="114" t="str">
        <v/>
      </c>
      <c r="M570" s="114" t="str">
        <v/>
      </c>
      <c r="N570" s="138"/>
      <c r="O570" s="114" t="str">
        <v/>
      </c>
      <c r="P570" s="114" t="str">
        <v/>
      </c>
      <c r="Q570" s="138" t="str">
        <f>IF(L568="","","Nº de alojamentos participantes")</f>
        <v/>
      </c>
      <c r="R570" s="138" t="str">
        <f t="shared" si="26"/>
        <v/>
      </c>
      <c r="S570" s="138" t="str" cm="1">
        <f t="array" ref="S570">IF(ISBLANK(INDEX('Infraestruturas Recolha'!$P$31:$T$105,INT((ROWS($B$1:B344)-1)/5)+1,MOD(ROWS($B$1:B344)-1,5)+1)),"",INDEX('Infraestruturas Recolha'!$P$31:$T$105,INT((ROWS($B$1:B344)-1)/5)+1,MOD(ROWS($B$1:B344)-1,5)+1))</f>
        <v/>
      </c>
      <c r="T570" s="138" t="str">
        <f>IF(OR(L570="",'Infraestruturas Recolha'!$L$108="",'Infraestruturas Recolha'!$C$108="(máximo 300 carateres)"),"",'Infraestruturas Recolha'!$L$108)</f>
        <v/>
      </c>
    </row>
    <row r="571" spans="1:20">
      <c r="A571" s="24" t="str">
        <f>IF(I571="","",IF(OR('Identificação da EG'!$B$7=0,'Identificação da EG'!$B$7=""),"",Capa!$C$10))</f>
        <v/>
      </c>
      <c r="B571" s="24" t="str">
        <f>IF(I571="","",IF(OR('Identificação da EG'!$B$7=0,'Identificação da EG'!$B$7=""),"",'Identificação da EG'!$B$7))</f>
        <v/>
      </c>
      <c r="C571" s="24" t="str">
        <f>IF(I571="","",IF(B571="","",VLOOKUP(B571,Auxiliar!$DK$23:$DL$45,2,0)))</f>
        <v/>
      </c>
      <c r="D571" s="24" t="str">
        <f>IF(I571="","",IF(OR('Identificação da EG'!$B$7=0,'Identificação da EG'!$B$7=""),"","Portugal"))</f>
        <v/>
      </c>
      <c r="E571" s="24" t="str">
        <f>IF(I571="","",'Identificação da EG'!$C$7)</f>
        <v/>
      </c>
      <c r="F571" s="24" t="str">
        <f>IF(I571="","",'Identificação da EG'!$E$7)</f>
        <v/>
      </c>
      <c r="G571" s="24" t="str">
        <f t="shared" si="25"/>
        <v/>
      </c>
      <c r="H571" s="24" t="str">
        <f>IF(I571="","",'Identificação da EG'!$D$7)</f>
        <v/>
      </c>
      <c r="I571" s="144" t="str">
        <f t="shared" si="27"/>
        <v/>
      </c>
      <c r="J571" s="114" t="str">
        <v/>
      </c>
      <c r="K571" s="138"/>
      <c r="L571" s="114" t="str">
        <v/>
      </c>
      <c r="M571" s="114" t="str">
        <v/>
      </c>
      <c r="N571" s="138"/>
      <c r="O571" s="114" t="str">
        <v/>
      </c>
      <c r="P571" s="114" t="str">
        <v/>
      </c>
      <c r="Q571" s="138" t="str">
        <f>IF(L569="","","Nº de estabelecimentos participantes")</f>
        <v/>
      </c>
      <c r="R571" s="138" t="str">
        <f t="shared" si="26"/>
        <v/>
      </c>
      <c r="S571" s="138" t="str" cm="1">
        <f t="array" ref="S571">IF(ISBLANK(INDEX('Infraestruturas Recolha'!$P$31:$T$105,INT((ROWS($B$1:B345)-1)/5)+1,MOD(ROWS($B$1:B345)-1,5)+1)),"",INDEX('Infraestruturas Recolha'!$P$31:$T$105,INT((ROWS($B$1:B345)-1)/5)+1,MOD(ROWS($B$1:B345)-1,5)+1))</f>
        <v/>
      </c>
      <c r="T571" s="138" t="str">
        <f>IF(OR(L571="",'Infraestruturas Recolha'!$L$108="",'Infraestruturas Recolha'!$C$108="(máximo 300 carateres)"),"",'Infraestruturas Recolha'!$L$108)</f>
        <v/>
      </c>
    </row>
    <row r="572" spans="1:20">
      <c r="A572" s="24" t="str">
        <f>IF(I572="","",IF(OR('Identificação da EG'!$B$7=0,'Identificação da EG'!$B$7=""),"",Capa!$C$10))</f>
        <v/>
      </c>
      <c r="B572" s="24" t="str">
        <f>IF(I572="","",IF(OR('Identificação da EG'!$B$7=0,'Identificação da EG'!$B$7=""),"",'Identificação da EG'!$B$7))</f>
        <v/>
      </c>
      <c r="C572" s="24" t="str">
        <f>IF(I572="","",IF(B572="","",VLOOKUP(B572,Auxiliar!$DK$23:$DL$45,2,0)))</f>
        <v/>
      </c>
      <c r="D572" s="24" t="str">
        <f>IF(I572="","",IF(OR('Identificação da EG'!$B$7=0,'Identificação da EG'!$B$7=""),"","Portugal"))</f>
        <v/>
      </c>
      <c r="E572" s="24" t="str">
        <f>IF(I572="","",'Identificação da EG'!$C$7)</f>
        <v/>
      </c>
      <c r="F572" s="24" t="str">
        <f>IF(I572="","",'Identificação da EG'!$E$7)</f>
        <v/>
      </c>
      <c r="G572" s="24" t="str">
        <f t="shared" si="25"/>
        <v/>
      </c>
      <c r="H572" s="24" t="str">
        <f>IF(I572="","",'Identificação da EG'!$D$7)</f>
        <v/>
      </c>
      <c r="I572" s="144" t="str">
        <f t="shared" si="27"/>
        <v/>
      </c>
      <c r="J572" s="114" t="str">
        <v/>
      </c>
      <c r="K572" s="138"/>
      <c r="L572" s="114" t="str">
        <v/>
      </c>
      <c r="M572" s="114" t="str">
        <v/>
      </c>
      <c r="N572" s="138"/>
      <c r="O572" s="114" t="str">
        <v/>
      </c>
      <c r="P572" s="114" t="str">
        <v/>
      </c>
      <c r="Q572" s="138" t="str">
        <f>IF(L572="","","Nº de contentores")</f>
        <v/>
      </c>
      <c r="R572" s="138" t="str">
        <f t="shared" si="26"/>
        <v/>
      </c>
      <c r="S572" s="138" t="str" cm="1">
        <f t="array" ref="S572">IF(ISBLANK(INDEX('Infraestruturas Recolha'!$P$31:$T$105,INT((ROWS($B$1:B346)-1)/5)+1,MOD(ROWS($B$1:B346)-1,5)+1)),"",INDEX('Infraestruturas Recolha'!$P$31:$T$105,INT((ROWS($B$1:B346)-1)/5)+1,MOD(ROWS($B$1:B346)-1,5)+1))</f>
        <v/>
      </c>
      <c r="T572" s="138" t="str">
        <f>IF(OR(L572="",'Infraestruturas Recolha'!$L$108="",'Infraestruturas Recolha'!$C$108="(máximo 300 carateres)"),"",'Infraestruturas Recolha'!$L$108)</f>
        <v/>
      </c>
    </row>
    <row r="573" spans="1:20">
      <c r="A573" s="24" t="str">
        <f>IF(I573="","",IF(OR('Identificação da EG'!$B$7=0,'Identificação da EG'!$B$7=""),"",Capa!$C$10))</f>
        <v/>
      </c>
      <c r="B573" s="24" t="str">
        <f>IF(I573="","",IF(OR('Identificação da EG'!$B$7=0,'Identificação da EG'!$B$7=""),"",'Identificação da EG'!$B$7))</f>
        <v/>
      </c>
      <c r="C573" s="24" t="str">
        <f>IF(I573="","",IF(B573="","",VLOOKUP(B573,Auxiliar!$DK$23:$DL$45,2,0)))</f>
        <v/>
      </c>
      <c r="D573" s="24" t="str">
        <f>IF(I573="","",IF(OR('Identificação da EG'!$B$7=0,'Identificação da EG'!$B$7=""),"","Portugal"))</f>
        <v/>
      </c>
      <c r="E573" s="24" t="str">
        <f>IF(I573="","",'Identificação da EG'!$C$7)</f>
        <v/>
      </c>
      <c r="F573" s="24" t="str">
        <f>IF(I573="","",'Identificação da EG'!$E$7)</f>
        <v/>
      </c>
      <c r="G573" s="24" t="str">
        <f t="shared" si="25"/>
        <v/>
      </c>
      <c r="H573" s="24" t="str">
        <f>IF(I573="","",'Identificação da EG'!$D$7)</f>
        <v/>
      </c>
      <c r="I573" s="144" t="str">
        <f t="shared" si="27"/>
        <v/>
      </c>
      <c r="J573" s="114" t="str">
        <v/>
      </c>
      <c r="K573" s="138"/>
      <c r="L573" s="114" t="str">
        <v/>
      </c>
      <c r="M573" s="114" t="str">
        <v/>
      </c>
      <c r="N573" s="138"/>
      <c r="O573" s="114" t="str">
        <v/>
      </c>
      <c r="P573" s="114" t="str">
        <v/>
      </c>
      <c r="Q573" s="138" t="str">
        <f>IF(L572="","","Nº de alojamentos abrangidos")</f>
        <v/>
      </c>
      <c r="R573" s="138" t="str">
        <f t="shared" si="26"/>
        <v/>
      </c>
      <c r="S573" s="138" t="str" cm="1">
        <f t="array" ref="S573">IF(ISBLANK(INDEX('Infraestruturas Recolha'!$P$31:$T$105,INT((ROWS($B$1:B347)-1)/5)+1,MOD(ROWS($B$1:B347)-1,5)+1)),"",INDEX('Infraestruturas Recolha'!$P$31:$T$105,INT((ROWS($B$1:B347)-1)/5)+1,MOD(ROWS($B$1:B347)-1,5)+1))</f>
        <v/>
      </c>
      <c r="T573" s="138" t="str">
        <f>IF(OR(L573="",'Infraestruturas Recolha'!$L$108="",'Infraestruturas Recolha'!$C$108="(máximo 300 carateres)"),"",'Infraestruturas Recolha'!$L$108)</f>
        <v/>
      </c>
    </row>
    <row r="574" spans="1:20">
      <c r="A574" s="24" t="str">
        <f>IF(I574="","",IF(OR('Identificação da EG'!$B$7=0,'Identificação da EG'!$B$7=""),"",Capa!$C$10))</f>
        <v/>
      </c>
      <c r="B574" s="24" t="str">
        <f>IF(I574="","",IF(OR('Identificação da EG'!$B$7=0,'Identificação da EG'!$B$7=""),"",'Identificação da EG'!$B$7))</f>
        <v/>
      </c>
      <c r="C574" s="24" t="str">
        <f>IF(I574="","",IF(B574="","",VLOOKUP(B574,Auxiliar!$DK$23:$DL$45,2,0)))</f>
        <v/>
      </c>
      <c r="D574" s="24" t="str">
        <f>IF(I574="","",IF(OR('Identificação da EG'!$B$7=0,'Identificação da EG'!$B$7=""),"","Portugal"))</f>
        <v/>
      </c>
      <c r="E574" s="24" t="str">
        <f>IF(I574="","",'Identificação da EG'!$C$7)</f>
        <v/>
      </c>
      <c r="F574" s="24" t="str">
        <f>IF(I574="","",'Identificação da EG'!$E$7)</f>
        <v/>
      </c>
      <c r="G574" s="24" t="str">
        <f t="shared" si="25"/>
        <v/>
      </c>
      <c r="H574" s="24" t="str">
        <f>IF(I574="","",'Identificação da EG'!$D$7)</f>
        <v/>
      </c>
      <c r="I574" s="144" t="str">
        <f t="shared" si="27"/>
        <v/>
      </c>
      <c r="J574" s="114" t="str">
        <v/>
      </c>
      <c r="K574" s="138"/>
      <c r="L574" s="114" t="str">
        <v/>
      </c>
      <c r="M574" s="114" t="str">
        <v/>
      </c>
      <c r="N574" s="138"/>
      <c r="O574" s="114" t="str">
        <v/>
      </c>
      <c r="P574" s="114" t="str">
        <v/>
      </c>
      <c r="Q574" s="138" t="str">
        <f>IF(L572="","","Nº de estabelecimentos abrangidos")</f>
        <v/>
      </c>
      <c r="R574" s="138" t="str">
        <f t="shared" si="26"/>
        <v/>
      </c>
      <c r="S574" s="138" t="str" cm="1">
        <f t="array" ref="S574">IF(ISBLANK(INDEX('Infraestruturas Recolha'!$P$31:$T$105,INT((ROWS($B$1:B348)-1)/5)+1,MOD(ROWS($B$1:B348)-1,5)+1)),"",INDEX('Infraestruturas Recolha'!$P$31:$T$105,INT((ROWS($B$1:B348)-1)/5)+1,MOD(ROWS($B$1:B348)-1,5)+1))</f>
        <v/>
      </c>
      <c r="T574" s="138" t="str">
        <f>IF(OR(L574="",'Infraestruturas Recolha'!$L$108="",'Infraestruturas Recolha'!$C$108="(máximo 300 carateres)"),"",'Infraestruturas Recolha'!$L$108)</f>
        <v/>
      </c>
    </row>
    <row r="575" spans="1:20">
      <c r="A575" s="24" t="str">
        <f>IF(I575="","",IF(OR('Identificação da EG'!$B$7=0,'Identificação da EG'!$B$7=""),"",Capa!$C$10))</f>
        <v/>
      </c>
      <c r="B575" s="24" t="str">
        <f>IF(I575="","",IF(OR('Identificação da EG'!$B$7=0,'Identificação da EG'!$B$7=""),"",'Identificação da EG'!$B$7))</f>
        <v/>
      </c>
      <c r="C575" s="24" t="str">
        <f>IF(I575="","",IF(B575="","",VLOOKUP(B575,Auxiliar!$DK$23:$DL$45,2,0)))</f>
        <v/>
      </c>
      <c r="D575" s="24" t="str">
        <f>IF(I575="","",IF(OR('Identificação da EG'!$B$7=0,'Identificação da EG'!$B$7=""),"","Portugal"))</f>
        <v/>
      </c>
      <c r="E575" s="24" t="str">
        <f>IF(I575="","",'Identificação da EG'!$C$7)</f>
        <v/>
      </c>
      <c r="F575" s="24" t="str">
        <f>IF(I575="","",'Identificação da EG'!$E$7)</f>
        <v/>
      </c>
      <c r="G575" s="24" t="str">
        <f t="shared" si="25"/>
        <v/>
      </c>
      <c r="H575" s="24" t="str">
        <f>IF(I575="","",'Identificação da EG'!$D$7)</f>
        <v/>
      </c>
      <c r="I575" s="144" t="str">
        <f t="shared" si="27"/>
        <v/>
      </c>
      <c r="J575" s="114" t="str">
        <v/>
      </c>
      <c r="K575" s="138"/>
      <c r="L575" s="114" t="str">
        <v/>
      </c>
      <c r="M575" s="114" t="str">
        <v/>
      </c>
      <c r="N575" s="138"/>
      <c r="O575" s="114" t="str">
        <v/>
      </c>
      <c r="P575" s="114" t="str">
        <v/>
      </c>
      <c r="Q575" s="138" t="str">
        <f>IF(L573="","","Nº de alojamentos participantes")</f>
        <v/>
      </c>
      <c r="R575" s="138" t="str">
        <f t="shared" si="26"/>
        <v/>
      </c>
      <c r="S575" s="138" t="str" cm="1">
        <f t="array" ref="S575">IF(ISBLANK(INDEX('Infraestruturas Recolha'!$P$31:$T$105,INT((ROWS($B$1:B349)-1)/5)+1,MOD(ROWS($B$1:B349)-1,5)+1)),"",INDEX('Infraestruturas Recolha'!$P$31:$T$105,INT((ROWS($B$1:B349)-1)/5)+1,MOD(ROWS($B$1:B349)-1,5)+1))</f>
        <v/>
      </c>
      <c r="T575" s="138" t="str">
        <f>IF(OR(L575="",'Infraestruturas Recolha'!$L$108="",'Infraestruturas Recolha'!$C$108="(máximo 300 carateres)"),"",'Infraestruturas Recolha'!$L$108)</f>
        <v/>
      </c>
    </row>
    <row r="576" spans="1:20">
      <c r="A576" s="24" t="str">
        <f>IF(I576="","",IF(OR('Identificação da EG'!$B$7=0,'Identificação da EG'!$B$7=""),"",Capa!$C$10))</f>
        <v/>
      </c>
      <c r="B576" s="24" t="str">
        <f>IF(I576="","",IF(OR('Identificação da EG'!$B$7=0,'Identificação da EG'!$B$7=""),"",'Identificação da EG'!$B$7))</f>
        <v/>
      </c>
      <c r="C576" s="24" t="str">
        <f>IF(I576="","",IF(B576="","",VLOOKUP(B576,Auxiliar!$DK$23:$DL$45,2,0)))</f>
        <v/>
      </c>
      <c r="D576" s="24" t="str">
        <f>IF(I576="","",IF(OR('Identificação da EG'!$B$7=0,'Identificação da EG'!$B$7=""),"","Portugal"))</f>
        <v/>
      </c>
      <c r="E576" s="24" t="str">
        <f>IF(I576="","",'Identificação da EG'!$C$7)</f>
        <v/>
      </c>
      <c r="F576" s="24" t="str">
        <f>IF(I576="","",'Identificação da EG'!$E$7)</f>
        <v/>
      </c>
      <c r="G576" s="24" t="str">
        <f t="shared" si="25"/>
        <v/>
      </c>
      <c r="H576" s="24" t="str">
        <f>IF(I576="","",'Identificação da EG'!$D$7)</f>
        <v/>
      </c>
      <c r="I576" s="144" t="str">
        <f t="shared" si="27"/>
        <v/>
      </c>
      <c r="J576" s="114" t="str">
        <v/>
      </c>
      <c r="K576" s="138"/>
      <c r="L576" s="114" t="str">
        <v/>
      </c>
      <c r="M576" s="114" t="str">
        <v/>
      </c>
      <c r="N576" s="138"/>
      <c r="O576" s="114" t="str">
        <v/>
      </c>
      <c r="P576" s="114" t="str">
        <v/>
      </c>
      <c r="Q576" s="138" t="str">
        <f>IF(L574="","","Nº de estabelecimentos participantes")</f>
        <v/>
      </c>
      <c r="R576" s="138" t="str">
        <f t="shared" si="26"/>
        <v/>
      </c>
      <c r="S576" s="138" t="str" cm="1">
        <f t="array" ref="S576">IF(ISBLANK(INDEX('Infraestruturas Recolha'!$P$31:$T$105,INT((ROWS($B$1:B350)-1)/5)+1,MOD(ROWS($B$1:B350)-1,5)+1)),"",INDEX('Infraestruturas Recolha'!$P$31:$T$105,INT((ROWS($B$1:B350)-1)/5)+1,MOD(ROWS($B$1:B350)-1,5)+1))</f>
        <v/>
      </c>
      <c r="T576" s="138" t="str">
        <f>IF(OR(L576="",'Infraestruturas Recolha'!$L$108="",'Infraestruturas Recolha'!$C$108="(máximo 300 carateres)"),"",'Infraestruturas Recolha'!$L$108)</f>
        <v/>
      </c>
    </row>
    <row r="577" spans="1:20">
      <c r="A577" s="24" t="str">
        <f>IF(I577="","",IF(OR('Identificação da EG'!$B$7=0,'Identificação da EG'!$B$7=""),"",Capa!$C$10))</f>
        <v/>
      </c>
      <c r="B577" s="24" t="str">
        <f>IF(I577="","",IF(OR('Identificação da EG'!$B$7=0,'Identificação da EG'!$B$7=""),"",'Identificação da EG'!$B$7))</f>
        <v/>
      </c>
      <c r="C577" s="24" t="str">
        <f>IF(I577="","",IF(B577="","",VLOOKUP(B577,Auxiliar!$DK$23:$DL$45,2,0)))</f>
        <v/>
      </c>
      <c r="D577" s="24" t="str">
        <f>IF(I577="","",IF(OR('Identificação da EG'!$B$7=0,'Identificação da EG'!$B$7=""),"","Portugal"))</f>
        <v/>
      </c>
      <c r="E577" s="24" t="str">
        <f>IF(I577="","",'Identificação da EG'!$C$7)</f>
        <v/>
      </c>
      <c r="F577" s="24" t="str">
        <f>IF(I577="","",'Identificação da EG'!$E$7)</f>
        <v/>
      </c>
      <c r="G577" s="24" t="str">
        <f t="shared" si="25"/>
        <v/>
      </c>
      <c r="H577" s="24" t="str">
        <f>IF(I577="","",'Identificação da EG'!$D$7)</f>
        <v/>
      </c>
      <c r="I577" s="144" t="str">
        <f t="shared" si="27"/>
        <v/>
      </c>
      <c r="J577" s="114" t="str">
        <v/>
      </c>
      <c r="K577" s="138"/>
      <c r="L577" s="114" t="str">
        <v/>
      </c>
      <c r="M577" s="114" t="str">
        <v/>
      </c>
      <c r="N577" s="138"/>
      <c r="O577" s="114" t="str">
        <v/>
      </c>
      <c r="P577" s="114" t="str">
        <v/>
      </c>
      <c r="Q577" s="138" t="str">
        <f>IF(L577="","","Nº de contentores")</f>
        <v/>
      </c>
      <c r="R577" s="138" t="str">
        <f t="shared" si="26"/>
        <v/>
      </c>
      <c r="S577" s="138" t="str" cm="1">
        <f t="array" ref="S577">IF(ISBLANK(INDEX('Infraestruturas Recolha'!$P$31:$T$105,INT((ROWS($B$1:B351)-1)/5)+1,MOD(ROWS($B$1:B351)-1,5)+1)),"",INDEX('Infraestruturas Recolha'!$P$31:$T$105,INT((ROWS($B$1:B351)-1)/5)+1,MOD(ROWS($B$1:B351)-1,5)+1))</f>
        <v/>
      </c>
      <c r="T577" s="138" t="str">
        <f>IF(OR(L577="",'Infraestruturas Recolha'!$L$108="",'Infraestruturas Recolha'!$C$108="(máximo 300 carateres)"),"",'Infraestruturas Recolha'!$L$108)</f>
        <v/>
      </c>
    </row>
    <row r="578" spans="1:20">
      <c r="A578" s="24" t="str">
        <f>IF(I578="","",IF(OR('Identificação da EG'!$B$7=0,'Identificação da EG'!$B$7=""),"",Capa!$C$10))</f>
        <v/>
      </c>
      <c r="B578" s="24" t="str">
        <f>IF(I578="","",IF(OR('Identificação da EG'!$B$7=0,'Identificação da EG'!$B$7=""),"",'Identificação da EG'!$B$7))</f>
        <v/>
      </c>
      <c r="C578" s="24" t="str">
        <f>IF(I578="","",IF(B578="","",VLOOKUP(B578,Auxiliar!$DK$23:$DL$45,2,0)))</f>
        <v/>
      </c>
      <c r="D578" s="24" t="str">
        <f>IF(I578="","",IF(OR('Identificação da EG'!$B$7=0,'Identificação da EG'!$B$7=""),"","Portugal"))</f>
        <v/>
      </c>
      <c r="E578" s="24" t="str">
        <f>IF(I578="","",'Identificação da EG'!$C$7)</f>
        <v/>
      </c>
      <c r="F578" s="24" t="str">
        <f>IF(I578="","",'Identificação da EG'!$E$7)</f>
        <v/>
      </c>
      <c r="G578" s="24" t="str">
        <f t="shared" si="25"/>
        <v/>
      </c>
      <c r="H578" s="24" t="str">
        <f>IF(I578="","",'Identificação da EG'!$D$7)</f>
        <v/>
      </c>
      <c r="I578" s="144" t="str">
        <f t="shared" si="27"/>
        <v/>
      </c>
      <c r="J578" s="114" t="str">
        <v/>
      </c>
      <c r="K578" s="138"/>
      <c r="L578" s="114" t="str">
        <v/>
      </c>
      <c r="M578" s="114" t="str">
        <v/>
      </c>
      <c r="N578" s="138"/>
      <c r="O578" s="114" t="str">
        <v/>
      </c>
      <c r="P578" s="114" t="str">
        <v/>
      </c>
      <c r="Q578" s="138" t="str">
        <f>IF(L577="","","Nº de alojamentos abrangidos")</f>
        <v/>
      </c>
      <c r="R578" s="138" t="str">
        <f t="shared" si="26"/>
        <v/>
      </c>
      <c r="S578" s="138" t="str" cm="1">
        <f t="array" ref="S578">IF(ISBLANK(INDEX('Infraestruturas Recolha'!$P$31:$T$105,INT((ROWS($B$1:B352)-1)/5)+1,MOD(ROWS($B$1:B352)-1,5)+1)),"",INDEX('Infraestruturas Recolha'!$P$31:$T$105,INT((ROWS($B$1:B352)-1)/5)+1,MOD(ROWS($B$1:B352)-1,5)+1))</f>
        <v/>
      </c>
      <c r="T578" s="138" t="str">
        <f>IF(OR(L578="",'Infraestruturas Recolha'!$L$108="",'Infraestruturas Recolha'!$C$108="(máximo 300 carateres)"),"",'Infraestruturas Recolha'!$L$108)</f>
        <v/>
      </c>
    </row>
    <row r="579" spans="1:20">
      <c r="A579" s="24" t="str">
        <f>IF(I579="","",IF(OR('Identificação da EG'!$B$7=0,'Identificação da EG'!$B$7=""),"",Capa!$C$10))</f>
        <v/>
      </c>
      <c r="B579" s="24" t="str">
        <f>IF(I579="","",IF(OR('Identificação da EG'!$B$7=0,'Identificação da EG'!$B$7=""),"",'Identificação da EG'!$B$7))</f>
        <v/>
      </c>
      <c r="C579" s="24" t="str">
        <f>IF(I579="","",IF(B579="","",VLOOKUP(B579,Auxiliar!$DK$23:$DL$45,2,0)))</f>
        <v/>
      </c>
      <c r="D579" s="24" t="str">
        <f>IF(I579="","",IF(OR('Identificação da EG'!$B$7=0,'Identificação da EG'!$B$7=""),"","Portugal"))</f>
        <v/>
      </c>
      <c r="E579" s="24" t="str">
        <f>IF(I579="","",'Identificação da EG'!$C$7)</f>
        <v/>
      </c>
      <c r="F579" s="24" t="str">
        <f>IF(I579="","",'Identificação da EG'!$E$7)</f>
        <v/>
      </c>
      <c r="G579" s="24" t="str">
        <f t="shared" ref="G579:G642" si="28">IF(I579="","",B579)</f>
        <v/>
      </c>
      <c r="H579" s="24" t="str">
        <f>IF(I579="","",'Identificação da EG'!$D$7)</f>
        <v/>
      </c>
      <c r="I579" s="144" t="str">
        <f t="shared" si="27"/>
        <v/>
      </c>
      <c r="J579" s="114" t="str">
        <v/>
      </c>
      <c r="K579" s="138"/>
      <c r="L579" s="114" t="str">
        <v/>
      </c>
      <c r="M579" s="114" t="str">
        <v/>
      </c>
      <c r="N579" s="138"/>
      <c r="O579" s="114" t="str">
        <v/>
      </c>
      <c r="P579" s="114" t="str">
        <v/>
      </c>
      <c r="Q579" s="138" t="str">
        <f>IF(L577="","","Nº de estabelecimentos abrangidos")</f>
        <v/>
      </c>
      <c r="R579" s="138" t="str">
        <f t="shared" ref="R579:R642" si="29">IF(L579="","","nº")</f>
        <v/>
      </c>
      <c r="S579" s="138" t="str" cm="1">
        <f t="array" ref="S579">IF(ISBLANK(INDEX('Infraestruturas Recolha'!$P$31:$T$105,INT((ROWS($B$1:B353)-1)/5)+1,MOD(ROWS($B$1:B353)-1,5)+1)),"",INDEX('Infraestruturas Recolha'!$P$31:$T$105,INT((ROWS($B$1:B353)-1)/5)+1,MOD(ROWS($B$1:B353)-1,5)+1))</f>
        <v/>
      </c>
      <c r="T579" s="138" t="str">
        <f>IF(OR(L579="",'Infraestruturas Recolha'!$L$108="",'Infraestruturas Recolha'!$C$108="(máximo 300 carateres)"),"",'Infraestruturas Recolha'!$L$108)</f>
        <v/>
      </c>
    </row>
    <row r="580" spans="1:20">
      <c r="A580" s="24" t="str">
        <f>IF(I580="","",IF(OR('Identificação da EG'!$B$7=0,'Identificação da EG'!$B$7=""),"",Capa!$C$10))</f>
        <v/>
      </c>
      <c r="B580" s="24" t="str">
        <f>IF(I580="","",IF(OR('Identificação da EG'!$B$7=0,'Identificação da EG'!$B$7=""),"",'Identificação da EG'!$B$7))</f>
        <v/>
      </c>
      <c r="C580" s="24" t="str">
        <f>IF(I580="","",IF(B580="","",VLOOKUP(B580,Auxiliar!$DK$23:$DL$45,2,0)))</f>
        <v/>
      </c>
      <c r="D580" s="24" t="str">
        <f>IF(I580="","",IF(OR('Identificação da EG'!$B$7=0,'Identificação da EG'!$B$7=""),"","Portugal"))</f>
        <v/>
      </c>
      <c r="E580" s="24" t="str">
        <f>IF(I580="","",'Identificação da EG'!$C$7)</f>
        <v/>
      </c>
      <c r="F580" s="24" t="str">
        <f>IF(I580="","",'Identificação da EG'!$E$7)</f>
        <v/>
      </c>
      <c r="G580" s="24" t="str">
        <f t="shared" si="28"/>
        <v/>
      </c>
      <c r="H580" s="24" t="str">
        <f>IF(I580="","",'Identificação da EG'!$D$7)</f>
        <v/>
      </c>
      <c r="I580" s="144" t="str">
        <f t="shared" si="27"/>
        <v/>
      </c>
      <c r="J580" s="114" t="str">
        <v/>
      </c>
      <c r="K580" s="138"/>
      <c r="L580" s="114" t="str">
        <v/>
      </c>
      <c r="M580" s="114" t="str">
        <v/>
      </c>
      <c r="N580" s="138"/>
      <c r="O580" s="114" t="str">
        <v/>
      </c>
      <c r="P580" s="114" t="str">
        <v/>
      </c>
      <c r="Q580" s="138" t="str">
        <f>IF(L578="","","Nº de alojamentos participantes")</f>
        <v/>
      </c>
      <c r="R580" s="138" t="str">
        <f t="shared" si="29"/>
        <v/>
      </c>
      <c r="S580" s="138" t="str" cm="1">
        <f t="array" ref="S580">IF(ISBLANK(INDEX('Infraestruturas Recolha'!$P$31:$T$105,INT((ROWS($B$1:B354)-1)/5)+1,MOD(ROWS($B$1:B354)-1,5)+1)),"",INDEX('Infraestruturas Recolha'!$P$31:$T$105,INT((ROWS($B$1:B354)-1)/5)+1,MOD(ROWS($B$1:B354)-1,5)+1))</f>
        <v/>
      </c>
      <c r="T580" s="138" t="str">
        <f>IF(OR(L580="",'Infraestruturas Recolha'!$L$108="",'Infraestruturas Recolha'!$C$108="(máximo 300 carateres)"),"",'Infraestruturas Recolha'!$L$108)</f>
        <v/>
      </c>
    </row>
    <row r="581" spans="1:20">
      <c r="A581" s="24" t="str">
        <f>IF(I581="","",IF(OR('Identificação da EG'!$B$7=0,'Identificação da EG'!$B$7=""),"",Capa!$C$10))</f>
        <v/>
      </c>
      <c r="B581" s="24" t="str">
        <f>IF(I581="","",IF(OR('Identificação da EG'!$B$7=0,'Identificação da EG'!$B$7=""),"",'Identificação da EG'!$B$7))</f>
        <v/>
      </c>
      <c r="C581" s="24" t="str">
        <f>IF(I581="","",IF(B581="","",VLOOKUP(B581,Auxiliar!$DK$23:$DL$45,2,0)))</f>
        <v/>
      </c>
      <c r="D581" s="24" t="str">
        <f>IF(I581="","",IF(OR('Identificação da EG'!$B$7=0,'Identificação da EG'!$B$7=""),"","Portugal"))</f>
        <v/>
      </c>
      <c r="E581" s="24" t="str">
        <f>IF(I581="","",'Identificação da EG'!$C$7)</f>
        <v/>
      </c>
      <c r="F581" s="24" t="str">
        <f>IF(I581="","",'Identificação da EG'!$E$7)</f>
        <v/>
      </c>
      <c r="G581" s="24" t="str">
        <f t="shared" si="28"/>
        <v/>
      </c>
      <c r="H581" s="24" t="str">
        <f>IF(I581="","",'Identificação da EG'!$D$7)</f>
        <v/>
      </c>
      <c r="I581" s="144" t="str">
        <f t="shared" si="27"/>
        <v/>
      </c>
      <c r="J581" s="114" t="str">
        <v/>
      </c>
      <c r="K581" s="138"/>
      <c r="L581" s="114" t="str">
        <v/>
      </c>
      <c r="M581" s="114" t="str">
        <v/>
      </c>
      <c r="N581" s="138"/>
      <c r="O581" s="114" t="str">
        <v/>
      </c>
      <c r="P581" s="114" t="str">
        <v/>
      </c>
      <c r="Q581" s="138" t="str">
        <f>IF(L579="","","Nº de estabelecimentos participantes")</f>
        <v/>
      </c>
      <c r="R581" s="138" t="str">
        <f t="shared" si="29"/>
        <v/>
      </c>
      <c r="S581" s="138" t="str" cm="1">
        <f t="array" ref="S581">IF(ISBLANK(INDEX('Infraestruturas Recolha'!$P$31:$T$105,INT((ROWS($B$1:B355)-1)/5)+1,MOD(ROWS($B$1:B355)-1,5)+1)),"",INDEX('Infraestruturas Recolha'!$P$31:$T$105,INT((ROWS($B$1:B355)-1)/5)+1,MOD(ROWS($B$1:B355)-1,5)+1))</f>
        <v/>
      </c>
      <c r="T581" s="138" t="str">
        <f>IF(OR(L581="",'Infraestruturas Recolha'!$L$108="",'Infraestruturas Recolha'!$C$108="(máximo 300 carateres)"),"",'Infraestruturas Recolha'!$L$108)</f>
        <v/>
      </c>
    </row>
    <row r="582" spans="1:20">
      <c r="A582" s="24" t="str">
        <f>IF(I582="","",IF(OR('Identificação da EG'!$B$7=0,'Identificação da EG'!$B$7=""),"",Capa!$C$10))</f>
        <v/>
      </c>
      <c r="B582" s="24" t="str">
        <f>IF(I582="","",IF(OR('Identificação da EG'!$B$7=0,'Identificação da EG'!$B$7=""),"",'Identificação da EG'!$B$7))</f>
        <v/>
      </c>
      <c r="C582" s="24" t="str">
        <f>IF(I582="","",IF(B582="","",VLOOKUP(B582,Auxiliar!$DK$23:$DL$45,2,0)))</f>
        <v/>
      </c>
      <c r="D582" s="24" t="str">
        <f>IF(I582="","",IF(OR('Identificação da EG'!$B$7=0,'Identificação da EG'!$B$7=""),"","Portugal"))</f>
        <v/>
      </c>
      <c r="E582" s="24" t="str">
        <f>IF(I582="","",'Identificação da EG'!$C$7)</f>
        <v/>
      </c>
      <c r="F582" s="24" t="str">
        <f>IF(I582="","",'Identificação da EG'!$E$7)</f>
        <v/>
      </c>
      <c r="G582" s="24" t="str">
        <f t="shared" si="28"/>
        <v/>
      </c>
      <c r="H582" s="24" t="str">
        <f>IF(I582="","",'Identificação da EG'!$D$7)</f>
        <v/>
      </c>
      <c r="I582" s="144" t="str">
        <f t="shared" si="27"/>
        <v/>
      </c>
      <c r="J582" s="114" t="str">
        <v/>
      </c>
      <c r="K582" s="138"/>
      <c r="L582" s="114" t="str">
        <v/>
      </c>
      <c r="M582" s="114" t="str">
        <v/>
      </c>
      <c r="N582" s="138"/>
      <c r="O582" s="114" t="str">
        <v/>
      </c>
      <c r="P582" s="114" t="str">
        <v/>
      </c>
      <c r="Q582" s="138" t="str">
        <f>IF(L582="","","Nº de contentores")</f>
        <v/>
      </c>
      <c r="R582" s="138" t="str">
        <f t="shared" si="29"/>
        <v/>
      </c>
      <c r="S582" s="138" t="str" cm="1">
        <f t="array" ref="S582">IF(ISBLANK(INDEX('Infraestruturas Recolha'!$P$31:$T$105,INT((ROWS($B$1:B356)-1)/5)+1,MOD(ROWS($B$1:B356)-1,5)+1)),"",INDEX('Infraestruturas Recolha'!$P$31:$T$105,INT((ROWS($B$1:B356)-1)/5)+1,MOD(ROWS($B$1:B356)-1,5)+1))</f>
        <v/>
      </c>
      <c r="T582" s="138" t="str">
        <f>IF(OR(L582="",'Infraestruturas Recolha'!$L$108="",'Infraestruturas Recolha'!$C$108="(máximo 300 carateres)"),"",'Infraestruturas Recolha'!$L$108)</f>
        <v/>
      </c>
    </row>
    <row r="583" spans="1:20">
      <c r="A583" s="24" t="str">
        <f>IF(I583="","",IF(OR('Identificação da EG'!$B$7=0,'Identificação da EG'!$B$7=""),"",Capa!$C$10))</f>
        <v/>
      </c>
      <c r="B583" s="24" t="str">
        <f>IF(I583="","",IF(OR('Identificação da EG'!$B$7=0,'Identificação da EG'!$B$7=""),"",'Identificação da EG'!$B$7))</f>
        <v/>
      </c>
      <c r="C583" s="24" t="str">
        <f>IF(I583="","",IF(B583="","",VLOOKUP(B583,Auxiliar!$DK$23:$DL$45,2,0)))</f>
        <v/>
      </c>
      <c r="D583" s="24" t="str">
        <f>IF(I583="","",IF(OR('Identificação da EG'!$B$7=0,'Identificação da EG'!$B$7=""),"","Portugal"))</f>
        <v/>
      </c>
      <c r="E583" s="24" t="str">
        <f>IF(I583="","",'Identificação da EG'!$C$7)</f>
        <v/>
      </c>
      <c r="F583" s="24" t="str">
        <f>IF(I583="","",'Identificação da EG'!$E$7)</f>
        <v/>
      </c>
      <c r="G583" s="24" t="str">
        <f t="shared" si="28"/>
        <v/>
      </c>
      <c r="H583" s="24" t="str">
        <f>IF(I583="","",'Identificação da EG'!$D$7)</f>
        <v/>
      </c>
      <c r="I583" s="144" t="str">
        <f t="shared" si="27"/>
        <v/>
      </c>
      <c r="J583" s="114" t="str">
        <v/>
      </c>
      <c r="K583" s="138"/>
      <c r="L583" s="114" t="str">
        <v/>
      </c>
      <c r="M583" s="114" t="str">
        <v/>
      </c>
      <c r="N583" s="138"/>
      <c r="O583" s="114" t="str">
        <v/>
      </c>
      <c r="P583" s="114" t="str">
        <v/>
      </c>
      <c r="Q583" s="138" t="str">
        <f>IF(L582="","","Nº de alojamentos abrangidos")</f>
        <v/>
      </c>
      <c r="R583" s="138" t="str">
        <f t="shared" si="29"/>
        <v/>
      </c>
      <c r="S583" s="138" t="str" cm="1">
        <f t="array" ref="S583">IF(ISBLANK(INDEX('Infraestruturas Recolha'!$P$31:$T$105,INT((ROWS($B$1:B357)-1)/5)+1,MOD(ROWS($B$1:B357)-1,5)+1)),"",INDEX('Infraestruturas Recolha'!$P$31:$T$105,INT((ROWS($B$1:B357)-1)/5)+1,MOD(ROWS($B$1:B357)-1,5)+1))</f>
        <v/>
      </c>
      <c r="T583" s="138" t="str">
        <f>IF(OR(L583="",'Infraestruturas Recolha'!$L$108="",'Infraestruturas Recolha'!$C$108="(máximo 300 carateres)"),"",'Infraestruturas Recolha'!$L$108)</f>
        <v/>
      </c>
    </row>
    <row r="584" spans="1:20">
      <c r="A584" s="24" t="str">
        <f>IF(I584="","",IF(OR('Identificação da EG'!$B$7=0,'Identificação da EG'!$B$7=""),"",Capa!$C$10))</f>
        <v/>
      </c>
      <c r="B584" s="24" t="str">
        <f>IF(I584="","",IF(OR('Identificação da EG'!$B$7=0,'Identificação da EG'!$B$7=""),"",'Identificação da EG'!$B$7))</f>
        <v/>
      </c>
      <c r="C584" s="24" t="str">
        <f>IF(I584="","",IF(B584="","",VLOOKUP(B584,Auxiliar!$DK$23:$DL$45,2,0)))</f>
        <v/>
      </c>
      <c r="D584" s="24" t="str">
        <f>IF(I584="","",IF(OR('Identificação da EG'!$B$7=0,'Identificação da EG'!$B$7=""),"","Portugal"))</f>
        <v/>
      </c>
      <c r="E584" s="24" t="str">
        <f>IF(I584="","",'Identificação da EG'!$C$7)</f>
        <v/>
      </c>
      <c r="F584" s="24" t="str">
        <f>IF(I584="","",'Identificação da EG'!$E$7)</f>
        <v/>
      </c>
      <c r="G584" s="24" t="str">
        <f t="shared" si="28"/>
        <v/>
      </c>
      <c r="H584" s="24" t="str">
        <f>IF(I584="","",'Identificação da EG'!$D$7)</f>
        <v/>
      </c>
      <c r="I584" s="144" t="str">
        <f t="shared" si="27"/>
        <v/>
      </c>
      <c r="J584" s="114" t="str">
        <v/>
      </c>
      <c r="K584" s="138"/>
      <c r="L584" s="114" t="str">
        <v/>
      </c>
      <c r="M584" s="114" t="str">
        <v/>
      </c>
      <c r="N584" s="138"/>
      <c r="O584" s="114" t="str">
        <v/>
      </c>
      <c r="P584" s="114" t="str">
        <v/>
      </c>
      <c r="Q584" s="138" t="str">
        <f>IF(L582="","","Nº de estabelecimentos abrangidos")</f>
        <v/>
      </c>
      <c r="R584" s="138" t="str">
        <f t="shared" si="29"/>
        <v/>
      </c>
      <c r="S584" s="138" t="str" cm="1">
        <f t="array" ref="S584">IF(ISBLANK(INDEX('Infraestruturas Recolha'!$P$31:$T$105,INT((ROWS($B$1:B358)-1)/5)+1,MOD(ROWS($B$1:B358)-1,5)+1)),"",INDEX('Infraestruturas Recolha'!$P$31:$T$105,INT((ROWS($B$1:B358)-1)/5)+1,MOD(ROWS($B$1:B358)-1,5)+1))</f>
        <v/>
      </c>
      <c r="T584" s="138" t="str">
        <f>IF(OR(L584="",'Infraestruturas Recolha'!$L$108="",'Infraestruturas Recolha'!$C$108="(máximo 300 carateres)"),"",'Infraestruturas Recolha'!$L$108)</f>
        <v/>
      </c>
    </row>
    <row r="585" spans="1:20">
      <c r="A585" s="24" t="str">
        <f>IF(I585="","",IF(OR('Identificação da EG'!$B$7=0,'Identificação da EG'!$B$7=""),"",Capa!$C$10))</f>
        <v/>
      </c>
      <c r="B585" s="24" t="str">
        <f>IF(I585="","",IF(OR('Identificação da EG'!$B$7=0,'Identificação da EG'!$B$7=""),"",'Identificação da EG'!$B$7))</f>
        <v/>
      </c>
      <c r="C585" s="24" t="str">
        <f>IF(I585="","",IF(B585="","",VLOOKUP(B585,Auxiliar!$DK$23:$DL$45,2,0)))</f>
        <v/>
      </c>
      <c r="D585" s="24" t="str">
        <f>IF(I585="","",IF(OR('Identificação da EG'!$B$7=0,'Identificação da EG'!$B$7=""),"","Portugal"))</f>
        <v/>
      </c>
      <c r="E585" s="24" t="str">
        <f>IF(I585="","",'Identificação da EG'!$C$7)</f>
        <v/>
      </c>
      <c r="F585" s="24" t="str">
        <f>IF(I585="","",'Identificação da EG'!$E$7)</f>
        <v/>
      </c>
      <c r="G585" s="24" t="str">
        <f t="shared" si="28"/>
        <v/>
      </c>
      <c r="H585" s="24" t="str">
        <f>IF(I585="","",'Identificação da EG'!$D$7)</f>
        <v/>
      </c>
      <c r="I585" s="144" t="str">
        <f t="shared" si="27"/>
        <v/>
      </c>
      <c r="J585" s="114" t="str">
        <v/>
      </c>
      <c r="K585" s="138"/>
      <c r="L585" s="114" t="str">
        <v/>
      </c>
      <c r="M585" s="114" t="str">
        <v/>
      </c>
      <c r="N585" s="138"/>
      <c r="O585" s="114" t="str">
        <v/>
      </c>
      <c r="P585" s="114" t="str">
        <v/>
      </c>
      <c r="Q585" s="138" t="str">
        <f>IF(L583="","","Nº de alojamentos participantes")</f>
        <v/>
      </c>
      <c r="R585" s="138" t="str">
        <f t="shared" si="29"/>
        <v/>
      </c>
      <c r="S585" s="138" t="str" cm="1">
        <f t="array" ref="S585">IF(ISBLANK(INDEX('Infraestruturas Recolha'!$P$31:$T$105,INT((ROWS($B$1:B359)-1)/5)+1,MOD(ROWS($B$1:B359)-1,5)+1)),"",INDEX('Infraestruturas Recolha'!$P$31:$T$105,INT((ROWS($B$1:B359)-1)/5)+1,MOD(ROWS($B$1:B359)-1,5)+1))</f>
        <v/>
      </c>
      <c r="T585" s="138" t="str">
        <f>IF(OR(L585="",'Infraestruturas Recolha'!$L$108="",'Infraestruturas Recolha'!$C$108="(máximo 300 carateres)"),"",'Infraestruturas Recolha'!$L$108)</f>
        <v/>
      </c>
    </row>
    <row r="586" spans="1:20">
      <c r="A586" s="24" t="str">
        <f>IF(I586="","",IF(OR('Identificação da EG'!$B$7=0,'Identificação da EG'!$B$7=""),"",Capa!$C$10))</f>
        <v/>
      </c>
      <c r="B586" s="24" t="str">
        <f>IF(I586="","",IF(OR('Identificação da EG'!$B$7=0,'Identificação da EG'!$B$7=""),"",'Identificação da EG'!$B$7))</f>
        <v/>
      </c>
      <c r="C586" s="24" t="str">
        <f>IF(I586="","",IF(B586="","",VLOOKUP(B586,Auxiliar!$DK$23:$DL$45,2,0)))</f>
        <v/>
      </c>
      <c r="D586" s="24" t="str">
        <f>IF(I586="","",IF(OR('Identificação da EG'!$B$7=0,'Identificação da EG'!$B$7=""),"","Portugal"))</f>
        <v/>
      </c>
      <c r="E586" s="24" t="str">
        <f>IF(I586="","",'Identificação da EG'!$C$7)</f>
        <v/>
      </c>
      <c r="F586" s="24" t="str">
        <f>IF(I586="","",'Identificação da EG'!$E$7)</f>
        <v/>
      </c>
      <c r="G586" s="24" t="str">
        <f t="shared" si="28"/>
        <v/>
      </c>
      <c r="H586" s="24" t="str">
        <f>IF(I586="","",'Identificação da EG'!$D$7)</f>
        <v/>
      </c>
      <c r="I586" s="144" t="str">
        <f t="shared" si="27"/>
        <v/>
      </c>
      <c r="J586" s="114" t="str">
        <v/>
      </c>
      <c r="K586" s="138"/>
      <c r="L586" s="114" t="str">
        <v/>
      </c>
      <c r="M586" s="114" t="str">
        <v/>
      </c>
      <c r="N586" s="138"/>
      <c r="O586" s="114" t="str">
        <v/>
      </c>
      <c r="P586" s="114" t="str">
        <v/>
      </c>
      <c r="Q586" s="138" t="str">
        <f>IF(L584="","","Nº de estabelecimentos participantes")</f>
        <v/>
      </c>
      <c r="R586" s="138" t="str">
        <f t="shared" si="29"/>
        <v/>
      </c>
      <c r="S586" s="138" t="str" cm="1">
        <f t="array" ref="S586">IF(ISBLANK(INDEX('Infraestruturas Recolha'!$P$31:$T$105,INT((ROWS($B$1:B360)-1)/5)+1,MOD(ROWS($B$1:B360)-1,5)+1)),"",INDEX('Infraestruturas Recolha'!$P$31:$T$105,INT((ROWS($B$1:B360)-1)/5)+1,MOD(ROWS($B$1:B360)-1,5)+1))</f>
        <v/>
      </c>
      <c r="T586" s="138" t="str">
        <f>IF(OR(L586="",'Infraestruturas Recolha'!$L$108="",'Infraestruturas Recolha'!$C$108="(máximo 300 carateres)"),"",'Infraestruturas Recolha'!$L$108)</f>
        <v/>
      </c>
    </row>
    <row r="587" spans="1:20">
      <c r="A587" s="24" t="str">
        <f>IF(I587="","",IF(OR('Identificação da EG'!$B$7=0,'Identificação da EG'!$B$7=""),"",Capa!$C$10))</f>
        <v/>
      </c>
      <c r="B587" s="24" t="str">
        <f>IF(I587="","",IF(OR('Identificação da EG'!$B$7=0,'Identificação da EG'!$B$7=""),"",'Identificação da EG'!$B$7))</f>
        <v/>
      </c>
      <c r="C587" s="24" t="str">
        <f>IF(I587="","",IF(B587="","",VLOOKUP(B587,Auxiliar!$DK$23:$DL$45,2,0)))</f>
        <v/>
      </c>
      <c r="D587" s="24" t="str">
        <f>IF(I587="","",IF(OR('Identificação da EG'!$B$7=0,'Identificação da EG'!$B$7=""),"","Portugal"))</f>
        <v/>
      </c>
      <c r="E587" s="24" t="str">
        <f>IF(I587="","",'Identificação da EG'!$C$7)</f>
        <v/>
      </c>
      <c r="F587" s="24" t="str">
        <f>IF(I587="","",'Identificação da EG'!$E$7)</f>
        <v/>
      </c>
      <c r="G587" s="24" t="str">
        <f t="shared" si="28"/>
        <v/>
      </c>
      <c r="H587" s="24" t="str">
        <f>IF(I587="","",'Identificação da EG'!$D$7)</f>
        <v/>
      </c>
      <c r="I587" s="144" t="str">
        <f t="shared" si="27"/>
        <v/>
      </c>
      <c r="J587" s="114" t="str">
        <v/>
      </c>
      <c r="K587" s="138"/>
      <c r="L587" s="114" t="str">
        <v/>
      </c>
      <c r="M587" s="114" t="str">
        <v/>
      </c>
      <c r="N587" s="138"/>
      <c r="O587" s="114" t="str">
        <v/>
      </c>
      <c r="P587" s="114" t="str">
        <v/>
      </c>
      <c r="Q587" s="138" t="str">
        <f>IF(L587="","","Nº de contentores")</f>
        <v/>
      </c>
      <c r="R587" s="138" t="str">
        <f t="shared" si="29"/>
        <v/>
      </c>
      <c r="S587" s="138" t="str" cm="1">
        <f t="array" ref="S587">IF(ISBLANK(INDEX('Infraestruturas Recolha'!$P$31:$T$105,INT((ROWS($B$1:B361)-1)/5)+1,MOD(ROWS($B$1:B361)-1,5)+1)),"",INDEX('Infraestruturas Recolha'!$P$31:$T$105,INT((ROWS($B$1:B361)-1)/5)+1,MOD(ROWS($B$1:B361)-1,5)+1))</f>
        <v/>
      </c>
      <c r="T587" s="138" t="str">
        <f>IF(OR(L587="",'Infraestruturas Recolha'!$L$108="",'Infraestruturas Recolha'!$C$108="(máximo 300 carateres)"),"",'Infraestruturas Recolha'!$L$108)</f>
        <v/>
      </c>
    </row>
    <row r="588" spans="1:20">
      <c r="A588" s="24" t="str">
        <f>IF(I588="","",IF(OR('Identificação da EG'!$B$7=0,'Identificação da EG'!$B$7=""),"",Capa!$C$10))</f>
        <v/>
      </c>
      <c r="B588" s="24" t="str">
        <f>IF(I588="","",IF(OR('Identificação da EG'!$B$7=0,'Identificação da EG'!$B$7=""),"",'Identificação da EG'!$B$7))</f>
        <v/>
      </c>
      <c r="C588" s="24" t="str">
        <f>IF(I588="","",IF(B588="","",VLOOKUP(B588,Auxiliar!$DK$23:$DL$45,2,0)))</f>
        <v/>
      </c>
      <c r="D588" s="24" t="str">
        <f>IF(I588="","",IF(OR('Identificação da EG'!$B$7=0,'Identificação da EG'!$B$7=""),"","Portugal"))</f>
        <v/>
      </c>
      <c r="E588" s="24" t="str">
        <f>IF(I588="","",'Identificação da EG'!$C$7)</f>
        <v/>
      </c>
      <c r="F588" s="24" t="str">
        <f>IF(I588="","",'Identificação da EG'!$E$7)</f>
        <v/>
      </c>
      <c r="G588" s="24" t="str">
        <f t="shared" si="28"/>
        <v/>
      </c>
      <c r="H588" s="24" t="str">
        <f>IF(I588="","",'Identificação da EG'!$D$7)</f>
        <v/>
      </c>
      <c r="I588" s="144" t="str">
        <f t="shared" si="27"/>
        <v/>
      </c>
      <c r="J588" s="114" t="str">
        <v/>
      </c>
      <c r="K588" s="138"/>
      <c r="L588" s="114" t="str">
        <v/>
      </c>
      <c r="M588" s="114" t="str">
        <v/>
      </c>
      <c r="N588" s="138"/>
      <c r="O588" s="114" t="str">
        <v/>
      </c>
      <c r="P588" s="114" t="str">
        <v/>
      </c>
      <c r="Q588" s="138" t="str">
        <f>IF(L587="","","Nº de alojamentos abrangidos")</f>
        <v/>
      </c>
      <c r="R588" s="138" t="str">
        <f t="shared" si="29"/>
        <v/>
      </c>
      <c r="S588" s="138" t="str" cm="1">
        <f t="array" ref="S588">IF(ISBLANK(INDEX('Infraestruturas Recolha'!$P$31:$T$105,INT((ROWS($B$1:B362)-1)/5)+1,MOD(ROWS($B$1:B362)-1,5)+1)),"",INDEX('Infraestruturas Recolha'!$P$31:$T$105,INT((ROWS($B$1:B362)-1)/5)+1,MOD(ROWS($B$1:B362)-1,5)+1))</f>
        <v/>
      </c>
      <c r="T588" s="138" t="str">
        <f>IF(OR(L588="",'Infraestruturas Recolha'!$L$108="",'Infraestruturas Recolha'!$C$108="(máximo 300 carateres)"),"",'Infraestruturas Recolha'!$L$108)</f>
        <v/>
      </c>
    </row>
    <row r="589" spans="1:20">
      <c r="A589" s="24" t="str">
        <f>IF(I589="","",IF(OR('Identificação da EG'!$B$7=0,'Identificação da EG'!$B$7=""),"",Capa!$C$10))</f>
        <v/>
      </c>
      <c r="B589" s="24" t="str">
        <f>IF(I589="","",IF(OR('Identificação da EG'!$B$7=0,'Identificação da EG'!$B$7=""),"",'Identificação da EG'!$B$7))</f>
        <v/>
      </c>
      <c r="C589" s="24" t="str">
        <f>IF(I589="","",IF(B589="","",VLOOKUP(B589,Auxiliar!$DK$23:$DL$45,2,0)))</f>
        <v/>
      </c>
      <c r="D589" s="24" t="str">
        <f>IF(I589="","",IF(OR('Identificação da EG'!$B$7=0,'Identificação da EG'!$B$7=""),"","Portugal"))</f>
        <v/>
      </c>
      <c r="E589" s="24" t="str">
        <f>IF(I589="","",'Identificação da EG'!$C$7)</f>
        <v/>
      </c>
      <c r="F589" s="24" t="str">
        <f>IF(I589="","",'Identificação da EG'!$E$7)</f>
        <v/>
      </c>
      <c r="G589" s="24" t="str">
        <f t="shared" si="28"/>
        <v/>
      </c>
      <c r="H589" s="24" t="str">
        <f>IF(I589="","",'Identificação da EG'!$D$7)</f>
        <v/>
      </c>
      <c r="I589" s="144" t="str">
        <f t="shared" si="27"/>
        <v/>
      </c>
      <c r="J589" s="114" t="str">
        <v/>
      </c>
      <c r="K589" s="138"/>
      <c r="L589" s="114" t="str">
        <v/>
      </c>
      <c r="M589" s="114" t="str">
        <v/>
      </c>
      <c r="N589" s="138"/>
      <c r="O589" s="114" t="str">
        <v/>
      </c>
      <c r="P589" s="114" t="str">
        <v/>
      </c>
      <c r="Q589" s="138" t="str">
        <f>IF(L587="","","Nº de estabelecimentos abrangidos")</f>
        <v/>
      </c>
      <c r="R589" s="138" t="str">
        <f t="shared" si="29"/>
        <v/>
      </c>
      <c r="S589" s="138" t="str" cm="1">
        <f t="array" ref="S589">IF(ISBLANK(INDEX('Infraestruturas Recolha'!$P$31:$T$105,INT((ROWS($B$1:B363)-1)/5)+1,MOD(ROWS($B$1:B363)-1,5)+1)),"",INDEX('Infraestruturas Recolha'!$P$31:$T$105,INT((ROWS($B$1:B363)-1)/5)+1,MOD(ROWS($B$1:B363)-1,5)+1))</f>
        <v/>
      </c>
      <c r="T589" s="138" t="str">
        <f>IF(OR(L589="",'Infraestruturas Recolha'!$L$108="",'Infraestruturas Recolha'!$C$108="(máximo 300 carateres)"),"",'Infraestruturas Recolha'!$L$108)</f>
        <v/>
      </c>
    </row>
    <row r="590" spans="1:20">
      <c r="A590" s="24" t="str">
        <f>IF(I590="","",IF(OR('Identificação da EG'!$B$7=0,'Identificação da EG'!$B$7=""),"",Capa!$C$10))</f>
        <v/>
      </c>
      <c r="B590" s="24" t="str">
        <f>IF(I590="","",IF(OR('Identificação da EG'!$B$7=0,'Identificação da EG'!$B$7=""),"",'Identificação da EG'!$B$7))</f>
        <v/>
      </c>
      <c r="C590" s="24" t="str">
        <f>IF(I590="","",IF(B590="","",VLOOKUP(B590,Auxiliar!$DK$23:$DL$45,2,0)))</f>
        <v/>
      </c>
      <c r="D590" s="24" t="str">
        <f>IF(I590="","",IF(OR('Identificação da EG'!$B$7=0,'Identificação da EG'!$B$7=""),"","Portugal"))</f>
        <v/>
      </c>
      <c r="E590" s="24" t="str">
        <f>IF(I590="","",'Identificação da EG'!$C$7)</f>
        <v/>
      </c>
      <c r="F590" s="24" t="str">
        <f>IF(I590="","",'Identificação da EG'!$E$7)</f>
        <v/>
      </c>
      <c r="G590" s="24" t="str">
        <f t="shared" si="28"/>
        <v/>
      </c>
      <c r="H590" s="24" t="str">
        <f>IF(I590="","",'Identificação da EG'!$D$7)</f>
        <v/>
      </c>
      <c r="I590" s="144" t="str">
        <f t="shared" si="27"/>
        <v/>
      </c>
      <c r="J590" s="114" t="str">
        <v/>
      </c>
      <c r="K590" s="138"/>
      <c r="L590" s="114" t="str">
        <v/>
      </c>
      <c r="M590" s="114" t="str">
        <v/>
      </c>
      <c r="N590" s="138"/>
      <c r="O590" s="114" t="str">
        <v/>
      </c>
      <c r="P590" s="114" t="str">
        <v/>
      </c>
      <c r="Q590" s="138" t="str">
        <f>IF(L588="","","Nº de alojamentos participantes")</f>
        <v/>
      </c>
      <c r="R590" s="138" t="str">
        <f t="shared" si="29"/>
        <v/>
      </c>
      <c r="S590" s="138" t="str" cm="1">
        <f t="array" ref="S590">IF(ISBLANK(INDEX('Infraestruturas Recolha'!$P$31:$T$105,INT((ROWS($B$1:B364)-1)/5)+1,MOD(ROWS($B$1:B364)-1,5)+1)),"",INDEX('Infraestruturas Recolha'!$P$31:$T$105,INT((ROWS($B$1:B364)-1)/5)+1,MOD(ROWS($B$1:B364)-1,5)+1))</f>
        <v/>
      </c>
      <c r="T590" s="138" t="str">
        <f>IF(OR(L590="",'Infraestruturas Recolha'!$L$108="",'Infraestruturas Recolha'!$C$108="(máximo 300 carateres)"),"",'Infraestruturas Recolha'!$L$108)</f>
        <v/>
      </c>
    </row>
    <row r="591" spans="1:20">
      <c r="A591" s="24" t="str">
        <f>IF(I591="","",IF(OR('Identificação da EG'!$B$7=0,'Identificação da EG'!$B$7=""),"",Capa!$C$10))</f>
        <v/>
      </c>
      <c r="B591" s="24" t="str">
        <f>IF(I591="","",IF(OR('Identificação da EG'!$B$7=0,'Identificação da EG'!$B$7=""),"",'Identificação da EG'!$B$7))</f>
        <v/>
      </c>
      <c r="C591" s="24" t="str">
        <f>IF(I591="","",IF(B591="","",VLOOKUP(B591,Auxiliar!$DK$23:$DL$45,2,0)))</f>
        <v/>
      </c>
      <c r="D591" s="24" t="str">
        <f>IF(I591="","",IF(OR('Identificação da EG'!$B$7=0,'Identificação da EG'!$B$7=""),"","Portugal"))</f>
        <v/>
      </c>
      <c r="E591" s="24" t="str">
        <f>IF(I591="","",'Identificação da EG'!$C$7)</f>
        <v/>
      </c>
      <c r="F591" s="24" t="str">
        <f>IF(I591="","",'Identificação da EG'!$E$7)</f>
        <v/>
      </c>
      <c r="G591" s="24" t="str">
        <f t="shared" si="28"/>
        <v/>
      </c>
      <c r="H591" s="24" t="str">
        <f>IF(I591="","",'Identificação da EG'!$D$7)</f>
        <v/>
      </c>
      <c r="I591" s="144" t="str">
        <f t="shared" si="27"/>
        <v/>
      </c>
      <c r="J591" s="114" t="str">
        <v/>
      </c>
      <c r="K591" s="138"/>
      <c r="L591" s="114" t="str">
        <v/>
      </c>
      <c r="M591" s="114" t="str">
        <v/>
      </c>
      <c r="N591" s="138"/>
      <c r="O591" s="114" t="str">
        <v/>
      </c>
      <c r="P591" s="114" t="str">
        <v/>
      </c>
      <c r="Q591" s="138" t="str">
        <f>IF(L589="","","Nº de estabelecimentos participantes")</f>
        <v/>
      </c>
      <c r="R591" s="138" t="str">
        <f t="shared" si="29"/>
        <v/>
      </c>
      <c r="S591" s="138" t="str" cm="1">
        <f t="array" ref="S591">IF(ISBLANK(INDEX('Infraestruturas Recolha'!$P$31:$T$105,INT((ROWS($B$1:B365)-1)/5)+1,MOD(ROWS($B$1:B365)-1,5)+1)),"",INDEX('Infraestruturas Recolha'!$P$31:$T$105,INT((ROWS($B$1:B365)-1)/5)+1,MOD(ROWS($B$1:B365)-1,5)+1))</f>
        <v/>
      </c>
      <c r="T591" s="138" t="str">
        <f>IF(OR(L591="",'Infraestruturas Recolha'!$L$108="",'Infraestruturas Recolha'!$C$108="(máximo 300 carateres)"),"",'Infraestruturas Recolha'!$L$108)</f>
        <v/>
      </c>
    </row>
    <row r="592" spans="1:20">
      <c r="A592" s="24" t="str">
        <f>IF(I592="","",IF(OR('Identificação da EG'!$B$7=0,'Identificação da EG'!$B$7=""),"",Capa!$C$10))</f>
        <v/>
      </c>
      <c r="B592" s="24" t="str">
        <f>IF(I592="","",IF(OR('Identificação da EG'!$B$7=0,'Identificação da EG'!$B$7=""),"",'Identificação da EG'!$B$7))</f>
        <v/>
      </c>
      <c r="C592" s="24" t="str">
        <f>IF(I592="","",IF(B592="","",VLOOKUP(B592,Auxiliar!$DK$23:$DL$45,2,0)))</f>
        <v/>
      </c>
      <c r="D592" s="24" t="str">
        <f>IF(I592="","",IF(OR('Identificação da EG'!$B$7=0,'Identificação da EG'!$B$7=""),"","Portugal"))</f>
        <v/>
      </c>
      <c r="E592" s="24" t="str">
        <f>IF(I592="","",'Identificação da EG'!$C$7)</f>
        <v/>
      </c>
      <c r="F592" s="24" t="str">
        <f>IF(I592="","",'Identificação da EG'!$E$7)</f>
        <v/>
      </c>
      <c r="G592" s="24" t="str">
        <f t="shared" si="28"/>
        <v/>
      </c>
      <c r="H592" s="24" t="str">
        <f>IF(I592="","",'Identificação da EG'!$D$7)</f>
        <v/>
      </c>
      <c r="I592" s="144" t="str">
        <f t="shared" si="27"/>
        <v/>
      </c>
      <c r="J592" s="114" t="str">
        <v/>
      </c>
      <c r="K592" s="138"/>
      <c r="L592" s="114" t="str">
        <v/>
      </c>
      <c r="M592" s="114" t="str">
        <v/>
      </c>
      <c r="N592" s="138"/>
      <c r="O592" s="114" t="str">
        <v/>
      </c>
      <c r="P592" s="114" t="str">
        <v/>
      </c>
      <c r="Q592" s="138" t="str">
        <f>IF(L592="","","Nº de contentores")</f>
        <v/>
      </c>
      <c r="R592" s="138" t="str">
        <f t="shared" si="29"/>
        <v/>
      </c>
      <c r="S592" s="138" t="str" cm="1">
        <f t="array" ref="S592">IF(ISBLANK(INDEX('Infraestruturas Recolha'!$P$31:$T$105,INT((ROWS($B$1:B366)-1)/5)+1,MOD(ROWS($B$1:B366)-1,5)+1)),"",INDEX('Infraestruturas Recolha'!$P$31:$T$105,INT((ROWS($B$1:B366)-1)/5)+1,MOD(ROWS($B$1:B366)-1,5)+1))</f>
        <v/>
      </c>
      <c r="T592" s="138" t="str">
        <f>IF(OR(L592="",'Infraestruturas Recolha'!$L$108="",'Infraestruturas Recolha'!$C$108="(máximo 300 carateres)"),"",'Infraestruturas Recolha'!$L$108)</f>
        <v/>
      </c>
    </row>
    <row r="593" spans="1:20">
      <c r="A593" s="24" t="str">
        <f>IF(I593="","",IF(OR('Identificação da EG'!$B$7=0,'Identificação da EG'!$B$7=""),"",Capa!$C$10))</f>
        <v/>
      </c>
      <c r="B593" s="24" t="str">
        <f>IF(I593="","",IF(OR('Identificação da EG'!$B$7=0,'Identificação da EG'!$B$7=""),"",'Identificação da EG'!$B$7))</f>
        <v/>
      </c>
      <c r="C593" s="24" t="str">
        <f>IF(I593="","",IF(B593="","",VLOOKUP(B593,Auxiliar!$DK$23:$DL$45,2,0)))</f>
        <v/>
      </c>
      <c r="D593" s="24" t="str">
        <f>IF(I593="","",IF(OR('Identificação da EG'!$B$7=0,'Identificação da EG'!$B$7=""),"","Portugal"))</f>
        <v/>
      </c>
      <c r="E593" s="24" t="str">
        <f>IF(I593="","",'Identificação da EG'!$C$7)</f>
        <v/>
      </c>
      <c r="F593" s="24" t="str">
        <f>IF(I593="","",'Identificação da EG'!$E$7)</f>
        <v/>
      </c>
      <c r="G593" s="24" t="str">
        <f t="shared" si="28"/>
        <v/>
      </c>
      <c r="H593" s="24" t="str">
        <f>IF(I593="","",'Identificação da EG'!$D$7)</f>
        <v/>
      </c>
      <c r="I593" s="144" t="str">
        <f t="shared" si="27"/>
        <v/>
      </c>
      <c r="J593" s="114" t="str">
        <v/>
      </c>
      <c r="K593" s="138"/>
      <c r="L593" s="114" t="str">
        <v/>
      </c>
      <c r="M593" s="114" t="str">
        <v/>
      </c>
      <c r="N593" s="138"/>
      <c r="O593" s="114" t="str">
        <v/>
      </c>
      <c r="P593" s="114" t="str">
        <v/>
      </c>
      <c r="Q593" s="138" t="str">
        <f>IF(L592="","","Nº de alojamentos abrangidos")</f>
        <v/>
      </c>
      <c r="R593" s="138" t="str">
        <f t="shared" si="29"/>
        <v/>
      </c>
      <c r="S593" s="138" t="str" cm="1">
        <f t="array" ref="S593">IF(ISBLANK(INDEX('Infraestruturas Recolha'!$P$31:$T$105,INT((ROWS($B$1:B367)-1)/5)+1,MOD(ROWS($B$1:B367)-1,5)+1)),"",INDEX('Infraestruturas Recolha'!$P$31:$T$105,INT((ROWS($B$1:B367)-1)/5)+1,MOD(ROWS($B$1:B367)-1,5)+1))</f>
        <v/>
      </c>
      <c r="T593" s="138" t="str">
        <f>IF(OR(L593="",'Infraestruturas Recolha'!$L$108="",'Infraestruturas Recolha'!$C$108="(máximo 300 carateres)"),"",'Infraestruturas Recolha'!$L$108)</f>
        <v/>
      </c>
    </row>
    <row r="594" spans="1:20">
      <c r="A594" s="24" t="str">
        <f>IF(I594="","",IF(OR('Identificação da EG'!$B$7=0,'Identificação da EG'!$B$7=""),"",Capa!$C$10))</f>
        <v/>
      </c>
      <c r="B594" s="24" t="str">
        <f>IF(I594="","",IF(OR('Identificação da EG'!$B$7=0,'Identificação da EG'!$B$7=""),"",'Identificação da EG'!$B$7))</f>
        <v/>
      </c>
      <c r="C594" s="24" t="str">
        <f>IF(I594="","",IF(B594="","",VLOOKUP(B594,Auxiliar!$DK$23:$DL$45,2,0)))</f>
        <v/>
      </c>
      <c r="D594" s="24" t="str">
        <f>IF(I594="","",IF(OR('Identificação da EG'!$B$7=0,'Identificação da EG'!$B$7=""),"","Portugal"))</f>
        <v/>
      </c>
      <c r="E594" s="24" t="str">
        <f>IF(I594="","",'Identificação da EG'!$C$7)</f>
        <v/>
      </c>
      <c r="F594" s="24" t="str">
        <f>IF(I594="","",'Identificação da EG'!$E$7)</f>
        <v/>
      </c>
      <c r="G594" s="24" t="str">
        <f t="shared" si="28"/>
        <v/>
      </c>
      <c r="H594" s="24" t="str">
        <f>IF(I594="","",'Identificação da EG'!$D$7)</f>
        <v/>
      </c>
      <c r="I594" s="144" t="str">
        <f t="shared" si="27"/>
        <v/>
      </c>
      <c r="J594" s="114" t="str">
        <v/>
      </c>
      <c r="K594" s="138"/>
      <c r="L594" s="114" t="str">
        <v/>
      </c>
      <c r="M594" s="114" t="str">
        <v/>
      </c>
      <c r="N594" s="138"/>
      <c r="O594" s="114" t="str">
        <v/>
      </c>
      <c r="P594" s="114" t="str">
        <v/>
      </c>
      <c r="Q594" s="138" t="str">
        <f>IF(L592="","","Nº de estabelecimentos abrangidos")</f>
        <v/>
      </c>
      <c r="R594" s="138" t="str">
        <f t="shared" si="29"/>
        <v/>
      </c>
      <c r="S594" s="138" t="str" cm="1">
        <f t="array" ref="S594">IF(ISBLANK(INDEX('Infraestruturas Recolha'!$P$31:$T$105,INT((ROWS($B$1:B368)-1)/5)+1,MOD(ROWS($B$1:B368)-1,5)+1)),"",INDEX('Infraestruturas Recolha'!$P$31:$T$105,INT((ROWS($B$1:B368)-1)/5)+1,MOD(ROWS($B$1:B368)-1,5)+1))</f>
        <v/>
      </c>
      <c r="T594" s="138" t="str">
        <f>IF(OR(L594="",'Infraestruturas Recolha'!$L$108="",'Infraestruturas Recolha'!$C$108="(máximo 300 carateres)"),"",'Infraestruturas Recolha'!$L$108)</f>
        <v/>
      </c>
    </row>
    <row r="595" spans="1:20">
      <c r="A595" s="24" t="str">
        <f>IF(I595="","",IF(OR('Identificação da EG'!$B$7=0,'Identificação da EG'!$B$7=""),"",Capa!$C$10))</f>
        <v/>
      </c>
      <c r="B595" s="24" t="str">
        <f>IF(I595="","",IF(OR('Identificação da EG'!$B$7=0,'Identificação da EG'!$B$7=""),"",'Identificação da EG'!$B$7))</f>
        <v/>
      </c>
      <c r="C595" s="24" t="str">
        <f>IF(I595="","",IF(B595="","",VLOOKUP(B595,Auxiliar!$DK$23:$DL$45,2,0)))</f>
        <v/>
      </c>
      <c r="D595" s="24" t="str">
        <f>IF(I595="","",IF(OR('Identificação da EG'!$B$7=0,'Identificação da EG'!$B$7=""),"","Portugal"))</f>
        <v/>
      </c>
      <c r="E595" s="24" t="str">
        <f>IF(I595="","",'Identificação da EG'!$C$7)</f>
        <v/>
      </c>
      <c r="F595" s="24" t="str">
        <f>IF(I595="","",'Identificação da EG'!$E$7)</f>
        <v/>
      </c>
      <c r="G595" s="24" t="str">
        <f t="shared" si="28"/>
        <v/>
      </c>
      <c r="H595" s="24" t="str">
        <f>IF(I595="","",'Identificação da EG'!$D$7)</f>
        <v/>
      </c>
      <c r="I595" s="144" t="str">
        <f t="shared" si="27"/>
        <v/>
      </c>
      <c r="J595" s="114" t="str">
        <v/>
      </c>
      <c r="K595" s="138"/>
      <c r="L595" s="114" t="str">
        <v/>
      </c>
      <c r="M595" s="114" t="str">
        <v/>
      </c>
      <c r="N595" s="138"/>
      <c r="O595" s="114" t="str">
        <v/>
      </c>
      <c r="P595" s="114" t="str">
        <v/>
      </c>
      <c r="Q595" s="138" t="str">
        <f>IF(L593="","","Nº de alojamentos participantes")</f>
        <v/>
      </c>
      <c r="R595" s="138" t="str">
        <f t="shared" si="29"/>
        <v/>
      </c>
      <c r="S595" s="138" t="str" cm="1">
        <f t="array" ref="S595">IF(ISBLANK(INDEX('Infraestruturas Recolha'!$P$31:$T$105,INT((ROWS($B$1:B369)-1)/5)+1,MOD(ROWS($B$1:B369)-1,5)+1)),"",INDEX('Infraestruturas Recolha'!$P$31:$T$105,INT((ROWS($B$1:B369)-1)/5)+1,MOD(ROWS($B$1:B369)-1,5)+1))</f>
        <v/>
      </c>
      <c r="T595" s="138" t="str">
        <f>IF(OR(L595="",'Infraestruturas Recolha'!$L$108="",'Infraestruturas Recolha'!$C$108="(máximo 300 carateres)"),"",'Infraestruturas Recolha'!$L$108)</f>
        <v/>
      </c>
    </row>
    <row r="596" spans="1:20">
      <c r="A596" s="24" t="str">
        <f>IF(I596="","",IF(OR('Identificação da EG'!$B$7=0,'Identificação da EG'!$B$7=""),"",Capa!$C$10))</f>
        <v/>
      </c>
      <c r="B596" s="24" t="str">
        <f>IF(I596="","",IF(OR('Identificação da EG'!$B$7=0,'Identificação da EG'!$B$7=""),"",'Identificação da EG'!$B$7))</f>
        <v/>
      </c>
      <c r="C596" s="24" t="str">
        <f>IF(I596="","",IF(B596="","",VLOOKUP(B596,Auxiliar!$DK$23:$DL$45,2,0)))</f>
        <v/>
      </c>
      <c r="D596" s="24" t="str">
        <f>IF(I596="","",IF(OR('Identificação da EG'!$B$7=0,'Identificação da EG'!$B$7=""),"","Portugal"))</f>
        <v/>
      </c>
      <c r="E596" s="24" t="str">
        <f>IF(I596="","",'Identificação da EG'!$C$7)</f>
        <v/>
      </c>
      <c r="F596" s="24" t="str">
        <f>IF(I596="","",'Identificação da EG'!$E$7)</f>
        <v/>
      </c>
      <c r="G596" s="24" t="str">
        <f t="shared" si="28"/>
        <v/>
      </c>
      <c r="H596" s="24" t="str">
        <f>IF(I596="","",'Identificação da EG'!$D$7)</f>
        <v/>
      </c>
      <c r="I596" s="144" t="str">
        <f t="shared" si="27"/>
        <v/>
      </c>
      <c r="J596" s="114" t="str">
        <v/>
      </c>
      <c r="K596" s="138"/>
      <c r="L596" s="114" t="str">
        <v/>
      </c>
      <c r="M596" s="114" t="str">
        <v/>
      </c>
      <c r="N596" s="138"/>
      <c r="O596" s="114" t="str">
        <v/>
      </c>
      <c r="P596" s="114" t="str">
        <v/>
      </c>
      <c r="Q596" s="138" t="str">
        <f>IF(L594="","","Nº de estabelecimentos participantes")</f>
        <v/>
      </c>
      <c r="R596" s="138" t="str">
        <f t="shared" si="29"/>
        <v/>
      </c>
      <c r="S596" s="138" t="str" cm="1">
        <f t="array" ref="S596">IF(ISBLANK(INDEX('Infraestruturas Recolha'!$P$31:$T$105,INT((ROWS($B$1:B370)-1)/5)+1,MOD(ROWS($B$1:B370)-1,5)+1)),"",INDEX('Infraestruturas Recolha'!$P$31:$T$105,INT((ROWS($B$1:B370)-1)/5)+1,MOD(ROWS($B$1:B370)-1,5)+1))</f>
        <v/>
      </c>
      <c r="T596" s="138" t="str">
        <f>IF(OR(L596="",'Infraestruturas Recolha'!$L$108="",'Infraestruturas Recolha'!$C$108="(máximo 300 carateres)"),"",'Infraestruturas Recolha'!$L$108)</f>
        <v/>
      </c>
    </row>
    <row r="597" spans="1:20">
      <c r="A597" s="24" t="str">
        <f>IF(I597="","",IF(OR('Identificação da EG'!$B$7=0,'Identificação da EG'!$B$7=""),"",Capa!$C$10))</f>
        <v/>
      </c>
      <c r="B597" s="24" t="str">
        <f>IF(I597="","",IF(OR('Identificação da EG'!$B$7=0,'Identificação da EG'!$B$7=""),"",'Identificação da EG'!$B$7))</f>
        <v/>
      </c>
      <c r="C597" s="24" t="str">
        <f>IF(I597="","",IF(B597="","",VLOOKUP(B597,Auxiliar!$DK$23:$DL$45,2,0)))</f>
        <v/>
      </c>
      <c r="D597" s="24" t="str">
        <f>IF(I597="","",IF(OR('Identificação da EG'!$B$7=0,'Identificação da EG'!$B$7=""),"","Portugal"))</f>
        <v/>
      </c>
      <c r="E597" s="24" t="str">
        <f>IF(I597="","",'Identificação da EG'!$C$7)</f>
        <v/>
      </c>
      <c r="F597" s="24" t="str">
        <f>IF(I597="","",'Identificação da EG'!$E$7)</f>
        <v/>
      </c>
      <c r="G597" s="24" t="str">
        <f t="shared" si="28"/>
        <v/>
      </c>
      <c r="H597" s="24" t="str">
        <f>IF(I597="","",'Identificação da EG'!$D$7)</f>
        <v/>
      </c>
      <c r="I597" s="144" t="str">
        <f t="shared" si="27"/>
        <v/>
      </c>
      <c r="J597" s="114" t="str">
        <v/>
      </c>
      <c r="K597" s="138"/>
      <c r="L597" s="114" t="str">
        <v/>
      </c>
      <c r="M597" s="114" t="str">
        <v/>
      </c>
      <c r="N597" s="138"/>
      <c r="O597" s="114" t="str">
        <v/>
      </c>
      <c r="P597" s="114" t="str">
        <v/>
      </c>
      <c r="Q597" s="138" t="str">
        <f>IF(L597="","","Nº de contentores")</f>
        <v/>
      </c>
      <c r="R597" s="138" t="str">
        <f t="shared" si="29"/>
        <v/>
      </c>
      <c r="S597" s="138" t="str" cm="1">
        <f t="array" ref="S597">IF(ISBLANK(INDEX('Infraestruturas Recolha'!$P$31:$T$105,INT((ROWS($B$1:B371)-1)/5)+1,MOD(ROWS($B$1:B371)-1,5)+1)),"",INDEX('Infraestruturas Recolha'!$P$31:$T$105,INT((ROWS($B$1:B371)-1)/5)+1,MOD(ROWS($B$1:B371)-1,5)+1))</f>
        <v/>
      </c>
      <c r="T597" s="138" t="str">
        <f>IF(OR(L597="",'Infraestruturas Recolha'!$L$108="",'Infraestruturas Recolha'!$C$108="(máximo 300 carateres)"),"",'Infraestruturas Recolha'!$L$108)</f>
        <v/>
      </c>
    </row>
    <row r="598" spans="1:20">
      <c r="A598" s="24" t="str">
        <f>IF(I598="","",IF(OR('Identificação da EG'!$B$7=0,'Identificação da EG'!$B$7=""),"",Capa!$C$10))</f>
        <v/>
      </c>
      <c r="B598" s="24" t="str">
        <f>IF(I598="","",IF(OR('Identificação da EG'!$B$7=0,'Identificação da EG'!$B$7=""),"",'Identificação da EG'!$B$7))</f>
        <v/>
      </c>
      <c r="C598" s="24" t="str">
        <f>IF(I598="","",IF(B598="","",VLOOKUP(B598,Auxiliar!$DK$23:$DL$45,2,0)))</f>
        <v/>
      </c>
      <c r="D598" s="24" t="str">
        <f>IF(I598="","",IF(OR('Identificação da EG'!$B$7=0,'Identificação da EG'!$B$7=""),"","Portugal"))</f>
        <v/>
      </c>
      <c r="E598" s="24" t="str">
        <f>IF(I598="","",'Identificação da EG'!$C$7)</f>
        <v/>
      </c>
      <c r="F598" s="24" t="str">
        <f>IF(I598="","",'Identificação da EG'!$E$7)</f>
        <v/>
      </c>
      <c r="G598" s="24" t="str">
        <f t="shared" si="28"/>
        <v/>
      </c>
      <c r="H598" s="24" t="str">
        <f>IF(I598="","",'Identificação da EG'!$D$7)</f>
        <v/>
      </c>
      <c r="I598" s="144" t="str">
        <f t="shared" si="27"/>
        <v/>
      </c>
      <c r="J598" s="114" t="str">
        <v/>
      </c>
      <c r="K598" s="138"/>
      <c r="L598" s="114" t="str">
        <v/>
      </c>
      <c r="M598" s="114" t="str">
        <v/>
      </c>
      <c r="N598" s="138"/>
      <c r="O598" s="114" t="str">
        <v/>
      </c>
      <c r="P598" s="114" t="str">
        <v/>
      </c>
      <c r="Q598" s="138" t="str">
        <f>IF(L597="","","Nº de alojamentos abrangidos")</f>
        <v/>
      </c>
      <c r="R598" s="138" t="str">
        <f t="shared" si="29"/>
        <v/>
      </c>
      <c r="S598" s="138" t="str" cm="1">
        <f t="array" ref="S598">IF(ISBLANK(INDEX('Infraestruturas Recolha'!$P$31:$T$105,INT((ROWS($B$1:B372)-1)/5)+1,MOD(ROWS($B$1:B372)-1,5)+1)),"",INDEX('Infraestruturas Recolha'!$P$31:$T$105,INT((ROWS($B$1:B372)-1)/5)+1,MOD(ROWS($B$1:B372)-1,5)+1))</f>
        <v/>
      </c>
      <c r="T598" s="138" t="str">
        <f>IF(OR(L598="",'Infraestruturas Recolha'!$L$108="",'Infraestruturas Recolha'!$C$108="(máximo 300 carateres)"),"",'Infraestruturas Recolha'!$L$108)</f>
        <v/>
      </c>
    </row>
    <row r="599" spans="1:20">
      <c r="A599" s="24" t="str">
        <f>IF(I599="","",IF(OR('Identificação da EG'!$B$7=0,'Identificação da EG'!$B$7=""),"",Capa!$C$10))</f>
        <v/>
      </c>
      <c r="B599" s="24" t="str">
        <f>IF(I599="","",IF(OR('Identificação da EG'!$B$7=0,'Identificação da EG'!$B$7=""),"",'Identificação da EG'!$B$7))</f>
        <v/>
      </c>
      <c r="C599" s="24" t="str">
        <f>IF(I599="","",IF(B599="","",VLOOKUP(B599,Auxiliar!$DK$23:$DL$45,2,0)))</f>
        <v/>
      </c>
      <c r="D599" s="24" t="str">
        <f>IF(I599="","",IF(OR('Identificação da EG'!$B$7=0,'Identificação da EG'!$B$7=""),"","Portugal"))</f>
        <v/>
      </c>
      <c r="E599" s="24" t="str">
        <f>IF(I599="","",'Identificação da EG'!$C$7)</f>
        <v/>
      </c>
      <c r="F599" s="24" t="str">
        <f>IF(I599="","",'Identificação da EG'!$E$7)</f>
        <v/>
      </c>
      <c r="G599" s="24" t="str">
        <f t="shared" si="28"/>
        <v/>
      </c>
      <c r="H599" s="24" t="str">
        <f>IF(I599="","",'Identificação da EG'!$D$7)</f>
        <v/>
      </c>
      <c r="I599" s="138" t="str">
        <f t="shared" si="27"/>
        <v/>
      </c>
      <c r="J599" s="138" t="str">
        <v/>
      </c>
      <c r="K599" s="138"/>
      <c r="L599" s="138" t="str">
        <v/>
      </c>
      <c r="M599" s="138" t="str">
        <v/>
      </c>
      <c r="N599" s="138"/>
      <c r="O599" s="138" t="str">
        <v/>
      </c>
      <c r="P599" s="138" t="str">
        <v/>
      </c>
      <c r="Q599" s="138" t="str">
        <f>IF(L597="","","Nº de estabelecimentos abrangidos")</f>
        <v/>
      </c>
      <c r="R599" s="138" t="str">
        <f t="shared" si="29"/>
        <v/>
      </c>
      <c r="S599" s="138" t="str" cm="1">
        <f t="array" ref="S599">IF(ISBLANK(INDEX('Infraestruturas Recolha'!$P$31:$T$105,INT((ROWS($B$1:B373)-1)/5)+1,MOD(ROWS($B$1:B373)-1,5)+1)),"",INDEX('Infraestruturas Recolha'!$P$31:$T$105,INT((ROWS($B$1:B373)-1)/5)+1,MOD(ROWS($B$1:B373)-1,5)+1))</f>
        <v/>
      </c>
      <c r="T599" s="138" t="str">
        <f>IF(OR(L599="",'Infraestruturas Recolha'!$L$108="",'Infraestruturas Recolha'!$C$108="(máximo 300 carateres)"),"",'Infraestruturas Recolha'!$L$108)</f>
        <v/>
      </c>
    </row>
    <row r="600" spans="1:20">
      <c r="A600" s="24" t="str">
        <f>IF(I600="","",IF(OR('Identificação da EG'!$B$7=0,'Identificação da EG'!$B$7=""),"",Capa!$C$10))</f>
        <v/>
      </c>
      <c r="B600" s="24" t="str">
        <f>IF(I600="","",IF(OR('Identificação da EG'!$B$7=0,'Identificação da EG'!$B$7=""),"",'Identificação da EG'!$B$7))</f>
        <v/>
      </c>
      <c r="C600" s="24" t="str">
        <f>IF(I600="","",IF(B600="","",VLOOKUP(B600,Auxiliar!$DK$23:$DL$45,2,0)))</f>
        <v/>
      </c>
      <c r="D600" s="24" t="str">
        <f>IF(I600="","",IF(OR('Identificação da EG'!$B$7=0,'Identificação da EG'!$B$7=""),"","Portugal"))</f>
        <v/>
      </c>
      <c r="E600" s="24" t="str">
        <f>IF(I600="","",'Identificação da EG'!$C$7)</f>
        <v/>
      </c>
      <c r="F600" s="24" t="str">
        <f>IF(I600="","",'Identificação da EG'!$E$7)</f>
        <v/>
      </c>
      <c r="G600" s="24" t="str">
        <f t="shared" si="28"/>
        <v/>
      </c>
      <c r="H600" s="24" t="str">
        <f>IF(I600="","",'Identificação da EG'!$D$7)</f>
        <v/>
      </c>
      <c r="I600" s="138" t="str">
        <f t="shared" si="27"/>
        <v/>
      </c>
      <c r="J600" s="138" t="str">
        <v/>
      </c>
      <c r="K600" s="138"/>
      <c r="L600" s="138" t="str">
        <v/>
      </c>
      <c r="M600" s="138" t="str">
        <v/>
      </c>
      <c r="N600" s="138"/>
      <c r="O600" s="138" t="str">
        <v/>
      </c>
      <c r="P600" s="138" t="str">
        <v/>
      </c>
      <c r="Q600" s="138" t="str">
        <f>IF(L598="","","Nº de alojamentos participantes")</f>
        <v/>
      </c>
      <c r="R600" s="138" t="str">
        <f t="shared" si="29"/>
        <v/>
      </c>
      <c r="S600" s="138" t="str" cm="1">
        <f t="array" ref="S600">IF(ISBLANK(INDEX('Infraestruturas Recolha'!$P$31:$T$105,INT((ROWS($B$1:B374)-1)/5)+1,MOD(ROWS($B$1:B374)-1,5)+1)),"",INDEX('Infraestruturas Recolha'!$P$31:$T$105,INT((ROWS($B$1:B374)-1)/5)+1,MOD(ROWS($B$1:B374)-1,5)+1))</f>
        <v/>
      </c>
      <c r="T600" s="138" t="str">
        <f>IF(OR(L600="",'Infraestruturas Recolha'!$L$108="",'Infraestruturas Recolha'!$C$108="(máximo 300 carateres)"),"",'Infraestruturas Recolha'!$L$108)</f>
        <v/>
      </c>
    </row>
    <row r="601" spans="1:20">
      <c r="A601" s="24" t="str">
        <f>IF(I601="","",IF(OR('Identificação da EG'!$B$7=0,'Identificação da EG'!$B$7=""),"",Capa!$C$10))</f>
        <v/>
      </c>
      <c r="B601" s="24" t="str">
        <f>IF(I601="","",IF(OR('Identificação da EG'!$B$7=0,'Identificação da EG'!$B$7=""),"",'Identificação da EG'!$B$7))</f>
        <v/>
      </c>
      <c r="C601" s="24" t="str">
        <f>IF(I601="","",IF(B601="","",VLOOKUP(B601,Auxiliar!$DK$23:$DL$45,2,0)))</f>
        <v/>
      </c>
      <c r="D601" s="24" t="str">
        <f>IF(I601="","",IF(OR('Identificação da EG'!$B$7=0,'Identificação da EG'!$B$7=""),"","Portugal"))</f>
        <v/>
      </c>
      <c r="E601" s="24" t="str">
        <f>IF(I601="","",'Identificação da EG'!$C$7)</f>
        <v/>
      </c>
      <c r="F601" s="24" t="str">
        <f>IF(I601="","",'Identificação da EG'!$E$7)</f>
        <v/>
      </c>
      <c r="G601" s="24" t="str">
        <f t="shared" si="28"/>
        <v/>
      </c>
      <c r="H601" s="24" t="str">
        <f>IF(I601="","",'Identificação da EG'!$D$7)</f>
        <v/>
      </c>
      <c r="I601" s="138" t="str">
        <f t="shared" si="27"/>
        <v/>
      </c>
      <c r="J601" s="138" t="str">
        <v/>
      </c>
      <c r="K601" s="138"/>
      <c r="L601" s="138" t="str">
        <v/>
      </c>
      <c r="M601" s="138" t="str">
        <v/>
      </c>
      <c r="N601" s="138"/>
      <c r="O601" s="138" t="str">
        <v/>
      </c>
      <c r="P601" s="138" t="str">
        <v/>
      </c>
      <c r="Q601" s="138" t="str">
        <f>IF(L599="","","Nº de estabelecimentos participantes")</f>
        <v/>
      </c>
      <c r="R601" s="138" t="str">
        <f t="shared" si="29"/>
        <v/>
      </c>
      <c r="S601" s="138" t="str" cm="1">
        <f t="array" ref="S601">IF(ISBLANK(INDEX('Infraestruturas Recolha'!$P$31:$T$105,INT((ROWS($B$1:B375)-1)/5)+1,MOD(ROWS($B$1:B375)-1,5)+1)),"",INDEX('Infraestruturas Recolha'!$P$31:$T$105,INT((ROWS($B$1:B375)-1)/5)+1,MOD(ROWS($B$1:B375)-1,5)+1))</f>
        <v/>
      </c>
      <c r="T601" s="138" t="str">
        <f>IF(OR(L601="",'Infraestruturas Recolha'!$L$108="",'Infraestruturas Recolha'!$C$108="(máximo 300 carateres)"),"",'Infraestruturas Recolha'!$L$108)</f>
        <v/>
      </c>
    </row>
    <row r="602" spans="1:20">
      <c r="A602" s="24" t="str">
        <f>IF(I602="","",IF(OR('Identificação da EG'!$B$7=0,'Identificação da EG'!$B$7=""),"",Capa!$C$10))</f>
        <v/>
      </c>
      <c r="B602" s="24" t="str">
        <f>IF(I602="","",IF(OR('Identificação da EG'!$B$7=0,'Identificação da EG'!$B$7=""),"",'Identificação da EG'!$B$7))</f>
        <v/>
      </c>
      <c r="C602" s="24" t="str">
        <f>IF(I602="","",IF(B602="","",VLOOKUP(B602,Auxiliar!$DK$23:$DL$45,2,0)))</f>
        <v/>
      </c>
      <c r="D602" s="24" t="str">
        <f>IF(I602="","",IF(OR('Identificação da EG'!$B$7=0,'Identificação da EG'!$B$7=""),"","Portugal"))</f>
        <v/>
      </c>
      <c r="E602" s="24" t="str">
        <f>IF(I602="","",'Identificação da EG'!$C$7)</f>
        <v/>
      </c>
      <c r="F602" s="24" t="str">
        <f>IF(I602="","",'Identificação da EG'!$E$7)</f>
        <v/>
      </c>
      <c r="G602" s="24" t="str">
        <f t="shared" si="28"/>
        <v/>
      </c>
      <c r="H602" s="24" t="str">
        <f>IF(I602="","",'Identificação da EG'!$D$7)</f>
        <v/>
      </c>
      <c r="I602" s="138" t="str">
        <f>IF(L602="","","Recolha seletiva de biorresíduos verdes")</f>
        <v/>
      </c>
      <c r="J602" s="138" t="str" cm="1">
        <f t="array" ref="J602:J976">IF(INDEX('Infraestruturas Recolha'!W31:W105,INT((_xlfn.SEQUENCE(ROWS('Infraestruturas Recolha'!W31:W105)*5,1,1,1)-1)/5)+1)=0,"",INDEX('Infraestruturas Recolha'!W31:W105,INT((_xlfn.SEQUENCE(ROWS('Infraestruturas Recolha'!W31:W105)*5,1,1,1)-1)/5)+1))</f>
        <v/>
      </c>
      <c r="K602" s="138"/>
      <c r="L602" s="138" t="str" cm="1">
        <f t="array" ref="L602:L976">IF(INDEX('Infraestruturas Recolha'!X31:X105,INT((_xlfn.SEQUENCE(ROWS('Infraestruturas Recolha'!X31:X105)*5,1,1,1)-1)/5)+1)=0,"",INDEX('Infraestruturas Recolha'!X31:X105,INT((_xlfn.SEQUENCE(ROWS('Infraestruturas Recolha'!X31:X105)*5,1,1,1)-1)/5)+1))</f>
        <v/>
      </c>
      <c r="M602" s="138"/>
      <c r="N602" s="138" t="str" cm="1">
        <f t="array" ref="N602:N976">IF(INDEX('Infraestruturas Recolha'!Y31:Y105,INT((_xlfn.SEQUENCE(ROWS('Infraestruturas Recolha'!Y31:Y105)*5,1,1,1)-1)/5)+1)=0,"",INDEX('Infraestruturas Recolha'!Y31:Y105,INT((_xlfn.SEQUENCE(ROWS('Infraestruturas Recolha'!Y31:Y105)*5,1,1,1)-1)/5)+1))</f>
        <v/>
      </c>
      <c r="O602" s="138" t="str" cm="1">
        <f t="array" ref="O602:O976">IF(INDEX('Infraestruturas Recolha'!Z31:Z105,INT((_xlfn.SEQUENCE(ROWS('Infraestruturas Recolha'!Z31:Z105)*5,1,1,1)-1)/5)+1)=0,"",INDEX('Infraestruturas Recolha'!Z31:Z105,INT((_xlfn.SEQUENCE(ROWS('Infraestruturas Recolha'!Z31:Z105)*5,1,1,1)-1)/5)+1))</f>
        <v/>
      </c>
      <c r="P602" s="138" t="str" cm="1">
        <f t="array" ref="P602:P976">IF(INDEX('Infraestruturas Recolha'!AA31:AA105,INT((_xlfn.SEQUENCE(ROWS('Infraestruturas Recolha'!AA31:AA105)*5,1,1,1)-1)/5)+1)=0,"",INDEX('Infraestruturas Recolha'!AA31:AA105,INT((_xlfn.SEQUENCE(ROWS('Infraestruturas Recolha'!AA31:AA105)*5,1,1,1)-1)/5)+1))</f>
        <v/>
      </c>
      <c r="Q602" s="138" t="str">
        <f>IF(L602="","","Nº de infraestruturas")</f>
        <v/>
      </c>
      <c r="R602" s="138" t="str">
        <f t="shared" si="29"/>
        <v/>
      </c>
      <c r="S602" s="138" t="str" cm="1">
        <f t="array" ref="S602">IF(ISBLANK(INDEX('Infraestruturas Recolha'!$AB$31:$AF$105,INT((ROWS($B$1:B1)-1)/5)+1,MOD(ROWS($B$1:B1)-1,5)+1)),"",INDEX('Infraestruturas Recolha'!$AB$31:$AF$105,INT((ROWS($B$1:B1)-1)/5)+1,MOD(ROWS($B$1:B1)-1,5)+1))</f>
        <v/>
      </c>
      <c r="T602" s="138" t="str">
        <f>IF(OR(L602="",'Infraestruturas Recolha'!$L$108="",'Infraestruturas Recolha'!$C$108="(máximo 300 carateres)"),"",'Infraestruturas Recolha'!$L$108)</f>
        <v/>
      </c>
    </row>
    <row r="603" spans="1:20">
      <c r="A603" s="24" t="str">
        <f>IF(I603="","",IF(OR('Identificação da EG'!$B$7=0,'Identificação da EG'!$B$7=""),"",Capa!$C$10))</f>
        <v/>
      </c>
      <c r="B603" s="24" t="str">
        <f>IF(I603="","",IF(OR('Identificação da EG'!$B$7=0,'Identificação da EG'!$B$7=""),"",'Identificação da EG'!$B$7))</f>
        <v/>
      </c>
      <c r="C603" s="24" t="str">
        <f>IF(I603="","",IF(B603="","",VLOOKUP(B603,Auxiliar!$DK$23:$DL$45,2,0)))</f>
        <v/>
      </c>
      <c r="D603" s="24" t="str">
        <f>IF(I603="","",IF(OR('Identificação da EG'!$B$7=0,'Identificação da EG'!$B$7=""),"","Portugal"))</f>
        <v/>
      </c>
      <c r="E603" s="24" t="str">
        <f>IF(I603="","",'Identificação da EG'!$C$7)</f>
        <v/>
      </c>
      <c r="F603" s="24" t="str">
        <f>IF(I603="","",'Identificação da EG'!$E$7)</f>
        <v/>
      </c>
      <c r="G603" s="24" t="str">
        <f t="shared" si="28"/>
        <v/>
      </c>
      <c r="H603" s="24" t="str">
        <f>IF(I603="","",'Identificação da EG'!$D$7)</f>
        <v/>
      </c>
      <c r="I603" s="138" t="str">
        <f t="shared" ref="I603:I666" si="30">IF(L603="","","Recolha seletiva de biorresíduos verdes")</f>
        <v/>
      </c>
      <c r="J603" s="138" t="str">
        <v/>
      </c>
      <c r="K603" s="138"/>
      <c r="L603" s="138" t="str">
        <v/>
      </c>
      <c r="M603" s="138"/>
      <c r="N603" s="138" t="str">
        <v/>
      </c>
      <c r="O603" s="138" t="str">
        <v/>
      </c>
      <c r="P603" s="138" t="str">
        <v/>
      </c>
      <c r="Q603" s="138" t="str">
        <f>IF(L602="","","Nº de alojamentos abrangidos")</f>
        <v/>
      </c>
      <c r="R603" s="138" t="str">
        <f t="shared" si="29"/>
        <v/>
      </c>
      <c r="S603" s="138" t="str" cm="1">
        <f t="array" ref="S603">IF(ISBLANK(INDEX('Infraestruturas Recolha'!$AB$31:$AF$105,INT((ROWS($B$1:B2)-1)/5)+1,MOD(ROWS($B$1:B2)-1,5)+1)),"",INDEX('Infraestruturas Recolha'!$AB$31:$AF$105,INT((ROWS($B$1:B2)-1)/5)+1,MOD(ROWS($B$1:B2)-1,5)+1))</f>
        <v/>
      </c>
      <c r="T603" s="138" t="str">
        <f>IF(OR(L603="",'Infraestruturas Recolha'!$X$108="",'Infraestruturas Recolha'!$X$108="(máximo 300 carateres)"),"",'Infraestruturas Recolha'!$X$108)</f>
        <v/>
      </c>
    </row>
    <row r="604" spans="1:20">
      <c r="A604" s="24" t="str">
        <f>IF(I604="","",IF(OR('Identificação da EG'!$B$7=0,'Identificação da EG'!$B$7=""),"",Capa!$C$10))</f>
        <v/>
      </c>
      <c r="B604" s="24" t="str">
        <f>IF(I604="","",IF(OR('Identificação da EG'!$B$7=0,'Identificação da EG'!$B$7=""),"",'Identificação da EG'!$B$7))</f>
        <v/>
      </c>
      <c r="C604" s="24" t="str">
        <f>IF(I604="","",IF(B604="","",VLOOKUP(B604,Auxiliar!$DK$23:$DL$45,2,0)))</f>
        <v/>
      </c>
      <c r="D604" s="24" t="str">
        <f>IF(I604="","",IF(OR('Identificação da EG'!$B$7=0,'Identificação da EG'!$B$7=""),"","Portugal"))</f>
        <v/>
      </c>
      <c r="E604" s="24" t="str">
        <f>IF(I604="","",'Identificação da EG'!$C$7)</f>
        <v/>
      </c>
      <c r="F604" s="24" t="str">
        <f>IF(I604="","",'Identificação da EG'!$E$7)</f>
        <v/>
      </c>
      <c r="G604" s="24" t="str">
        <f t="shared" si="28"/>
        <v/>
      </c>
      <c r="H604" s="24" t="str">
        <f>IF(I604="","",'Identificação da EG'!$D$7)</f>
        <v/>
      </c>
      <c r="I604" s="138" t="str">
        <f t="shared" si="30"/>
        <v/>
      </c>
      <c r="J604" s="138" t="str">
        <v/>
      </c>
      <c r="K604" s="138"/>
      <c r="L604" s="138" t="str">
        <v/>
      </c>
      <c r="M604" s="138"/>
      <c r="N604" s="138" t="str">
        <v/>
      </c>
      <c r="O604" s="138" t="str">
        <v/>
      </c>
      <c r="P604" s="138" t="str">
        <v/>
      </c>
      <c r="Q604" s="138" t="str">
        <f>IF(L602="","","Nº de estabelecimentos abrangidos")</f>
        <v/>
      </c>
      <c r="R604" s="138" t="str">
        <f t="shared" si="29"/>
        <v/>
      </c>
      <c r="S604" s="138" t="str" cm="1">
        <f t="array" ref="S604">IF(ISBLANK(INDEX('Infraestruturas Recolha'!$AB$31:$AF$105,INT((ROWS($B$1:B3)-1)/5)+1,MOD(ROWS($B$1:B3)-1,5)+1)),"",INDEX('Infraestruturas Recolha'!$AB$31:$AF$105,INT((ROWS($B$1:B3)-1)/5)+1,MOD(ROWS($B$1:B3)-1,5)+1))</f>
        <v/>
      </c>
      <c r="T604" s="138" t="str">
        <f>IF(OR(L604="",'Infraestruturas Recolha'!$X$108="",'Infraestruturas Recolha'!$X$108="(máximo 300 carateres)"),"",'Infraestruturas Recolha'!$X$108)</f>
        <v/>
      </c>
    </row>
    <row r="605" spans="1:20">
      <c r="A605" s="24" t="str">
        <f>IF(I605="","",IF(OR('Identificação da EG'!$B$7=0,'Identificação da EG'!$B$7=""),"",Capa!$C$10))</f>
        <v/>
      </c>
      <c r="B605" s="24" t="str">
        <f>IF(I605="","",IF(OR('Identificação da EG'!$B$7=0,'Identificação da EG'!$B$7=""),"",'Identificação da EG'!$B$7))</f>
        <v/>
      </c>
      <c r="C605" s="24" t="str">
        <f>IF(I605="","",IF(B605="","",VLOOKUP(B605,Auxiliar!$DK$23:$DL$45,2,0)))</f>
        <v/>
      </c>
      <c r="D605" s="24" t="str">
        <f>IF(I605="","",IF(OR('Identificação da EG'!$B$7=0,'Identificação da EG'!$B$7=""),"","Portugal"))</f>
        <v/>
      </c>
      <c r="E605" s="24" t="str">
        <f>IF(I605="","",'Identificação da EG'!$C$7)</f>
        <v/>
      </c>
      <c r="F605" s="24" t="str">
        <f>IF(I605="","",'Identificação da EG'!$E$7)</f>
        <v/>
      </c>
      <c r="G605" s="24" t="str">
        <f t="shared" si="28"/>
        <v/>
      </c>
      <c r="H605" s="24" t="str">
        <f>IF(I605="","",'Identificação da EG'!$D$7)</f>
        <v/>
      </c>
      <c r="I605" s="138" t="str">
        <f t="shared" si="30"/>
        <v/>
      </c>
      <c r="J605" s="138" t="str">
        <v/>
      </c>
      <c r="K605" s="138"/>
      <c r="L605" s="138" t="str">
        <v/>
      </c>
      <c r="M605" s="138"/>
      <c r="N605" s="138" t="str">
        <v/>
      </c>
      <c r="O605" s="138" t="str">
        <v/>
      </c>
      <c r="P605" s="138" t="str">
        <v/>
      </c>
      <c r="Q605" s="138" t="str">
        <f>IF(L603="","","Nº de alojamentos participantes")</f>
        <v/>
      </c>
      <c r="R605" s="138" t="str">
        <f t="shared" si="29"/>
        <v/>
      </c>
      <c r="S605" s="138" t="str" cm="1">
        <f t="array" ref="S605">IF(ISBLANK(INDEX('Infraestruturas Recolha'!$AB$31:$AF$105,INT((ROWS($B$1:B4)-1)/5)+1,MOD(ROWS($B$1:B4)-1,5)+1)),"",INDEX('Infraestruturas Recolha'!$AB$31:$AF$105,INT((ROWS($B$1:B4)-1)/5)+1,MOD(ROWS($B$1:B4)-1,5)+1))</f>
        <v/>
      </c>
      <c r="T605" s="138" t="str">
        <f>IF(OR(L605="",'Infraestruturas Recolha'!$X$108="",'Infraestruturas Recolha'!$X$108="(máximo 300 carateres)"),"",'Infraestruturas Recolha'!$X$108)</f>
        <v/>
      </c>
    </row>
    <row r="606" spans="1:20">
      <c r="A606" s="24" t="str">
        <f>IF(I606="","",IF(OR('Identificação da EG'!$B$7=0,'Identificação da EG'!$B$7=""),"",Capa!$C$10))</f>
        <v/>
      </c>
      <c r="B606" s="24" t="str">
        <f>IF(I606="","",IF(OR('Identificação da EG'!$B$7=0,'Identificação da EG'!$B$7=""),"",'Identificação da EG'!$B$7))</f>
        <v/>
      </c>
      <c r="C606" s="24" t="str">
        <f>IF(I606="","",IF(B606="","",VLOOKUP(B606,Auxiliar!$DK$23:$DL$45,2,0)))</f>
        <v/>
      </c>
      <c r="D606" s="24" t="str">
        <f>IF(I606="","",IF(OR('Identificação da EG'!$B$7=0,'Identificação da EG'!$B$7=""),"","Portugal"))</f>
        <v/>
      </c>
      <c r="E606" s="24" t="str">
        <f>IF(I606="","",'Identificação da EG'!$C$7)</f>
        <v/>
      </c>
      <c r="F606" s="24" t="str">
        <f>IF(I606="","",'Identificação da EG'!$E$7)</f>
        <v/>
      </c>
      <c r="G606" s="24" t="str">
        <f t="shared" si="28"/>
        <v/>
      </c>
      <c r="H606" s="24" t="str">
        <f>IF(I606="","",'Identificação da EG'!$D$7)</f>
        <v/>
      </c>
      <c r="I606" s="138" t="str">
        <f t="shared" si="30"/>
        <v/>
      </c>
      <c r="J606" s="138" t="str">
        <v/>
      </c>
      <c r="K606" s="138"/>
      <c r="L606" s="138" t="str">
        <v/>
      </c>
      <c r="M606" s="138"/>
      <c r="N606" s="138" t="str">
        <v/>
      </c>
      <c r="O606" s="138" t="str">
        <v/>
      </c>
      <c r="P606" s="138" t="str">
        <v/>
      </c>
      <c r="Q606" s="138" t="str">
        <f>IF(L604="","","Nº de estabelecimentos participantes")</f>
        <v/>
      </c>
      <c r="R606" s="138" t="str">
        <f t="shared" si="29"/>
        <v/>
      </c>
      <c r="S606" s="138" t="str" cm="1">
        <f t="array" ref="S606">IF(ISBLANK(INDEX('Infraestruturas Recolha'!$AB$31:$AF$105,INT((ROWS($B$1:B5)-1)/5)+1,MOD(ROWS($B$1:B5)-1,5)+1)),"",INDEX('Infraestruturas Recolha'!$AB$31:$AF$105,INT((ROWS($B$1:B5)-1)/5)+1,MOD(ROWS($B$1:B5)-1,5)+1))</f>
        <v/>
      </c>
      <c r="T606" s="138" t="str">
        <f>IF(OR(L606="",'Infraestruturas Recolha'!$X$108="",'Infraestruturas Recolha'!$X$108="(máximo 300 carateres)"),"",'Infraestruturas Recolha'!$X$108)</f>
        <v/>
      </c>
    </row>
    <row r="607" spans="1:20">
      <c r="A607" s="24" t="str">
        <f>IF(I607="","",IF(OR('Identificação da EG'!$B$7=0,'Identificação da EG'!$B$7=""),"",Capa!$C$10))</f>
        <v/>
      </c>
      <c r="B607" s="24" t="str">
        <f>IF(I607="","",IF(OR('Identificação da EG'!$B$7=0,'Identificação da EG'!$B$7=""),"",'Identificação da EG'!$B$7))</f>
        <v/>
      </c>
      <c r="C607" s="24" t="str">
        <f>IF(I607="","",IF(B607="","",VLOOKUP(B607,Auxiliar!$DK$23:$DL$45,2,0)))</f>
        <v/>
      </c>
      <c r="D607" s="24" t="str">
        <f>IF(I607="","",IF(OR('Identificação da EG'!$B$7=0,'Identificação da EG'!$B$7=""),"","Portugal"))</f>
        <v/>
      </c>
      <c r="E607" s="24" t="str">
        <f>IF(I607="","",'Identificação da EG'!$C$7)</f>
        <v/>
      </c>
      <c r="F607" s="24" t="str">
        <f>IF(I607="","",'Identificação da EG'!$E$7)</f>
        <v/>
      </c>
      <c r="G607" s="24" t="str">
        <f t="shared" si="28"/>
        <v/>
      </c>
      <c r="H607" s="24" t="str">
        <f>IF(I607="","",'Identificação da EG'!$D$7)</f>
        <v/>
      </c>
      <c r="I607" s="138" t="str">
        <f t="shared" si="30"/>
        <v/>
      </c>
      <c r="J607" s="138" t="str">
        <v/>
      </c>
      <c r="K607" s="138"/>
      <c r="L607" s="138" t="str">
        <v/>
      </c>
      <c r="M607" s="138"/>
      <c r="N607" s="138" t="str">
        <v/>
      </c>
      <c r="O607" s="138" t="str">
        <v/>
      </c>
      <c r="P607" s="138" t="str">
        <v/>
      </c>
      <c r="Q607" s="138" t="str">
        <f>IF(L607="","","Nº de infraestruturas")</f>
        <v/>
      </c>
      <c r="R607" s="138" t="str">
        <f t="shared" si="29"/>
        <v/>
      </c>
      <c r="S607" s="138" t="str" cm="1">
        <f t="array" ref="S607">IF(ISBLANK(INDEX('Infraestruturas Recolha'!$AB$31:$AF$105,INT((ROWS($B$1:B6)-1)/5)+1,MOD(ROWS($B$1:B6)-1,5)+1)),"",INDEX('Infraestruturas Recolha'!$AB$31:$AF$105,INT((ROWS($B$1:B6)-1)/5)+1,MOD(ROWS($B$1:B6)-1,5)+1))</f>
        <v/>
      </c>
      <c r="T607" s="138" t="str">
        <f>IF(OR(L607="",'Infraestruturas Recolha'!$X$108="",'Infraestruturas Recolha'!$X$108="(máximo 300 carateres)"),"",'Infraestruturas Recolha'!$X$108)</f>
        <v/>
      </c>
    </row>
    <row r="608" spans="1:20">
      <c r="A608" s="24" t="str">
        <f>IF(I608="","",IF(OR('Identificação da EG'!$B$7=0,'Identificação da EG'!$B$7=""),"",Capa!$C$10))</f>
        <v/>
      </c>
      <c r="B608" s="24" t="str">
        <f>IF(I608="","",IF(OR('Identificação da EG'!$B$7=0,'Identificação da EG'!$B$7=""),"",'Identificação da EG'!$B$7))</f>
        <v/>
      </c>
      <c r="C608" s="24" t="str">
        <f>IF(I608="","",IF(B608="","",VLOOKUP(B608,Auxiliar!$DK$23:$DL$45,2,0)))</f>
        <v/>
      </c>
      <c r="D608" s="24" t="str">
        <f>IF(I608="","",IF(OR('Identificação da EG'!$B$7=0,'Identificação da EG'!$B$7=""),"","Portugal"))</f>
        <v/>
      </c>
      <c r="E608" s="24" t="str">
        <f>IF(I608="","",'Identificação da EG'!$C$7)</f>
        <v/>
      </c>
      <c r="F608" s="24" t="str">
        <f>IF(I608="","",'Identificação da EG'!$E$7)</f>
        <v/>
      </c>
      <c r="G608" s="24" t="str">
        <f t="shared" si="28"/>
        <v/>
      </c>
      <c r="H608" s="24" t="str">
        <f>IF(I608="","",'Identificação da EG'!$D$7)</f>
        <v/>
      </c>
      <c r="I608" s="138" t="str">
        <f t="shared" si="30"/>
        <v/>
      </c>
      <c r="J608" s="138" t="str">
        <v/>
      </c>
      <c r="K608" s="138"/>
      <c r="L608" s="138" t="str">
        <v/>
      </c>
      <c r="M608" s="138"/>
      <c r="N608" s="138" t="str">
        <v/>
      </c>
      <c r="O608" s="138" t="str">
        <v/>
      </c>
      <c r="P608" s="138" t="str">
        <v/>
      </c>
      <c r="Q608" s="138" t="str">
        <f>IF(L607="","","Nº de alojamentos abrangidos")</f>
        <v/>
      </c>
      <c r="R608" s="138" t="str">
        <f t="shared" si="29"/>
        <v/>
      </c>
      <c r="S608" s="138" t="str" cm="1">
        <f t="array" ref="S608">IF(ISBLANK(INDEX('Infraestruturas Recolha'!$AB$31:$AF$105,INT((ROWS($B$1:B7)-1)/5)+1,MOD(ROWS($B$1:B7)-1,5)+1)),"",INDEX('Infraestruturas Recolha'!$AB$31:$AF$105,INT((ROWS($B$1:B7)-1)/5)+1,MOD(ROWS($B$1:B7)-1,5)+1))</f>
        <v/>
      </c>
      <c r="T608" s="138" t="str">
        <f>IF(OR(L608="",'Infraestruturas Recolha'!$X$108="",'Infraestruturas Recolha'!$X$108="(máximo 300 carateres)"),"",'Infraestruturas Recolha'!$X$108)</f>
        <v/>
      </c>
    </row>
    <row r="609" spans="1:20">
      <c r="A609" s="24" t="str">
        <f>IF(I609="","",IF(OR('Identificação da EG'!$B$7=0,'Identificação da EG'!$B$7=""),"",Capa!$C$10))</f>
        <v/>
      </c>
      <c r="B609" s="24" t="str">
        <f>IF(I609="","",IF(OR('Identificação da EG'!$B$7=0,'Identificação da EG'!$B$7=""),"",'Identificação da EG'!$B$7))</f>
        <v/>
      </c>
      <c r="C609" s="24" t="str">
        <f>IF(I609="","",IF(B609="","",VLOOKUP(B609,Auxiliar!$DK$23:$DL$45,2,0)))</f>
        <v/>
      </c>
      <c r="D609" s="24" t="str">
        <f>IF(I609="","",IF(OR('Identificação da EG'!$B$7=0,'Identificação da EG'!$B$7=""),"","Portugal"))</f>
        <v/>
      </c>
      <c r="E609" s="24" t="str">
        <f>IF(I609="","",'Identificação da EG'!$C$7)</f>
        <v/>
      </c>
      <c r="F609" s="24" t="str">
        <f>IF(I609="","",'Identificação da EG'!$E$7)</f>
        <v/>
      </c>
      <c r="G609" s="24" t="str">
        <f t="shared" si="28"/>
        <v/>
      </c>
      <c r="H609" s="24" t="str">
        <f>IF(I609="","",'Identificação da EG'!$D$7)</f>
        <v/>
      </c>
      <c r="I609" s="138" t="str">
        <f t="shared" si="30"/>
        <v/>
      </c>
      <c r="J609" s="138" t="str">
        <v/>
      </c>
      <c r="K609" s="138"/>
      <c r="L609" s="138" t="str">
        <v/>
      </c>
      <c r="M609" s="138"/>
      <c r="N609" s="138" t="str">
        <v/>
      </c>
      <c r="O609" s="138" t="str">
        <v/>
      </c>
      <c r="P609" s="138" t="str">
        <v/>
      </c>
      <c r="Q609" s="138" t="str">
        <f>IF(L607="","","Nº de estabelecimentos abrangidos")</f>
        <v/>
      </c>
      <c r="R609" s="138" t="str">
        <f t="shared" si="29"/>
        <v/>
      </c>
      <c r="S609" s="138" t="str" cm="1">
        <f t="array" ref="S609">IF(ISBLANK(INDEX('Infraestruturas Recolha'!$AB$31:$AF$105,INT((ROWS($B$1:B8)-1)/5)+1,MOD(ROWS($B$1:B8)-1,5)+1)),"",INDEX('Infraestruturas Recolha'!$AB$31:$AF$105,INT((ROWS($B$1:B8)-1)/5)+1,MOD(ROWS($B$1:B8)-1,5)+1))</f>
        <v/>
      </c>
      <c r="T609" s="138" t="str">
        <f>IF(OR(L609="",'Infraestruturas Recolha'!$X$108="",'Infraestruturas Recolha'!$X$108="(máximo 300 carateres)"),"",'Infraestruturas Recolha'!$X$108)</f>
        <v/>
      </c>
    </row>
    <row r="610" spans="1:20">
      <c r="A610" s="24" t="str">
        <f>IF(I610="","",IF(OR('Identificação da EG'!$B$7=0,'Identificação da EG'!$B$7=""),"",Capa!$C$10))</f>
        <v/>
      </c>
      <c r="B610" s="24" t="str">
        <f>IF(I610="","",IF(OR('Identificação da EG'!$B$7=0,'Identificação da EG'!$B$7=""),"",'Identificação da EG'!$B$7))</f>
        <v/>
      </c>
      <c r="C610" s="24" t="str">
        <f>IF(I610="","",IF(B610="","",VLOOKUP(B610,Auxiliar!$DK$23:$DL$45,2,0)))</f>
        <v/>
      </c>
      <c r="D610" s="24" t="str">
        <f>IF(I610="","",IF(OR('Identificação da EG'!$B$7=0,'Identificação da EG'!$B$7=""),"","Portugal"))</f>
        <v/>
      </c>
      <c r="E610" s="24" t="str">
        <f>IF(I610="","",'Identificação da EG'!$C$7)</f>
        <v/>
      </c>
      <c r="F610" s="24" t="str">
        <f>IF(I610="","",'Identificação da EG'!$E$7)</f>
        <v/>
      </c>
      <c r="G610" s="24" t="str">
        <f t="shared" si="28"/>
        <v/>
      </c>
      <c r="H610" s="24" t="str">
        <f>IF(I610="","",'Identificação da EG'!$D$7)</f>
        <v/>
      </c>
      <c r="I610" s="138" t="str">
        <f t="shared" si="30"/>
        <v/>
      </c>
      <c r="J610" s="138" t="str">
        <v/>
      </c>
      <c r="K610" s="138"/>
      <c r="L610" s="138" t="str">
        <v/>
      </c>
      <c r="M610" s="138"/>
      <c r="N610" s="138" t="str">
        <v/>
      </c>
      <c r="O610" s="138" t="str">
        <v/>
      </c>
      <c r="P610" s="138" t="str">
        <v/>
      </c>
      <c r="Q610" s="138" t="str">
        <f>IF(L608="","","Nº de alojamentos participantes")</f>
        <v/>
      </c>
      <c r="R610" s="138" t="str">
        <f t="shared" si="29"/>
        <v/>
      </c>
      <c r="S610" s="138" t="str" cm="1">
        <f t="array" ref="S610">IF(ISBLANK(INDEX('Infraestruturas Recolha'!$AB$31:$AF$105,INT((ROWS($B$1:B9)-1)/5)+1,MOD(ROWS($B$1:B9)-1,5)+1)),"",INDEX('Infraestruturas Recolha'!$AB$31:$AF$105,INT((ROWS($B$1:B9)-1)/5)+1,MOD(ROWS($B$1:B9)-1,5)+1))</f>
        <v/>
      </c>
      <c r="T610" s="138" t="str">
        <f>IF(OR(L610="",'Infraestruturas Recolha'!$X$108="",'Infraestruturas Recolha'!$X$108="(máximo 300 carateres)"),"",'Infraestruturas Recolha'!$X$108)</f>
        <v/>
      </c>
    </row>
    <row r="611" spans="1:20">
      <c r="A611" s="24" t="str">
        <f>IF(I611="","",IF(OR('Identificação da EG'!$B$7=0,'Identificação da EG'!$B$7=""),"",Capa!$C$10))</f>
        <v/>
      </c>
      <c r="B611" s="24" t="str">
        <f>IF(I611="","",IF(OR('Identificação da EG'!$B$7=0,'Identificação da EG'!$B$7=""),"",'Identificação da EG'!$B$7))</f>
        <v/>
      </c>
      <c r="C611" s="24" t="str">
        <f>IF(I611="","",IF(B611="","",VLOOKUP(B611,Auxiliar!$DK$23:$DL$45,2,0)))</f>
        <v/>
      </c>
      <c r="D611" s="24" t="str">
        <f>IF(I611="","",IF(OR('Identificação da EG'!$B$7=0,'Identificação da EG'!$B$7=""),"","Portugal"))</f>
        <v/>
      </c>
      <c r="E611" s="24" t="str">
        <f>IF(I611="","",'Identificação da EG'!$C$7)</f>
        <v/>
      </c>
      <c r="F611" s="24" t="str">
        <f>IF(I611="","",'Identificação da EG'!$E$7)</f>
        <v/>
      </c>
      <c r="G611" s="24" t="str">
        <f t="shared" si="28"/>
        <v/>
      </c>
      <c r="H611" s="24" t="str">
        <f>IF(I611="","",'Identificação da EG'!$D$7)</f>
        <v/>
      </c>
      <c r="I611" s="138" t="str">
        <f t="shared" si="30"/>
        <v/>
      </c>
      <c r="J611" s="138" t="str">
        <v/>
      </c>
      <c r="K611" s="138"/>
      <c r="L611" s="138" t="str">
        <v/>
      </c>
      <c r="M611" s="138"/>
      <c r="N611" s="138" t="str">
        <v/>
      </c>
      <c r="O611" s="138" t="str">
        <v/>
      </c>
      <c r="P611" s="138" t="str">
        <v/>
      </c>
      <c r="Q611" s="138" t="str">
        <f>IF(L609="","","Nº de estabelecimentos participantes")</f>
        <v/>
      </c>
      <c r="R611" s="138" t="str">
        <f t="shared" si="29"/>
        <v/>
      </c>
      <c r="S611" s="138" t="str" cm="1">
        <f t="array" ref="S611">IF(ISBLANK(INDEX('Infraestruturas Recolha'!$AB$31:$AF$105,INT((ROWS($B$1:B10)-1)/5)+1,MOD(ROWS($B$1:B10)-1,5)+1)),"",INDEX('Infraestruturas Recolha'!$AB$31:$AF$105,INT((ROWS($B$1:B10)-1)/5)+1,MOD(ROWS($B$1:B10)-1,5)+1))</f>
        <v/>
      </c>
      <c r="T611" s="138" t="str">
        <f>IF(OR(L611="",'Infraestruturas Recolha'!$X$108="",'Infraestruturas Recolha'!$X$108="(máximo 300 carateres)"),"",'Infraestruturas Recolha'!$X$108)</f>
        <v/>
      </c>
    </row>
    <row r="612" spans="1:20">
      <c r="A612" s="24" t="str">
        <f>IF(I612="","",IF(OR('Identificação da EG'!$B$7=0,'Identificação da EG'!$B$7=""),"",Capa!$C$10))</f>
        <v/>
      </c>
      <c r="B612" s="24" t="str">
        <f>IF(I612="","",IF(OR('Identificação da EG'!$B$7=0,'Identificação da EG'!$B$7=""),"",'Identificação da EG'!$B$7))</f>
        <v/>
      </c>
      <c r="C612" s="24" t="str">
        <f>IF(I612="","",IF(B612="","",VLOOKUP(B612,Auxiliar!$DK$23:$DL$45,2,0)))</f>
        <v/>
      </c>
      <c r="D612" s="24" t="str">
        <f>IF(I612="","",IF(OR('Identificação da EG'!$B$7=0,'Identificação da EG'!$B$7=""),"","Portugal"))</f>
        <v/>
      </c>
      <c r="E612" s="24" t="str">
        <f>IF(I612="","",'Identificação da EG'!$C$7)</f>
        <v/>
      </c>
      <c r="F612" s="24" t="str">
        <f>IF(I612="","",'Identificação da EG'!$E$7)</f>
        <v/>
      </c>
      <c r="G612" s="24" t="str">
        <f t="shared" si="28"/>
        <v/>
      </c>
      <c r="H612" s="24" t="str">
        <f>IF(I612="","",'Identificação da EG'!$D$7)</f>
        <v/>
      </c>
      <c r="I612" s="138" t="str">
        <f t="shared" si="30"/>
        <v/>
      </c>
      <c r="J612" s="138" t="str">
        <v/>
      </c>
      <c r="K612" s="138"/>
      <c r="L612" s="138" t="str">
        <v/>
      </c>
      <c r="M612" s="138"/>
      <c r="N612" s="138" t="str">
        <v/>
      </c>
      <c r="O612" s="138" t="str">
        <v/>
      </c>
      <c r="P612" s="138" t="str">
        <v/>
      </c>
      <c r="Q612" s="138" t="str">
        <f>IF(L612="","","Nº de infraestruturas")</f>
        <v/>
      </c>
      <c r="R612" s="138" t="str">
        <f t="shared" si="29"/>
        <v/>
      </c>
      <c r="S612" s="138" t="str" cm="1">
        <f t="array" ref="S612">IF(ISBLANK(INDEX('Infraestruturas Recolha'!$AB$31:$AF$105,INT((ROWS($B$1:B11)-1)/5)+1,MOD(ROWS($B$1:B11)-1,5)+1)),"",INDEX('Infraestruturas Recolha'!$AB$31:$AF$105,INT((ROWS($B$1:B11)-1)/5)+1,MOD(ROWS($B$1:B11)-1,5)+1))</f>
        <v/>
      </c>
      <c r="T612" s="138" t="str">
        <f>IF(OR(L612="",'Infraestruturas Recolha'!$X$108="",'Infraestruturas Recolha'!$X$108="(máximo 300 carateres)"),"",'Infraestruturas Recolha'!$X$108)</f>
        <v/>
      </c>
    </row>
    <row r="613" spans="1:20">
      <c r="A613" s="24" t="str">
        <f>IF(I613="","",IF(OR('Identificação da EG'!$B$7=0,'Identificação da EG'!$B$7=""),"",Capa!$C$10))</f>
        <v/>
      </c>
      <c r="B613" s="24" t="str">
        <f>IF(I613="","",IF(OR('Identificação da EG'!$B$7=0,'Identificação da EG'!$B$7=""),"",'Identificação da EG'!$B$7))</f>
        <v/>
      </c>
      <c r="C613" s="24" t="str">
        <f>IF(I613="","",IF(B613="","",VLOOKUP(B613,Auxiliar!$DK$23:$DL$45,2,0)))</f>
        <v/>
      </c>
      <c r="D613" s="24" t="str">
        <f>IF(I613="","",IF(OR('Identificação da EG'!$B$7=0,'Identificação da EG'!$B$7=""),"","Portugal"))</f>
        <v/>
      </c>
      <c r="E613" s="24" t="str">
        <f>IF(I613="","",'Identificação da EG'!$C$7)</f>
        <v/>
      </c>
      <c r="F613" s="24" t="str">
        <f>IF(I613="","",'Identificação da EG'!$E$7)</f>
        <v/>
      </c>
      <c r="G613" s="24" t="str">
        <f t="shared" si="28"/>
        <v/>
      </c>
      <c r="H613" s="24" t="str">
        <f>IF(I613="","",'Identificação da EG'!$D$7)</f>
        <v/>
      </c>
      <c r="I613" s="138" t="str">
        <f t="shared" si="30"/>
        <v/>
      </c>
      <c r="J613" s="138" t="str">
        <v/>
      </c>
      <c r="K613" s="138"/>
      <c r="L613" s="138" t="str">
        <v/>
      </c>
      <c r="M613" s="138"/>
      <c r="N613" s="138" t="str">
        <v/>
      </c>
      <c r="O613" s="138" t="str">
        <v/>
      </c>
      <c r="P613" s="138" t="str">
        <v/>
      </c>
      <c r="Q613" s="138" t="str">
        <f>IF(L612="","","Nº de alojamentos abrangidos")</f>
        <v/>
      </c>
      <c r="R613" s="138" t="str">
        <f t="shared" si="29"/>
        <v/>
      </c>
      <c r="S613" s="138" t="str" cm="1">
        <f t="array" ref="S613">IF(ISBLANK(INDEX('Infraestruturas Recolha'!$AB$31:$AF$105,INT((ROWS($B$1:B12)-1)/5)+1,MOD(ROWS($B$1:B12)-1,5)+1)),"",INDEX('Infraestruturas Recolha'!$AB$31:$AF$105,INT((ROWS($B$1:B12)-1)/5)+1,MOD(ROWS($B$1:B12)-1,5)+1))</f>
        <v/>
      </c>
      <c r="T613" s="138" t="str">
        <f>IF(OR(L613="",'Infraestruturas Recolha'!$X$108="",'Infraestruturas Recolha'!$X$108="(máximo 300 carateres)"),"",'Infraestruturas Recolha'!$X$108)</f>
        <v/>
      </c>
    </row>
    <row r="614" spans="1:20">
      <c r="A614" s="24" t="str">
        <f>IF(I614="","",IF(OR('Identificação da EG'!$B$7=0,'Identificação da EG'!$B$7=""),"",Capa!$C$10))</f>
        <v/>
      </c>
      <c r="B614" s="24" t="str">
        <f>IF(I614="","",IF(OR('Identificação da EG'!$B$7=0,'Identificação da EG'!$B$7=""),"",'Identificação da EG'!$B$7))</f>
        <v/>
      </c>
      <c r="C614" s="24" t="str">
        <f>IF(I614="","",IF(B614="","",VLOOKUP(B614,Auxiliar!$DK$23:$DL$45,2,0)))</f>
        <v/>
      </c>
      <c r="D614" s="24" t="str">
        <f>IF(I614="","",IF(OR('Identificação da EG'!$B$7=0,'Identificação da EG'!$B$7=""),"","Portugal"))</f>
        <v/>
      </c>
      <c r="E614" s="24" t="str">
        <f>IF(I614="","",'Identificação da EG'!$C$7)</f>
        <v/>
      </c>
      <c r="F614" s="24" t="str">
        <f>IF(I614="","",'Identificação da EG'!$E$7)</f>
        <v/>
      </c>
      <c r="G614" s="24" t="str">
        <f t="shared" si="28"/>
        <v/>
      </c>
      <c r="H614" s="24" t="str">
        <f>IF(I614="","",'Identificação da EG'!$D$7)</f>
        <v/>
      </c>
      <c r="I614" s="138" t="str">
        <f t="shared" si="30"/>
        <v/>
      </c>
      <c r="J614" s="138" t="str">
        <v/>
      </c>
      <c r="K614" s="138"/>
      <c r="L614" s="138" t="str">
        <v/>
      </c>
      <c r="M614" s="138"/>
      <c r="N614" s="138" t="str">
        <v/>
      </c>
      <c r="O614" s="138" t="str">
        <v/>
      </c>
      <c r="P614" s="138" t="str">
        <v/>
      </c>
      <c r="Q614" s="138" t="str">
        <f>IF(L612="","","Nº de estabelecimentos abrangidos")</f>
        <v/>
      </c>
      <c r="R614" s="138" t="str">
        <f t="shared" si="29"/>
        <v/>
      </c>
      <c r="S614" s="138" t="str" cm="1">
        <f t="array" ref="S614">IF(ISBLANK(INDEX('Infraestruturas Recolha'!$AB$31:$AF$105,INT((ROWS($B$1:B13)-1)/5)+1,MOD(ROWS($B$1:B13)-1,5)+1)),"",INDEX('Infraestruturas Recolha'!$AB$31:$AF$105,INT((ROWS($B$1:B13)-1)/5)+1,MOD(ROWS($B$1:B13)-1,5)+1))</f>
        <v/>
      </c>
      <c r="T614" s="138" t="str">
        <f>IF(OR(L614="",'Infraestruturas Recolha'!$X$108="",'Infraestruturas Recolha'!$X$108="(máximo 300 carateres)"),"",'Infraestruturas Recolha'!$X$108)</f>
        <v/>
      </c>
    </row>
    <row r="615" spans="1:20">
      <c r="A615" s="24" t="str">
        <f>IF(I615="","",IF(OR('Identificação da EG'!$B$7=0,'Identificação da EG'!$B$7=""),"",Capa!$C$10))</f>
        <v/>
      </c>
      <c r="B615" s="24" t="str">
        <f>IF(I615="","",IF(OR('Identificação da EG'!$B$7=0,'Identificação da EG'!$B$7=""),"",'Identificação da EG'!$B$7))</f>
        <v/>
      </c>
      <c r="C615" s="24" t="str">
        <f>IF(I615="","",IF(B615="","",VLOOKUP(B615,Auxiliar!$DK$23:$DL$45,2,0)))</f>
        <v/>
      </c>
      <c r="D615" s="24" t="str">
        <f>IF(I615="","",IF(OR('Identificação da EG'!$B$7=0,'Identificação da EG'!$B$7=""),"","Portugal"))</f>
        <v/>
      </c>
      <c r="E615" s="24" t="str">
        <f>IF(I615="","",'Identificação da EG'!$C$7)</f>
        <v/>
      </c>
      <c r="F615" s="24" t="str">
        <f>IF(I615="","",'Identificação da EG'!$E$7)</f>
        <v/>
      </c>
      <c r="G615" s="24" t="str">
        <f t="shared" si="28"/>
        <v/>
      </c>
      <c r="H615" s="24" t="str">
        <f>IF(I615="","",'Identificação da EG'!$D$7)</f>
        <v/>
      </c>
      <c r="I615" s="138" t="str">
        <f t="shared" si="30"/>
        <v/>
      </c>
      <c r="J615" s="138" t="str">
        <v/>
      </c>
      <c r="K615" s="138"/>
      <c r="L615" s="138" t="str">
        <v/>
      </c>
      <c r="M615" s="138"/>
      <c r="N615" s="138" t="str">
        <v/>
      </c>
      <c r="O615" s="138" t="str">
        <v/>
      </c>
      <c r="P615" s="138" t="str">
        <v/>
      </c>
      <c r="Q615" s="138" t="str">
        <f>IF(L613="","","Nº de alojamentos participantes")</f>
        <v/>
      </c>
      <c r="R615" s="138" t="str">
        <f t="shared" si="29"/>
        <v/>
      </c>
      <c r="S615" s="138" t="str" cm="1">
        <f t="array" ref="S615">IF(ISBLANK(INDEX('Infraestruturas Recolha'!$AB$31:$AF$105,INT((ROWS($B$1:B14)-1)/5)+1,MOD(ROWS($B$1:B14)-1,5)+1)),"",INDEX('Infraestruturas Recolha'!$AB$31:$AF$105,INT((ROWS($B$1:B14)-1)/5)+1,MOD(ROWS($B$1:B14)-1,5)+1))</f>
        <v/>
      </c>
      <c r="T615" s="138" t="str">
        <f>IF(OR(L615="",'Infraestruturas Recolha'!$X$108="",'Infraestruturas Recolha'!$X$108="(máximo 300 carateres)"),"",'Infraestruturas Recolha'!$X$108)</f>
        <v/>
      </c>
    </row>
    <row r="616" spans="1:20">
      <c r="A616" s="24" t="str">
        <f>IF(I616="","",IF(OR('Identificação da EG'!$B$7=0,'Identificação da EG'!$B$7=""),"",Capa!$C$10))</f>
        <v/>
      </c>
      <c r="B616" s="24" t="str">
        <f>IF(I616="","",IF(OR('Identificação da EG'!$B$7=0,'Identificação da EG'!$B$7=""),"",'Identificação da EG'!$B$7))</f>
        <v/>
      </c>
      <c r="C616" s="24" t="str">
        <f>IF(I616="","",IF(B616="","",VLOOKUP(B616,Auxiliar!$DK$23:$DL$45,2,0)))</f>
        <v/>
      </c>
      <c r="D616" s="24" t="str">
        <f>IF(I616="","",IF(OR('Identificação da EG'!$B$7=0,'Identificação da EG'!$B$7=""),"","Portugal"))</f>
        <v/>
      </c>
      <c r="E616" s="24" t="str">
        <f>IF(I616="","",'Identificação da EG'!$C$7)</f>
        <v/>
      </c>
      <c r="F616" s="24" t="str">
        <f>IF(I616="","",'Identificação da EG'!$E$7)</f>
        <v/>
      </c>
      <c r="G616" s="24" t="str">
        <f t="shared" si="28"/>
        <v/>
      </c>
      <c r="H616" s="24" t="str">
        <f>IF(I616="","",'Identificação da EG'!$D$7)</f>
        <v/>
      </c>
      <c r="I616" s="138" t="str">
        <f t="shared" si="30"/>
        <v/>
      </c>
      <c r="J616" s="138" t="str">
        <v/>
      </c>
      <c r="K616" s="138"/>
      <c r="L616" s="138" t="str">
        <v/>
      </c>
      <c r="M616" s="138"/>
      <c r="N616" s="138" t="str">
        <v/>
      </c>
      <c r="O616" s="138" t="str">
        <v/>
      </c>
      <c r="P616" s="138" t="str">
        <v/>
      </c>
      <c r="Q616" s="138" t="str">
        <f>IF(L614="","","Nº de estabelecimentos participantes")</f>
        <v/>
      </c>
      <c r="R616" s="138" t="str">
        <f t="shared" si="29"/>
        <v/>
      </c>
      <c r="S616" s="138" t="str" cm="1">
        <f t="array" ref="S616">IF(ISBLANK(INDEX('Infraestruturas Recolha'!$AB$31:$AF$105,INT((ROWS($B$1:B15)-1)/5)+1,MOD(ROWS($B$1:B15)-1,5)+1)),"",INDEX('Infraestruturas Recolha'!$AB$31:$AF$105,INT((ROWS($B$1:B15)-1)/5)+1,MOD(ROWS($B$1:B15)-1,5)+1))</f>
        <v/>
      </c>
      <c r="T616" s="138" t="str">
        <f>IF(OR(L616="",'Infraestruturas Recolha'!$X$108="",'Infraestruturas Recolha'!$X$108="(máximo 300 carateres)"),"",'Infraestruturas Recolha'!$X$108)</f>
        <v/>
      </c>
    </row>
    <row r="617" spans="1:20">
      <c r="A617" s="24" t="str">
        <f>IF(I617="","",IF(OR('Identificação da EG'!$B$7=0,'Identificação da EG'!$B$7=""),"",Capa!$C$10))</f>
        <v/>
      </c>
      <c r="B617" s="24" t="str">
        <f>IF(I617="","",IF(OR('Identificação da EG'!$B$7=0,'Identificação da EG'!$B$7=""),"",'Identificação da EG'!$B$7))</f>
        <v/>
      </c>
      <c r="C617" s="24" t="str">
        <f>IF(I617="","",IF(B617="","",VLOOKUP(B617,Auxiliar!$DK$23:$DL$45,2,0)))</f>
        <v/>
      </c>
      <c r="D617" s="24" t="str">
        <f>IF(I617="","",IF(OR('Identificação da EG'!$B$7=0,'Identificação da EG'!$B$7=""),"","Portugal"))</f>
        <v/>
      </c>
      <c r="E617" s="24" t="str">
        <f>IF(I617="","",'Identificação da EG'!$C$7)</f>
        <v/>
      </c>
      <c r="F617" s="24" t="str">
        <f>IF(I617="","",'Identificação da EG'!$E$7)</f>
        <v/>
      </c>
      <c r="G617" s="24" t="str">
        <f t="shared" si="28"/>
        <v/>
      </c>
      <c r="H617" s="24" t="str">
        <f>IF(I617="","",'Identificação da EG'!$D$7)</f>
        <v/>
      </c>
      <c r="I617" s="138" t="str">
        <f t="shared" si="30"/>
        <v/>
      </c>
      <c r="J617" s="138" t="str">
        <v/>
      </c>
      <c r="K617" s="138"/>
      <c r="L617" s="138" t="str">
        <v/>
      </c>
      <c r="M617" s="138"/>
      <c r="N617" s="138" t="str">
        <v/>
      </c>
      <c r="O617" s="138" t="str">
        <v/>
      </c>
      <c r="P617" s="138" t="str">
        <v/>
      </c>
      <c r="Q617" s="138" t="str">
        <f>IF(L617="","","Nº de infraestruturas")</f>
        <v/>
      </c>
      <c r="R617" s="138" t="str">
        <f t="shared" si="29"/>
        <v/>
      </c>
      <c r="S617" s="138" t="str" cm="1">
        <f t="array" ref="S617">IF(ISBLANK(INDEX('Infraestruturas Recolha'!$AB$31:$AF$105,INT((ROWS($B$1:B16)-1)/5)+1,MOD(ROWS($B$1:B16)-1,5)+1)),"",INDEX('Infraestruturas Recolha'!$AB$31:$AF$105,INT((ROWS($B$1:B16)-1)/5)+1,MOD(ROWS($B$1:B16)-1,5)+1))</f>
        <v/>
      </c>
      <c r="T617" s="138" t="str">
        <f>IF(OR(L617="",'Infraestruturas Recolha'!$X$108="",'Infraestruturas Recolha'!$X$108="(máximo 300 carateres)"),"",'Infraestruturas Recolha'!$X$108)</f>
        <v/>
      </c>
    </row>
    <row r="618" spans="1:20">
      <c r="A618" s="24" t="str">
        <f>IF(I618="","",IF(OR('Identificação da EG'!$B$7=0,'Identificação da EG'!$B$7=""),"",Capa!$C$10))</f>
        <v/>
      </c>
      <c r="B618" s="24" t="str">
        <f>IF(I618="","",IF(OR('Identificação da EG'!$B$7=0,'Identificação da EG'!$B$7=""),"",'Identificação da EG'!$B$7))</f>
        <v/>
      </c>
      <c r="C618" s="24" t="str">
        <f>IF(I618="","",IF(B618="","",VLOOKUP(B618,Auxiliar!$DK$23:$DL$45,2,0)))</f>
        <v/>
      </c>
      <c r="D618" s="24" t="str">
        <f>IF(I618="","",IF(OR('Identificação da EG'!$B$7=0,'Identificação da EG'!$B$7=""),"","Portugal"))</f>
        <v/>
      </c>
      <c r="E618" s="24" t="str">
        <f>IF(I618="","",'Identificação da EG'!$C$7)</f>
        <v/>
      </c>
      <c r="F618" s="24" t="str">
        <f>IF(I618="","",'Identificação da EG'!$E$7)</f>
        <v/>
      </c>
      <c r="G618" s="24" t="str">
        <f t="shared" si="28"/>
        <v/>
      </c>
      <c r="H618" s="24" t="str">
        <f>IF(I618="","",'Identificação da EG'!$D$7)</f>
        <v/>
      </c>
      <c r="I618" s="138" t="str">
        <f t="shared" si="30"/>
        <v/>
      </c>
      <c r="J618" s="138" t="str">
        <v/>
      </c>
      <c r="K618" s="138"/>
      <c r="L618" s="138" t="str">
        <v/>
      </c>
      <c r="M618" s="138"/>
      <c r="N618" s="138" t="str">
        <v/>
      </c>
      <c r="O618" s="138" t="str">
        <v/>
      </c>
      <c r="P618" s="138" t="str">
        <v/>
      </c>
      <c r="Q618" s="138" t="str">
        <f>IF(L617="","","Nº de alojamentos abrangidos")</f>
        <v/>
      </c>
      <c r="R618" s="138" t="str">
        <f t="shared" si="29"/>
        <v/>
      </c>
      <c r="S618" s="138" t="str" cm="1">
        <f t="array" ref="S618">IF(ISBLANK(INDEX('Infraestruturas Recolha'!$AB$31:$AF$105,INT((ROWS($B$1:B17)-1)/5)+1,MOD(ROWS($B$1:B17)-1,5)+1)),"",INDEX('Infraestruturas Recolha'!$AB$31:$AF$105,INT((ROWS($B$1:B17)-1)/5)+1,MOD(ROWS($B$1:B17)-1,5)+1))</f>
        <v/>
      </c>
      <c r="T618" s="138" t="str">
        <f>IF(OR(L618="",'Infraestruturas Recolha'!$X$108="",'Infraestruturas Recolha'!$X$108="(máximo 300 carateres)"),"",'Infraestruturas Recolha'!$X$108)</f>
        <v/>
      </c>
    </row>
    <row r="619" spans="1:20">
      <c r="A619" s="24" t="str">
        <f>IF(I619="","",IF(OR('Identificação da EG'!$B$7=0,'Identificação da EG'!$B$7=""),"",Capa!$C$10))</f>
        <v/>
      </c>
      <c r="B619" s="24" t="str">
        <f>IF(I619="","",IF(OR('Identificação da EG'!$B$7=0,'Identificação da EG'!$B$7=""),"",'Identificação da EG'!$B$7))</f>
        <v/>
      </c>
      <c r="C619" s="24" t="str">
        <f>IF(I619="","",IF(B619="","",VLOOKUP(B619,Auxiliar!$DK$23:$DL$45,2,0)))</f>
        <v/>
      </c>
      <c r="D619" s="24" t="str">
        <f>IF(I619="","",IF(OR('Identificação da EG'!$B$7=0,'Identificação da EG'!$B$7=""),"","Portugal"))</f>
        <v/>
      </c>
      <c r="E619" s="24" t="str">
        <f>IF(I619="","",'Identificação da EG'!$C$7)</f>
        <v/>
      </c>
      <c r="F619" s="24" t="str">
        <f>IF(I619="","",'Identificação da EG'!$E$7)</f>
        <v/>
      </c>
      <c r="G619" s="24" t="str">
        <f t="shared" si="28"/>
        <v/>
      </c>
      <c r="H619" s="24" t="str">
        <f>IF(I619="","",'Identificação da EG'!$D$7)</f>
        <v/>
      </c>
      <c r="I619" s="138" t="str">
        <f t="shared" si="30"/>
        <v/>
      </c>
      <c r="J619" s="138" t="str">
        <v/>
      </c>
      <c r="K619" s="138"/>
      <c r="L619" s="138" t="str">
        <v/>
      </c>
      <c r="M619" s="138"/>
      <c r="N619" s="138" t="str">
        <v/>
      </c>
      <c r="O619" s="138" t="str">
        <v/>
      </c>
      <c r="P619" s="138" t="str">
        <v/>
      </c>
      <c r="Q619" s="138" t="str">
        <f>IF(L617="","","Nº de estabelecimentos abrangidos")</f>
        <v/>
      </c>
      <c r="R619" s="138" t="str">
        <f t="shared" si="29"/>
        <v/>
      </c>
      <c r="S619" s="138" t="str" cm="1">
        <f t="array" ref="S619">IF(ISBLANK(INDEX('Infraestruturas Recolha'!$AB$31:$AF$105,INT((ROWS($B$1:B18)-1)/5)+1,MOD(ROWS($B$1:B18)-1,5)+1)),"",INDEX('Infraestruturas Recolha'!$AB$31:$AF$105,INT((ROWS($B$1:B18)-1)/5)+1,MOD(ROWS($B$1:B18)-1,5)+1))</f>
        <v/>
      </c>
      <c r="T619" s="138" t="str">
        <f>IF(OR(L619="",'Infraestruturas Recolha'!$X$108="",'Infraestruturas Recolha'!$X$108="(máximo 300 carateres)"),"",'Infraestruturas Recolha'!$X$108)</f>
        <v/>
      </c>
    </row>
    <row r="620" spans="1:20">
      <c r="A620" s="24" t="str">
        <f>IF(I620="","",IF(OR('Identificação da EG'!$B$7=0,'Identificação da EG'!$B$7=""),"",Capa!$C$10))</f>
        <v/>
      </c>
      <c r="B620" s="24" t="str">
        <f>IF(I620="","",IF(OR('Identificação da EG'!$B$7=0,'Identificação da EG'!$B$7=""),"",'Identificação da EG'!$B$7))</f>
        <v/>
      </c>
      <c r="C620" s="24" t="str">
        <f>IF(I620="","",IF(B620="","",VLOOKUP(B620,Auxiliar!$DK$23:$DL$45,2,0)))</f>
        <v/>
      </c>
      <c r="D620" s="24" t="str">
        <f>IF(I620="","",IF(OR('Identificação da EG'!$B$7=0,'Identificação da EG'!$B$7=""),"","Portugal"))</f>
        <v/>
      </c>
      <c r="E620" s="24" t="str">
        <f>IF(I620="","",'Identificação da EG'!$C$7)</f>
        <v/>
      </c>
      <c r="F620" s="24" t="str">
        <f>IF(I620="","",'Identificação da EG'!$E$7)</f>
        <v/>
      </c>
      <c r="G620" s="24" t="str">
        <f t="shared" si="28"/>
        <v/>
      </c>
      <c r="H620" s="24" t="str">
        <f>IF(I620="","",'Identificação da EG'!$D$7)</f>
        <v/>
      </c>
      <c r="I620" s="138" t="str">
        <f t="shared" si="30"/>
        <v/>
      </c>
      <c r="J620" s="138" t="str">
        <v/>
      </c>
      <c r="K620" s="138"/>
      <c r="L620" s="138" t="str">
        <v/>
      </c>
      <c r="M620" s="138"/>
      <c r="N620" s="138" t="str">
        <v/>
      </c>
      <c r="O620" s="138" t="str">
        <v/>
      </c>
      <c r="P620" s="138" t="str">
        <v/>
      </c>
      <c r="Q620" s="138" t="str">
        <f>IF(L618="","","Nº de alojamentos participantes")</f>
        <v/>
      </c>
      <c r="R620" s="138" t="str">
        <f t="shared" si="29"/>
        <v/>
      </c>
      <c r="S620" s="138" t="str" cm="1">
        <f t="array" ref="S620">IF(ISBLANK(INDEX('Infraestruturas Recolha'!$AB$31:$AF$105,INT((ROWS($B$1:B19)-1)/5)+1,MOD(ROWS($B$1:B19)-1,5)+1)),"",INDEX('Infraestruturas Recolha'!$AB$31:$AF$105,INT((ROWS($B$1:B19)-1)/5)+1,MOD(ROWS($B$1:B19)-1,5)+1))</f>
        <v/>
      </c>
      <c r="T620" s="138" t="str">
        <f>IF(OR(L620="",'Infraestruturas Recolha'!$X$108="",'Infraestruturas Recolha'!$X$108="(máximo 300 carateres)"),"",'Infraestruturas Recolha'!$X$108)</f>
        <v/>
      </c>
    </row>
    <row r="621" spans="1:20">
      <c r="A621" s="24" t="str">
        <f>IF(I621="","",IF(OR('Identificação da EG'!$B$7=0,'Identificação da EG'!$B$7=""),"",Capa!$C$10))</f>
        <v/>
      </c>
      <c r="B621" s="24" t="str">
        <f>IF(I621="","",IF(OR('Identificação da EG'!$B$7=0,'Identificação da EG'!$B$7=""),"",'Identificação da EG'!$B$7))</f>
        <v/>
      </c>
      <c r="C621" s="24" t="str">
        <f>IF(I621="","",IF(B621="","",VLOOKUP(B621,Auxiliar!$DK$23:$DL$45,2,0)))</f>
        <v/>
      </c>
      <c r="D621" s="24" t="str">
        <f>IF(I621="","",IF(OR('Identificação da EG'!$B$7=0,'Identificação da EG'!$B$7=""),"","Portugal"))</f>
        <v/>
      </c>
      <c r="E621" s="24" t="str">
        <f>IF(I621="","",'Identificação da EG'!$C$7)</f>
        <v/>
      </c>
      <c r="F621" s="24" t="str">
        <f>IF(I621="","",'Identificação da EG'!$E$7)</f>
        <v/>
      </c>
      <c r="G621" s="24" t="str">
        <f t="shared" si="28"/>
        <v/>
      </c>
      <c r="H621" s="24" t="str">
        <f>IF(I621="","",'Identificação da EG'!$D$7)</f>
        <v/>
      </c>
      <c r="I621" s="138" t="str">
        <f t="shared" si="30"/>
        <v/>
      </c>
      <c r="J621" s="138" t="str">
        <v/>
      </c>
      <c r="K621" s="138"/>
      <c r="L621" s="138" t="str">
        <v/>
      </c>
      <c r="M621" s="138"/>
      <c r="N621" s="138" t="str">
        <v/>
      </c>
      <c r="O621" s="138" t="str">
        <v/>
      </c>
      <c r="P621" s="138" t="str">
        <v/>
      </c>
      <c r="Q621" s="138" t="str">
        <f>IF(L619="","","Nº de estabelecimentos participantes")</f>
        <v/>
      </c>
      <c r="R621" s="138" t="str">
        <f t="shared" si="29"/>
        <v/>
      </c>
      <c r="S621" s="138" t="str" cm="1">
        <f t="array" ref="S621">IF(ISBLANK(INDEX('Infraestruturas Recolha'!$AB$31:$AF$105,INT((ROWS($B$1:B20)-1)/5)+1,MOD(ROWS($B$1:B20)-1,5)+1)),"",INDEX('Infraestruturas Recolha'!$AB$31:$AF$105,INT((ROWS($B$1:B20)-1)/5)+1,MOD(ROWS($B$1:B20)-1,5)+1))</f>
        <v/>
      </c>
      <c r="T621" s="138" t="str">
        <f>IF(OR(L621="",'Infraestruturas Recolha'!$X$108="",'Infraestruturas Recolha'!$X$108="(máximo 300 carateres)"),"",'Infraestruturas Recolha'!$X$108)</f>
        <v/>
      </c>
    </row>
    <row r="622" spans="1:20">
      <c r="A622" s="24" t="str">
        <f>IF(I622="","",IF(OR('Identificação da EG'!$B$7=0,'Identificação da EG'!$B$7=""),"",Capa!$C$10))</f>
        <v/>
      </c>
      <c r="B622" s="24" t="str">
        <f>IF(I622="","",IF(OR('Identificação da EG'!$B$7=0,'Identificação da EG'!$B$7=""),"",'Identificação da EG'!$B$7))</f>
        <v/>
      </c>
      <c r="C622" s="24" t="str">
        <f>IF(I622="","",IF(B622="","",VLOOKUP(B622,Auxiliar!$DK$23:$DL$45,2,0)))</f>
        <v/>
      </c>
      <c r="D622" s="24" t="str">
        <f>IF(I622="","",IF(OR('Identificação da EG'!$B$7=0,'Identificação da EG'!$B$7=""),"","Portugal"))</f>
        <v/>
      </c>
      <c r="E622" s="24" t="str">
        <f>IF(I622="","",'Identificação da EG'!$C$7)</f>
        <v/>
      </c>
      <c r="F622" s="24" t="str">
        <f>IF(I622="","",'Identificação da EG'!$E$7)</f>
        <v/>
      </c>
      <c r="G622" s="24" t="str">
        <f t="shared" si="28"/>
        <v/>
      </c>
      <c r="H622" s="24" t="str">
        <f>IF(I622="","",'Identificação da EG'!$D$7)</f>
        <v/>
      </c>
      <c r="I622" s="138" t="str">
        <f t="shared" si="30"/>
        <v/>
      </c>
      <c r="J622" s="138" t="str">
        <v/>
      </c>
      <c r="K622" s="138"/>
      <c r="L622" s="138" t="str">
        <v/>
      </c>
      <c r="M622" s="138"/>
      <c r="N622" s="138" t="str">
        <v/>
      </c>
      <c r="O622" s="138" t="str">
        <v/>
      </c>
      <c r="P622" s="138" t="str">
        <v/>
      </c>
      <c r="Q622" s="138" t="str">
        <f>IF(L622="","","Nº de infraestruturas")</f>
        <v/>
      </c>
      <c r="R622" s="138" t="str">
        <f t="shared" si="29"/>
        <v/>
      </c>
      <c r="S622" s="138" t="str" cm="1">
        <f t="array" ref="S622">IF(ISBLANK(INDEX('Infraestruturas Recolha'!$AB$31:$AF$105,INT((ROWS($B$1:B21)-1)/5)+1,MOD(ROWS($B$1:B21)-1,5)+1)),"",INDEX('Infraestruturas Recolha'!$AB$31:$AF$105,INT((ROWS($B$1:B21)-1)/5)+1,MOD(ROWS($B$1:B21)-1,5)+1))</f>
        <v/>
      </c>
      <c r="T622" s="138" t="str">
        <f>IF(OR(L622="",'Infraestruturas Recolha'!$X$108="",'Infraestruturas Recolha'!$X$108="(máximo 300 carateres)"),"",'Infraestruturas Recolha'!$X$108)</f>
        <v/>
      </c>
    </row>
    <row r="623" spans="1:20">
      <c r="A623" s="24" t="str">
        <f>IF(I623="","",IF(OR('Identificação da EG'!$B$7=0,'Identificação da EG'!$B$7=""),"",Capa!$C$10))</f>
        <v/>
      </c>
      <c r="B623" s="24" t="str">
        <f>IF(I623="","",IF(OR('Identificação da EG'!$B$7=0,'Identificação da EG'!$B$7=""),"",'Identificação da EG'!$B$7))</f>
        <v/>
      </c>
      <c r="C623" s="24" t="str">
        <f>IF(I623="","",IF(B623="","",VLOOKUP(B623,Auxiliar!$DK$23:$DL$45,2,0)))</f>
        <v/>
      </c>
      <c r="D623" s="24" t="str">
        <f>IF(I623="","",IF(OR('Identificação da EG'!$B$7=0,'Identificação da EG'!$B$7=""),"","Portugal"))</f>
        <v/>
      </c>
      <c r="E623" s="24" t="str">
        <f>IF(I623="","",'Identificação da EG'!$C$7)</f>
        <v/>
      </c>
      <c r="F623" s="24" t="str">
        <f>IF(I623="","",'Identificação da EG'!$E$7)</f>
        <v/>
      </c>
      <c r="G623" s="24" t="str">
        <f t="shared" si="28"/>
        <v/>
      </c>
      <c r="H623" s="24" t="str">
        <f>IF(I623="","",'Identificação da EG'!$D$7)</f>
        <v/>
      </c>
      <c r="I623" s="138" t="str">
        <f t="shared" si="30"/>
        <v/>
      </c>
      <c r="J623" s="138" t="str">
        <v/>
      </c>
      <c r="K623" s="138"/>
      <c r="L623" s="138" t="str">
        <v/>
      </c>
      <c r="M623" s="138"/>
      <c r="N623" s="138" t="str">
        <v/>
      </c>
      <c r="O623" s="138" t="str">
        <v/>
      </c>
      <c r="P623" s="138" t="str">
        <v/>
      </c>
      <c r="Q623" s="138" t="str">
        <f>IF(L622="","","Nº de alojamentos abrangidos")</f>
        <v/>
      </c>
      <c r="R623" s="138" t="str">
        <f t="shared" si="29"/>
        <v/>
      </c>
      <c r="S623" s="138" t="str" cm="1">
        <f t="array" ref="S623">IF(ISBLANK(INDEX('Infraestruturas Recolha'!$AB$31:$AF$105,INT((ROWS($B$1:B22)-1)/5)+1,MOD(ROWS($B$1:B22)-1,5)+1)),"",INDEX('Infraestruturas Recolha'!$AB$31:$AF$105,INT((ROWS($B$1:B22)-1)/5)+1,MOD(ROWS($B$1:B22)-1,5)+1))</f>
        <v/>
      </c>
      <c r="T623" s="138" t="str">
        <f>IF(OR(L623="",'Infraestruturas Recolha'!$X$108="",'Infraestruturas Recolha'!$X$108="(máximo 300 carateres)"),"",'Infraestruturas Recolha'!$X$108)</f>
        <v/>
      </c>
    </row>
    <row r="624" spans="1:20">
      <c r="A624" s="24" t="str">
        <f>IF(I624="","",IF(OR('Identificação da EG'!$B$7=0,'Identificação da EG'!$B$7=""),"",Capa!$C$10))</f>
        <v/>
      </c>
      <c r="B624" s="24" t="str">
        <f>IF(I624="","",IF(OR('Identificação da EG'!$B$7=0,'Identificação da EG'!$B$7=""),"",'Identificação da EG'!$B$7))</f>
        <v/>
      </c>
      <c r="C624" s="24" t="str">
        <f>IF(I624="","",IF(B624="","",VLOOKUP(B624,Auxiliar!$DK$23:$DL$45,2,0)))</f>
        <v/>
      </c>
      <c r="D624" s="24" t="str">
        <f>IF(I624="","",IF(OR('Identificação da EG'!$B$7=0,'Identificação da EG'!$B$7=""),"","Portugal"))</f>
        <v/>
      </c>
      <c r="E624" s="24" t="str">
        <f>IF(I624="","",'Identificação da EG'!$C$7)</f>
        <v/>
      </c>
      <c r="F624" s="24" t="str">
        <f>IF(I624="","",'Identificação da EG'!$E$7)</f>
        <v/>
      </c>
      <c r="G624" s="24" t="str">
        <f t="shared" si="28"/>
        <v/>
      </c>
      <c r="H624" s="24" t="str">
        <f>IF(I624="","",'Identificação da EG'!$D$7)</f>
        <v/>
      </c>
      <c r="I624" s="138" t="str">
        <f t="shared" si="30"/>
        <v/>
      </c>
      <c r="J624" s="138" t="str">
        <v/>
      </c>
      <c r="K624" s="138"/>
      <c r="L624" s="138" t="str">
        <v/>
      </c>
      <c r="M624" s="138"/>
      <c r="N624" s="138" t="str">
        <v/>
      </c>
      <c r="O624" s="138" t="str">
        <v/>
      </c>
      <c r="P624" s="138" t="str">
        <v/>
      </c>
      <c r="Q624" s="138" t="str">
        <f>IF(L622="","","Nº de estabelecimentos abrangidos")</f>
        <v/>
      </c>
      <c r="R624" s="138" t="str">
        <f t="shared" si="29"/>
        <v/>
      </c>
      <c r="S624" s="138" t="str" cm="1">
        <f t="array" ref="S624">IF(ISBLANK(INDEX('Infraestruturas Recolha'!$AB$31:$AF$105,INT((ROWS($B$1:B23)-1)/5)+1,MOD(ROWS($B$1:B23)-1,5)+1)),"",INDEX('Infraestruturas Recolha'!$AB$31:$AF$105,INT((ROWS($B$1:B23)-1)/5)+1,MOD(ROWS($B$1:B23)-1,5)+1))</f>
        <v/>
      </c>
      <c r="T624" s="138" t="str">
        <f>IF(OR(L624="",'Infraestruturas Recolha'!$X$108="",'Infraestruturas Recolha'!$X$108="(máximo 300 carateres)"),"",'Infraestruturas Recolha'!$X$108)</f>
        <v/>
      </c>
    </row>
    <row r="625" spans="1:20">
      <c r="A625" s="24" t="str">
        <f>IF(I625="","",IF(OR('Identificação da EG'!$B$7=0,'Identificação da EG'!$B$7=""),"",Capa!$C$10))</f>
        <v/>
      </c>
      <c r="B625" s="24" t="str">
        <f>IF(I625="","",IF(OR('Identificação da EG'!$B$7=0,'Identificação da EG'!$B$7=""),"",'Identificação da EG'!$B$7))</f>
        <v/>
      </c>
      <c r="C625" s="24" t="str">
        <f>IF(I625="","",IF(B625="","",VLOOKUP(B625,Auxiliar!$DK$23:$DL$45,2,0)))</f>
        <v/>
      </c>
      <c r="D625" s="24" t="str">
        <f>IF(I625="","",IF(OR('Identificação da EG'!$B$7=0,'Identificação da EG'!$B$7=""),"","Portugal"))</f>
        <v/>
      </c>
      <c r="E625" s="24" t="str">
        <f>IF(I625="","",'Identificação da EG'!$C$7)</f>
        <v/>
      </c>
      <c r="F625" s="24" t="str">
        <f>IF(I625="","",'Identificação da EG'!$E$7)</f>
        <v/>
      </c>
      <c r="G625" s="24" t="str">
        <f t="shared" si="28"/>
        <v/>
      </c>
      <c r="H625" s="24" t="str">
        <f>IF(I625="","",'Identificação da EG'!$D$7)</f>
        <v/>
      </c>
      <c r="I625" s="138" t="str">
        <f t="shared" si="30"/>
        <v/>
      </c>
      <c r="J625" s="138" t="str">
        <v/>
      </c>
      <c r="K625" s="138"/>
      <c r="L625" s="138" t="str">
        <v/>
      </c>
      <c r="M625" s="138"/>
      <c r="N625" s="138" t="str">
        <v/>
      </c>
      <c r="O625" s="138" t="str">
        <v/>
      </c>
      <c r="P625" s="138" t="str">
        <v/>
      </c>
      <c r="Q625" s="138" t="str">
        <f>IF(L623="","","Nº de alojamentos participantes")</f>
        <v/>
      </c>
      <c r="R625" s="138" t="str">
        <f t="shared" si="29"/>
        <v/>
      </c>
      <c r="S625" s="138" t="str" cm="1">
        <f t="array" ref="S625">IF(ISBLANK(INDEX('Infraestruturas Recolha'!$AB$31:$AF$105,INT((ROWS($B$1:B24)-1)/5)+1,MOD(ROWS($B$1:B24)-1,5)+1)),"",INDEX('Infraestruturas Recolha'!$AB$31:$AF$105,INT((ROWS($B$1:B24)-1)/5)+1,MOD(ROWS($B$1:B24)-1,5)+1))</f>
        <v/>
      </c>
      <c r="T625" s="138" t="str">
        <f>IF(OR(L625="",'Infraestruturas Recolha'!$X$108="",'Infraestruturas Recolha'!$X$108="(máximo 300 carateres)"),"",'Infraestruturas Recolha'!$X$108)</f>
        <v/>
      </c>
    </row>
    <row r="626" spans="1:20">
      <c r="A626" s="24" t="str">
        <f>IF(I626="","",IF(OR('Identificação da EG'!$B$7=0,'Identificação da EG'!$B$7=""),"",Capa!$C$10))</f>
        <v/>
      </c>
      <c r="B626" s="24" t="str">
        <f>IF(I626="","",IF(OR('Identificação da EG'!$B$7=0,'Identificação da EG'!$B$7=""),"",'Identificação da EG'!$B$7))</f>
        <v/>
      </c>
      <c r="C626" s="24" t="str">
        <f>IF(I626="","",IF(B626="","",VLOOKUP(B626,Auxiliar!$DK$23:$DL$45,2,0)))</f>
        <v/>
      </c>
      <c r="D626" s="24" t="str">
        <f>IF(I626="","",IF(OR('Identificação da EG'!$B$7=0,'Identificação da EG'!$B$7=""),"","Portugal"))</f>
        <v/>
      </c>
      <c r="E626" s="24" t="str">
        <f>IF(I626="","",'Identificação da EG'!$C$7)</f>
        <v/>
      </c>
      <c r="F626" s="24" t="str">
        <f>IF(I626="","",'Identificação da EG'!$E$7)</f>
        <v/>
      </c>
      <c r="G626" s="24" t="str">
        <f t="shared" si="28"/>
        <v/>
      </c>
      <c r="H626" s="24" t="str">
        <f>IF(I626="","",'Identificação da EG'!$D$7)</f>
        <v/>
      </c>
      <c r="I626" s="138" t="str">
        <f t="shared" si="30"/>
        <v/>
      </c>
      <c r="J626" s="138" t="str">
        <v/>
      </c>
      <c r="K626" s="138"/>
      <c r="L626" s="138" t="str">
        <v/>
      </c>
      <c r="M626" s="138"/>
      <c r="N626" s="138" t="str">
        <v/>
      </c>
      <c r="O626" s="138" t="str">
        <v/>
      </c>
      <c r="P626" s="138" t="str">
        <v/>
      </c>
      <c r="Q626" s="138" t="str">
        <f>IF(L624="","","Nº de estabelecimentos participantes")</f>
        <v/>
      </c>
      <c r="R626" s="138" t="str">
        <f t="shared" si="29"/>
        <v/>
      </c>
      <c r="S626" s="138" t="str" cm="1">
        <f t="array" ref="S626">IF(ISBLANK(INDEX('Infraestruturas Recolha'!$AB$31:$AF$105,INT((ROWS($B$1:B25)-1)/5)+1,MOD(ROWS($B$1:B25)-1,5)+1)),"",INDEX('Infraestruturas Recolha'!$AB$31:$AF$105,INT((ROWS($B$1:B25)-1)/5)+1,MOD(ROWS($B$1:B25)-1,5)+1))</f>
        <v/>
      </c>
      <c r="T626" s="138" t="str">
        <f>IF(OR(L626="",'Infraestruturas Recolha'!$X$108="",'Infraestruturas Recolha'!$X$108="(máximo 300 carateres)"),"",'Infraestruturas Recolha'!$X$108)</f>
        <v/>
      </c>
    </row>
    <row r="627" spans="1:20">
      <c r="A627" s="24" t="str">
        <f>IF(I627="","",IF(OR('Identificação da EG'!$B$7=0,'Identificação da EG'!$B$7=""),"",Capa!$C$10))</f>
        <v/>
      </c>
      <c r="B627" s="24" t="str">
        <f>IF(I627="","",IF(OR('Identificação da EG'!$B$7=0,'Identificação da EG'!$B$7=""),"",'Identificação da EG'!$B$7))</f>
        <v/>
      </c>
      <c r="C627" s="24" t="str">
        <f>IF(I627="","",IF(B627="","",VLOOKUP(B627,Auxiliar!$DK$23:$DL$45,2,0)))</f>
        <v/>
      </c>
      <c r="D627" s="24" t="str">
        <f>IF(I627="","",IF(OR('Identificação da EG'!$B$7=0,'Identificação da EG'!$B$7=""),"","Portugal"))</f>
        <v/>
      </c>
      <c r="E627" s="24" t="str">
        <f>IF(I627="","",'Identificação da EG'!$C$7)</f>
        <v/>
      </c>
      <c r="F627" s="24" t="str">
        <f>IF(I627="","",'Identificação da EG'!$E$7)</f>
        <v/>
      </c>
      <c r="G627" s="24" t="str">
        <f t="shared" si="28"/>
        <v/>
      </c>
      <c r="H627" s="24" t="str">
        <f>IF(I627="","",'Identificação da EG'!$D$7)</f>
        <v/>
      </c>
      <c r="I627" s="138" t="str">
        <f t="shared" si="30"/>
        <v/>
      </c>
      <c r="J627" s="138" t="str">
        <v/>
      </c>
      <c r="K627" s="138"/>
      <c r="L627" s="138" t="str">
        <v/>
      </c>
      <c r="M627" s="138"/>
      <c r="N627" s="138" t="str">
        <v/>
      </c>
      <c r="O627" s="138" t="str">
        <v/>
      </c>
      <c r="P627" s="138" t="str">
        <v/>
      </c>
      <c r="Q627" s="138" t="str">
        <f>IF(L627="","","Nº de infraestruturas")</f>
        <v/>
      </c>
      <c r="R627" s="138" t="str">
        <f t="shared" si="29"/>
        <v/>
      </c>
      <c r="S627" s="138" t="str" cm="1">
        <f t="array" ref="S627">IF(ISBLANK(INDEX('Infraestruturas Recolha'!$AB$31:$AF$105,INT((ROWS($B$1:B26)-1)/5)+1,MOD(ROWS($B$1:B26)-1,5)+1)),"",INDEX('Infraestruturas Recolha'!$AB$31:$AF$105,INT((ROWS($B$1:B26)-1)/5)+1,MOD(ROWS($B$1:B26)-1,5)+1))</f>
        <v/>
      </c>
      <c r="T627" s="138" t="str">
        <f>IF(OR(L627="",'Infraestruturas Recolha'!$X$108="",'Infraestruturas Recolha'!$X$108="(máximo 300 carateres)"),"",'Infraestruturas Recolha'!$X$108)</f>
        <v/>
      </c>
    </row>
    <row r="628" spans="1:20">
      <c r="A628" s="24" t="str">
        <f>IF(I628="","",IF(OR('Identificação da EG'!$B$7=0,'Identificação da EG'!$B$7=""),"",Capa!$C$10))</f>
        <v/>
      </c>
      <c r="B628" s="24" t="str">
        <f>IF(I628="","",IF(OR('Identificação da EG'!$B$7=0,'Identificação da EG'!$B$7=""),"",'Identificação da EG'!$B$7))</f>
        <v/>
      </c>
      <c r="C628" s="24" t="str">
        <f>IF(I628="","",IF(B628="","",VLOOKUP(B628,Auxiliar!$DK$23:$DL$45,2,0)))</f>
        <v/>
      </c>
      <c r="D628" s="24" t="str">
        <f>IF(I628="","",IF(OR('Identificação da EG'!$B$7=0,'Identificação da EG'!$B$7=""),"","Portugal"))</f>
        <v/>
      </c>
      <c r="E628" s="24" t="str">
        <f>IF(I628="","",'Identificação da EG'!$C$7)</f>
        <v/>
      </c>
      <c r="F628" s="24" t="str">
        <f>IF(I628="","",'Identificação da EG'!$E$7)</f>
        <v/>
      </c>
      <c r="G628" s="24" t="str">
        <f t="shared" si="28"/>
        <v/>
      </c>
      <c r="H628" s="24" t="str">
        <f>IF(I628="","",'Identificação da EG'!$D$7)</f>
        <v/>
      </c>
      <c r="I628" s="138" t="str">
        <f t="shared" si="30"/>
        <v/>
      </c>
      <c r="J628" s="138" t="str">
        <v/>
      </c>
      <c r="K628" s="138"/>
      <c r="L628" s="138" t="str">
        <v/>
      </c>
      <c r="M628" s="138"/>
      <c r="N628" s="138" t="str">
        <v/>
      </c>
      <c r="O628" s="138" t="str">
        <v/>
      </c>
      <c r="P628" s="138" t="str">
        <v/>
      </c>
      <c r="Q628" s="138" t="str">
        <f>IF(L627="","","Nº de alojamentos abrangidos")</f>
        <v/>
      </c>
      <c r="R628" s="138" t="str">
        <f t="shared" si="29"/>
        <v/>
      </c>
      <c r="S628" s="138" t="str" cm="1">
        <f t="array" ref="S628">IF(ISBLANK(INDEX('Infraestruturas Recolha'!$AB$31:$AF$105,INT((ROWS($B$1:B27)-1)/5)+1,MOD(ROWS($B$1:B27)-1,5)+1)),"",INDEX('Infraestruturas Recolha'!$AB$31:$AF$105,INT((ROWS($B$1:B27)-1)/5)+1,MOD(ROWS($B$1:B27)-1,5)+1))</f>
        <v/>
      </c>
      <c r="T628" s="138" t="str">
        <f>IF(OR(L628="",'Infraestruturas Recolha'!$X$108="",'Infraestruturas Recolha'!$X$108="(máximo 300 carateres)"),"",'Infraestruturas Recolha'!$X$108)</f>
        <v/>
      </c>
    </row>
    <row r="629" spans="1:20">
      <c r="A629" s="24" t="str">
        <f>IF(I629="","",IF(OR('Identificação da EG'!$B$7=0,'Identificação da EG'!$B$7=""),"",Capa!$C$10))</f>
        <v/>
      </c>
      <c r="B629" s="24" t="str">
        <f>IF(I629="","",IF(OR('Identificação da EG'!$B$7=0,'Identificação da EG'!$B$7=""),"",'Identificação da EG'!$B$7))</f>
        <v/>
      </c>
      <c r="C629" s="24" t="str">
        <f>IF(I629="","",IF(B629="","",VLOOKUP(B629,Auxiliar!$DK$23:$DL$45,2,0)))</f>
        <v/>
      </c>
      <c r="D629" s="24" t="str">
        <f>IF(I629="","",IF(OR('Identificação da EG'!$B$7=0,'Identificação da EG'!$B$7=""),"","Portugal"))</f>
        <v/>
      </c>
      <c r="E629" s="24" t="str">
        <f>IF(I629="","",'Identificação da EG'!$C$7)</f>
        <v/>
      </c>
      <c r="F629" s="24" t="str">
        <f>IF(I629="","",'Identificação da EG'!$E$7)</f>
        <v/>
      </c>
      <c r="G629" s="24" t="str">
        <f t="shared" si="28"/>
        <v/>
      </c>
      <c r="H629" s="24" t="str">
        <f>IF(I629="","",'Identificação da EG'!$D$7)</f>
        <v/>
      </c>
      <c r="I629" s="138" t="str">
        <f t="shared" si="30"/>
        <v/>
      </c>
      <c r="J629" s="138" t="str">
        <v/>
      </c>
      <c r="K629" s="138"/>
      <c r="L629" s="138" t="str">
        <v/>
      </c>
      <c r="M629" s="138"/>
      <c r="N629" s="138" t="str">
        <v/>
      </c>
      <c r="O629" s="138" t="str">
        <v/>
      </c>
      <c r="P629" s="138" t="str">
        <v/>
      </c>
      <c r="Q629" s="138" t="str">
        <f>IF(L627="","","Nº de estabelecimentos abrangidos")</f>
        <v/>
      </c>
      <c r="R629" s="138" t="str">
        <f t="shared" si="29"/>
        <v/>
      </c>
      <c r="S629" s="138" t="str" cm="1">
        <f t="array" ref="S629">IF(ISBLANK(INDEX('Infraestruturas Recolha'!$AB$31:$AF$105,INT((ROWS($B$1:B28)-1)/5)+1,MOD(ROWS($B$1:B28)-1,5)+1)),"",INDEX('Infraestruturas Recolha'!$AB$31:$AF$105,INT((ROWS($B$1:B28)-1)/5)+1,MOD(ROWS($B$1:B28)-1,5)+1))</f>
        <v/>
      </c>
      <c r="T629" s="138" t="str">
        <f>IF(OR(L629="",'Infraestruturas Recolha'!$X$108="",'Infraestruturas Recolha'!$X$108="(máximo 300 carateres)"),"",'Infraestruturas Recolha'!$X$108)</f>
        <v/>
      </c>
    </row>
    <row r="630" spans="1:20">
      <c r="A630" s="24" t="str">
        <f>IF(I630="","",IF(OR('Identificação da EG'!$B$7=0,'Identificação da EG'!$B$7=""),"",Capa!$C$10))</f>
        <v/>
      </c>
      <c r="B630" s="24" t="str">
        <f>IF(I630="","",IF(OR('Identificação da EG'!$B$7=0,'Identificação da EG'!$B$7=""),"",'Identificação da EG'!$B$7))</f>
        <v/>
      </c>
      <c r="C630" s="24" t="str">
        <f>IF(I630="","",IF(B630="","",VLOOKUP(B630,Auxiliar!$DK$23:$DL$45,2,0)))</f>
        <v/>
      </c>
      <c r="D630" s="24" t="str">
        <f>IF(I630="","",IF(OR('Identificação da EG'!$B$7=0,'Identificação da EG'!$B$7=""),"","Portugal"))</f>
        <v/>
      </c>
      <c r="E630" s="24" t="str">
        <f>IF(I630="","",'Identificação da EG'!$C$7)</f>
        <v/>
      </c>
      <c r="F630" s="24" t="str">
        <f>IF(I630="","",'Identificação da EG'!$E$7)</f>
        <v/>
      </c>
      <c r="G630" s="24" t="str">
        <f t="shared" si="28"/>
        <v/>
      </c>
      <c r="H630" s="24" t="str">
        <f>IF(I630="","",'Identificação da EG'!$D$7)</f>
        <v/>
      </c>
      <c r="I630" s="138" t="str">
        <f t="shared" si="30"/>
        <v/>
      </c>
      <c r="J630" s="138" t="str">
        <v/>
      </c>
      <c r="K630" s="138"/>
      <c r="L630" s="138" t="str">
        <v/>
      </c>
      <c r="M630" s="138"/>
      <c r="N630" s="138" t="str">
        <v/>
      </c>
      <c r="O630" s="138" t="str">
        <v/>
      </c>
      <c r="P630" s="138" t="str">
        <v/>
      </c>
      <c r="Q630" s="138" t="str">
        <f>IF(L628="","","Nº de alojamentos participantes")</f>
        <v/>
      </c>
      <c r="R630" s="138" t="str">
        <f t="shared" si="29"/>
        <v/>
      </c>
      <c r="S630" s="138" t="str" cm="1">
        <f t="array" ref="S630">IF(ISBLANK(INDEX('Infraestruturas Recolha'!$AB$31:$AF$105,INT((ROWS($B$1:B29)-1)/5)+1,MOD(ROWS($B$1:B29)-1,5)+1)),"",INDEX('Infraestruturas Recolha'!$AB$31:$AF$105,INT((ROWS($B$1:B29)-1)/5)+1,MOD(ROWS($B$1:B29)-1,5)+1))</f>
        <v/>
      </c>
      <c r="T630" s="138" t="str">
        <f>IF(OR(L630="",'Infraestruturas Recolha'!$X$108="",'Infraestruturas Recolha'!$X$108="(máximo 300 carateres)"),"",'Infraestruturas Recolha'!$X$108)</f>
        <v/>
      </c>
    </row>
    <row r="631" spans="1:20">
      <c r="A631" s="24" t="str">
        <f>IF(I631="","",IF(OR('Identificação da EG'!$B$7=0,'Identificação da EG'!$B$7=""),"",Capa!$C$10))</f>
        <v/>
      </c>
      <c r="B631" s="24" t="str">
        <f>IF(I631="","",IF(OR('Identificação da EG'!$B$7=0,'Identificação da EG'!$B$7=""),"",'Identificação da EG'!$B$7))</f>
        <v/>
      </c>
      <c r="C631" s="24" t="str">
        <f>IF(I631="","",IF(B631="","",VLOOKUP(B631,Auxiliar!$DK$23:$DL$45,2,0)))</f>
        <v/>
      </c>
      <c r="D631" s="24" t="str">
        <f>IF(I631="","",IF(OR('Identificação da EG'!$B$7=0,'Identificação da EG'!$B$7=""),"","Portugal"))</f>
        <v/>
      </c>
      <c r="E631" s="24" t="str">
        <f>IF(I631="","",'Identificação da EG'!$C$7)</f>
        <v/>
      </c>
      <c r="F631" s="24" t="str">
        <f>IF(I631="","",'Identificação da EG'!$E$7)</f>
        <v/>
      </c>
      <c r="G631" s="24" t="str">
        <f t="shared" si="28"/>
        <v/>
      </c>
      <c r="H631" s="24" t="str">
        <f>IF(I631="","",'Identificação da EG'!$D$7)</f>
        <v/>
      </c>
      <c r="I631" s="138" t="str">
        <f t="shared" si="30"/>
        <v/>
      </c>
      <c r="J631" s="138" t="str">
        <v/>
      </c>
      <c r="K631" s="138"/>
      <c r="L631" s="138" t="str">
        <v/>
      </c>
      <c r="M631" s="138"/>
      <c r="N631" s="138" t="str">
        <v/>
      </c>
      <c r="O631" s="138" t="str">
        <v/>
      </c>
      <c r="P631" s="138" t="str">
        <v/>
      </c>
      <c r="Q631" s="138" t="str">
        <f>IF(L629="","","Nº de estabelecimentos participantes")</f>
        <v/>
      </c>
      <c r="R631" s="138" t="str">
        <f t="shared" si="29"/>
        <v/>
      </c>
      <c r="S631" s="138" t="str" cm="1">
        <f t="array" ref="S631">IF(ISBLANK(INDEX('Infraestruturas Recolha'!$AB$31:$AF$105,INT((ROWS($B$1:B30)-1)/5)+1,MOD(ROWS($B$1:B30)-1,5)+1)),"",INDEX('Infraestruturas Recolha'!$AB$31:$AF$105,INT((ROWS($B$1:B30)-1)/5)+1,MOD(ROWS($B$1:B30)-1,5)+1))</f>
        <v/>
      </c>
      <c r="T631" s="138" t="str">
        <f>IF(OR(L631="",'Infraestruturas Recolha'!$X$108="",'Infraestruturas Recolha'!$X$108="(máximo 300 carateres)"),"",'Infraestruturas Recolha'!$X$108)</f>
        <v/>
      </c>
    </row>
    <row r="632" spans="1:20">
      <c r="A632" s="24" t="str">
        <f>IF(I632="","",IF(OR('Identificação da EG'!$B$7=0,'Identificação da EG'!$B$7=""),"",Capa!$C$10))</f>
        <v/>
      </c>
      <c r="B632" s="24" t="str">
        <f>IF(I632="","",IF(OR('Identificação da EG'!$B$7=0,'Identificação da EG'!$B$7=""),"",'Identificação da EG'!$B$7))</f>
        <v/>
      </c>
      <c r="C632" s="24" t="str">
        <f>IF(I632="","",IF(B632="","",VLOOKUP(B632,Auxiliar!$DK$23:$DL$45,2,0)))</f>
        <v/>
      </c>
      <c r="D632" s="24" t="str">
        <f>IF(I632="","",IF(OR('Identificação da EG'!$B$7=0,'Identificação da EG'!$B$7=""),"","Portugal"))</f>
        <v/>
      </c>
      <c r="E632" s="24" t="str">
        <f>IF(I632="","",'Identificação da EG'!$C$7)</f>
        <v/>
      </c>
      <c r="F632" s="24" t="str">
        <f>IF(I632="","",'Identificação da EG'!$E$7)</f>
        <v/>
      </c>
      <c r="G632" s="24" t="str">
        <f t="shared" si="28"/>
        <v/>
      </c>
      <c r="H632" s="24" t="str">
        <f>IF(I632="","",'Identificação da EG'!$D$7)</f>
        <v/>
      </c>
      <c r="I632" s="138" t="str">
        <f t="shared" si="30"/>
        <v/>
      </c>
      <c r="J632" s="138" t="str">
        <v/>
      </c>
      <c r="K632" s="138"/>
      <c r="L632" s="138" t="str">
        <v/>
      </c>
      <c r="M632" s="138"/>
      <c r="N632" s="138" t="str">
        <v/>
      </c>
      <c r="O632" s="138" t="str">
        <v/>
      </c>
      <c r="P632" s="138" t="str">
        <v/>
      </c>
      <c r="Q632" s="138" t="str">
        <f>IF(L632="","","Nº de infraestruturas")</f>
        <v/>
      </c>
      <c r="R632" s="138" t="str">
        <f t="shared" si="29"/>
        <v/>
      </c>
      <c r="S632" s="138" t="str" cm="1">
        <f t="array" ref="S632">IF(ISBLANK(INDEX('Infraestruturas Recolha'!$AB$31:$AF$105,INT((ROWS($B$1:B31)-1)/5)+1,MOD(ROWS($B$1:B31)-1,5)+1)),"",INDEX('Infraestruturas Recolha'!$AB$31:$AF$105,INT((ROWS($B$1:B31)-1)/5)+1,MOD(ROWS($B$1:B31)-1,5)+1))</f>
        <v/>
      </c>
      <c r="T632" s="138" t="str">
        <f>IF(OR(L632="",'Infraestruturas Recolha'!$X$108="",'Infraestruturas Recolha'!$X$108="(máximo 300 carateres)"),"",'Infraestruturas Recolha'!$X$108)</f>
        <v/>
      </c>
    </row>
    <row r="633" spans="1:20">
      <c r="A633" s="24" t="str">
        <f>IF(I633="","",IF(OR('Identificação da EG'!$B$7=0,'Identificação da EG'!$B$7=""),"",Capa!$C$10))</f>
        <v/>
      </c>
      <c r="B633" s="24" t="str">
        <f>IF(I633="","",IF(OR('Identificação da EG'!$B$7=0,'Identificação da EG'!$B$7=""),"",'Identificação da EG'!$B$7))</f>
        <v/>
      </c>
      <c r="C633" s="24" t="str">
        <f>IF(I633="","",IF(B633="","",VLOOKUP(B633,Auxiliar!$DK$23:$DL$45,2,0)))</f>
        <v/>
      </c>
      <c r="D633" s="24" t="str">
        <f>IF(I633="","",IF(OR('Identificação da EG'!$B$7=0,'Identificação da EG'!$B$7=""),"","Portugal"))</f>
        <v/>
      </c>
      <c r="E633" s="24" t="str">
        <f>IF(I633="","",'Identificação da EG'!$C$7)</f>
        <v/>
      </c>
      <c r="F633" s="24" t="str">
        <f>IF(I633="","",'Identificação da EG'!$E$7)</f>
        <v/>
      </c>
      <c r="G633" s="24" t="str">
        <f t="shared" si="28"/>
        <v/>
      </c>
      <c r="H633" s="24" t="str">
        <f>IF(I633="","",'Identificação da EG'!$D$7)</f>
        <v/>
      </c>
      <c r="I633" s="138" t="str">
        <f t="shared" si="30"/>
        <v/>
      </c>
      <c r="J633" s="138" t="str">
        <v/>
      </c>
      <c r="K633" s="138"/>
      <c r="L633" s="138" t="str">
        <v/>
      </c>
      <c r="M633" s="138"/>
      <c r="N633" s="138" t="str">
        <v/>
      </c>
      <c r="O633" s="138" t="str">
        <v/>
      </c>
      <c r="P633" s="138" t="str">
        <v/>
      </c>
      <c r="Q633" s="138" t="str">
        <f>IF(L632="","","Nº de alojamentos abrangidos")</f>
        <v/>
      </c>
      <c r="R633" s="138" t="str">
        <f t="shared" si="29"/>
        <v/>
      </c>
      <c r="S633" s="138" t="str" cm="1">
        <f t="array" ref="S633">IF(ISBLANK(INDEX('Infraestruturas Recolha'!$AB$31:$AF$105,INT((ROWS($B$1:B32)-1)/5)+1,MOD(ROWS($B$1:B32)-1,5)+1)),"",INDEX('Infraestruturas Recolha'!$AB$31:$AF$105,INT((ROWS($B$1:B32)-1)/5)+1,MOD(ROWS($B$1:B32)-1,5)+1))</f>
        <v/>
      </c>
      <c r="T633" s="138" t="str">
        <f>IF(OR(L633="",'Infraestruturas Recolha'!$X$108="",'Infraestruturas Recolha'!$X$108="(máximo 300 carateres)"),"",'Infraestruturas Recolha'!$X$108)</f>
        <v/>
      </c>
    </row>
    <row r="634" spans="1:20">
      <c r="A634" s="24" t="str">
        <f>IF(I634="","",IF(OR('Identificação da EG'!$B$7=0,'Identificação da EG'!$B$7=""),"",Capa!$C$10))</f>
        <v/>
      </c>
      <c r="B634" s="24" t="str">
        <f>IF(I634="","",IF(OR('Identificação da EG'!$B$7=0,'Identificação da EG'!$B$7=""),"",'Identificação da EG'!$B$7))</f>
        <v/>
      </c>
      <c r="C634" s="24" t="str">
        <f>IF(I634="","",IF(B634="","",VLOOKUP(B634,Auxiliar!$DK$23:$DL$45,2,0)))</f>
        <v/>
      </c>
      <c r="D634" s="24" t="str">
        <f>IF(I634="","",IF(OR('Identificação da EG'!$B$7=0,'Identificação da EG'!$B$7=""),"","Portugal"))</f>
        <v/>
      </c>
      <c r="E634" s="24" t="str">
        <f>IF(I634="","",'Identificação da EG'!$C$7)</f>
        <v/>
      </c>
      <c r="F634" s="24" t="str">
        <f>IF(I634="","",'Identificação da EG'!$E$7)</f>
        <v/>
      </c>
      <c r="G634" s="24" t="str">
        <f t="shared" si="28"/>
        <v/>
      </c>
      <c r="H634" s="24" t="str">
        <f>IF(I634="","",'Identificação da EG'!$D$7)</f>
        <v/>
      </c>
      <c r="I634" s="138" t="str">
        <f t="shared" si="30"/>
        <v/>
      </c>
      <c r="J634" s="138" t="str">
        <v/>
      </c>
      <c r="K634" s="138"/>
      <c r="L634" s="138" t="str">
        <v/>
      </c>
      <c r="M634" s="138"/>
      <c r="N634" s="138" t="str">
        <v/>
      </c>
      <c r="O634" s="138" t="str">
        <v/>
      </c>
      <c r="P634" s="138" t="str">
        <v/>
      </c>
      <c r="Q634" s="138" t="str">
        <f>IF(L632="","","Nº de estabelecimentos abrangidos")</f>
        <v/>
      </c>
      <c r="R634" s="138" t="str">
        <f t="shared" si="29"/>
        <v/>
      </c>
      <c r="S634" s="138" t="str" cm="1">
        <f t="array" ref="S634">IF(ISBLANK(INDEX('Infraestruturas Recolha'!$AB$31:$AF$105,INT((ROWS($B$1:B33)-1)/5)+1,MOD(ROWS($B$1:B33)-1,5)+1)),"",INDEX('Infraestruturas Recolha'!$AB$31:$AF$105,INT((ROWS($B$1:B33)-1)/5)+1,MOD(ROWS($B$1:B33)-1,5)+1))</f>
        <v/>
      </c>
      <c r="T634" s="138" t="str">
        <f>IF(OR(L634="",'Infraestruturas Recolha'!$X$108="",'Infraestruturas Recolha'!$X$108="(máximo 300 carateres)"),"",'Infraestruturas Recolha'!$X$108)</f>
        <v/>
      </c>
    </row>
    <row r="635" spans="1:20">
      <c r="A635" s="24" t="str">
        <f>IF(I635="","",IF(OR('Identificação da EG'!$B$7=0,'Identificação da EG'!$B$7=""),"",Capa!$C$10))</f>
        <v/>
      </c>
      <c r="B635" s="24" t="str">
        <f>IF(I635="","",IF(OR('Identificação da EG'!$B$7=0,'Identificação da EG'!$B$7=""),"",'Identificação da EG'!$B$7))</f>
        <v/>
      </c>
      <c r="C635" s="24" t="str">
        <f>IF(I635="","",IF(B635="","",VLOOKUP(B635,Auxiliar!$DK$23:$DL$45,2,0)))</f>
        <v/>
      </c>
      <c r="D635" s="24" t="str">
        <f>IF(I635="","",IF(OR('Identificação da EG'!$B$7=0,'Identificação da EG'!$B$7=""),"","Portugal"))</f>
        <v/>
      </c>
      <c r="E635" s="24" t="str">
        <f>IF(I635="","",'Identificação da EG'!$C$7)</f>
        <v/>
      </c>
      <c r="F635" s="24" t="str">
        <f>IF(I635="","",'Identificação da EG'!$E$7)</f>
        <v/>
      </c>
      <c r="G635" s="24" t="str">
        <f t="shared" si="28"/>
        <v/>
      </c>
      <c r="H635" s="24" t="str">
        <f>IF(I635="","",'Identificação da EG'!$D$7)</f>
        <v/>
      </c>
      <c r="I635" s="138" t="str">
        <f t="shared" si="30"/>
        <v/>
      </c>
      <c r="J635" s="138" t="str">
        <v/>
      </c>
      <c r="K635" s="138"/>
      <c r="L635" s="138" t="str">
        <v/>
      </c>
      <c r="M635" s="138"/>
      <c r="N635" s="138" t="str">
        <v/>
      </c>
      <c r="O635" s="138" t="str">
        <v/>
      </c>
      <c r="P635" s="138" t="str">
        <v/>
      </c>
      <c r="Q635" s="138" t="str">
        <f>IF(L633="","","Nº de alojamentos participantes")</f>
        <v/>
      </c>
      <c r="R635" s="138" t="str">
        <f t="shared" si="29"/>
        <v/>
      </c>
      <c r="S635" s="138" t="str" cm="1">
        <f t="array" ref="S635">IF(ISBLANK(INDEX('Infraestruturas Recolha'!$AB$31:$AF$105,INT((ROWS($B$1:B34)-1)/5)+1,MOD(ROWS($B$1:B34)-1,5)+1)),"",INDEX('Infraestruturas Recolha'!$AB$31:$AF$105,INT((ROWS($B$1:B34)-1)/5)+1,MOD(ROWS($B$1:B34)-1,5)+1))</f>
        <v/>
      </c>
      <c r="T635" s="138" t="str">
        <f>IF(OR(L635="",'Infraestruturas Recolha'!$X$108="",'Infraestruturas Recolha'!$X$108="(máximo 300 carateres)"),"",'Infraestruturas Recolha'!$X$108)</f>
        <v/>
      </c>
    </row>
    <row r="636" spans="1:20">
      <c r="A636" s="24" t="str">
        <f>IF(I636="","",IF(OR('Identificação da EG'!$B$7=0,'Identificação da EG'!$B$7=""),"",Capa!$C$10))</f>
        <v/>
      </c>
      <c r="B636" s="24" t="str">
        <f>IF(I636="","",IF(OR('Identificação da EG'!$B$7=0,'Identificação da EG'!$B$7=""),"",'Identificação da EG'!$B$7))</f>
        <v/>
      </c>
      <c r="C636" s="24" t="str">
        <f>IF(I636="","",IF(B636="","",VLOOKUP(B636,Auxiliar!$DK$23:$DL$45,2,0)))</f>
        <v/>
      </c>
      <c r="D636" s="24" t="str">
        <f>IF(I636="","",IF(OR('Identificação da EG'!$B$7=0,'Identificação da EG'!$B$7=""),"","Portugal"))</f>
        <v/>
      </c>
      <c r="E636" s="24" t="str">
        <f>IF(I636="","",'Identificação da EG'!$C$7)</f>
        <v/>
      </c>
      <c r="F636" s="24" t="str">
        <f>IF(I636="","",'Identificação da EG'!$E$7)</f>
        <v/>
      </c>
      <c r="G636" s="24" t="str">
        <f t="shared" si="28"/>
        <v/>
      </c>
      <c r="H636" s="24" t="str">
        <f>IF(I636="","",'Identificação da EG'!$D$7)</f>
        <v/>
      </c>
      <c r="I636" s="138" t="str">
        <f t="shared" si="30"/>
        <v/>
      </c>
      <c r="J636" s="138" t="str">
        <v/>
      </c>
      <c r="K636" s="138"/>
      <c r="L636" s="138" t="str">
        <v/>
      </c>
      <c r="M636" s="138"/>
      <c r="N636" s="138" t="str">
        <v/>
      </c>
      <c r="O636" s="138" t="str">
        <v/>
      </c>
      <c r="P636" s="138" t="str">
        <v/>
      </c>
      <c r="Q636" s="138" t="str">
        <f>IF(L634="","","Nº de estabelecimentos participantes")</f>
        <v/>
      </c>
      <c r="R636" s="138" t="str">
        <f t="shared" si="29"/>
        <v/>
      </c>
      <c r="S636" s="138" t="str" cm="1">
        <f t="array" ref="S636">IF(ISBLANK(INDEX('Infraestruturas Recolha'!$AB$31:$AF$105,INT((ROWS($B$1:B35)-1)/5)+1,MOD(ROWS($B$1:B35)-1,5)+1)),"",INDEX('Infraestruturas Recolha'!$AB$31:$AF$105,INT((ROWS($B$1:B35)-1)/5)+1,MOD(ROWS($B$1:B35)-1,5)+1))</f>
        <v/>
      </c>
      <c r="T636" s="138" t="str">
        <f>IF(OR(L636="",'Infraestruturas Recolha'!$X$108="",'Infraestruturas Recolha'!$X$108="(máximo 300 carateres)"),"",'Infraestruturas Recolha'!$X$108)</f>
        <v/>
      </c>
    </row>
    <row r="637" spans="1:20">
      <c r="A637" s="24" t="str">
        <f>IF(I637="","",IF(OR('Identificação da EG'!$B$7=0,'Identificação da EG'!$B$7=""),"",Capa!$C$10))</f>
        <v/>
      </c>
      <c r="B637" s="24" t="str">
        <f>IF(I637="","",IF(OR('Identificação da EG'!$B$7=0,'Identificação da EG'!$B$7=""),"",'Identificação da EG'!$B$7))</f>
        <v/>
      </c>
      <c r="C637" s="24" t="str">
        <f>IF(I637="","",IF(B637="","",VLOOKUP(B637,Auxiliar!$DK$23:$DL$45,2,0)))</f>
        <v/>
      </c>
      <c r="D637" s="24" t="str">
        <f>IF(I637="","",IF(OR('Identificação da EG'!$B$7=0,'Identificação da EG'!$B$7=""),"","Portugal"))</f>
        <v/>
      </c>
      <c r="E637" s="24" t="str">
        <f>IF(I637="","",'Identificação da EG'!$C$7)</f>
        <v/>
      </c>
      <c r="F637" s="24" t="str">
        <f>IF(I637="","",'Identificação da EG'!$E$7)</f>
        <v/>
      </c>
      <c r="G637" s="24" t="str">
        <f t="shared" si="28"/>
        <v/>
      </c>
      <c r="H637" s="24" t="str">
        <f>IF(I637="","",'Identificação da EG'!$D$7)</f>
        <v/>
      </c>
      <c r="I637" s="138" t="str">
        <f t="shared" si="30"/>
        <v/>
      </c>
      <c r="J637" s="138" t="str">
        <v/>
      </c>
      <c r="K637" s="138"/>
      <c r="L637" s="138" t="str">
        <v/>
      </c>
      <c r="M637" s="138"/>
      <c r="N637" s="138" t="str">
        <v/>
      </c>
      <c r="O637" s="138" t="str">
        <v/>
      </c>
      <c r="P637" s="138" t="str">
        <v/>
      </c>
      <c r="Q637" s="138" t="str">
        <f>IF(L637="","","Nº de infraestruturas")</f>
        <v/>
      </c>
      <c r="R637" s="138" t="str">
        <f t="shared" si="29"/>
        <v/>
      </c>
      <c r="S637" s="138" t="str" cm="1">
        <f t="array" ref="S637">IF(ISBLANK(INDEX('Infraestruturas Recolha'!$AB$31:$AF$105,INT((ROWS($B$1:B36)-1)/5)+1,MOD(ROWS($B$1:B36)-1,5)+1)),"",INDEX('Infraestruturas Recolha'!$AB$31:$AF$105,INT((ROWS($B$1:B36)-1)/5)+1,MOD(ROWS($B$1:B36)-1,5)+1))</f>
        <v/>
      </c>
      <c r="T637" s="138" t="str">
        <f>IF(OR(L637="",'Infraestruturas Recolha'!$X$108="",'Infraestruturas Recolha'!$X$108="(máximo 300 carateres)"),"",'Infraestruturas Recolha'!$X$108)</f>
        <v/>
      </c>
    </row>
    <row r="638" spans="1:20">
      <c r="A638" s="24" t="str">
        <f>IF(I638="","",IF(OR('Identificação da EG'!$B$7=0,'Identificação da EG'!$B$7=""),"",Capa!$C$10))</f>
        <v/>
      </c>
      <c r="B638" s="24" t="str">
        <f>IF(I638="","",IF(OR('Identificação da EG'!$B$7=0,'Identificação da EG'!$B$7=""),"",'Identificação da EG'!$B$7))</f>
        <v/>
      </c>
      <c r="C638" s="24" t="str">
        <f>IF(I638="","",IF(B638="","",VLOOKUP(B638,Auxiliar!$DK$23:$DL$45,2,0)))</f>
        <v/>
      </c>
      <c r="D638" s="24" t="str">
        <f>IF(I638="","",IF(OR('Identificação da EG'!$B$7=0,'Identificação da EG'!$B$7=""),"","Portugal"))</f>
        <v/>
      </c>
      <c r="E638" s="24" t="str">
        <f>IF(I638="","",'Identificação da EG'!$C$7)</f>
        <v/>
      </c>
      <c r="F638" s="24" t="str">
        <f>IF(I638="","",'Identificação da EG'!$E$7)</f>
        <v/>
      </c>
      <c r="G638" s="24" t="str">
        <f t="shared" si="28"/>
        <v/>
      </c>
      <c r="H638" s="24" t="str">
        <f>IF(I638="","",'Identificação da EG'!$D$7)</f>
        <v/>
      </c>
      <c r="I638" s="138" t="str">
        <f t="shared" si="30"/>
        <v/>
      </c>
      <c r="J638" s="138" t="str">
        <v/>
      </c>
      <c r="K638" s="138"/>
      <c r="L638" s="138" t="str">
        <v/>
      </c>
      <c r="M638" s="138"/>
      <c r="N638" s="138" t="str">
        <v/>
      </c>
      <c r="O638" s="138" t="str">
        <v/>
      </c>
      <c r="P638" s="138" t="str">
        <v/>
      </c>
      <c r="Q638" s="138" t="str">
        <f>IF(L637="","","Nº de alojamentos abrangidos")</f>
        <v/>
      </c>
      <c r="R638" s="138" t="str">
        <f t="shared" si="29"/>
        <v/>
      </c>
      <c r="S638" s="138" t="str" cm="1">
        <f t="array" ref="S638">IF(ISBLANK(INDEX('Infraestruturas Recolha'!$AB$31:$AF$105,INT((ROWS($B$1:B37)-1)/5)+1,MOD(ROWS($B$1:B37)-1,5)+1)),"",INDEX('Infraestruturas Recolha'!$AB$31:$AF$105,INT((ROWS($B$1:B37)-1)/5)+1,MOD(ROWS($B$1:B37)-1,5)+1))</f>
        <v/>
      </c>
      <c r="T638" s="138" t="str">
        <f>IF(OR(L638="",'Infraestruturas Recolha'!$X$108="",'Infraestruturas Recolha'!$X$108="(máximo 300 carateres)"),"",'Infraestruturas Recolha'!$X$108)</f>
        <v/>
      </c>
    </row>
    <row r="639" spans="1:20">
      <c r="A639" s="24" t="str">
        <f>IF(I639="","",IF(OR('Identificação da EG'!$B$7=0,'Identificação da EG'!$B$7=""),"",Capa!$C$10))</f>
        <v/>
      </c>
      <c r="B639" s="24" t="str">
        <f>IF(I639="","",IF(OR('Identificação da EG'!$B$7=0,'Identificação da EG'!$B$7=""),"",'Identificação da EG'!$B$7))</f>
        <v/>
      </c>
      <c r="C639" s="24" t="str">
        <f>IF(I639="","",IF(B639="","",VLOOKUP(B639,Auxiliar!$DK$23:$DL$45,2,0)))</f>
        <v/>
      </c>
      <c r="D639" s="24" t="str">
        <f>IF(I639="","",IF(OR('Identificação da EG'!$B$7=0,'Identificação da EG'!$B$7=""),"","Portugal"))</f>
        <v/>
      </c>
      <c r="E639" s="24" t="str">
        <f>IF(I639="","",'Identificação da EG'!$C$7)</f>
        <v/>
      </c>
      <c r="F639" s="24" t="str">
        <f>IF(I639="","",'Identificação da EG'!$E$7)</f>
        <v/>
      </c>
      <c r="G639" s="24" t="str">
        <f t="shared" si="28"/>
        <v/>
      </c>
      <c r="H639" s="24" t="str">
        <f>IF(I639="","",'Identificação da EG'!$D$7)</f>
        <v/>
      </c>
      <c r="I639" s="138" t="str">
        <f t="shared" si="30"/>
        <v/>
      </c>
      <c r="J639" s="138" t="str">
        <v/>
      </c>
      <c r="K639" s="138"/>
      <c r="L639" s="138" t="str">
        <v/>
      </c>
      <c r="M639" s="138"/>
      <c r="N639" s="138" t="str">
        <v/>
      </c>
      <c r="O639" s="138" t="str">
        <v/>
      </c>
      <c r="P639" s="138" t="str">
        <v/>
      </c>
      <c r="Q639" s="138" t="str">
        <f>IF(L637="","","Nº de estabelecimentos abrangidos")</f>
        <v/>
      </c>
      <c r="R639" s="138" t="str">
        <f t="shared" si="29"/>
        <v/>
      </c>
      <c r="S639" s="138" t="str" cm="1">
        <f t="array" ref="S639">IF(ISBLANK(INDEX('Infraestruturas Recolha'!$AB$31:$AF$105,INT((ROWS($B$1:B38)-1)/5)+1,MOD(ROWS($B$1:B38)-1,5)+1)),"",INDEX('Infraestruturas Recolha'!$AB$31:$AF$105,INT((ROWS($B$1:B38)-1)/5)+1,MOD(ROWS($B$1:B38)-1,5)+1))</f>
        <v/>
      </c>
      <c r="T639" s="138" t="str">
        <f>IF(OR(L639="",'Infraestruturas Recolha'!$X$108="",'Infraestruturas Recolha'!$X$108="(máximo 300 carateres)"),"",'Infraestruturas Recolha'!$X$108)</f>
        <v/>
      </c>
    </row>
    <row r="640" spans="1:20">
      <c r="A640" s="24" t="str">
        <f>IF(I640="","",IF(OR('Identificação da EG'!$B$7=0,'Identificação da EG'!$B$7=""),"",Capa!$C$10))</f>
        <v/>
      </c>
      <c r="B640" s="24" t="str">
        <f>IF(I640="","",IF(OR('Identificação da EG'!$B$7=0,'Identificação da EG'!$B$7=""),"",'Identificação da EG'!$B$7))</f>
        <v/>
      </c>
      <c r="C640" s="24" t="str">
        <f>IF(I640="","",IF(B640="","",VLOOKUP(B640,Auxiliar!$DK$23:$DL$45,2,0)))</f>
        <v/>
      </c>
      <c r="D640" s="24" t="str">
        <f>IF(I640="","",IF(OR('Identificação da EG'!$B$7=0,'Identificação da EG'!$B$7=""),"","Portugal"))</f>
        <v/>
      </c>
      <c r="E640" s="24" t="str">
        <f>IF(I640="","",'Identificação da EG'!$C$7)</f>
        <v/>
      </c>
      <c r="F640" s="24" t="str">
        <f>IF(I640="","",'Identificação da EG'!$E$7)</f>
        <v/>
      </c>
      <c r="G640" s="24" t="str">
        <f t="shared" si="28"/>
        <v/>
      </c>
      <c r="H640" s="24" t="str">
        <f>IF(I640="","",'Identificação da EG'!$D$7)</f>
        <v/>
      </c>
      <c r="I640" s="138" t="str">
        <f t="shared" si="30"/>
        <v/>
      </c>
      <c r="J640" s="138" t="str">
        <v/>
      </c>
      <c r="K640" s="138"/>
      <c r="L640" s="138" t="str">
        <v/>
      </c>
      <c r="M640" s="138"/>
      <c r="N640" s="138" t="str">
        <v/>
      </c>
      <c r="O640" s="138" t="str">
        <v/>
      </c>
      <c r="P640" s="138" t="str">
        <v/>
      </c>
      <c r="Q640" s="138" t="str">
        <f>IF(L638="","","Nº de alojamentos participantes")</f>
        <v/>
      </c>
      <c r="R640" s="138" t="str">
        <f t="shared" si="29"/>
        <v/>
      </c>
      <c r="S640" s="138" t="str" cm="1">
        <f t="array" ref="S640">IF(ISBLANK(INDEX('Infraestruturas Recolha'!$AB$31:$AF$105,INT((ROWS($B$1:B39)-1)/5)+1,MOD(ROWS($B$1:B39)-1,5)+1)),"",INDEX('Infraestruturas Recolha'!$AB$31:$AF$105,INT((ROWS($B$1:B39)-1)/5)+1,MOD(ROWS($B$1:B39)-1,5)+1))</f>
        <v/>
      </c>
      <c r="T640" s="138" t="str">
        <f>IF(OR(L640="",'Infraestruturas Recolha'!$X$108="",'Infraestruturas Recolha'!$X$108="(máximo 300 carateres)"),"",'Infraestruturas Recolha'!$X$108)</f>
        <v/>
      </c>
    </row>
    <row r="641" spans="1:20">
      <c r="A641" s="24" t="str">
        <f>IF(I641="","",IF(OR('Identificação da EG'!$B$7=0,'Identificação da EG'!$B$7=""),"",Capa!$C$10))</f>
        <v/>
      </c>
      <c r="B641" s="24" t="str">
        <f>IF(I641="","",IF(OR('Identificação da EG'!$B$7=0,'Identificação da EG'!$B$7=""),"",'Identificação da EG'!$B$7))</f>
        <v/>
      </c>
      <c r="C641" s="24" t="str">
        <f>IF(I641="","",IF(B641="","",VLOOKUP(B641,Auxiliar!$DK$23:$DL$45,2,0)))</f>
        <v/>
      </c>
      <c r="D641" s="24" t="str">
        <f>IF(I641="","",IF(OR('Identificação da EG'!$B$7=0,'Identificação da EG'!$B$7=""),"","Portugal"))</f>
        <v/>
      </c>
      <c r="E641" s="24" t="str">
        <f>IF(I641="","",'Identificação da EG'!$C$7)</f>
        <v/>
      </c>
      <c r="F641" s="24" t="str">
        <f>IF(I641="","",'Identificação da EG'!$E$7)</f>
        <v/>
      </c>
      <c r="G641" s="24" t="str">
        <f t="shared" si="28"/>
        <v/>
      </c>
      <c r="H641" s="24" t="str">
        <f>IF(I641="","",'Identificação da EG'!$D$7)</f>
        <v/>
      </c>
      <c r="I641" s="138" t="str">
        <f t="shared" si="30"/>
        <v/>
      </c>
      <c r="J641" s="138" t="str">
        <v/>
      </c>
      <c r="K641" s="138"/>
      <c r="L641" s="138" t="str">
        <v/>
      </c>
      <c r="M641" s="138"/>
      <c r="N641" s="138" t="str">
        <v/>
      </c>
      <c r="O641" s="138" t="str">
        <v/>
      </c>
      <c r="P641" s="138" t="str">
        <v/>
      </c>
      <c r="Q641" s="138" t="str">
        <f>IF(L639="","","Nº de estabelecimentos participantes")</f>
        <v/>
      </c>
      <c r="R641" s="138" t="str">
        <f t="shared" si="29"/>
        <v/>
      </c>
      <c r="S641" s="138" t="str" cm="1">
        <f t="array" ref="S641">IF(ISBLANK(INDEX('Infraestruturas Recolha'!$AB$31:$AF$105,INT((ROWS($B$1:B40)-1)/5)+1,MOD(ROWS($B$1:B40)-1,5)+1)),"",INDEX('Infraestruturas Recolha'!$AB$31:$AF$105,INT((ROWS($B$1:B40)-1)/5)+1,MOD(ROWS($B$1:B40)-1,5)+1))</f>
        <v/>
      </c>
      <c r="T641" s="138" t="str">
        <f>IF(OR(L641="",'Infraestruturas Recolha'!$X$108="",'Infraestruturas Recolha'!$X$108="(máximo 300 carateres)"),"",'Infraestruturas Recolha'!$X$108)</f>
        <v/>
      </c>
    </row>
    <row r="642" spans="1:20">
      <c r="A642" s="24" t="str">
        <f>IF(I642="","",IF(OR('Identificação da EG'!$B$7=0,'Identificação da EG'!$B$7=""),"",Capa!$C$10))</f>
        <v/>
      </c>
      <c r="B642" s="24" t="str">
        <f>IF(I642="","",IF(OR('Identificação da EG'!$B$7=0,'Identificação da EG'!$B$7=""),"",'Identificação da EG'!$B$7))</f>
        <v/>
      </c>
      <c r="C642" s="24" t="str">
        <f>IF(I642="","",IF(B642="","",VLOOKUP(B642,Auxiliar!$DK$23:$DL$45,2,0)))</f>
        <v/>
      </c>
      <c r="D642" s="24" t="str">
        <f>IF(I642="","",IF(OR('Identificação da EG'!$B$7=0,'Identificação da EG'!$B$7=""),"","Portugal"))</f>
        <v/>
      </c>
      <c r="E642" s="24" t="str">
        <f>IF(I642="","",'Identificação da EG'!$C$7)</f>
        <v/>
      </c>
      <c r="F642" s="24" t="str">
        <f>IF(I642="","",'Identificação da EG'!$E$7)</f>
        <v/>
      </c>
      <c r="G642" s="24" t="str">
        <f t="shared" si="28"/>
        <v/>
      </c>
      <c r="H642" s="24" t="str">
        <f>IF(I642="","",'Identificação da EG'!$D$7)</f>
        <v/>
      </c>
      <c r="I642" s="138" t="str">
        <f t="shared" si="30"/>
        <v/>
      </c>
      <c r="J642" s="138" t="str">
        <v/>
      </c>
      <c r="K642" s="138"/>
      <c r="L642" s="138" t="str">
        <v/>
      </c>
      <c r="M642" s="138"/>
      <c r="N642" s="138" t="str">
        <v/>
      </c>
      <c r="O642" s="138" t="str">
        <v/>
      </c>
      <c r="P642" s="138" t="str">
        <v/>
      </c>
      <c r="Q642" s="138" t="str">
        <f>IF(L642="","","Nº de infraestruturas")</f>
        <v/>
      </c>
      <c r="R642" s="138" t="str">
        <f t="shared" si="29"/>
        <v/>
      </c>
      <c r="S642" s="138" t="str" cm="1">
        <f t="array" ref="S642">IF(ISBLANK(INDEX('Infraestruturas Recolha'!$AB$31:$AF$105,INT((ROWS($B$1:B41)-1)/5)+1,MOD(ROWS($B$1:B41)-1,5)+1)),"",INDEX('Infraestruturas Recolha'!$AB$31:$AF$105,INT((ROWS($B$1:B41)-1)/5)+1,MOD(ROWS($B$1:B41)-1,5)+1))</f>
        <v/>
      </c>
      <c r="T642" s="138" t="str">
        <f>IF(OR(L642="",'Infraestruturas Recolha'!$X$108="",'Infraestruturas Recolha'!$X$108="(máximo 300 carateres)"),"",'Infraestruturas Recolha'!$X$108)</f>
        <v/>
      </c>
    </row>
    <row r="643" spans="1:20">
      <c r="A643" s="24" t="str">
        <f>IF(I643="","",IF(OR('Identificação da EG'!$B$7=0,'Identificação da EG'!$B$7=""),"",Capa!$C$10))</f>
        <v/>
      </c>
      <c r="B643" s="24" t="str">
        <f>IF(I643="","",IF(OR('Identificação da EG'!$B$7=0,'Identificação da EG'!$B$7=""),"",'Identificação da EG'!$B$7))</f>
        <v/>
      </c>
      <c r="C643" s="24" t="str">
        <f>IF(I643="","",IF(B643="","",VLOOKUP(B643,Auxiliar!$DK$23:$DL$45,2,0)))</f>
        <v/>
      </c>
      <c r="D643" s="24" t="str">
        <f>IF(I643="","",IF(OR('Identificação da EG'!$B$7=0,'Identificação da EG'!$B$7=""),"","Portugal"))</f>
        <v/>
      </c>
      <c r="E643" s="24" t="str">
        <f>IF(I643="","",'Identificação da EG'!$C$7)</f>
        <v/>
      </c>
      <c r="F643" s="24" t="str">
        <f>IF(I643="","",'Identificação da EG'!$E$7)</f>
        <v/>
      </c>
      <c r="G643" s="24" t="str">
        <f t="shared" ref="G643:G706" si="31">IF(I643="","",B643)</f>
        <v/>
      </c>
      <c r="H643" s="24" t="str">
        <f>IF(I643="","",'Identificação da EG'!$D$7)</f>
        <v/>
      </c>
      <c r="I643" s="138" t="str">
        <f t="shared" si="30"/>
        <v/>
      </c>
      <c r="J643" s="138" t="str">
        <v/>
      </c>
      <c r="K643" s="138"/>
      <c r="L643" s="138" t="str">
        <v/>
      </c>
      <c r="M643" s="138"/>
      <c r="N643" s="138" t="str">
        <v/>
      </c>
      <c r="O643" s="138" t="str">
        <v/>
      </c>
      <c r="P643" s="138" t="str">
        <v/>
      </c>
      <c r="Q643" s="138" t="str">
        <f>IF(L642="","","Nº de alojamentos abrangidos")</f>
        <v/>
      </c>
      <c r="R643" s="138" t="str">
        <f t="shared" ref="R643:R706" si="32">IF(L643="","","nº")</f>
        <v/>
      </c>
      <c r="S643" s="138" t="str" cm="1">
        <f t="array" ref="S643">IF(ISBLANK(INDEX('Infraestruturas Recolha'!$AB$31:$AF$105,INT((ROWS($B$1:B42)-1)/5)+1,MOD(ROWS($B$1:B42)-1,5)+1)),"",INDEX('Infraestruturas Recolha'!$AB$31:$AF$105,INT((ROWS($B$1:B42)-1)/5)+1,MOD(ROWS($B$1:B42)-1,5)+1))</f>
        <v/>
      </c>
      <c r="T643" s="138" t="str">
        <f>IF(OR(L643="",'Infraestruturas Recolha'!$X$108="",'Infraestruturas Recolha'!$X$108="(máximo 300 carateres)"),"",'Infraestruturas Recolha'!$X$108)</f>
        <v/>
      </c>
    </row>
    <row r="644" spans="1:20">
      <c r="A644" s="24" t="str">
        <f>IF(I644="","",IF(OR('Identificação da EG'!$B$7=0,'Identificação da EG'!$B$7=""),"",Capa!$C$10))</f>
        <v/>
      </c>
      <c r="B644" s="24" t="str">
        <f>IF(I644="","",IF(OR('Identificação da EG'!$B$7=0,'Identificação da EG'!$B$7=""),"",'Identificação da EG'!$B$7))</f>
        <v/>
      </c>
      <c r="C644" s="24" t="str">
        <f>IF(I644="","",IF(B644="","",VLOOKUP(B644,Auxiliar!$DK$23:$DL$45,2,0)))</f>
        <v/>
      </c>
      <c r="D644" s="24" t="str">
        <f>IF(I644="","",IF(OR('Identificação da EG'!$B$7=0,'Identificação da EG'!$B$7=""),"","Portugal"))</f>
        <v/>
      </c>
      <c r="E644" s="24" t="str">
        <f>IF(I644="","",'Identificação da EG'!$C$7)</f>
        <v/>
      </c>
      <c r="F644" s="24" t="str">
        <f>IF(I644="","",'Identificação da EG'!$E$7)</f>
        <v/>
      </c>
      <c r="G644" s="24" t="str">
        <f t="shared" si="31"/>
        <v/>
      </c>
      <c r="H644" s="24" t="str">
        <f>IF(I644="","",'Identificação da EG'!$D$7)</f>
        <v/>
      </c>
      <c r="I644" s="138" t="str">
        <f t="shared" si="30"/>
        <v/>
      </c>
      <c r="J644" s="138" t="str">
        <v/>
      </c>
      <c r="K644" s="138"/>
      <c r="L644" s="138" t="str">
        <v/>
      </c>
      <c r="M644" s="138"/>
      <c r="N644" s="138" t="str">
        <v/>
      </c>
      <c r="O644" s="138" t="str">
        <v/>
      </c>
      <c r="P644" s="138" t="str">
        <v/>
      </c>
      <c r="Q644" s="138" t="str">
        <f>IF(L642="","","Nº de estabelecimentos abrangidos")</f>
        <v/>
      </c>
      <c r="R644" s="138" t="str">
        <f t="shared" si="32"/>
        <v/>
      </c>
      <c r="S644" s="138" t="str" cm="1">
        <f t="array" ref="S644">IF(ISBLANK(INDEX('Infraestruturas Recolha'!$AB$31:$AF$105,INT((ROWS($B$1:B43)-1)/5)+1,MOD(ROWS($B$1:B43)-1,5)+1)),"",INDEX('Infraestruturas Recolha'!$AB$31:$AF$105,INT((ROWS($B$1:B43)-1)/5)+1,MOD(ROWS($B$1:B43)-1,5)+1))</f>
        <v/>
      </c>
      <c r="T644" s="138" t="str">
        <f>IF(OR(L644="",'Infraestruturas Recolha'!$X$108="",'Infraestruturas Recolha'!$X$108="(máximo 300 carateres)"),"",'Infraestruturas Recolha'!$X$108)</f>
        <v/>
      </c>
    </row>
    <row r="645" spans="1:20">
      <c r="A645" s="24" t="str">
        <f>IF(I645="","",IF(OR('Identificação da EG'!$B$7=0,'Identificação da EG'!$B$7=""),"",Capa!$C$10))</f>
        <v/>
      </c>
      <c r="B645" s="24" t="str">
        <f>IF(I645="","",IF(OR('Identificação da EG'!$B$7=0,'Identificação da EG'!$B$7=""),"",'Identificação da EG'!$B$7))</f>
        <v/>
      </c>
      <c r="C645" s="24" t="str">
        <f>IF(I645="","",IF(B645="","",VLOOKUP(B645,Auxiliar!$DK$23:$DL$45,2,0)))</f>
        <v/>
      </c>
      <c r="D645" s="24" t="str">
        <f>IF(I645="","",IF(OR('Identificação da EG'!$B$7=0,'Identificação da EG'!$B$7=""),"","Portugal"))</f>
        <v/>
      </c>
      <c r="E645" s="24" t="str">
        <f>IF(I645="","",'Identificação da EG'!$C$7)</f>
        <v/>
      </c>
      <c r="F645" s="24" t="str">
        <f>IF(I645="","",'Identificação da EG'!$E$7)</f>
        <v/>
      </c>
      <c r="G645" s="24" t="str">
        <f t="shared" si="31"/>
        <v/>
      </c>
      <c r="H645" s="24" t="str">
        <f>IF(I645="","",'Identificação da EG'!$D$7)</f>
        <v/>
      </c>
      <c r="I645" s="138" t="str">
        <f t="shared" si="30"/>
        <v/>
      </c>
      <c r="J645" s="138" t="str">
        <v/>
      </c>
      <c r="K645" s="138"/>
      <c r="L645" s="138" t="str">
        <v/>
      </c>
      <c r="M645" s="138"/>
      <c r="N645" s="138" t="str">
        <v/>
      </c>
      <c r="O645" s="138" t="str">
        <v/>
      </c>
      <c r="P645" s="138" t="str">
        <v/>
      </c>
      <c r="Q645" s="138" t="str">
        <f>IF(L643="","","Nº de alojamentos participantes")</f>
        <v/>
      </c>
      <c r="R645" s="138" t="str">
        <f t="shared" si="32"/>
        <v/>
      </c>
      <c r="S645" s="138" t="str" cm="1">
        <f t="array" ref="S645">IF(ISBLANK(INDEX('Infraestruturas Recolha'!$AB$31:$AF$105,INT((ROWS($B$1:B44)-1)/5)+1,MOD(ROWS($B$1:B44)-1,5)+1)),"",INDEX('Infraestruturas Recolha'!$AB$31:$AF$105,INT((ROWS($B$1:B44)-1)/5)+1,MOD(ROWS($B$1:B44)-1,5)+1))</f>
        <v/>
      </c>
      <c r="T645" s="138" t="str">
        <f>IF(OR(L645="",'Infraestruturas Recolha'!$X$108="",'Infraestruturas Recolha'!$X$108="(máximo 300 carateres)"),"",'Infraestruturas Recolha'!$X$108)</f>
        <v/>
      </c>
    </row>
    <row r="646" spans="1:20">
      <c r="A646" s="24" t="str">
        <f>IF(I646="","",IF(OR('Identificação da EG'!$B$7=0,'Identificação da EG'!$B$7=""),"",Capa!$C$10))</f>
        <v/>
      </c>
      <c r="B646" s="24" t="str">
        <f>IF(I646="","",IF(OR('Identificação da EG'!$B$7=0,'Identificação da EG'!$B$7=""),"",'Identificação da EG'!$B$7))</f>
        <v/>
      </c>
      <c r="C646" s="24" t="str">
        <f>IF(I646="","",IF(B646="","",VLOOKUP(B646,Auxiliar!$DK$23:$DL$45,2,0)))</f>
        <v/>
      </c>
      <c r="D646" s="24" t="str">
        <f>IF(I646="","",IF(OR('Identificação da EG'!$B$7=0,'Identificação da EG'!$B$7=""),"","Portugal"))</f>
        <v/>
      </c>
      <c r="E646" s="24" t="str">
        <f>IF(I646="","",'Identificação da EG'!$C$7)</f>
        <v/>
      </c>
      <c r="F646" s="24" t="str">
        <f>IF(I646="","",'Identificação da EG'!$E$7)</f>
        <v/>
      </c>
      <c r="G646" s="24" t="str">
        <f t="shared" si="31"/>
        <v/>
      </c>
      <c r="H646" s="24" t="str">
        <f>IF(I646="","",'Identificação da EG'!$D$7)</f>
        <v/>
      </c>
      <c r="I646" s="138" t="str">
        <f t="shared" si="30"/>
        <v/>
      </c>
      <c r="J646" s="138" t="str">
        <v/>
      </c>
      <c r="K646" s="138"/>
      <c r="L646" s="138" t="str">
        <v/>
      </c>
      <c r="M646" s="138"/>
      <c r="N646" s="138" t="str">
        <v/>
      </c>
      <c r="O646" s="138" t="str">
        <v/>
      </c>
      <c r="P646" s="138" t="str">
        <v/>
      </c>
      <c r="Q646" s="138" t="str">
        <f>IF(L644="","","Nº de estabelecimentos participantes")</f>
        <v/>
      </c>
      <c r="R646" s="138" t="str">
        <f t="shared" si="32"/>
        <v/>
      </c>
      <c r="S646" s="138" t="str" cm="1">
        <f t="array" ref="S646">IF(ISBLANK(INDEX('Infraestruturas Recolha'!$AB$31:$AF$105,INT((ROWS($B$1:B45)-1)/5)+1,MOD(ROWS($B$1:B45)-1,5)+1)),"",INDEX('Infraestruturas Recolha'!$AB$31:$AF$105,INT((ROWS($B$1:B45)-1)/5)+1,MOD(ROWS($B$1:B45)-1,5)+1))</f>
        <v/>
      </c>
      <c r="T646" s="138" t="str">
        <f>IF(OR(L646="",'Infraestruturas Recolha'!$X$108="",'Infraestruturas Recolha'!$X$108="(máximo 300 carateres)"),"",'Infraestruturas Recolha'!$X$108)</f>
        <v/>
      </c>
    </row>
    <row r="647" spans="1:20">
      <c r="A647" s="24" t="str">
        <f>IF(I647="","",IF(OR('Identificação da EG'!$B$7=0,'Identificação da EG'!$B$7=""),"",Capa!$C$10))</f>
        <v/>
      </c>
      <c r="B647" s="24" t="str">
        <f>IF(I647="","",IF(OR('Identificação da EG'!$B$7=0,'Identificação da EG'!$B$7=""),"",'Identificação da EG'!$B$7))</f>
        <v/>
      </c>
      <c r="C647" s="24" t="str">
        <f>IF(I647="","",IF(B647="","",VLOOKUP(B647,Auxiliar!$DK$23:$DL$45,2,0)))</f>
        <v/>
      </c>
      <c r="D647" s="24" t="str">
        <f>IF(I647="","",IF(OR('Identificação da EG'!$B$7=0,'Identificação da EG'!$B$7=""),"","Portugal"))</f>
        <v/>
      </c>
      <c r="E647" s="24" t="str">
        <f>IF(I647="","",'Identificação da EG'!$C$7)</f>
        <v/>
      </c>
      <c r="F647" s="24" t="str">
        <f>IF(I647="","",'Identificação da EG'!$E$7)</f>
        <v/>
      </c>
      <c r="G647" s="24" t="str">
        <f t="shared" si="31"/>
        <v/>
      </c>
      <c r="H647" s="24" t="str">
        <f>IF(I647="","",'Identificação da EG'!$D$7)</f>
        <v/>
      </c>
      <c r="I647" s="138" t="str">
        <f t="shared" si="30"/>
        <v/>
      </c>
      <c r="J647" s="138" t="str">
        <v/>
      </c>
      <c r="K647" s="138"/>
      <c r="L647" s="138" t="str">
        <v/>
      </c>
      <c r="M647" s="138"/>
      <c r="N647" s="138" t="str">
        <v/>
      </c>
      <c r="O647" s="138" t="str">
        <v/>
      </c>
      <c r="P647" s="138" t="str">
        <v/>
      </c>
      <c r="Q647" s="138" t="str">
        <f>IF(L647="","","Nº de infraestruturas")</f>
        <v/>
      </c>
      <c r="R647" s="138" t="str">
        <f t="shared" si="32"/>
        <v/>
      </c>
      <c r="S647" s="138" t="str" cm="1">
        <f t="array" ref="S647">IF(ISBLANK(INDEX('Infraestruturas Recolha'!$AB$31:$AF$105,INT((ROWS($B$1:B46)-1)/5)+1,MOD(ROWS($B$1:B46)-1,5)+1)),"",INDEX('Infraestruturas Recolha'!$AB$31:$AF$105,INT((ROWS($B$1:B46)-1)/5)+1,MOD(ROWS($B$1:B46)-1,5)+1))</f>
        <v/>
      </c>
      <c r="T647" s="138" t="str">
        <f>IF(OR(L647="",'Infraestruturas Recolha'!$X$108="",'Infraestruturas Recolha'!$X$108="(máximo 300 carateres)"),"",'Infraestruturas Recolha'!$X$108)</f>
        <v/>
      </c>
    </row>
    <row r="648" spans="1:20">
      <c r="A648" s="24" t="str">
        <f>IF(I648="","",IF(OR('Identificação da EG'!$B$7=0,'Identificação da EG'!$B$7=""),"",Capa!$C$10))</f>
        <v/>
      </c>
      <c r="B648" s="24" t="str">
        <f>IF(I648="","",IF(OR('Identificação da EG'!$B$7=0,'Identificação da EG'!$B$7=""),"",'Identificação da EG'!$B$7))</f>
        <v/>
      </c>
      <c r="C648" s="24" t="str">
        <f>IF(I648="","",IF(B648="","",VLOOKUP(B648,Auxiliar!$DK$23:$DL$45,2,0)))</f>
        <v/>
      </c>
      <c r="D648" s="24" t="str">
        <f>IF(I648="","",IF(OR('Identificação da EG'!$B$7=0,'Identificação da EG'!$B$7=""),"","Portugal"))</f>
        <v/>
      </c>
      <c r="E648" s="24" t="str">
        <f>IF(I648="","",'Identificação da EG'!$C$7)</f>
        <v/>
      </c>
      <c r="F648" s="24" t="str">
        <f>IF(I648="","",'Identificação da EG'!$E$7)</f>
        <v/>
      </c>
      <c r="G648" s="24" t="str">
        <f t="shared" si="31"/>
        <v/>
      </c>
      <c r="H648" s="24" t="str">
        <f>IF(I648="","",'Identificação da EG'!$D$7)</f>
        <v/>
      </c>
      <c r="I648" s="138" t="str">
        <f t="shared" si="30"/>
        <v/>
      </c>
      <c r="J648" s="138" t="str">
        <v/>
      </c>
      <c r="K648" s="138"/>
      <c r="L648" s="138" t="str">
        <v/>
      </c>
      <c r="M648" s="138"/>
      <c r="N648" s="138" t="str">
        <v/>
      </c>
      <c r="O648" s="138" t="str">
        <v/>
      </c>
      <c r="P648" s="138" t="str">
        <v/>
      </c>
      <c r="Q648" s="138" t="str">
        <f>IF(L647="","","Nº de alojamentos abrangidos")</f>
        <v/>
      </c>
      <c r="R648" s="138" t="str">
        <f t="shared" si="32"/>
        <v/>
      </c>
      <c r="S648" s="138" t="str" cm="1">
        <f t="array" ref="S648">IF(ISBLANK(INDEX('Infraestruturas Recolha'!$AB$31:$AF$105,INT((ROWS($B$1:B47)-1)/5)+1,MOD(ROWS($B$1:B47)-1,5)+1)),"",INDEX('Infraestruturas Recolha'!$AB$31:$AF$105,INT((ROWS($B$1:B47)-1)/5)+1,MOD(ROWS($B$1:B47)-1,5)+1))</f>
        <v/>
      </c>
      <c r="T648" s="138" t="str">
        <f>IF(OR(L648="",'Infraestruturas Recolha'!$X$108="",'Infraestruturas Recolha'!$X$108="(máximo 300 carateres)"),"",'Infraestruturas Recolha'!$X$108)</f>
        <v/>
      </c>
    </row>
    <row r="649" spans="1:20">
      <c r="A649" s="24" t="str">
        <f>IF(I649="","",IF(OR('Identificação da EG'!$B$7=0,'Identificação da EG'!$B$7=""),"",Capa!$C$10))</f>
        <v/>
      </c>
      <c r="B649" s="24" t="str">
        <f>IF(I649="","",IF(OR('Identificação da EG'!$B$7=0,'Identificação da EG'!$B$7=""),"",'Identificação da EG'!$B$7))</f>
        <v/>
      </c>
      <c r="C649" s="24" t="str">
        <f>IF(I649="","",IF(B649="","",VLOOKUP(B649,Auxiliar!$DK$23:$DL$45,2,0)))</f>
        <v/>
      </c>
      <c r="D649" s="24" t="str">
        <f>IF(I649="","",IF(OR('Identificação da EG'!$B$7=0,'Identificação da EG'!$B$7=""),"","Portugal"))</f>
        <v/>
      </c>
      <c r="E649" s="24" t="str">
        <f>IF(I649="","",'Identificação da EG'!$C$7)</f>
        <v/>
      </c>
      <c r="F649" s="24" t="str">
        <f>IF(I649="","",'Identificação da EG'!$E$7)</f>
        <v/>
      </c>
      <c r="G649" s="24" t="str">
        <f t="shared" si="31"/>
        <v/>
      </c>
      <c r="H649" s="24" t="str">
        <f>IF(I649="","",'Identificação da EG'!$D$7)</f>
        <v/>
      </c>
      <c r="I649" s="138" t="str">
        <f t="shared" si="30"/>
        <v/>
      </c>
      <c r="J649" s="138" t="str">
        <v/>
      </c>
      <c r="K649" s="138"/>
      <c r="L649" s="138" t="str">
        <v/>
      </c>
      <c r="M649" s="138"/>
      <c r="N649" s="138" t="str">
        <v/>
      </c>
      <c r="O649" s="138" t="str">
        <v/>
      </c>
      <c r="P649" s="138" t="str">
        <v/>
      </c>
      <c r="Q649" s="138" t="str">
        <f>IF(L647="","","Nº de estabelecimentos abrangidos")</f>
        <v/>
      </c>
      <c r="R649" s="138" t="str">
        <f t="shared" si="32"/>
        <v/>
      </c>
      <c r="S649" s="138" t="str" cm="1">
        <f t="array" ref="S649">IF(ISBLANK(INDEX('Infraestruturas Recolha'!$AB$31:$AF$105,INT((ROWS($B$1:B48)-1)/5)+1,MOD(ROWS($B$1:B48)-1,5)+1)),"",INDEX('Infraestruturas Recolha'!$AB$31:$AF$105,INT((ROWS($B$1:B48)-1)/5)+1,MOD(ROWS($B$1:B48)-1,5)+1))</f>
        <v/>
      </c>
      <c r="T649" s="138" t="str">
        <f>IF(OR(L649="",'Infraestruturas Recolha'!$X$108="",'Infraestruturas Recolha'!$X$108="(máximo 300 carateres)"),"",'Infraestruturas Recolha'!$X$108)</f>
        <v/>
      </c>
    </row>
    <row r="650" spans="1:20">
      <c r="A650" s="24" t="str">
        <f>IF(I650="","",IF(OR('Identificação da EG'!$B$7=0,'Identificação da EG'!$B$7=""),"",Capa!$C$10))</f>
        <v/>
      </c>
      <c r="B650" s="24" t="str">
        <f>IF(I650="","",IF(OR('Identificação da EG'!$B$7=0,'Identificação da EG'!$B$7=""),"",'Identificação da EG'!$B$7))</f>
        <v/>
      </c>
      <c r="C650" s="24" t="str">
        <f>IF(I650="","",IF(B650="","",VLOOKUP(B650,Auxiliar!$DK$23:$DL$45,2,0)))</f>
        <v/>
      </c>
      <c r="D650" s="24" t="str">
        <f>IF(I650="","",IF(OR('Identificação da EG'!$B$7=0,'Identificação da EG'!$B$7=""),"","Portugal"))</f>
        <v/>
      </c>
      <c r="E650" s="24" t="str">
        <f>IF(I650="","",'Identificação da EG'!$C$7)</f>
        <v/>
      </c>
      <c r="F650" s="24" t="str">
        <f>IF(I650="","",'Identificação da EG'!$E$7)</f>
        <v/>
      </c>
      <c r="G650" s="24" t="str">
        <f t="shared" si="31"/>
        <v/>
      </c>
      <c r="H650" s="24" t="str">
        <f>IF(I650="","",'Identificação da EG'!$D$7)</f>
        <v/>
      </c>
      <c r="I650" s="138" t="str">
        <f t="shared" si="30"/>
        <v/>
      </c>
      <c r="J650" s="138" t="str">
        <v/>
      </c>
      <c r="K650" s="138"/>
      <c r="L650" s="138" t="str">
        <v/>
      </c>
      <c r="M650" s="138"/>
      <c r="N650" s="138" t="str">
        <v/>
      </c>
      <c r="O650" s="138" t="str">
        <v/>
      </c>
      <c r="P650" s="138" t="str">
        <v/>
      </c>
      <c r="Q650" s="138" t="str">
        <f>IF(L648="","","Nº de alojamentos participantes")</f>
        <v/>
      </c>
      <c r="R650" s="138" t="str">
        <f t="shared" si="32"/>
        <v/>
      </c>
      <c r="S650" s="138" t="str" cm="1">
        <f t="array" ref="S650">IF(ISBLANK(INDEX('Infraestruturas Recolha'!$AB$31:$AF$105,INT((ROWS($B$1:B49)-1)/5)+1,MOD(ROWS($B$1:B49)-1,5)+1)),"",INDEX('Infraestruturas Recolha'!$AB$31:$AF$105,INT((ROWS($B$1:B49)-1)/5)+1,MOD(ROWS($B$1:B49)-1,5)+1))</f>
        <v/>
      </c>
      <c r="T650" s="138" t="str">
        <f>IF(OR(L650="",'Infraestruturas Recolha'!$X$108="",'Infraestruturas Recolha'!$X$108="(máximo 300 carateres)"),"",'Infraestruturas Recolha'!$X$108)</f>
        <v/>
      </c>
    </row>
    <row r="651" spans="1:20">
      <c r="A651" s="24" t="str">
        <f>IF(I651="","",IF(OR('Identificação da EG'!$B$7=0,'Identificação da EG'!$B$7=""),"",Capa!$C$10))</f>
        <v/>
      </c>
      <c r="B651" s="24" t="str">
        <f>IF(I651="","",IF(OR('Identificação da EG'!$B$7=0,'Identificação da EG'!$B$7=""),"",'Identificação da EG'!$B$7))</f>
        <v/>
      </c>
      <c r="C651" s="24" t="str">
        <f>IF(I651="","",IF(B651="","",VLOOKUP(B651,Auxiliar!$DK$23:$DL$45,2,0)))</f>
        <v/>
      </c>
      <c r="D651" s="24" t="str">
        <f>IF(I651="","",IF(OR('Identificação da EG'!$B$7=0,'Identificação da EG'!$B$7=""),"","Portugal"))</f>
        <v/>
      </c>
      <c r="E651" s="24" t="str">
        <f>IF(I651="","",'Identificação da EG'!$C$7)</f>
        <v/>
      </c>
      <c r="F651" s="24" t="str">
        <f>IF(I651="","",'Identificação da EG'!$E$7)</f>
        <v/>
      </c>
      <c r="G651" s="24" t="str">
        <f t="shared" si="31"/>
        <v/>
      </c>
      <c r="H651" s="24" t="str">
        <f>IF(I651="","",'Identificação da EG'!$D$7)</f>
        <v/>
      </c>
      <c r="I651" s="138" t="str">
        <f t="shared" si="30"/>
        <v/>
      </c>
      <c r="J651" s="138" t="str">
        <v/>
      </c>
      <c r="K651" s="138"/>
      <c r="L651" s="138" t="str">
        <v/>
      </c>
      <c r="M651" s="138"/>
      <c r="N651" s="138" t="str">
        <v/>
      </c>
      <c r="O651" s="138" t="str">
        <v/>
      </c>
      <c r="P651" s="138" t="str">
        <v/>
      </c>
      <c r="Q651" s="138" t="str">
        <f>IF(L649="","","Nº de estabelecimentos participantes")</f>
        <v/>
      </c>
      <c r="R651" s="138" t="str">
        <f t="shared" si="32"/>
        <v/>
      </c>
      <c r="S651" s="138" t="str" cm="1">
        <f t="array" ref="S651">IF(ISBLANK(INDEX('Infraestruturas Recolha'!$AB$31:$AF$105,INT((ROWS($B$1:B50)-1)/5)+1,MOD(ROWS($B$1:B50)-1,5)+1)),"",INDEX('Infraestruturas Recolha'!$AB$31:$AF$105,INT((ROWS($B$1:B50)-1)/5)+1,MOD(ROWS($B$1:B50)-1,5)+1))</f>
        <v/>
      </c>
      <c r="T651" s="138" t="str">
        <f>IF(OR(L651="",'Infraestruturas Recolha'!$X$108="",'Infraestruturas Recolha'!$X$108="(máximo 300 carateres)"),"",'Infraestruturas Recolha'!$X$108)</f>
        <v/>
      </c>
    </row>
    <row r="652" spans="1:20">
      <c r="A652" s="24" t="str">
        <f>IF(I652="","",IF(OR('Identificação da EG'!$B$7=0,'Identificação da EG'!$B$7=""),"",Capa!$C$10))</f>
        <v/>
      </c>
      <c r="B652" s="24" t="str">
        <f>IF(I652="","",IF(OR('Identificação da EG'!$B$7=0,'Identificação da EG'!$B$7=""),"",'Identificação da EG'!$B$7))</f>
        <v/>
      </c>
      <c r="C652" s="24" t="str">
        <f>IF(I652="","",IF(B652="","",VLOOKUP(B652,Auxiliar!$DK$23:$DL$45,2,0)))</f>
        <v/>
      </c>
      <c r="D652" s="24" t="str">
        <f>IF(I652="","",IF(OR('Identificação da EG'!$B$7=0,'Identificação da EG'!$B$7=""),"","Portugal"))</f>
        <v/>
      </c>
      <c r="E652" s="24" t="str">
        <f>IF(I652="","",'Identificação da EG'!$C$7)</f>
        <v/>
      </c>
      <c r="F652" s="24" t="str">
        <f>IF(I652="","",'Identificação da EG'!$E$7)</f>
        <v/>
      </c>
      <c r="G652" s="24" t="str">
        <f t="shared" si="31"/>
        <v/>
      </c>
      <c r="H652" s="24" t="str">
        <f>IF(I652="","",'Identificação da EG'!$D$7)</f>
        <v/>
      </c>
      <c r="I652" s="138" t="str">
        <f t="shared" si="30"/>
        <v/>
      </c>
      <c r="J652" s="138" t="str">
        <v/>
      </c>
      <c r="K652" s="138"/>
      <c r="L652" s="138" t="str">
        <v/>
      </c>
      <c r="M652" s="138"/>
      <c r="N652" s="138" t="str">
        <v/>
      </c>
      <c r="O652" s="138" t="str">
        <v/>
      </c>
      <c r="P652" s="138" t="str">
        <v/>
      </c>
      <c r="Q652" s="138" t="str">
        <f>IF(L652="","","Nº de infraestruturas")</f>
        <v/>
      </c>
      <c r="R652" s="138" t="str">
        <f t="shared" si="32"/>
        <v/>
      </c>
      <c r="S652" s="138" t="str" cm="1">
        <f t="array" ref="S652">IF(ISBLANK(INDEX('Infraestruturas Recolha'!$AB$31:$AF$105,INT((ROWS($B$1:B51)-1)/5)+1,MOD(ROWS($B$1:B51)-1,5)+1)),"",INDEX('Infraestruturas Recolha'!$AB$31:$AF$105,INT((ROWS($B$1:B51)-1)/5)+1,MOD(ROWS($B$1:B51)-1,5)+1))</f>
        <v/>
      </c>
      <c r="T652" s="138" t="str">
        <f>IF(OR(L652="",'Infraestruturas Recolha'!$X$108="",'Infraestruturas Recolha'!$X$108="(máximo 300 carateres)"),"",'Infraestruturas Recolha'!$X$108)</f>
        <v/>
      </c>
    </row>
    <row r="653" spans="1:20">
      <c r="A653" s="24" t="str">
        <f>IF(I653="","",IF(OR('Identificação da EG'!$B$7=0,'Identificação da EG'!$B$7=""),"",Capa!$C$10))</f>
        <v/>
      </c>
      <c r="B653" s="24" t="str">
        <f>IF(I653="","",IF(OR('Identificação da EG'!$B$7=0,'Identificação da EG'!$B$7=""),"",'Identificação da EG'!$B$7))</f>
        <v/>
      </c>
      <c r="C653" s="24" t="str">
        <f>IF(I653="","",IF(B653="","",VLOOKUP(B653,Auxiliar!$DK$23:$DL$45,2,0)))</f>
        <v/>
      </c>
      <c r="D653" s="24" t="str">
        <f>IF(I653="","",IF(OR('Identificação da EG'!$B$7=0,'Identificação da EG'!$B$7=""),"","Portugal"))</f>
        <v/>
      </c>
      <c r="E653" s="24" t="str">
        <f>IF(I653="","",'Identificação da EG'!$C$7)</f>
        <v/>
      </c>
      <c r="F653" s="24" t="str">
        <f>IF(I653="","",'Identificação da EG'!$E$7)</f>
        <v/>
      </c>
      <c r="G653" s="24" t="str">
        <f t="shared" si="31"/>
        <v/>
      </c>
      <c r="H653" s="24" t="str">
        <f>IF(I653="","",'Identificação da EG'!$D$7)</f>
        <v/>
      </c>
      <c r="I653" s="138" t="str">
        <f t="shared" si="30"/>
        <v/>
      </c>
      <c r="J653" s="138" t="str">
        <v/>
      </c>
      <c r="K653" s="138"/>
      <c r="L653" s="138" t="str">
        <v/>
      </c>
      <c r="M653" s="138"/>
      <c r="N653" s="138" t="str">
        <v/>
      </c>
      <c r="O653" s="138" t="str">
        <v/>
      </c>
      <c r="P653" s="138" t="str">
        <v/>
      </c>
      <c r="Q653" s="138" t="str">
        <f>IF(L652="","","Nº de alojamentos abrangidos")</f>
        <v/>
      </c>
      <c r="R653" s="138" t="str">
        <f t="shared" si="32"/>
        <v/>
      </c>
      <c r="S653" s="138" t="str" cm="1">
        <f t="array" ref="S653">IF(ISBLANK(INDEX('Infraestruturas Recolha'!$AB$31:$AF$105,INT((ROWS($B$1:B52)-1)/5)+1,MOD(ROWS($B$1:B52)-1,5)+1)),"",INDEX('Infraestruturas Recolha'!$AB$31:$AF$105,INT((ROWS($B$1:B52)-1)/5)+1,MOD(ROWS($B$1:B52)-1,5)+1))</f>
        <v/>
      </c>
      <c r="T653" s="138" t="str">
        <f>IF(OR(L653="",'Infraestruturas Recolha'!$X$108="",'Infraestruturas Recolha'!$X$108="(máximo 300 carateres)"),"",'Infraestruturas Recolha'!$X$108)</f>
        <v/>
      </c>
    </row>
    <row r="654" spans="1:20">
      <c r="A654" s="24" t="str">
        <f>IF(I654="","",IF(OR('Identificação da EG'!$B$7=0,'Identificação da EG'!$B$7=""),"",Capa!$C$10))</f>
        <v/>
      </c>
      <c r="B654" s="24" t="str">
        <f>IF(I654="","",IF(OR('Identificação da EG'!$B$7=0,'Identificação da EG'!$B$7=""),"",'Identificação da EG'!$B$7))</f>
        <v/>
      </c>
      <c r="C654" s="24" t="str">
        <f>IF(I654="","",IF(B654="","",VLOOKUP(B654,Auxiliar!$DK$23:$DL$45,2,0)))</f>
        <v/>
      </c>
      <c r="D654" s="24" t="str">
        <f>IF(I654="","",IF(OR('Identificação da EG'!$B$7=0,'Identificação da EG'!$B$7=""),"","Portugal"))</f>
        <v/>
      </c>
      <c r="E654" s="24" t="str">
        <f>IF(I654="","",'Identificação da EG'!$C$7)</f>
        <v/>
      </c>
      <c r="F654" s="24" t="str">
        <f>IF(I654="","",'Identificação da EG'!$E$7)</f>
        <v/>
      </c>
      <c r="G654" s="24" t="str">
        <f t="shared" si="31"/>
        <v/>
      </c>
      <c r="H654" s="24" t="str">
        <f>IF(I654="","",'Identificação da EG'!$D$7)</f>
        <v/>
      </c>
      <c r="I654" s="138" t="str">
        <f t="shared" si="30"/>
        <v/>
      </c>
      <c r="J654" s="138" t="str">
        <v/>
      </c>
      <c r="K654" s="138"/>
      <c r="L654" s="138" t="str">
        <v/>
      </c>
      <c r="M654" s="138"/>
      <c r="N654" s="138" t="str">
        <v/>
      </c>
      <c r="O654" s="138" t="str">
        <v/>
      </c>
      <c r="P654" s="138" t="str">
        <v/>
      </c>
      <c r="Q654" s="138" t="str">
        <f>IF(L652="","","Nº de estabelecimentos abrangidos")</f>
        <v/>
      </c>
      <c r="R654" s="138" t="str">
        <f t="shared" si="32"/>
        <v/>
      </c>
      <c r="S654" s="138" t="str" cm="1">
        <f t="array" ref="S654">IF(ISBLANK(INDEX('Infraestruturas Recolha'!$AB$31:$AF$105,INT((ROWS($B$1:B53)-1)/5)+1,MOD(ROWS($B$1:B53)-1,5)+1)),"",INDEX('Infraestruturas Recolha'!$AB$31:$AF$105,INT((ROWS($B$1:B53)-1)/5)+1,MOD(ROWS($B$1:B53)-1,5)+1))</f>
        <v/>
      </c>
      <c r="T654" s="138" t="str">
        <f>IF(OR(L654="",'Infraestruturas Recolha'!$X$108="",'Infraestruturas Recolha'!$X$108="(máximo 300 carateres)"),"",'Infraestruturas Recolha'!$X$108)</f>
        <v/>
      </c>
    </row>
    <row r="655" spans="1:20">
      <c r="A655" s="24" t="str">
        <f>IF(I655="","",IF(OR('Identificação da EG'!$B$7=0,'Identificação da EG'!$B$7=""),"",Capa!$C$10))</f>
        <v/>
      </c>
      <c r="B655" s="24" t="str">
        <f>IF(I655="","",IF(OR('Identificação da EG'!$B$7=0,'Identificação da EG'!$B$7=""),"",'Identificação da EG'!$B$7))</f>
        <v/>
      </c>
      <c r="C655" s="24" t="str">
        <f>IF(I655="","",IF(B655="","",VLOOKUP(B655,Auxiliar!$DK$23:$DL$45,2,0)))</f>
        <v/>
      </c>
      <c r="D655" s="24" t="str">
        <f>IF(I655="","",IF(OR('Identificação da EG'!$B$7=0,'Identificação da EG'!$B$7=""),"","Portugal"))</f>
        <v/>
      </c>
      <c r="E655" s="24" t="str">
        <f>IF(I655="","",'Identificação da EG'!$C$7)</f>
        <v/>
      </c>
      <c r="F655" s="24" t="str">
        <f>IF(I655="","",'Identificação da EG'!$E$7)</f>
        <v/>
      </c>
      <c r="G655" s="24" t="str">
        <f t="shared" si="31"/>
        <v/>
      </c>
      <c r="H655" s="24" t="str">
        <f>IF(I655="","",'Identificação da EG'!$D$7)</f>
        <v/>
      </c>
      <c r="I655" s="138" t="str">
        <f t="shared" si="30"/>
        <v/>
      </c>
      <c r="J655" s="138" t="str">
        <v/>
      </c>
      <c r="K655" s="138"/>
      <c r="L655" s="138" t="str">
        <v/>
      </c>
      <c r="M655" s="138"/>
      <c r="N655" s="138" t="str">
        <v/>
      </c>
      <c r="O655" s="138" t="str">
        <v/>
      </c>
      <c r="P655" s="138" t="str">
        <v/>
      </c>
      <c r="Q655" s="138" t="str">
        <f>IF(L653="","","Nº de alojamentos participantes")</f>
        <v/>
      </c>
      <c r="R655" s="138" t="str">
        <f t="shared" si="32"/>
        <v/>
      </c>
      <c r="S655" s="138" t="str" cm="1">
        <f t="array" ref="S655">IF(ISBLANK(INDEX('Infraestruturas Recolha'!$AB$31:$AF$105,INT((ROWS($B$1:B54)-1)/5)+1,MOD(ROWS($B$1:B54)-1,5)+1)),"",INDEX('Infraestruturas Recolha'!$AB$31:$AF$105,INT((ROWS($B$1:B54)-1)/5)+1,MOD(ROWS($B$1:B54)-1,5)+1))</f>
        <v/>
      </c>
      <c r="T655" s="138" t="str">
        <f>IF(OR(L655="",'Infraestruturas Recolha'!$X$108="",'Infraestruturas Recolha'!$X$108="(máximo 300 carateres)"),"",'Infraestruturas Recolha'!$X$108)</f>
        <v/>
      </c>
    </row>
    <row r="656" spans="1:20">
      <c r="A656" s="24" t="str">
        <f>IF(I656="","",IF(OR('Identificação da EG'!$B$7=0,'Identificação da EG'!$B$7=""),"",Capa!$C$10))</f>
        <v/>
      </c>
      <c r="B656" s="24" t="str">
        <f>IF(I656="","",IF(OR('Identificação da EG'!$B$7=0,'Identificação da EG'!$B$7=""),"",'Identificação da EG'!$B$7))</f>
        <v/>
      </c>
      <c r="C656" s="24" t="str">
        <f>IF(I656="","",IF(B656="","",VLOOKUP(B656,Auxiliar!$DK$23:$DL$45,2,0)))</f>
        <v/>
      </c>
      <c r="D656" s="24" t="str">
        <f>IF(I656="","",IF(OR('Identificação da EG'!$B$7=0,'Identificação da EG'!$B$7=""),"","Portugal"))</f>
        <v/>
      </c>
      <c r="E656" s="24" t="str">
        <f>IF(I656="","",'Identificação da EG'!$C$7)</f>
        <v/>
      </c>
      <c r="F656" s="24" t="str">
        <f>IF(I656="","",'Identificação da EG'!$E$7)</f>
        <v/>
      </c>
      <c r="G656" s="24" t="str">
        <f t="shared" si="31"/>
        <v/>
      </c>
      <c r="H656" s="24" t="str">
        <f>IF(I656="","",'Identificação da EG'!$D$7)</f>
        <v/>
      </c>
      <c r="I656" s="138" t="str">
        <f t="shared" si="30"/>
        <v/>
      </c>
      <c r="J656" s="138" t="str">
        <v/>
      </c>
      <c r="K656" s="138"/>
      <c r="L656" s="138" t="str">
        <v/>
      </c>
      <c r="M656" s="138"/>
      <c r="N656" s="138" t="str">
        <v/>
      </c>
      <c r="O656" s="138" t="str">
        <v/>
      </c>
      <c r="P656" s="138" t="str">
        <v/>
      </c>
      <c r="Q656" s="138" t="str">
        <f>IF(L654="","","Nº de estabelecimentos participantes")</f>
        <v/>
      </c>
      <c r="R656" s="138" t="str">
        <f t="shared" si="32"/>
        <v/>
      </c>
      <c r="S656" s="138" t="str" cm="1">
        <f t="array" ref="S656">IF(ISBLANK(INDEX('Infraestruturas Recolha'!$AB$31:$AF$105,INT((ROWS($B$1:B55)-1)/5)+1,MOD(ROWS($B$1:B55)-1,5)+1)),"",INDEX('Infraestruturas Recolha'!$AB$31:$AF$105,INT((ROWS($B$1:B55)-1)/5)+1,MOD(ROWS($B$1:B55)-1,5)+1))</f>
        <v/>
      </c>
      <c r="T656" s="138" t="str">
        <f>IF(OR(L656="",'Infraestruturas Recolha'!$X$108="",'Infraestruturas Recolha'!$X$108="(máximo 300 carateres)"),"",'Infraestruturas Recolha'!$X$108)</f>
        <v/>
      </c>
    </row>
    <row r="657" spans="1:20">
      <c r="A657" s="24" t="str">
        <f>IF(I657="","",IF(OR('Identificação da EG'!$B$7=0,'Identificação da EG'!$B$7=""),"",Capa!$C$10))</f>
        <v/>
      </c>
      <c r="B657" s="24" t="str">
        <f>IF(I657="","",IF(OR('Identificação da EG'!$B$7=0,'Identificação da EG'!$B$7=""),"",'Identificação da EG'!$B$7))</f>
        <v/>
      </c>
      <c r="C657" s="24" t="str">
        <f>IF(I657="","",IF(B657="","",VLOOKUP(B657,Auxiliar!$DK$23:$DL$45,2,0)))</f>
        <v/>
      </c>
      <c r="D657" s="24" t="str">
        <f>IF(I657="","",IF(OR('Identificação da EG'!$B$7=0,'Identificação da EG'!$B$7=""),"","Portugal"))</f>
        <v/>
      </c>
      <c r="E657" s="24" t="str">
        <f>IF(I657="","",'Identificação da EG'!$C$7)</f>
        <v/>
      </c>
      <c r="F657" s="24" t="str">
        <f>IF(I657="","",'Identificação da EG'!$E$7)</f>
        <v/>
      </c>
      <c r="G657" s="24" t="str">
        <f t="shared" si="31"/>
        <v/>
      </c>
      <c r="H657" s="24" t="str">
        <f>IF(I657="","",'Identificação da EG'!$D$7)</f>
        <v/>
      </c>
      <c r="I657" s="138" t="str">
        <f t="shared" si="30"/>
        <v/>
      </c>
      <c r="J657" s="138" t="str">
        <v/>
      </c>
      <c r="K657" s="138"/>
      <c r="L657" s="138" t="str">
        <v/>
      </c>
      <c r="M657" s="138"/>
      <c r="N657" s="138" t="str">
        <v/>
      </c>
      <c r="O657" s="138" t="str">
        <v/>
      </c>
      <c r="P657" s="138" t="str">
        <v/>
      </c>
      <c r="Q657" s="138" t="str">
        <f>IF(L657="","","Nº de infraestruturas")</f>
        <v/>
      </c>
      <c r="R657" s="138" t="str">
        <f t="shared" si="32"/>
        <v/>
      </c>
      <c r="S657" s="138" t="str" cm="1">
        <f t="array" ref="S657">IF(ISBLANK(INDEX('Infraestruturas Recolha'!$AB$31:$AF$105,INT((ROWS($B$1:B56)-1)/5)+1,MOD(ROWS($B$1:B56)-1,5)+1)),"",INDEX('Infraestruturas Recolha'!$AB$31:$AF$105,INT((ROWS($B$1:B56)-1)/5)+1,MOD(ROWS($B$1:B56)-1,5)+1))</f>
        <v/>
      </c>
      <c r="T657" s="138" t="str">
        <f>IF(OR(L657="",'Infraestruturas Recolha'!$X$108="",'Infraestruturas Recolha'!$X$108="(máximo 300 carateres)"),"",'Infraestruturas Recolha'!$X$108)</f>
        <v/>
      </c>
    </row>
    <row r="658" spans="1:20">
      <c r="A658" s="24" t="str">
        <f>IF(I658="","",IF(OR('Identificação da EG'!$B$7=0,'Identificação da EG'!$B$7=""),"",Capa!$C$10))</f>
        <v/>
      </c>
      <c r="B658" s="24" t="str">
        <f>IF(I658="","",IF(OR('Identificação da EG'!$B$7=0,'Identificação da EG'!$B$7=""),"",'Identificação da EG'!$B$7))</f>
        <v/>
      </c>
      <c r="C658" s="24" t="str">
        <f>IF(I658="","",IF(B658="","",VLOOKUP(B658,Auxiliar!$DK$23:$DL$45,2,0)))</f>
        <v/>
      </c>
      <c r="D658" s="24" t="str">
        <f>IF(I658="","",IF(OR('Identificação da EG'!$B$7=0,'Identificação da EG'!$B$7=""),"","Portugal"))</f>
        <v/>
      </c>
      <c r="E658" s="24" t="str">
        <f>IF(I658="","",'Identificação da EG'!$C$7)</f>
        <v/>
      </c>
      <c r="F658" s="24" t="str">
        <f>IF(I658="","",'Identificação da EG'!$E$7)</f>
        <v/>
      </c>
      <c r="G658" s="24" t="str">
        <f t="shared" si="31"/>
        <v/>
      </c>
      <c r="H658" s="24" t="str">
        <f>IF(I658="","",'Identificação da EG'!$D$7)</f>
        <v/>
      </c>
      <c r="I658" s="138" t="str">
        <f t="shared" si="30"/>
        <v/>
      </c>
      <c r="J658" s="138" t="str">
        <v/>
      </c>
      <c r="K658" s="138"/>
      <c r="L658" s="138" t="str">
        <v/>
      </c>
      <c r="M658" s="138"/>
      <c r="N658" s="138" t="str">
        <v/>
      </c>
      <c r="O658" s="138" t="str">
        <v/>
      </c>
      <c r="P658" s="138" t="str">
        <v/>
      </c>
      <c r="Q658" s="138" t="str">
        <f>IF(L657="","","Nº de alojamentos abrangidos")</f>
        <v/>
      </c>
      <c r="R658" s="138" t="str">
        <f t="shared" si="32"/>
        <v/>
      </c>
      <c r="S658" s="138" t="str" cm="1">
        <f t="array" ref="S658">IF(ISBLANK(INDEX('Infraestruturas Recolha'!$AB$31:$AF$105,INT((ROWS($B$1:B57)-1)/5)+1,MOD(ROWS($B$1:B57)-1,5)+1)),"",INDEX('Infraestruturas Recolha'!$AB$31:$AF$105,INT((ROWS($B$1:B57)-1)/5)+1,MOD(ROWS($B$1:B57)-1,5)+1))</f>
        <v/>
      </c>
      <c r="T658" s="138" t="str">
        <f>IF(OR(L658="",'Infraestruturas Recolha'!$X$108="",'Infraestruturas Recolha'!$X$108="(máximo 300 carateres)"),"",'Infraestruturas Recolha'!$X$108)</f>
        <v/>
      </c>
    </row>
    <row r="659" spans="1:20">
      <c r="A659" s="24" t="str">
        <f>IF(I659="","",IF(OR('Identificação da EG'!$B$7=0,'Identificação da EG'!$B$7=""),"",Capa!$C$10))</f>
        <v/>
      </c>
      <c r="B659" s="24" t="str">
        <f>IF(I659="","",IF(OR('Identificação da EG'!$B$7=0,'Identificação da EG'!$B$7=""),"",'Identificação da EG'!$B$7))</f>
        <v/>
      </c>
      <c r="C659" s="24" t="str">
        <f>IF(I659="","",IF(B659="","",VLOOKUP(B659,Auxiliar!$DK$23:$DL$45,2,0)))</f>
        <v/>
      </c>
      <c r="D659" s="24" t="str">
        <f>IF(I659="","",IF(OR('Identificação da EG'!$B$7=0,'Identificação da EG'!$B$7=""),"","Portugal"))</f>
        <v/>
      </c>
      <c r="E659" s="24" t="str">
        <f>IF(I659="","",'Identificação da EG'!$C$7)</f>
        <v/>
      </c>
      <c r="F659" s="24" t="str">
        <f>IF(I659="","",'Identificação da EG'!$E$7)</f>
        <v/>
      </c>
      <c r="G659" s="24" t="str">
        <f t="shared" si="31"/>
        <v/>
      </c>
      <c r="H659" s="24" t="str">
        <f>IF(I659="","",'Identificação da EG'!$D$7)</f>
        <v/>
      </c>
      <c r="I659" s="138" t="str">
        <f t="shared" si="30"/>
        <v/>
      </c>
      <c r="J659" s="138" t="str">
        <v/>
      </c>
      <c r="K659" s="138"/>
      <c r="L659" s="138" t="str">
        <v/>
      </c>
      <c r="M659" s="138"/>
      <c r="N659" s="138" t="str">
        <v/>
      </c>
      <c r="O659" s="138" t="str">
        <v/>
      </c>
      <c r="P659" s="138" t="str">
        <v/>
      </c>
      <c r="Q659" s="138" t="str">
        <f>IF(L657="","","Nº de estabelecimentos abrangidos")</f>
        <v/>
      </c>
      <c r="R659" s="138" t="str">
        <f t="shared" si="32"/>
        <v/>
      </c>
      <c r="S659" s="138" t="str" cm="1">
        <f t="array" ref="S659">IF(ISBLANK(INDEX('Infraestruturas Recolha'!$AB$31:$AF$105,INT((ROWS($B$1:B58)-1)/5)+1,MOD(ROWS($B$1:B58)-1,5)+1)),"",INDEX('Infraestruturas Recolha'!$AB$31:$AF$105,INT((ROWS($B$1:B58)-1)/5)+1,MOD(ROWS($B$1:B58)-1,5)+1))</f>
        <v/>
      </c>
      <c r="T659" s="138" t="str">
        <f>IF(OR(L659="",'Infraestruturas Recolha'!$X$108="",'Infraestruturas Recolha'!$X$108="(máximo 300 carateres)"),"",'Infraestruturas Recolha'!$X$108)</f>
        <v/>
      </c>
    </row>
    <row r="660" spans="1:20">
      <c r="A660" s="24" t="str">
        <f>IF(I660="","",IF(OR('Identificação da EG'!$B$7=0,'Identificação da EG'!$B$7=""),"",Capa!$C$10))</f>
        <v/>
      </c>
      <c r="B660" s="24" t="str">
        <f>IF(I660="","",IF(OR('Identificação da EG'!$B$7=0,'Identificação da EG'!$B$7=""),"",'Identificação da EG'!$B$7))</f>
        <v/>
      </c>
      <c r="C660" s="24" t="str">
        <f>IF(I660="","",IF(B660="","",VLOOKUP(B660,Auxiliar!$DK$23:$DL$45,2,0)))</f>
        <v/>
      </c>
      <c r="D660" s="24" t="str">
        <f>IF(I660="","",IF(OR('Identificação da EG'!$B$7=0,'Identificação da EG'!$B$7=""),"","Portugal"))</f>
        <v/>
      </c>
      <c r="E660" s="24" t="str">
        <f>IF(I660="","",'Identificação da EG'!$C$7)</f>
        <v/>
      </c>
      <c r="F660" s="24" t="str">
        <f>IF(I660="","",'Identificação da EG'!$E$7)</f>
        <v/>
      </c>
      <c r="G660" s="24" t="str">
        <f t="shared" si="31"/>
        <v/>
      </c>
      <c r="H660" s="24" t="str">
        <f>IF(I660="","",'Identificação da EG'!$D$7)</f>
        <v/>
      </c>
      <c r="I660" s="138" t="str">
        <f t="shared" si="30"/>
        <v/>
      </c>
      <c r="J660" s="138" t="str">
        <v/>
      </c>
      <c r="K660" s="138"/>
      <c r="L660" s="138" t="str">
        <v/>
      </c>
      <c r="M660" s="138"/>
      <c r="N660" s="138" t="str">
        <v/>
      </c>
      <c r="O660" s="138" t="str">
        <v/>
      </c>
      <c r="P660" s="138" t="str">
        <v/>
      </c>
      <c r="Q660" s="138" t="str">
        <f>IF(L658="","","Nº de alojamentos participantes")</f>
        <v/>
      </c>
      <c r="R660" s="138" t="str">
        <f t="shared" si="32"/>
        <v/>
      </c>
      <c r="S660" s="138" t="str" cm="1">
        <f t="array" ref="S660">IF(ISBLANK(INDEX('Infraestruturas Recolha'!$AB$31:$AF$105,INT((ROWS($B$1:B59)-1)/5)+1,MOD(ROWS($B$1:B59)-1,5)+1)),"",INDEX('Infraestruturas Recolha'!$AB$31:$AF$105,INT((ROWS($B$1:B59)-1)/5)+1,MOD(ROWS($B$1:B59)-1,5)+1))</f>
        <v/>
      </c>
      <c r="T660" s="138" t="str">
        <f>IF(OR(L660="",'Infraestruturas Recolha'!$X$108="",'Infraestruturas Recolha'!$X$108="(máximo 300 carateres)"),"",'Infraestruturas Recolha'!$X$108)</f>
        <v/>
      </c>
    </row>
    <row r="661" spans="1:20">
      <c r="A661" s="24" t="str">
        <f>IF(I661="","",IF(OR('Identificação da EG'!$B$7=0,'Identificação da EG'!$B$7=""),"",Capa!$C$10))</f>
        <v/>
      </c>
      <c r="B661" s="24" t="str">
        <f>IF(I661="","",IF(OR('Identificação da EG'!$B$7=0,'Identificação da EG'!$B$7=""),"",'Identificação da EG'!$B$7))</f>
        <v/>
      </c>
      <c r="C661" s="24" t="str">
        <f>IF(I661="","",IF(B661="","",VLOOKUP(B661,Auxiliar!$DK$23:$DL$45,2,0)))</f>
        <v/>
      </c>
      <c r="D661" s="24" t="str">
        <f>IF(I661="","",IF(OR('Identificação da EG'!$B$7=0,'Identificação da EG'!$B$7=""),"","Portugal"))</f>
        <v/>
      </c>
      <c r="E661" s="24" t="str">
        <f>IF(I661="","",'Identificação da EG'!$C$7)</f>
        <v/>
      </c>
      <c r="F661" s="24" t="str">
        <f>IF(I661="","",'Identificação da EG'!$E$7)</f>
        <v/>
      </c>
      <c r="G661" s="24" t="str">
        <f t="shared" si="31"/>
        <v/>
      </c>
      <c r="H661" s="24" t="str">
        <f>IF(I661="","",'Identificação da EG'!$D$7)</f>
        <v/>
      </c>
      <c r="I661" s="138" t="str">
        <f t="shared" si="30"/>
        <v/>
      </c>
      <c r="J661" s="138" t="str">
        <v/>
      </c>
      <c r="K661" s="138"/>
      <c r="L661" s="138" t="str">
        <v/>
      </c>
      <c r="M661" s="138"/>
      <c r="N661" s="138" t="str">
        <v/>
      </c>
      <c r="O661" s="138" t="str">
        <v/>
      </c>
      <c r="P661" s="138" t="str">
        <v/>
      </c>
      <c r="Q661" s="138" t="str">
        <f>IF(L659="","","Nº de estabelecimentos participantes")</f>
        <v/>
      </c>
      <c r="R661" s="138" t="str">
        <f t="shared" si="32"/>
        <v/>
      </c>
      <c r="S661" s="138" t="str" cm="1">
        <f t="array" ref="S661">IF(ISBLANK(INDEX('Infraestruturas Recolha'!$AB$31:$AF$105,INT((ROWS($B$1:B60)-1)/5)+1,MOD(ROWS($B$1:B60)-1,5)+1)),"",INDEX('Infraestruturas Recolha'!$AB$31:$AF$105,INT((ROWS($B$1:B60)-1)/5)+1,MOD(ROWS($B$1:B60)-1,5)+1))</f>
        <v/>
      </c>
      <c r="T661" s="138" t="str">
        <f>IF(OR(L661="",'Infraestruturas Recolha'!$X$108="",'Infraestruturas Recolha'!$X$108="(máximo 300 carateres)"),"",'Infraestruturas Recolha'!$X$108)</f>
        <v/>
      </c>
    </row>
    <row r="662" spans="1:20">
      <c r="A662" s="24" t="str">
        <f>IF(I662="","",IF(OR('Identificação da EG'!$B$7=0,'Identificação da EG'!$B$7=""),"",Capa!$C$10))</f>
        <v/>
      </c>
      <c r="B662" s="24" t="str">
        <f>IF(I662="","",IF(OR('Identificação da EG'!$B$7=0,'Identificação da EG'!$B$7=""),"",'Identificação da EG'!$B$7))</f>
        <v/>
      </c>
      <c r="C662" s="24" t="str">
        <f>IF(I662="","",IF(B662="","",VLOOKUP(B662,Auxiliar!$DK$23:$DL$45,2,0)))</f>
        <v/>
      </c>
      <c r="D662" s="24" t="str">
        <f>IF(I662="","",IF(OR('Identificação da EG'!$B$7=0,'Identificação da EG'!$B$7=""),"","Portugal"))</f>
        <v/>
      </c>
      <c r="E662" s="24" t="str">
        <f>IF(I662="","",'Identificação da EG'!$C$7)</f>
        <v/>
      </c>
      <c r="F662" s="24" t="str">
        <f>IF(I662="","",'Identificação da EG'!$E$7)</f>
        <v/>
      </c>
      <c r="G662" s="24" t="str">
        <f t="shared" si="31"/>
        <v/>
      </c>
      <c r="H662" s="24" t="str">
        <f>IF(I662="","",'Identificação da EG'!$D$7)</f>
        <v/>
      </c>
      <c r="I662" s="138" t="str">
        <f t="shared" si="30"/>
        <v/>
      </c>
      <c r="J662" s="138" t="str">
        <v/>
      </c>
      <c r="K662" s="138"/>
      <c r="L662" s="138" t="str">
        <v/>
      </c>
      <c r="M662" s="138"/>
      <c r="N662" s="138" t="str">
        <v/>
      </c>
      <c r="O662" s="138" t="str">
        <v/>
      </c>
      <c r="P662" s="138" t="str">
        <v/>
      </c>
      <c r="Q662" s="138" t="str">
        <f>IF(L662="","","Nº de infraestruturas")</f>
        <v/>
      </c>
      <c r="R662" s="138" t="str">
        <f t="shared" si="32"/>
        <v/>
      </c>
      <c r="S662" s="138" t="str" cm="1">
        <f t="array" ref="S662">IF(ISBLANK(INDEX('Infraestruturas Recolha'!$AB$31:$AF$105,INT((ROWS($B$1:B61)-1)/5)+1,MOD(ROWS($B$1:B61)-1,5)+1)),"",INDEX('Infraestruturas Recolha'!$AB$31:$AF$105,INT((ROWS($B$1:B61)-1)/5)+1,MOD(ROWS($B$1:B61)-1,5)+1))</f>
        <v/>
      </c>
      <c r="T662" s="138" t="str">
        <f>IF(OR(L662="",'Infraestruturas Recolha'!$X$108="",'Infraestruturas Recolha'!$X$108="(máximo 300 carateres)"),"",'Infraestruturas Recolha'!$X$108)</f>
        <v/>
      </c>
    </row>
    <row r="663" spans="1:20">
      <c r="A663" s="24" t="str">
        <f>IF(I663="","",IF(OR('Identificação da EG'!$B$7=0,'Identificação da EG'!$B$7=""),"",Capa!$C$10))</f>
        <v/>
      </c>
      <c r="B663" s="24" t="str">
        <f>IF(I663="","",IF(OR('Identificação da EG'!$B$7=0,'Identificação da EG'!$B$7=""),"",'Identificação da EG'!$B$7))</f>
        <v/>
      </c>
      <c r="C663" s="24" t="str">
        <f>IF(I663="","",IF(B663="","",VLOOKUP(B663,Auxiliar!$DK$23:$DL$45,2,0)))</f>
        <v/>
      </c>
      <c r="D663" s="24" t="str">
        <f>IF(I663="","",IF(OR('Identificação da EG'!$B$7=0,'Identificação da EG'!$B$7=""),"","Portugal"))</f>
        <v/>
      </c>
      <c r="E663" s="24" t="str">
        <f>IF(I663="","",'Identificação da EG'!$C$7)</f>
        <v/>
      </c>
      <c r="F663" s="24" t="str">
        <f>IF(I663="","",'Identificação da EG'!$E$7)</f>
        <v/>
      </c>
      <c r="G663" s="24" t="str">
        <f t="shared" si="31"/>
        <v/>
      </c>
      <c r="H663" s="24" t="str">
        <f>IF(I663="","",'Identificação da EG'!$D$7)</f>
        <v/>
      </c>
      <c r="I663" s="138" t="str">
        <f t="shared" si="30"/>
        <v/>
      </c>
      <c r="J663" s="138" t="str">
        <v/>
      </c>
      <c r="K663" s="138"/>
      <c r="L663" s="138" t="str">
        <v/>
      </c>
      <c r="M663" s="138"/>
      <c r="N663" s="138" t="str">
        <v/>
      </c>
      <c r="O663" s="138" t="str">
        <v/>
      </c>
      <c r="P663" s="138" t="str">
        <v/>
      </c>
      <c r="Q663" s="138" t="str">
        <f>IF(L662="","","Nº de alojamentos abrangidos")</f>
        <v/>
      </c>
      <c r="R663" s="138" t="str">
        <f t="shared" si="32"/>
        <v/>
      </c>
      <c r="S663" s="138" t="str" cm="1">
        <f t="array" ref="S663">IF(ISBLANK(INDEX('Infraestruturas Recolha'!$AB$31:$AF$105,INT((ROWS($B$1:B62)-1)/5)+1,MOD(ROWS($B$1:B62)-1,5)+1)),"",INDEX('Infraestruturas Recolha'!$AB$31:$AF$105,INT((ROWS($B$1:B62)-1)/5)+1,MOD(ROWS($B$1:B62)-1,5)+1))</f>
        <v/>
      </c>
      <c r="T663" s="138" t="str">
        <f>IF(OR(L663="",'Infraestruturas Recolha'!$X$108="",'Infraestruturas Recolha'!$X$108="(máximo 300 carateres)"),"",'Infraestruturas Recolha'!$X$108)</f>
        <v/>
      </c>
    </row>
    <row r="664" spans="1:20">
      <c r="A664" s="24" t="str">
        <f>IF(I664="","",IF(OR('Identificação da EG'!$B$7=0,'Identificação da EG'!$B$7=""),"",Capa!$C$10))</f>
        <v/>
      </c>
      <c r="B664" s="24" t="str">
        <f>IF(I664="","",IF(OR('Identificação da EG'!$B$7=0,'Identificação da EG'!$B$7=""),"",'Identificação da EG'!$B$7))</f>
        <v/>
      </c>
      <c r="C664" s="24" t="str">
        <f>IF(I664="","",IF(B664="","",VLOOKUP(B664,Auxiliar!$DK$23:$DL$45,2,0)))</f>
        <v/>
      </c>
      <c r="D664" s="24" t="str">
        <f>IF(I664="","",IF(OR('Identificação da EG'!$B$7=0,'Identificação da EG'!$B$7=""),"","Portugal"))</f>
        <v/>
      </c>
      <c r="E664" s="24" t="str">
        <f>IF(I664="","",'Identificação da EG'!$C$7)</f>
        <v/>
      </c>
      <c r="F664" s="24" t="str">
        <f>IF(I664="","",'Identificação da EG'!$E$7)</f>
        <v/>
      </c>
      <c r="G664" s="24" t="str">
        <f t="shared" si="31"/>
        <v/>
      </c>
      <c r="H664" s="24" t="str">
        <f>IF(I664="","",'Identificação da EG'!$D$7)</f>
        <v/>
      </c>
      <c r="I664" s="138" t="str">
        <f t="shared" si="30"/>
        <v/>
      </c>
      <c r="J664" s="138" t="str">
        <v/>
      </c>
      <c r="K664" s="138"/>
      <c r="L664" s="138" t="str">
        <v/>
      </c>
      <c r="M664" s="138"/>
      <c r="N664" s="138" t="str">
        <v/>
      </c>
      <c r="O664" s="138" t="str">
        <v/>
      </c>
      <c r="P664" s="138" t="str">
        <v/>
      </c>
      <c r="Q664" s="138" t="str">
        <f>IF(L662="","","Nº de estabelecimentos abrangidos")</f>
        <v/>
      </c>
      <c r="R664" s="138" t="str">
        <f t="shared" si="32"/>
        <v/>
      </c>
      <c r="S664" s="138" t="str" cm="1">
        <f t="array" ref="S664">IF(ISBLANK(INDEX('Infraestruturas Recolha'!$AB$31:$AF$105,INT((ROWS($B$1:B63)-1)/5)+1,MOD(ROWS($B$1:B63)-1,5)+1)),"",INDEX('Infraestruturas Recolha'!$AB$31:$AF$105,INT((ROWS($B$1:B63)-1)/5)+1,MOD(ROWS($B$1:B63)-1,5)+1))</f>
        <v/>
      </c>
      <c r="T664" s="138" t="str">
        <f>IF(OR(L664="",'Infraestruturas Recolha'!$X$108="",'Infraestruturas Recolha'!$X$108="(máximo 300 carateres)"),"",'Infraestruturas Recolha'!$X$108)</f>
        <v/>
      </c>
    </row>
    <row r="665" spans="1:20">
      <c r="A665" s="24" t="str">
        <f>IF(I665="","",IF(OR('Identificação da EG'!$B$7=0,'Identificação da EG'!$B$7=""),"",Capa!$C$10))</f>
        <v/>
      </c>
      <c r="B665" s="24" t="str">
        <f>IF(I665="","",IF(OR('Identificação da EG'!$B$7=0,'Identificação da EG'!$B$7=""),"",'Identificação da EG'!$B$7))</f>
        <v/>
      </c>
      <c r="C665" s="24" t="str">
        <f>IF(I665="","",IF(B665="","",VLOOKUP(B665,Auxiliar!$DK$23:$DL$45,2,0)))</f>
        <v/>
      </c>
      <c r="D665" s="24" t="str">
        <f>IF(I665="","",IF(OR('Identificação da EG'!$B$7=0,'Identificação da EG'!$B$7=""),"","Portugal"))</f>
        <v/>
      </c>
      <c r="E665" s="24" t="str">
        <f>IF(I665="","",'Identificação da EG'!$C$7)</f>
        <v/>
      </c>
      <c r="F665" s="24" t="str">
        <f>IF(I665="","",'Identificação da EG'!$E$7)</f>
        <v/>
      </c>
      <c r="G665" s="24" t="str">
        <f t="shared" si="31"/>
        <v/>
      </c>
      <c r="H665" s="24" t="str">
        <f>IF(I665="","",'Identificação da EG'!$D$7)</f>
        <v/>
      </c>
      <c r="I665" s="138" t="str">
        <f t="shared" si="30"/>
        <v/>
      </c>
      <c r="J665" s="138" t="str">
        <v/>
      </c>
      <c r="K665" s="138"/>
      <c r="L665" s="138" t="str">
        <v/>
      </c>
      <c r="M665" s="138"/>
      <c r="N665" s="138" t="str">
        <v/>
      </c>
      <c r="O665" s="138" t="str">
        <v/>
      </c>
      <c r="P665" s="138" t="str">
        <v/>
      </c>
      <c r="Q665" s="138" t="str">
        <f>IF(L663="","","Nº de alojamentos participantes")</f>
        <v/>
      </c>
      <c r="R665" s="138" t="str">
        <f t="shared" si="32"/>
        <v/>
      </c>
      <c r="S665" s="138" t="str" cm="1">
        <f t="array" ref="S665">IF(ISBLANK(INDEX('Infraestruturas Recolha'!$AB$31:$AF$105,INT((ROWS($B$1:B64)-1)/5)+1,MOD(ROWS($B$1:B64)-1,5)+1)),"",INDEX('Infraestruturas Recolha'!$AB$31:$AF$105,INT((ROWS($B$1:B64)-1)/5)+1,MOD(ROWS($B$1:B64)-1,5)+1))</f>
        <v/>
      </c>
      <c r="T665" s="138" t="str">
        <f>IF(OR(L665="",'Infraestruturas Recolha'!$X$108="",'Infraestruturas Recolha'!$X$108="(máximo 300 carateres)"),"",'Infraestruturas Recolha'!$X$108)</f>
        <v/>
      </c>
    </row>
    <row r="666" spans="1:20">
      <c r="A666" s="24" t="str">
        <f>IF(I666="","",IF(OR('Identificação da EG'!$B$7=0,'Identificação da EG'!$B$7=""),"",Capa!$C$10))</f>
        <v/>
      </c>
      <c r="B666" s="24" t="str">
        <f>IF(I666="","",IF(OR('Identificação da EG'!$B$7=0,'Identificação da EG'!$B$7=""),"",'Identificação da EG'!$B$7))</f>
        <v/>
      </c>
      <c r="C666" s="24" t="str">
        <f>IF(I666="","",IF(B666="","",VLOOKUP(B666,Auxiliar!$DK$23:$DL$45,2,0)))</f>
        <v/>
      </c>
      <c r="D666" s="24" t="str">
        <f>IF(I666="","",IF(OR('Identificação da EG'!$B$7=0,'Identificação da EG'!$B$7=""),"","Portugal"))</f>
        <v/>
      </c>
      <c r="E666" s="24" t="str">
        <f>IF(I666="","",'Identificação da EG'!$C$7)</f>
        <v/>
      </c>
      <c r="F666" s="24" t="str">
        <f>IF(I666="","",'Identificação da EG'!$E$7)</f>
        <v/>
      </c>
      <c r="G666" s="24" t="str">
        <f t="shared" si="31"/>
        <v/>
      </c>
      <c r="H666" s="24" t="str">
        <f>IF(I666="","",'Identificação da EG'!$D$7)</f>
        <v/>
      </c>
      <c r="I666" s="138" t="str">
        <f t="shared" si="30"/>
        <v/>
      </c>
      <c r="J666" s="138" t="str">
        <v/>
      </c>
      <c r="K666" s="138"/>
      <c r="L666" s="138" t="str">
        <v/>
      </c>
      <c r="M666" s="138"/>
      <c r="N666" s="138" t="str">
        <v/>
      </c>
      <c r="O666" s="138" t="str">
        <v/>
      </c>
      <c r="P666" s="138" t="str">
        <v/>
      </c>
      <c r="Q666" s="138" t="str">
        <f>IF(L664="","","Nº de estabelecimentos participantes")</f>
        <v/>
      </c>
      <c r="R666" s="138" t="str">
        <f t="shared" si="32"/>
        <v/>
      </c>
      <c r="S666" s="138" t="str" cm="1">
        <f t="array" ref="S666">IF(ISBLANK(INDEX('Infraestruturas Recolha'!$AB$31:$AF$105,INT((ROWS($B$1:B65)-1)/5)+1,MOD(ROWS($B$1:B65)-1,5)+1)),"",INDEX('Infraestruturas Recolha'!$AB$31:$AF$105,INT((ROWS($B$1:B65)-1)/5)+1,MOD(ROWS($B$1:B65)-1,5)+1))</f>
        <v/>
      </c>
      <c r="T666" s="138" t="str">
        <f>IF(OR(L666="",'Infraestruturas Recolha'!$X$108="",'Infraestruturas Recolha'!$X$108="(máximo 300 carateres)"),"",'Infraestruturas Recolha'!$X$108)</f>
        <v/>
      </c>
    </row>
    <row r="667" spans="1:20">
      <c r="A667" s="24" t="str">
        <f>IF(I667="","",IF(OR('Identificação da EG'!$B$7=0,'Identificação da EG'!$B$7=""),"",Capa!$C$10))</f>
        <v/>
      </c>
      <c r="B667" s="24" t="str">
        <f>IF(I667="","",IF(OR('Identificação da EG'!$B$7=0,'Identificação da EG'!$B$7=""),"",'Identificação da EG'!$B$7))</f>
        <v/>
      </c>
      <c r="C667" s="24" t="str">
        <f>IF(I667="","",IF(B667="","",VLOOKUP(B667,Auxiliar!$DK$23:$DL$45,2,0)))</f>
        <v/>
      </c>
      <c r="D667" s="24" t="str">
        <f>IF(I667="","",IF(OR('Identificação da EG'!$B$7=0,'Identificação da EG'!$B$7=""),"","Portugal"))</f>
        <v/>
      </c>
      <c r="E667" s="24" t="str">
        <f>IF(I667="","",'Identificação da EG'!$C$7)</f>
        <v/>
      </c>
      <c r="F667" s="24" t="str">
        <f>IF(I667="","",'Identificação da EG'!$E$7)</f>
        <v/>
      </c>
      <c r="G667" s="24" t="str">
        <f t="shared" si="31"/>
        <v/>
      </c>
      <c r="H667" s="24" t="str">
        <f>IF(I667="","",'Identificação da EG'!$D$7)</f>
        <v/>
      </c>
      <c r="I667" s="138" t="str">
        <f t="shared" ref="I667:I730" si="33">IF(L667="","","Recolha seletiva de biorresíduos verdes")</f>
        <v/>
      </c>
      <c r="J667" s="138" t="str">
        <v/>
      </c>
      <c r="K667" s="138"/>
      <c r="L667" s="138" t="str">
        <v/>
      </c>
      <c r="M667" s="138"/>
      <c r="N667" s="138" t="str">
        <v/>
      </c>
      <c r="O667" s="138" t="str">
        <v/>
      </c>
      <c r="P667" s="138" t="str">
        <v/>
      </c>
      <c r="Q667" s="138" t="str">
        <f>IF(L667="","","Nº de infraestruturas")</f>
        <v/>
      </c>
      <c r="R667" s="138" t="str">
        <f t="shared" si="32"/>
        <v/>
      </c>
      <c r="S667" s="138" t="str" cm="1">
        <f t="array" ref="S667">IF(ISBLANK(INDEX('Infraestruturas Recolha'!$AB$31:$AF$105,INT((ROWS($B$1:B66)-1)/5)+1,MOD(ROWS($B$1:B66)-1,5)+1)),"",INDEX('Infraestruturas Recolha'!$AB$31:$AF$105,INT((ROWS($B$1:B66)-1)/5)+1,MOD(ROWS($B$1:B66)-1,5)+1))</f>
        <v/>
      </c>
      <c r="T667" s="138" t="str">
        <f>IF(OR(L667="",'Infraestruturas Recolha'!$X$108="",'Infraestruturas Recolha'!$X$108="(máximo 300 carateres)"),"",'Infraestruturas Recolha'!$X$108)</f>
        <v/>
      </c>
    </row>
    <row r="668" spans="1:20">
      <c r="A668" s="24" t="str">
        <f>IF(I668="","",IF(OR('Identificação da EG'!$B$7=0,'Identificação da EG'!$B$7=""),"",Capa!$C$10))</f>
        <v/>
      </c>
      <c r="B668" s="24" t="str">
        <f>IF(I668="","",IF(OR('Identificação da EG'!$B$7=0,'Identificação da EG'!$B$7=""),"",'Identificação da EG'!$B$7))</f>
        <v/>
      </c>
      <c r="C668" s="24" t="str">
        <f>IF(I668="","",IF(B668="","",VLOOKUP(B668,Auxiliar!$DK$23:$DL$45,2,0)))</f>
        <v/>
      </c>
      <c r="D668" s="24" t="str">
        <f>IF(I668="","",IF(OR('Identificação da EG'!$B$7=0,'Identificação da EG'!$B$7=""),"","Portugal"))</f>
        <v/>
      </c>
      <c r="E668" s="24" t="str">
        <f>IF(I668="","",'Identificação da EG'!$C$7)</f>
        <v/>
      </c>
      <c r="F668" s="24" t="str">
        <f>IF(I668="","",'Identificação da EG'!$E$7)</f>
        <v/>
      </c>
      <c r="G668" s="24" t="str">
        <f t="shared" si="31"/>
        <v/>
      </c>
      <c r="H668" s="24" t="str">
        <f>IF(I668="","",'Identificação da EG'!$D$7)</f>
        <v/>
      </c>
      <c r="I668" s="138" t="str">
        <f t="shared" si="33"/>
        <v/>
      </c>
      <c r="J668" s="138" t="str">
        <v/>
      </c>
      <c r="K668" s="138"/>
      <c r="L668" s="138" t="str">
        <v/>
      </c>
      <c r="M668" s="138"/>
      <c r="N668" s="138" t="str">
        <v/>
      </c>
      <c r="O668" s="138" t="str">
        <v/>
      </c>
      <c r="P668" s="138" t="str">
        <v/>
      </c>
      <c r="Q668" s="138" t="str">
        <f>IF(L667="","","Nº de alojamentos abrangidos")</f>
        <v/>
      </c>
      <c r="R668" s="138" t="str">
        <f t="shared" si="32"/>
        <v/>
      </c>
      <c r="S668" s="138" t="str" cm="1">
        <f t="array" ref="S668">IF(ISBLANK(INDEX('Infraestruturas Recolha'!$AB$31:$AF$105,INT((ROWS($B$1:B67)-1)/5)+1,MOD(ROWS($B$1:B67)-1,5)+1)),"",INDEX('Infraestruturas Recolha'!$AB$31:$AF$105,INT((ROWS($B$1:B67)-1)/5)+1,MOD(ROWS($B$1:B67)-1,5)+1))</f>
        <v/>
      </c>
      <c r="T668" s="138" t="str">
        <f>IF(OR(L668="",'Infraestruturas Recolha'!$X$108="",'Infraestruturas Recolha'!$X$108="(máximo 300 carateres)"),"",'Infraestruturas Recolha'!$X$108)</f>
        <v/>
      </c>
    </row>
    <row r="669" spans="1:20">
      <c r="A669" s="24" t="str">
        <f>IF(I669="","",IF(OR('Identificação da EG'!$B$7=0,'Identificação da EG'!$B$7=""),"",Capa!$C$10))</f>
        <v/>
      </c>
      <c r="B669" s="24" t="str">
        <f>IF(I669="","",IF(OR('Identificação da EG'!$B$7=0,'Identificação da EG'!$B$7=""),"",'Identificação da EG'!$B$7))</f>
        <v/>
      </c>
      <c r="C669" s="24" t="str">
        <f>IF(I669="","",IF(B669="","",VLOOKUP(B669,Auxiliar!$DK$23:$DL$45,2,0)))</f>
        <v/>
      </c>
      <c r="D669" s="24" t="str">
        <f>IF(I669="","",IF(OR('Identificação da EG'!$B$7=0,'Identificação da EG'!$B$7=""),"","Portugal"))</f>
        <v/>
      </c>
      <c r="E669" s="24" t="str">
        <f>IF(I669="","",'Identificação da EG'!$C$7)</f>
        <v/>
      </c>
      <c r="F669" s="24" t="str">
        <f>IF(I669="","",'Identificação da EG'!$E$7)</f>
        <v/>
      </c>
      <c r="G669" s="24" t="str">
        <f t="shared" si="31"/>
        <v/>
      </c>
      <c r="H669" s="24" t="str">
        <f>IF(I669="","",'Identificação da EG'!$D$7)</f>
        <v/>
      </c>
      <c r="I669" s="138" t="str">
        <f t="shared" si="33"/>
        <v/>
      </c>
      <c r="J669" s="138" t="str">
        <v/>
      </c>
      <c r="K669" s="138"/>
      <c r="L669" s="138" t="str">
        <v/>
      </c>
      <c r="M669" s="138"/>
      <c r="N669" s="138" t="str">
        <v/>
      </c>
      <c r="O669" s="138" t="str">
        <v/>
      </c>
      <c r="P669" s="138" t="str">
        <v/>
      </c>
      <c r="Q669" s="138" t="str">
        <f>IF(L667="","","Nº de estabelecimentos abrangidos")</f>
        <v/>
      </c>
      <c r="R669" s="138" t="str">
        <f t="shared" si="32"/>
        <v/>
      </c>
      <c r="S669" s="138" t="str" cm="1">
        <f t="array" ref="S669">IF(ISBLANK(INDEX('Infraestruturas Recolha'!$AB$31:$AF$105,INT((ROWS($B$1:B68)-1)/5)+1,MOD(ROWS($B$1:B68)-1,5)+1)),"",INDEX('Infraestruturas Recolha'!$AB$31:$AF$105,INT((ROWS($B$1:B68)-1)/5)+1,MOD(ROWS($B$1:B68)-1,5)+1))</f>
        <v/>
      </c>
      <c r="T669" s="138" t="str">
        <f>IF(OR(L669="",'Infraestruturas Recolha'!$X$108="",'Infraestruturas Recolha'!$X$108="(máximo 300 carateres)"),"",'Infraestruturas Recolha'!$X$108)</f>
        <v/>
      </c>
    </row>
    <row r="670" spans="1:20">
      <c r="A670" s="24" t="str">
        <f>IF(I670="","",IF(OR('Identificação da EG'!$B$7=0,'Identificação da EG'!$B$7=""),"",Capa!$C$10))</f>
        <v/>
      </c>
      <c r="B670" s="24" t="str">
        <f>IF(I670="","",IF(OR('Identificação da EG'!$B$7=0,'Identificação da EG'!$B$7=""),"",'Identificação da EG'!$B$7))</f>
        <v/>
      </c>
      <c r="C670" s="24" t="str">
        <f>IF(I670="","",IF(B670="","",VLOOKUP(B670,Auxiliar!$DK$23:$DL$45,2,0)))</f>
        <v/>
      </c>
      <c r="D670" s="24" t="str">
        <f>IF(I670="","",IF(OR('Identificação da EG'!$B$7=0,'Identificação da EG'!$B$7=""),"","Portugal"))</f>
        <v/>
      </c>
      <c r="E670" s="24" t="str">
        <f>IF(I670="","",'Identificação da EG'!$C$7)</f>
        <v/>
      </c>
      <c r="F670" s="24" t="str">
        <f>IF(I670="","",'Identificação da EG'!$E$7)</f>
        <v/>
      </c>
      <c r="G670" s="24" t="str">
        <f t="shared" si="31"/>
        <v/>
      </c>
      <c r="H670" s="24" t="str">
        <f>IF(I670="","",'Identificação da EG'!$D$7)</f>
        <v/>
      </c>
      <c r="I670" s="138" t="str">
        <f t="shared" si="33"/>
        <v/>
      </c>
      <c r="J670" s="138" t="str">
        <v/>
      </c>
      <c r="K670" s="138"/>
      <c r="L670" s="138" t="str">
        <v/>
      </c>
      <c r="M670" s="138"/>
      <c r="N670" s="138" t="str">
        <v/>
      </c>
      <c r="O670" s="138" t="str">
        <v/>
      </c>
      <c r="P670" s="138" t="str">
        <v/>
      </c>
      <c r="Q670" s="138" t="str">
        <f>IF(L668="","","Nº de alojamentos participantes")</f>
        <v/>
      </c>
      <c r="R670" s="138" t="str">
        <f t="shared" si="32"/>
        <v/>
      </c>
      <c r="S670" s="138" t="str" cm="1">
        <f t="array" ref="S670">IF(ISBLANK(INDEX('Infraestruturas Recolha'!$AB$31:$AF$105,INT((ROWS($B$1:B69)-1)/5)+1,MOD(ROWS($B$1:B69)-1,5)+1)),"",INDEX('Infraestruturas Recolha'!$AB$31:$AF$105,INT((ROWS($B$1:B69)-1)/5)+1,MOD(ROWS($B$1:B69)-1,5)+1))</f>
        <v/>
      </c>
      <c r="T670" s="138" t="str">
        <f>IF(OR(L670="",'Infraestruturas Recolha'!$X$108="",'Infraestruturas Recolha'!$X$108="(máximo 300 carateres)"),"",'Infraestruturas Recolha'!$X$108)</f>
        <v/>
      </c>
    </row>
    <row r="671" spans="1:20">
      <c r="A671" s="24" t="str">
        <f>IF(I671="","",IF(OR('Identificação da EG'!$B$7=0,'Identificação da EG'!$B$7=""),"",Capa!$C$10))</f>
        <v/>
      </c>
      <c r="B671" s="24" t="str">
        <f>IF(I671="","",IF(OR('Identificação da EG'!$B$7=0,'Identificação da EG'!$B$7=""),"",'Identificação da EG'!$B$7))</f>
        <v/>
      </c>
      <c r="C671" s="24" t="str">
        <f>IF(I671="","",IF(B671="","",VLOOKUP(B671,Auxiliar!$DK$23:$DL$45,2,0)))</f>
        <v/>
      </c>
      <c r="D671" s="24" t="str">
        <f>IF(I671="","",IF(OR('Identificação da EG'!$B$7=0,'Identificação da EG'!$B$7=""),"","Portugal"))</f>
        <v/>
      </c>
      <c r="E671" s="24" t="str">
        <f>IF(I671="","",'Identificação da EG'!$C$7)</f>
        <v/>
      </c>
      <c r="F671" s="24" t="str">
        <f>IF(I671="","",'Identificação da EG'!$E$7)</f>
        <v/>
      </c>
      <c r="G671" s="24" t="str">
        <f t="shared" si="31"/>
        <v/>
      </c>
      <c r="H671" s="24" t="str">
        <f>IF(I671="","",'Identificação da EG'!$D$7)</f>
        <v/>
      </c>
      <c r="I671" s="138" t="str">
        <f t="shared" si="33"/>
        <v/>
      </c>
      <c r="J671" s="138" t="str">
        <v/>
      </c>
      <c r="K671" s="138"/>
      <c r="L671" s="138" t="str">
        <v/>
      </c>
      <c r="M671" s="138"/>
      <c r="N671" s="138" t="str">
        <v/>
      </c>
      <c r="O671" s="138" t="str">
        <v/>
      </c>
      <c r="P671" s="138" t="str">
        <v/>
      </c>
      <c r="Q671" s="138" t="str">
        <f>IF(L669="","","Nº de estabelecimentos participantes")</f>
        <v/>
      </c>
      <c r="R671" s="138" t="str">
        <f t="shared" si="32"/>
        <v/>
      </c>
      <c r="S671" s="138" t="str" cm="1">
        <f t="array" ref="S671">IF(ISBLANK(INDEX('Infraestruturas Recolha'!$AB$31:$AF$105,INT((ROWS($B$1:B70)-1)/5)+1,MOD(ROWS($B$1:B70)-1,5)+1)),"",INDEX('Infraestruturas Recolha'!$AB$31:$AF$105,INT((ROWS($B$1:B70)-1)/5)+1,MOD(ROWS($B$1:B70)-1,5)+1))</f>
        <v/>
      </c>
      <c r="T671" s="138" t="str">
        <f>IF(OR(L671="",'Infraestruturas Recolha'!$X$108="",'Infraestruturas Recolha'!$X$108="(máximo 300 carateres)"),"",'Infraestruturas Recolha'!$X$108)</f>
        <v/>
      </c>
    </row>
    <row r="672" spans="1:20">
      <c r="A672" s="24" t="str">
        <f>IF(I672="","",IF(OR('Identificação da EG'!$B$7=0,'Identificação da EG'!$B$7=""),"",Capa!$C$10))</f>
        <v/>
      </c>
      <c r="B672" s="24" t="str">
        <f>IF(I672="","",IF(OR('Identificação da EG'!$B$7=0,'Identificação da EG'!$B$7=""),"",'Identificação da EG'!$B$7))</f>
        <v/>
      </c>
      <c r="C672" s="24" t="str">
        <f>IF(I672="","",IF(B672="","",VLOOKUP(B672,Auxiliar!$DK$23:$DL$45,2,0)))</f>
        <v/>
      </c>
      <c r="D672" s="24" t="str">
        <f>IF(I672="","",IF(OR('Identificação da EG'!$B$7=0,'Identificação da EG'!$B$7=""),"","Portugal"))</f>
        <v/>
      </c>
      <c r="E672" s="24" t="str">
        <f>IF(I672="","",'Identificação da EG'!$C$7)</f>
        <v/>
      </c>
      <c r="F672" s="24" t="str">
        <f>IF(I672="","",'Identificação da EG'!$E$7)</f>
        <v/>
      </c>
      <c r="G672" s="24" t="str">
        <f t="shared" si="31"/>
        <v/>
      </c>
      <c r="H672" s="24" t="str">
        <f>IF(I672="","",'Identificação da EG'!$D$7)</f>
        <v/>
      </c>
      <c r="I672" s="138" t="str">
        <f t="shared" si="33"/>
        <v/>
      </c>
      <c r="J672" s="138" t="str">
        <v/>
      </c>
      <c r="K672" s="138"/>
      <c r="L672" s="138" t="str">
        <v/>
      </c>
      <c r="M672" s="138"/>
      <c r="N672" s="138" t="str">
        <v/>
      </c>
      <c r="O672" s="138" t="str">
        <v/>
      </c>
      <c r="P672" s="138" t="str">
        <v/>
      </c>
      <c r="Q672" s="138" t="str">
        <f>IF(L672="","","Nº de infraestruturas")</f>
        <v/>
      </c>
      <c r="R672" s="138" t="str">
        <f t="shared" si="32"/>
        <v/>
      </c>
      <c r="S672" s="138" t="str" cm="1">
        <f t="array" ref="S672">IF(ISBLANK(INDEX('Infraestruturas Recolha'!$AB$31:$AF$105,INT((ROWS($B$1:B71)-1)/5)+1,MOD(ROWS($B$1:B71)-1,5)+1)),"",INDEX('Infraestruturas Recolha'!$AB$31:$AF$105,INT((ROWS($B$1:B71)-1)/5)+1,MOD(ROWS($B$1:B71)-1,5)+1))</f>
        <v/>
      </c>
      <c r="T672" s="138" t="str">
        <f>IF(OR(L672="",'Infraestruturas Recolha'!$X$108="",'Infraestruturas Recolha'!$X$108="(máximo 300 carateres)"),"",'Infraestruturas Recolha'!$X$108)</f>
        <v/>
      </c>
    </row>
    <row r="673" spans="1:20">
      <c r="A673" s="24" t="str">
        <f>IF(I673="","",IF(OR('Identificação da EG'!$B$7=0,'Identificação da EG'!$B$7=""),"",Capa!$C$10))</f>
        <v/>
      </c>
      <c r="B673" s="24" t="str">
        <f>IF(I673="","",IF(OR('Identificação da EG'!$B$7=0,'Identificação da EG'!$B$7=""),"",'Identificação da EG'!$B$7))</f>
        <v/>
      </c>
      <c r="C673" s="24" t="str">
        <f>IF(I673="","",IF(B673="","",VLOOKUP(B673,Auxiliar!$DK$23:$DL$45,2,0)))</f>
        <v/>
      </c>
      <c r="D673" s="24" t="str">
        <f>IF(I673="","",IF(OR('Identificação da EG'!$B$7=0,'Identificação da EG'!$B$7=""),"","Portugal"))</f>
        <v/>
      </c>
      <c r="E673" s="24" t="str">
        <f>IF(I673="","",'Identificação da EG'!$C$7)</f>
        <v/>
      </c>
      <c r="F673" s="24" t="str">
        <f>IF(I673="","",'Identificação da EG'!$E$7)</f>
        <v/>
      </c>
      <c r="G673" s="24" t="str">
        <f t="shared" si="31"/>
        <v/>
      </c>
      <c r="H673" s="24" t="str">
        <f>IF(I673="","",'Identificação da EG'!$D$7)</f>
        <v/>
      </c>
      <c r="I673" s="138" t="str">
        <f t="shared" si="33"/>
        <v/>
      </c>
      <c r="J673" s="138" t="str">
        <v/>
      </c>
      <c r="K673" s="138"/>
      <c r="L673" s="138" t="str">
        <v/>
      </c>
      <c r="M673" s="138"/>
      <c r="N673" s="138" t="str">
        <v/>
      </c>
      <c r="O673" s="138" t="str">
        <v/>
      </c>
      <c r="P673" s="138" t="str">
        <v/>
      </c>
      <c r="Q673" s="138" t="str">
        <f>IF(L672="","","Nº de alojamentos abrangidos")</f>
        <v/>
      </c>
      <c r="R673" s="138" t="str">
        <f t="shared" si="32"/>
        <v/>
      </c>
      <c r="S673" s="138" t="str" cm="1">
        <f t="array" ref="S673">IF(ISBLANK(INDEX('Infraestruturas Recolha'!$AB$31:$AF$105,INT((ROWS($B$1:B72)-1)/5)+1,MOD(ROWS($B$1:B72)-1,5)+1)),"",INDEX('Infraestruturas Recolha'!$AB$31:$AF$105,INT((ROWS($B$1:B72)-1)/5)+1,MOD(ROWS($B$1:B72)-1,5)+1))</f>
        <v/>
      </c>
      <c r="T673" s="138" t="str">
        <f>IF(OR(L673="",'Infraestruturas Recolha'!$X$108="",'Infraestruturas Recolha'!$X$108="(máximo 300 carateres)"),"",'Infraestruturas Recolha'!$X$108)</f>
        <v/>
      </c>
    </row>
    <row r="674" spans="1:20">
      <c r="A674" s="24" t="str">
        <f>IF(I674="","",IF(OR('Identificação da EG'!$B$7=0,'Identificação da EG'!$B$7=""),"",Capa!$C$10))</f>
        <v/>
      </c>
      <c r="B674" s="24" t="str">
        <f>IF(I674="","",IF(OR('Identificação da EG'!$B$7=0,'Identificação da EG'!$B$7=""),"",'Identificação da EG'!$B$7))</f>
        <v/>
      </c>
      <c r="C674" s="24" t="str">
        <f>IF(I674="","",IF(B674="","",VLOOKUP(B674,Auxiliar!$DK$23:$DL$45,2,0)))</f>
        <v/>
      </c>
      <c r="D674" s="24" t="str">
        <f>IF(I674="","",IF(OR('Identificação da EG'!$B$7=0,'Identificação da EG'!$B$7=""),"","Portugal"))</f>
        <v/>
      </c>
      <c r="E674" s="24" t="str">
        <f>IF(I674="","",'Identificação da EG'!$C$7)</f>
        <v/>
      </c>
      <c r="F674" s="24" t="str">
        <f>IF(I674="","",'Identificação da EG'!$E$7)</f>
        <v/>
      </c>
      <c r="G674" s="24" t="str">
        <f t="shared" si="31"/>
        <v/>
      </c>
      <c r="H674" s="24" t="str">
        <f>IF(I674="","",'Identificação da EG'!$D$7)</f>
        <v/>
      </c>
      <c r="I674" s="138" t="str">
        <f t="shared" si="33"/>
        <v/>
      </c>
      <c r="J674" s="138" t="str">
        <v/>
      </c>
      <c r="K674" s="138"/>
      <c r="L674" s="138" t="str">
        <v/>
      </c>
      <c r="M674" s="138"/>
      <c r="N674" s="138" t="str">
        <v/>
      </c>
      <c r="O674" s="138" t="str">
        <v/>
      </c>
      <c r="P674" s="138" t="str">
        <v/>
      </c>
      <c r="Q674" s="138" t="str">
        <f>IF(L672="","","Nº de estabelecimentos abrangidos")</f>
        <v/>
      </c>
      <c r="R674" s="138" t="str">
        <f t="shared" si="32"/>
        <v/>
      </c>
      <c r="S674" s="138" t="str" cm="1">
        <f t="array" ref="S674">IF(ISBLANK(INDEX('Infraestruturas Recolha'!$AB$31:$AF$105,INT((ROWS($B$1:B73)-1)/5)+1,MOD(ROWS($B$1:B73)-1,5)+1)),"",INDEX('Infraestruturas Recolha'!$AB$31:$AF$105,INT((ROWS($B$1:B73)-1)/5)+1,MOD(ROWS($B$1:B73)-1,5)+1))</f>
        <v/>
      </c>
      <c r="T674" s="138" t="str">
        <f>IF(OR(L674="",'Infraestruturas Recolha'!$X$108="",'Infraestruturas Recolha'!$X$108="(máximo 300 carateres)"),"",'Infraestruturas Recolha'!$X$108)</f>
        <v/>
      </c>
    </row>
    <row r="675" spans="1:20">
      <c r="A675" s="24" t="str">
        <f>IF(I675="","",IF(OR('Identificação da EG'!$B$7=0,'Identificação da EG'!$B$7=""),"",Capa!$C$10))</f>
        <v/>
      </c>
      <c r="B675" s="24" t="str">
        <f>IF(I675="","",IF(OR('Identificação da EG'!$B$7=0,'Identificação da EG'!$B$7=""),"",'Identificação da EG'!$B$7))</f>
        <v/>
      </c>
      <c r="C675" s="24" t="str">
        <f>IF(I675="","",IF(B675="","",VLOOKUP(B675,Auxiliar!$DK$23:$DL$45,2,0)))</f>
        <v/>
      </c>
      <c r="D675" s="24" t="str">
        <f>IF(I675="","",IF(OR('Identificação da EG'!$B$7=0,'Identificação da EG'!$B$7=""),"","Portugal"))</f>
        <v/>
      </c>
      <c r="E675" s="24" t="str">
        <f>IF(I675="","",'Identificação da EG'!$C$7)</f>
        <v/>
      </c>
      <c r="F675" s="24" t="str">
        <f>IF(I675="","",'Identificação da EG'!$E$7)</f>
        <v/>
      </c>
      <c r="G675" s="24" t="str">
        <f t="shared" si="31"/>
        <v/>
      </c>
      <c r="H675" s="24" t="str">
        <f>IF(I675="","",'Identificação da EG'!$D$7)</f>
        <v/>
      </c>
      <c r="I675" s="138" t="str">
        <f t="shared" si="33"/>
        <v/>
      </c>
      <c r="J675" s="138" t="str">
        <v/>
      </c>
      <c r="K675" s="138"/>
      <c r="L675" s="138" t="str">
        <v/>
      </c>
      <c r="M675" s="138"/>
      <c r="N675" s="138" t="str">
        <v/>
      </c>
      <c r="O675" s="138" t="str">
        <v/>
      </c>
      <c r="P675" s="138" t="str">
        <v/>
      </c>
      <c r="Q675" s="138" t="str">
        <f>IF(L673="","","Nº de alojamentos participantes")</f>
        <v/>
      </c>
      <c r="R675" s="138" t="str">
        <f t="shared" si="32"/>
        <v/>
      </c>
      <c r="S675" s="138" t="str" cm="1">
        <f t="array" ref="S675">IF(ISBLANK(INDEX('Infraestruturas Recolha'!$AB$31:$AF$105,INT((ROWS($B$1:B74)-1)/5)+1,MOD(ROWS($B$1:B74)-1,5)+1)),"",INDEX('Infraestruturas Recolha'!$AB$31:$AF$105,INT((ROWS($B$1:B74)-1)/5)+1,MOD(ROWS($B$1:B74)-1,5)+1))</f>
        <v/>
      </c>
      <c r="T675" s="138" t="str">
        <f>IF(OR(L675="",'Infraestruturas Recolha'!$X$108="",'Infraestruturas Recolha'!$X$108="(máximo 300 carateres)"),"",'Infraestruturas Recolha'!$X$108)</f>
        <v/>
      </c>
    </row>
    <row r="676" spans="1:20">
      <c r="A676" s="24" t="str">
        <f>IF(I676="","",IF(OR('Identificação da EG'!$B$7=0,'Identificação da EG'!$B$7=""),"",Capa!$C$10))</f>
        <v/>
      </c>
      <c r="B676" s="24" t="str">
        <f>IF(I676="","",IF(OR('Identificação da EG'!$B$7=0,'Identificação da EG'!$B$7=""),"",'Identificação da EG'!$B$7))</f>
        <v/>
      </c>
      <c r="C676" s="24" t="str">
        <f>IF(I676="","",IF(B676="","",VLOOKUP(B676,Auxiliar!$DK$23:$DL$45,2,0)))</f>
        <v/>
      </c>
      <c r="D676" s="24" t="str">
        <f>IF(I676="","",IF(OR('Identificação da EG'!$B$7=0,'Identificação da EG'!$B$7=""),"","Portugal"))</f>
        <v/>
      </c>
      <c r="E676" s="24" t="str">
        <f>IF(I676="","",'Identificação da EG'!$C$7)</f>
        <v/>
      </c>
      <c r="F676" s="24" t="str">
        <f>IF(I676="","",'Identificação da EG'!$E$7)</f>
        <v/>
      </c>
      <c r="G676" s="24" t="str">
        <f t="shared" si="31"/>
        <v/>
      </c>
      <c r="H676" s="24" t="str">
        <f>IF(I676="","",'Identificação da EG'!$D$7)</f>
        <v/>
      </c>
      <c r="I676" s="138" t="str">
        <f t="shared" si="33"/>
        <v/>
      </c>
      <c r="J676" s="138" t="str">
        <v/>
      </c>
      <c r="K676" s="138"/>
      <c r="L676" s="138" t="str">
        <v/>
      </c>
      <c r="M676" s="138"/>
      <c r="N676" s="138" t="str">
        <v/>
      </c>
      <c r="O676" s="138" t="str">
        <v/>
      </c>
      <c r="P676" s="138" t="str">
        <v/>
      </c>
      <c r="Q676" s="138" t="str">
        <f>IF(L674="","","Nº de estabelecimentos participantes")</f>
        <v/>
      </c>
      <c r="R676" s="138" t="str">
        <f t="shared" si="32"/>
        <v/>
      </c>
      <c r="S676" s="138" t="str" cm="1">
        <f t="array" ref="S676">IF(ISBLANK(INDEX('Infraestruturas Recolha'!$AB$31:$AF$105,INT((ROWS($B$1:B75)-1)/5)+1,MOD(ROWS($B$1:B75)-1,5)+1)),"",INDEX('Infraestruturas Recolha'!$AB$31:$AF$105,INT((ROWS($B$1:B75)-1)/5)+1,MOD(ROWS($B$1:B75)-1,5)+1))</f>
        <v/>
      </c>
      <c r="T676" s="138" t="str">
        <f>IF(OR(L676="",'Infraestruturas Recolha'!$X$108="",'Infraestruturas Recolha'!$X$108="(máximo 300 carateres)"),"",'Infraestruturas Recolha'!$X$108)</f>
        <v/>
      </c>
    </row>
    <row r="677" spans="1:20">
      <c r="A677" s="24" t="str">
        <f>IF(I677="","",IF(OR('Identificação da EG'!$B$7=0,'Identificação da EG'!$B$7=""),"",Capa!$C$10))</f>
        <v/>
      </c>
      <c r="B677" s="24" t="str">
        <f>IF(I677="","",IF(OR('Identificação da EG'!$B$7=0,'Identificação da EG'!$B$7=""),"",'Identificação da EG'!$B$7))</f>
        <v/>
      </c>
      <c r="C677" s="24" t="str">
        <f>IF(I677="","",IF(B677="","",VLOOKUP(B677,Auxiliar!$DK$23:$DL$45,2,0)))</f>
        <v/>
      </c>
      <c r="D677" s="24" t="str">
        <f>IF(I677="","",IF(OR('Identificação da EG'!$B$7=0,'Identificação da EG'!$B$7=""),"","Portugal"))</f>
        <v/>
      </c>
      <c r="E677" s="24" t="str">
        <f>IF(I677="","",'Identificação da EG'!$C$7)</f>
        <v/>
      </c>
      <c r="F677" s="24" t="str">
        <f>IF(I677="","",'Identificação da EG'!$E$7)</f>
        <v/>
      </c>
      <c r="G677" s="24" t="str">
        <f t="shared" si="31"/>
        <v/>
      </c>
      <c r="H677" s="24" t="str">
        <f>IF(I677="","",'Identificação da EG'!$D$7)</f>
        <v/>
      </c>
      <c r="I677" s="138" t="str">
        <f t="shared" si="33"/>
        <v/>
      </c>
      <c r="J677" s="138" t="str">
        <v/>
      </c>
      <c r="K677" s="138"/>
      <c r="L677" s="138" t="str">
        <v/>
      </c>
      <c r="M677" s="138"/>
      <c r="N677" s="138" t="str">
        <v/>
      </c>
      <c r="O677" s="138" t="str">
        <v/>
      </c>
      <c r="P677" s="138" t="str">
        <v/>
      </c>
      <c r="Q677" s="138" t="str">
        <f>IF(L677="","","Nº de infraestruturas")</f>
        <v/>
      </c>
      <c r="R677" s="138" t="str">
        <f t="shared" si="32"/>
        <v/>
      </c>
      <c r="S677" s="138" t="str" cm="1">
        <f t="array" ref="S677">IF(ISBLANK(INDEX('Infraestruturas Recolha'!$AB$31:$AF$105,INT((ROWS($B$1:B76)-1)/5)+1,MOD(ROWS($B$1:B76)-1,5)+1)),"",INDEX('Infraestruturas Recolha'!$AB$31:$AF$105,INT((ROWS($B$1:B76)-1)/5)+1,MOD(ROWS($B$1:B76)-1,5)+1))</f>
        <v/>
      </c>
      <c r="T677" s="138" t="str">
        <f>IF(OR(L677="",'Infraestruturas Recolha'!$X$108="",'Infraestruturas Recolha'!$X$108="(máximo 300 carateres)"),"",'Infraestruturas Recolha'!$X$108)</f>
        <v/>
      </c>
    </row>
    <row r="678" spans="1:20">
      <c r="A678" s="24" t="str">
        <f>IF(I678="","",IF(OR('Identificação da EG'!$B$7=0,'Identificação da EG'!$B$7=""),"",Capa!$C$10))</f>
        <v/>
      </c>
      <c r="B678" s="24" t="str">
        <f>IF(I678="","",IF(OR('Identificação da EG'!$B$7=0,'Identificação da EG'!$B$7=""),"",'Identificação da EG'!$B$7))</f>
        <v/>
      </c>
      <c r="C678" s="24" t="str">
        <f>IF(I678="","",IF(B678="","",VLOOKUP(B678,Auxiliar!$DK$23:$DL$45,2,0)))</f>
        <v/>
      </c>
      <c r="D678" s="24" t="str">
        <f>IF(I678="","",IF(OR('Identificação da EG'!$B$7=0,'Identificação da EG'!$B$7=""),"","Portugal"))</f>
        <v/>
      </c>
      <c r="E678" s="24" t="str">
        <f>IF(I678="","",'Identificação da EG'!$C$7)</f>
        <v/>
      </c>
      <c r="F678" s="24" t="str">
        <f>IF(I678="","",'Identificação da EG'!$E$7)</f>
        <v/>
      </c>
      <c r="G678" s="24" t="str">
        <f t="shared" si="31"/>
        <v/>
      </c>
      <c r="H678" s="24" t="str">
        <f>IF(I678="","",'Identificação da EG'!$D$7)</f>
        <v/>
      </c>
      <c r="I678" s="138" t="str">
        <f t="shared" si="33"/>
        <v/>
      </c>
      <c r="J678" s="138" t="str">
        <v/>
      </c>
      <c r="K678" s="138"/>
      <c r="L678" s="138" t="str">
        <v/>
      </c>
      <c r="M678" s="138"/>
      <c r="N678" s="138" t="str">
        <v/>
      </c>
      <c r="O678" s="138" t="str">
        <v/>
      </c>
      <c r="P678" s="138" t="str">
        <v/>
      </c>
      <c r="Q678" s="138" t="str">
        <f>IF(L677="","","Nº de alojamentos abrangidos")</f>
        <v/>
      </c>
      <c r="R678" s="138" t="str">
        <f t="shared" si="32"/>
        <v/>
      </c>
      <c r="S678" s="138" t="str" cm="1">
        <f t="array" ref="S678">IF(ISBLANK(INDEX('Infraestruturas Recolha'!$AB$31:$AF$105,INT((ROWS($B$1:B77)-1)/5)+1,MOD(ROWS($B$1:B77)-1,5)+1)),"",INDEX('Infraestruturas Recolha'!$AB$31:$AF$105,INT((ROWS($B$1:B77)-1)/5)+1,MOD(ROWS($B$1:B77)-1,5)+1))</f>
        <v/>
      </c>
      <c r="T678" s="138" t="str">
        <f>IF(OR(L678="",'Infraestruturas Recolha'!$X$108="",'Infraestruturas Recolha'!$X$108="(máximo 300 carateres)"),"",'Infraestruturas Recolha'!$X$108)</f>
        <v/>
      </c>
    </row>
    <row r="679" spans="1:20">
      <c r="A679" s="24" t="str">
        <f>IF(I679="","",IF(OR('Identificação da EG'!$B$7=0,'Identificação da EG'!$B$7=""),"",Capa!$C$10))</f>
        <v/>
      </c>
      <c r="B679" s="24" t="str">
        <f>IF(I679="","",IF(OR('Identificação da EG'!$B$7=0,'Identificação da EG'!$B$7=""),"",'Identificação da EG'!$B$7))</f>
        <v/>
      </c>
      <c r="C679" s="24" t="str">
        <f>IF(I679="","",IF(B679="","",VLOOKUP(B679,Auxiliar!$DK$23:$DL$45,2,0)))</f>
        <v/>
      </c>
      <c r="D679" s="24" t="str">
        <f>IF(I679="","",IF(OR('Identificação da EG'!$B$7=0,'Identificação da EG'!$B$7=""),"","Portugal"))</f>
        <v/>
      </c>
      <c r="E679" s="24" t="str">
        <f>IF(I679="","",'Identificação da EG'!$C$7)</f>
        <v/>
      </c>
      <c r="F679" s="24" t="str">
        <f>IF(I679="","",'Identificação da EG'!$E$7)</f>
        <v/>
      </c>
      <c r="G679" s="24" t="str">
        <f t="shared" si="31"/>
        <v/>
      </c>
      <c r="H679" s="24" t="str">
        <f>IF(I679="","",'Identificação da EG'!$D$7)</f>
        <v/>
      </c>
      <c r="I679" s="138" t="str">
        <f t="shared" si="33"/>
        <v/>
      </c>
      <c r="J679" s="138" t="str">
        <v/>
      </c>
      <c r="K679" s="138"/>
      <c r="L679" s="138" t="str">
        <v/>
      </c>
      <c r="M679" s="138"/>
      <c r="N679" s="138" t="str">
        <v/>
      </c>
      <c r="O679" s="138" t="str">
        <v/>
      </c>
      <c r="P679" s="138" t="str">
        <v/>
      </c>
      <c r="Q679" s="138" t="str">
        <f>IF(L677="","","Nº de estabelecimentos abrangidos")</f>
        <v/>
      </c>
      <c r="R679" s="138" t="str">
        <f t="shared" si="32"/>
        <v/>
      </c>
      <c r="S679" s="138" t="str" cm="1">
        <f t="array" ref="S679">IF(ISBLANK(INDEX('Infraestruturas Recolha'!$AB$31:$AF$105,INT((ROWS($B$1:B78)-1)/5)+1,MOD(ROWS($B$1:B78)-1,5)+1)),"",INDEX('Infraestruturas Recolha'!$AB$31:$AF$105,INT((ROWS($B$1:B78)-1)/5)+1,MOD(ROWS($B$1:B78)-1,5)+1))</f>
        <v/>
      </c>
      <c r="T679" s="138" t="str">
        <f>IF(OR(L679="",'Infraestruturas Recolha'!$X$108="",'Infraestruturas Recolha'!$X$108="(máximo 300 carateres)"),"",'Infraestruturas Recolha'!$X$108)</f>
        <v/>
      </c>
    </row>
    <row r="680" spans="1:20">
      <c r="A680" s="24" t="str">
        <f>IF(I680="","",IF(OR('Identificação da EG'!$B$7=0,'Identificação da EG'!$B$7=""),"",Capa!$C$10))</f>
        <v/>
      </c>
      <c r="B680" s="24" t="str">
        <f>IF(I680="","",IF(OR('Identificação da EG'!$B$7=0,'Identificação da EG'!$B$7=""),"",'Identificação da EG'!$B$7))</f>
        <v/>
      </c>
      <c r="C680" s="24" t="str">
        <f>IF(I680="","",IF(B680="","",VLOOKUP(B680,Auxiliar!$DK$23:$DL$45,2,0)))</f>
        <v/>
      </c>
      <c r="D680" s="24" t="str">
        <f>IF(I680="","",IF(OR('Identificação da EG'!$B$7=0,'Identificação da EG'!$B$7=""),"","Portugal"))</f>
        <v/>
      </c>
      <c r="E680" s="24" t="str">
        <f>IF(I680="","",'Identificação da EG'!$C$7)</f>
        <v/>
      </c>
      <c r="F680" s="24" t="str">
        <f>IF(I680="","",'Identificação da EG'!$E$7)</f>
        <v/>
      </c>
      <c r="G680" s="24" t="str">
        <f t="shared" si="31"/>
        <v/>
      </c>
      <c r="H680" s="24" t="str">
        <f>IF(I680="","",'Identificação da EG'!$D$7)</f>
        <v/>
      </c>
      <c r="I680" s="138" t="str">
        <f t="shared" si="33"/>
        <v/>
      </c>
      <c r="J680" s="138" t="str">
        <v/>
      </c>
      <c r="K680" s="138"/>
      <c r="L680" s="138" t="str">
        <v/>
      </c>
      <c r="M680" s="138"/>
      <c r="N680" s="138" t="str">
        <v/>
      </c>
      <c r="O680" s="138" t="str">
        <v/>
      </c>
      <c r="P680" s="138" t="str">
        <v/>
      </c>
      <c r="Q680" s="138" t="str">
        <f>IF(L678="","","Nº de alojamentos participantes")</f>
        <v/>
      </c>
      <c r="R680" s="138" t="str">
        <f t="shared" si="32"/>
        <v/>
      </c>
      <c r="S680" s="138" t="str" cm="1">
        <f t="array" ref="S680">IF(ISBLANK(INDEX('Infraestruturas Recolha'!$AB$31:$AF$105,INT((ROWS($B$1:B79)-1)/5)+1,MOD(ROWS($B$1:B79)-1,5)+1)),"",INDEX('Infraestruturas Recolha'!$AB$31:$AF$105,INT((ROWS($B$1:B79)-1)/5)+1,MOD(ROWS($B$1:B79)-1,5)+1))</f>
        <v/>
      </c>
      <c r="T680" s="138" t="str">
        <f>IF(OR(L680="",'Infraestruturas Recolha'!$X$108="",'Infraestruturas Recolha'!$X$108="(máximo 300 carateres)"),"",'Infraestruturas Recolha'!$X$108)</f>
        <v/>
      </c>
    </row>
    <row r="681" spans="1:20">
      <c r="A681" s="24" t="str">
        <f>IF(I681="","",IF(OR('Identificação da EG'!$B$7=0,'Identificação da EG'!$B$7=""),"",Capa!$C$10))</f>
        <v/>
      </c>
      <c r="B681" s="24" t="str">
        <f>IF(I681="","",IF(OR('Identificação da EG'!$B$7=0,'Identificação da EG'!$B$7=""),"",'Identificação da EG'!$B$7))</f>
        <v/>
      </c>
      <c r="C681" s="24" t="str">
        <f>IF(I681="","",IF(B681="","",VLOOKUP(B681,Auxiliar!$DK$23:$DL$45,2,0)))</f>
        <v/>
      </c>
      <c r="D681" s="24" t="str">
        <f>IF(I681="","",IF(OR('Identificação da EG'!$B$7=0,'Identificação da EG'!$B$7=""),"","Portugal"))</f>
        <v/>
      </c>
      <c r="E681" s="24" t="str">
        <f>IF(I681="","",'Identificação da EG'!$C$7)</f>
        <v/>
      </c>
      <c r="F681" s="24" t="str">
        <f>IF(I681="","",'Identificação da EG'!$E$7)</f>
        <v/>
      </c>
      <c r="G681" s="24" t="str">
        <f t="shared" si="31"/>
        <v/>
      </c>
      <c r="H681" s="24" t="str">
        <f>IF(I681="","",'Identificação da EG'!$D$7)</f>
        <v/>
      </c>
      <c r="I681" s="138" t="str">
        <f t="shared" si="33"/>
        <v/>
      </c>
      <c r="J681" s="138" t="str">
        <v/>
      </c>
      <c r="K681" s="138"/>
      <c r="L681" s="138" t="str">
        <v/>
      </c>
      <c r="M681" s="138"/>
      <c r="N681" s="138" t="str">
        <v/>
      </c>
      <c r="O681" s="138" t="str">
        <v/>
      </c>
      <c r="P681" s="138" t="str">
        <v/>
      </c>
      <c r="Q681" s="138" t="str">
        <f>IF(L679="","","Nº de estabelecimentos participantes")</f>
        <v/>
      </c>
      <c r="R681" s="138" t="str">
        <f t="shared" si="32"/>
        <v/>
      </c>
      <c r="S681" s="138" t="str" cm="1">
        <f t="array" ref="S681">IF(ISBLANK(INDEX('Infraestruturas Recolha'!$AB$31:$AF$105,INT((ROWS($B$1:B80)-1)/5)+1,MOD(ROWS($B$1:B80)-1,5)+1)),"",INDEX('Infraestruturas Recolha'!$AB$31:$AF$105,INT((ROWS($B$1:B80)-1)/5)+1,MOD(ROWS($B$1:B80)-1,5)+1))</f>
        <v/>
      </c>
      <c r="T681" s="138" t="str">
        <f>IF(OR(L681="",'Infraestruturas Recolha'!$X$108="",'Infraestruturas Recolha'!$X$108="(máximo 300 carateres)"),"",'Infraestruturas Recolha'!$X$108)</f>
        <v/>
      </c>
    </row>
    <row r="682" spans="1:20">
      <c r="A682" s="24" t="str">
        <f>IF(I682="","",IF(OR('Identificação da EG'!$B$7=0,'Identificação da EG'!$B$7=""),"",Capa!$C$10))</f>
        <v/>
      </c>
      <c r="B682" s="24" t="str">
        <f>IF(I682="","",IF(OR('Identificação da EG'!$B$7=0,'Identificação da EG'!$B$7=""),"",'Identificação da EG'!$B$7))</f>
        <v/>
      </c>
      <c r="C682" s="24" t="str">
        <f>IF(I682="","",IF(B682="","",VLOOKUP(B682,Auxiliar!$DK$23:$DL$45,2,0)))</f>
        <v/>
      </c>
      <c r="D682" s="24" t="str">
        <f>IF(I682="","",IF(OR('Identificação da EG'!$B$7=0,'Identificação da EG'!$B$7=""),"","Portugal"))</f>
        <v/>
      </c>
      <c r="E682" s="24" t="str">
        <f>IF(I682="","",'Identificação da EG'!$C$7)</f>
        <v/>
      </c>
      <c r="F682" s="24" t="str">
        <f>IF(I682="","",'Identificação da EG'!$E$7)</f>
        <v/>
      </c>
      <c r="G682" s="24" t="str">
        <f t="shared" si="31"/>
        <v/>
      </c>
      <c r="H682" s="24" t="str">
        <f>IF(I682="","",'Identificação da EG'!$D$7)</f>
        <v/>
      </c>
      <c r="I682" s="138" t="str">
        <f t="shared" si="33"/>
        <v/>
      </c>
      <c r="J682" s="138" t="str">
        <v/>
      </c>
      <c r="K682" s="138"/>
      <c r="L682" s="138" t="str">
        <v/>
      </c>
      <c r="M682" s="138"/>
      <c r="N682" s="138" t="str">
        <v/>
      </c>
      <c r="O682" s="138" t="str">
        <v/>
      </c>
      <c r="P682" s="138" t="str">
        <v/>
      </c>
      <c r="Q682" s="138" t="str">
        <f>IF(L682="","","Nº de infraestruturas")</f>
        <v/>
      </c>
      <c r="R682" s="138" t="str">
        <f t="shared" si="32"/>
        <v/>
      </c>
      <c r="S682" s="138" t="str" cm="1">
        <f t="array" ref="S682">IF(ISBLANK(INDEX('Infraestruturas Recolha'!$AB$31:$AF$105,INT((ROWS($B$1:B81)-1)/5)+1,MOD(ROWS($B$1:B81)-1,5)+1)),"",INDEX('Infraestruturas Recolha'!$AB$31:$AF$105,INT((ROWS($B$1:B81)-1)/5)+1,MOD(ROWS($B$1:B81)-1,5)+1))</f>
        <v/>
      </c>
      <c r="T682" s="138" t="str">
        <f>IF(OR(L682="",'Infraestruturas Recolha'!$X$108="",'Infraestruturas Recolha'!$X$108="(máximo 300 carateres)"),"",'Infraestruturas Recolha'!$X$108)</f>
        <v/>
      </c>
    </row>
    <row r="683" spans="1:20">
      <c r="A683" s="24" t="str">
        <f>IF(I683="","",IF(OR('Identificação da EG'!$B$7=0,'Identificação da EG'!$B$7=""),"",Capa!$C$10))</f>
        <v/>
      </c>
      <c r="B683" s="24" t="str">
        <f>IF(I683="","",IF(OR('Identificação da EG'!$B$7=0,'Identificação da EG'!$B$7=""),"",'Identificação da EG'!$B$7))</f>
        <v/>
      </c>
      <c r="C683" s="24" t="str">
        <f>IF(I683="","",IF(B683="","",VLOOKUP(B683,Auxiliar!$DK$23:$DL$45,2,0)))</f>
        <v/>
      </c>
      <c r="D683" s="24" t="str">
        <f>IF(I683="","",IF(OR('Identificação da EG'!$B$7=0,'Identificação da EG'!$B$7=""),"","Portugal"))</f>
        <v/>
      </c>
      <c r="E683" s="24" t="str">
        <f>IF(I683="","",'Identificação da EG'!$C$7)</f>
        <v/>
      </c>
      <c r="F683" s="24" t="str">
        <f>IF(I683="","",'Identificação da EG'!$E$7)</f>
        <v/>
      </c>
      <c r="G683" s="24" t="str">
        <f t="shared" si="31"/>
        <v/>
      </c>
      <c r="H683" s="24" t="str">
        <f>IF(I683="","",'Identificação da EG'!$D$7)</f>
        <v/>
      </c>
      <c r="I683" s="138" t="str">
        <f t="shared" si="33"/>
        <v/>
      </c>
      <c r="J683" s="138" t="str">
        <v/>
      </c>
      <c r="K683" s="138"/>
      <c r="L683" s="138" t="str">
        <v/>
      </c>
      <c r="M683" s="138"/>
      <c r="N683" s="138" t="str">
        <v/>
      </c>
      <c r="O683" s="138" t="str">
        <v/>
      </c>
      <c r="P683" s="138" t="str">
        <v/>
      </c>
      <c r="Q683" s="138" t="str">
        <f>IF(L682="","","Nº de alojamentos abrangidos")</f>
        <v/>
      </c>
      <c r="R683" s="138" t="str">
        <f t="shared" si="32"/>
        <v/>
      </c>
      <c r="S683" s="138" t="str" cm="1">
        <f t="array" ref="S683">IF(ISBLANK(INDEX('Infraestruturas Recolha'!$AB$31:$AF$105,INT((ROWS($B$1:B82)-1)/5)+1,MOD(ROWS($B$1:B82)-1,5)+1)),"",INDEX('Infraestruturas Recolha'!$AB$31:$AF$105,INT((ROWS($B$1:B82)-1)/5)+1,MOD(ROWS($B$1:B82)-1,5)+1))</f>
        <v/>
      </c>
      <c r="T683" s="138" t="str">
        <f>IF(OR(L683="",'Infraestruturas Recolha'!$X$108="",'Infraestruturas Recolha'!$X$108="(máximo 300 carateres)"),"",'Infraestruturas Recolha'!$X$108)</f>
        <v/>
      </c>
    </row>
    <row r="684" spans="1:20">
      <c r="A684" s="24" t="str">
        <f>IF(I684="","",IF(OR('Identificação da EG'!$B$7=0,'Identificação da EG'!$B$7=""),"",Capa!$C$10))</f>
        <v/>
      </c>
      <c r="B684" s="24" t="str">
        <f>IF(I684="","",IF(OR('Identificação da EG'!$B$7=0,'Identificação da EG'!$B$7=""),"",'Identificação da EG'!$B$7))</f>
        <v/>
      </c>
      <c r="C684" s="24" t="str">
        <f>IF(I684="","",IF(B684="","",VLOOKUP(B684,Auxiliar!$DK$23:$DL$45,2,0)))</f>
        <v/>
      </c>
      <c r="D684" s="24" t="str">
        <f>IF(I684="","",IF(OR('Identificação da EG'!$B$7=0,'Identificação da EG'!$B$7=""),"","Portugal"))</f>
        <v/>
      </c>
      <c r="E684" s="24" t="str">
        <f>IF(I684="","",'Identificação da EG'!$C$7)</f>
        <v/>
      </c>
      <c r="F684" s="24" t="str">
        <f>IF(I684="","",'Identificação da EG'!$E$7)</f>
        <v/>
      </c>
      <c r="G684" s="24" t="str">
        <f t="shared" si="31"/>
        <v/>
      </c>
      <c r="H684" s="24" t="str">
        <f>IF(I684="","",'Identificação da EG'!$D$7)</f>
        <v/>
      </c>
      <c r="I684" s="138" t="str">
        <f t="shared" si="33"/>
        <v/>
      </c>
      <c r="J684" s="138" t="str">
        <v/>
      </c>
      <c r="K684" s="138"/>
      <c r="L684" s="138" t="str">
        <v/>
      </c>
      <c r="M684" s="138"/>
      <c r="N684" s="138" t="str">
        <v/>
      </c>
      <c r="O684" s="138" t="str">
        <v/>
      </c>
      <c r="P684" s="138" t="str">
        <v/>
      </c>
      <c r="Q684" s="138" t="str">
        <f>IF(L682="","","Nº de estabelecimentos abrangidos")</f>
        <v/>
      </c>
      <c r="R684" s="138" t="str">
        <f t="shared" si="32"/>
        <v/>
      </c>
      <c r="S684" s="138" t="str" cm="1">
        <f t="array" ref="S684">IF(ISBLANK(INDEX('Infraestruturas Recolha'!$AB$31:$AF$105,INT((ROWS($B$1:B83)-1)/5)+1,MOD(ROWS($B$1:B83)-1,5)+1)),"",INDEX('Infraestruturas Recolha'!$AB$31:$AF$105,INT((ROWS($B$1:B83)-1)/5)+1,MOD(ROWS($B$1:B83)-1,5)+1))</f>
        <v/>
      </c>
      <c r="T684" s="138" t="str">
        <f>IF(OR(L684="",'Infraestruturas Recolha'!$X$108="",'Infraestruturas Recolha'!$X$108="(máximo 300 carateres)"),"",'Infraestruturas Recolha'!$X$108)</f>
        <v/>
      </c>
    </row>
    <row r="685" spans="1:20">
      <c r="A685" s="24" t="str">
        <f>IF(I685="","",IF(OR('Identificação da EG'!$B$7=0,'Identificação da EG'!$B$7=""),"",Capa!$C$10))</f>
        <v/>
      </c>
      <c r="B685" s="24" t="str">
        <f>IF(I685="","",IF(OR('Identificação da EG'!$B$7=0,'Identificação da EG'!$B$7=""),"",'Identificação da EG'!$B$7))</f>
        <v/>
      </c>
      <c r="C685" s="24" t="str">
        <f>IF(I685="","",IF(B685="","",VLOOKUP(B685,Auxiliar!$DK$23:$DL$45,2,0)))</f>
        <v/>
      </c>
      <c r="D685" s="24" t="str">
        <f>IF(I685="","",IF(OR('Identificação da EG'!$B$7=0,'Identificação da EG'!$B$7=""),"","Portugal"))</f>
        <v/>
      </c>
      <c r="E685" s="24" t="str">
        <f>IF(I685="","",'Identificação da EG'!$C$7)</f>
        <v/>
      </c>
      <c r="F685" s="24" t="str">
        <f>IF(I685="","",'Identificação da EG'!$E$7)</f>
        <v/>
      </c>
      <c r="G685" s="24" t="str">
        <f t="shared" si="31"/>
        <v/>
      </c>
      <c r="H685" s="24" t="str">
        <f>IF(I685="","",'Identificação da EG'!$D$7)</f>
        <v/>
      </c>
      <c r="I685" s="138" t="str">
        <f t="shared" si="33"/>
        <v/>
      </c>
      <c r="J685" s="138" t="str">
        <v/>
      </c>
      <c r="K685" s="138"/>
      <c r="L685" s="138" t="str">
        <v/>
      </c>
      <c r="M685" s="138"/>
      <c r="N685" s="138" t="str">
        <v/>
      </c>
      <c r="O685" s="138" t="str">
        <v/>
      </c>
      <c r="P685" s="138" t="str">
        <v/>
      </c>
      <c r="Q685" s="138" t="str">
        <f>IF(L683="","","Nº de alojamentos participantes")</f>
        <v/>
      </c>
      <c r="R685" s="138" t="str">
        <f t="shared" si="32"/>
        <v/>
      </c>
      <c r="S685" s="138" t="str" cm="1">
        <f t="array" ref="S685">IF(ISBLANK(INDEX('Infraestruturas Recolha'!$AB$31:$AF$105,INT((ROWS($B$1:B84)-1)/5)+1,MOD(ROWS($B$1:B84)-1,5)+1)),"",INDEX('Infraestruturas Recolha'!$AB$31:$AF$105,INT((ROWS($B$1:B84)-1)/5)+1,MOD(ROWS($B$1:B84)-1,5)+1))</f>
        <v/>
      </c>
      <c r="T685" s="138" t="str">
        <f>IF(OR(L685="",'Infraestruturas Recolha'!$X$108="",'Infraestruturas Recolha'!$X$108="(máximo 300 carateres)"),"",'Infraestruturas Recolha'!$X$108)</f>
        <v/>
      </c>
    </row>
    <row r="686" spans="1:20">
      <c r="A686" s="24" t="str">
        <f>IF(I686="","",IF(OR('Identificação da EG'!$B$7=0,'Identificação da EG'!$B$7=""),"",Capa!$C$10))</f>
        <v/>
      </c>
      <c r="B686" s="24" t="str">
        <f>IF(I686="","",IF(OR('Identificação da EG'!$B$7=0,'Identificação da EG'!$B$7=""),"",'Identificação da EG'!$B$7))</f>
        <v/>
      </c>
      <c r="C686" s="24" t="str">
        <f>IF(I686="","",IF(B686="","",VLOOKUP(B686,Auxiliar!$DK$23:$DL$45,2,0)))</f>
        <v/>
      </c>
      <c r="D686" s="24" t="str">
        <f>IF(I686="","",IF(OR('Identificação da EG'!$B$7=0,'Identificação da EG'!$B$7=""),"","Portugal"))</f>
        <v/>
      </c>
      <c r="E686" s="24" t="str">
        <f>IF(I686="","",'Identificação da EG'!$C$7)</f>
        <v/>
      </c>
      <c r="F686" s="24" t="str">
        <f>IF(I686="","",'Identificação da EG'!$E$7)</f>
        <v/>
      </c>
      <c r="G686" s="24" t="str">
        <f t="shared" si="31"/>
        <v/>
      </c>
      <c r="H686" s="24" t="str">
        <f>IF(I686="","",'Identificação da EG'!$D$7)</f>
        <v/>
      </c>
      <c r="I686" s="138" t="str">
        <f t="shared" si="33"/>
        <v/>
      </c>
      <c r="J686" s="138" t="str">
        <v/>
      </c>
      <c r="K686" s="138"/>
      <c r="L686" s="138" t="str">
        <v/>
      </c>
      <c r="M686" s="138"/>
      <c r="N686" s="138" t="str">
        <v/>
      </c>
      <c r="O686" s="138" t="str">
        <v/>
      </c>
      <c r="P686" s="138" t="str">
        <v/>
      </c>
      <c r="Q686" s="138" t="str">
        <f>IF(L684="","","Nº de estabelecimentos participantes")</f>
        <v/>
      </c>
      <c r="R686" s="138" t="str">
        <f t="shared" si="32"/>
        <v/>
      </c>
      <c r="S686" s="138" t="str" cm="1">
        <f t="array" ref="S686">IF(ISBLANK(INDEX('Infraestruturas Recolha'!$AB$31:$AF$105,INT((ROWS($B$1:B85)-1)/5)+1,MOD(ROWS($B$1:B85)-1,5)+1)),"",INDEX('Infraestruturas Recolha'!$AB$31:$AF$105,INT((ROWS($B$1:B85)-1)/5)+1,MOD(ROWS($B$1:B85)-1,5)+1))</f>
        <v/>
      </c>
      <c r="T686" s="138" t="str">
        <f>IF(OR(L686="",'Infraestruturas Recolha'!$X$108="",'Infraestruturas Recolha'!$X$108="(máximo 300 carateres)"),"",'Infraestruturas Recolha'!$X$108)</f>
        <v/>
      </c>
    </row>
    <row r="687" spans="1:20">
      <c r="A687" s="24" t="str">
        <f>IF(I687="","",IF(OR('Identificação da EG'!$B$7=0,'Identificação da EG'!$B$7=""),"",Capa!$C$10))</f>
        <v/>
      </c>
      <c r="B687" s="24" t="str">
        <f>IF(I687="","",IF(OR('Identificação da EG'!$B$7=0,'Identificação da EG'!$B$7=""),"",'Identificação da EG'!$B$7))</f>
        <v/>
      </c>
      <c r="C687" s="24" t="str">
        <f>IF(I687="","",IF(B687="","",VLOOKUP(B687,Auxiliar!$DK$23:$DL$45,2,0)))</f>
        <v/>
      </c>
      <c r="D687" s="24" t="str">
        <f>IF(I687="","",IF(OR('Identificação da EG'!$B$7=0,'Identificação da EG'!$B$7=""),"","Portugal"))</f>
        <v/>
      </c>
      <c r="E687" s="24" t="str">
        <f>IF(I687="","",'Identificação da EG'!$C$7)</f>
        <v/>
      </c>
      <c r="F687" s="24" t="str">
        <f>IF(I687="","",'Identificação da EG'!$E$7)</f>
        <v/>
      </c>
      <c r="G687" s="24" t="str">
        <f t="shared" si="31"/>
        <v/>
      </c>
      <c r="H687" s="24" t="str">
        <f>IF(I687="","",'Identificação da EG'!$D$7)</f>
        <v/>
      </c>
      <c r="I687" s="138" t="str">
        <f t="shared" si="33"/>
        <v/>
      </c>
      <c r="J687" s="138" t="str">
        <v/>
      </c>
      <c r="K687" s="138"/>
      <c r="L687" s="138" t="str">
        <v/>
      </c>
      <c r="M687" s="138"/>
      <c r="N687" s="138" t="str">
        <v/>
      </c>
      <c r="O687" s="138" t="str">
        <v/>
      </c>
      <c r="P687" s="138" t="str">
        <v/>
      </c>
      <c r="Q687" s="138" t="str">
        <f>IF(L687="","","Nº de infraestruturas")</f>
        <v/>
      </c>
      <c r="R687" s="138" t="str">
        <f t="shared" si="32"/>
        <v/>
      </c>
      <c r="S687" s="138" t="str" cm="1">
        <f t="array" ref="S687">IF(ISBLANK(INDEX('Infraestruturas Recolha'!$AB$31:$AF$105,INT((ROWS($B$1:B86)-1)/5)+1,MOD(ROWS($B$1:B86)-1,5)+1)),"",INDEX('Infraestruturas Recolha'!$AB$31:$AF$105,INT((ROWS($B$1:B86)-1)/5)+1,MOD(ROWS($B$1:B86)-1,5)+1))</f>
        <v/>
      </c>
      <c r="T687" s="138" t="str">
        <f>IF(OR(L687="",'Infraestruturas Recolha'!$X$108="",'Infraestruturas Recolha'!$X$108="(máximo 300 carateres)"),"",'Infraestruturas Recolha'!$X$108)</f>
        <v/>
      </c>
    </row>
    <row r="688" spans="1:20">
      <c r="A688" s="24" t="str">
        <f>IF(I688="","",IF(OR('Identificação da EG'!$B$7=0,'Identificação da EG'!$B$7=""),"",Capa!$C$10))</f>
        <v/>
      </c>
      <c r="B688" s="24" t="str">
        <f>IF(I688="","",IF(OR('Identificação da EG'!$B$7=0,'Identificação da EG'!$B$7=""),"",'Identificação da EG'!$B$7))</f>
        <v/>
      </c>
      <c r="C688" s="24" t="str">
        <f>IF(I688="","",IF(B688="","",VLOOKUP(B688,Auxiliar!$DK$23:$DL$45,2,0)))</f>
        <v/>
      </c>
      <c r="D688" s="24" t="str">
        <f>IF(I688="","",IF(OR('Identificação da EG'!$B$7=0,'Identificação da EG'!$B$7=""),"","Portugal"))</f>
        <v/>
      </c>
      <c r="E688" s="24" t="str">
        <f>IF(I688="","",'Identificação da EG'!$C$7)</f>
        <v/>
      </c>
      <c r="F688" s="24" t="str">
        <f>IF(I688="","",'Identificação da EG'!$E$7)</f>
        <v/>
      </c>
      <c r="G688" s="24" t="str">
        <f t="shared" si="31"/>
        <v/>
      </c>
      <c r="H688" s="24" t="str">
        <f>IF(I688="","",'Identificação da EG'!$D$7)</f>
        <v/>
      </c>
      <c r="I688" s="138" t="str">
        <f t="shared" si="33"/>
        <v/>
      </c>
      <c r="J688" s="138" t="str">
        <v/>
      </c>
      <c r="K688" s="138"/>
      <c r="L688" s="138" t="str">
        <v/>
      </c>
      <c r="M688" s="138"/>
      <c r="N688" s="138" t="str">
        <v/>
      </c>
      <c r="O688" s="138" t="str">
        <v/>
      </c>
      <c r="P688" s="138" t="str">
        <v/>
      </c>
      <c r="Q688" s="138" t="str">
        <f>IF(L687="","","Nº de alojamentos abrangidos")</f>
        <v/>
      </c>
      <c r="R688" s="138" t="str">
        <f t="shared" si="32"/>
        <v/>
      </c>
      <c r="S688" s="138" t="str" cm="1">
        <f t="array" ref="S688">IF(ISBLANK(INDEX('Infraestruturas Recolha'!$AB$31:$AF$105,INT((ROWS($B$1:B87)-1)/5)+1,MOD(ROWS($B$1:B87)-1,5)+1)),"",INDEX('Infraestruturas Recolha'!$AB$31:$AF$105,INT((ROWS($B$1:B87)-1)/5)+1,MOD(ROWS($B$1:B87)-1,5)+1))</f>
        <v/>
      </c>
      <c r="T688" s="138" t="str">
        <f>IF(OR(L688="",'Infraestruturas Recolha'!$X$108="",'Infraestruturas Recolha'!$X$108="(máximo 300 carateres)"),"",'Infraestruturas Recolha'!$X$108)</f>
        <v/>
      </c>
    </row>
    <row r="689" spans="1:20">
      <c r="A689" s="24" t="str">
        <f>IF(I689="","",IF(OR('Identificação da EG'!$B$7=0,'Identificação da EG'!$B$7=""),"",Capa!$C$10))</f>
        <v/>
      </c>
      <c r="B689" s="24" t="str">
        <f>IF(I689="","",IF(OR('Identificação da EG'!$B$7=0,'Identificação da EG'!$B$7=""),"",'Identificação da EG'!$B$7))</f>
        <v/>
      </c>
      <c r="C689" s="24" t="str">
        <f>IF(I689="","",IF(B689="","",VLOOKUP(B689,Auxiliar!$DK$23:$DL$45,2,0)))</f>
        <v/>
      </c>
      <c r="D689" s="24" t="str">
        <f>IF(I689="","",IF(OR('Identificação da EG'!$B$7=0,'Identificação da EG'!$B$7=""),"","Portugal"))</f>
        <v/>
      </c>
      <c r="E689" s="24" t="str">
        <f>IF(I689="","",'Identificação da EG'!$C$7)</f>
        <v/>
      </c>
      <c r="F689" s="24" t="str">
        <f>IF(I689="","",'Identificação da EG'!$E$7)</f>
        <v/>
      </c>
      <c r="G689" s="24" t="str">
        <f t="shared" si="31"/>
        <v/>
      </c>
      <c r="H689" s="24" t="str">
        <f>IF(I689="","",'Identificação da EG'!$D$7)</f>
        <v/>
      </c>
      <c r="I689" s="138" t="str">
        <f t="shared" si="33"/>
        <v/>
      </c>
      <c r="J689" s="138" t="str">
        <v/>
      </c>
      <c r="K689" s="138"/>
      <c r="L689" s="138" t="str">
        <v/>
      </c>
      <c r="M689" s="138"/>
      <c r="N689" s="138" t="str">
        <v/>
      </c>
      <c r="O689" s="138" t="str">
        <v/>
      </c>
      <c r="P689" s="138" t="str">
        <v/>
      </c>
      <c r="Q689" s="138" t="str">
        <f>IF(L687="","","Nº de estabelecimentos abrangidos")</f>
        <v/>
      </c>
      <c r="R689" s="138" t="str">
        <f t="shared" si="32"/>
        <v/>
      </c>
      <c r="S689" s="138" t="str" cm="1">
        <f t="array" ref="S689">IF(ISBLANK(INDEX('Infraestruturas Recolha'!$AB$31:$AF$105,INT((ROWS($B$1:B88)-1)/5)+1,MOD(ROWS($B$1:B88)-1,5)+1)),"",INDEX('Infraestruturas Recolha'!$AB$31:$AF$105,INT((ROWS($B$1:B88)-1)/5)+1,MOD(ROWS($B$1:B88)-1,5)+1))</f>
        <v/>
      </c>
      <c r="T689" s="138" t="str">
        <f>IF(OR(L689="",'Infraestruturas Recolha'!$X$108="",'Infraestruturas Recolha'!$X$108="(máximo 300 carateres)"),"",'Infraestruturas Recolha'!$X$108)</f>
        <v/>
      </c>
    </row>
    <row r="690" spans="1:20">
      <c r="A690" s="24" t="str">
        <f>IF(I690="","",IF(OR('Identificação da EG'!$B$7=0,'Identificação da EG'!$B$7=""),"",Capa!$C$10))</f>
        <v/>
      </c>
      <c r="B690" s="24" t="str">
        <f>IF(I690="","",IF(OR('Identificação da EG'!$B$7=0,'Identificação da EG'!$B$7=""),"",'Identificação da EG'!$B$7))</f>
        <v/>
      </c>
      <c r="C690" s="24" t="str">
        <f>IF(I690="","",IF(B690="","",VLOOKUP(B690,Auxiliar!$DK$23:$DL$45,2,0)))</f>
        <v/>
      </c>
      <c r="D690" s="24" t="str">
        <f>IF(I690="","",IF(OR('Identificação da EG'!$B$7=0,'Identificação da EG'!$B$7=""),"","Portugal"))</f>
        <v/>
      </c>
      <c r="E690" s="24" t="str">
        <f>IF(I690="","",'Identificação da EG'!$C$7)</f>
        <v/>
      </c>
      <c r="F690" s="24" t="str">
        <f>IF(I690="","",'Identificação da EG'!$E$7)</f>
        <v/>
      </c>
      <c r="G690" s="24" t="str">
        <f t="shared" si="31"/>
        <v/>
      </c>
      <c r="H690" s="24" t="str">
        <f>IF(I690="","",'Identificação da EG'!$D$7)</f>
        <v/>
      </c>
      <c r="I690" s="138" t="str">
        <f t="shared" si="33"/>
        <v/>
      </c>
      <c r="J690" s="138" t="str">
        <v/>
      </c>
      <c r="K690" s="138"/>
      <c r="L690" s="138" t="str">
        <v/>
      </c>
      <c r="M690" s="138"/>
      <c r="N690" s="138" t="str">
        <v/>
      </c>
      <c r="O690" s="138" t="str">
        <v/>
      </c>
      <c r="P690" s="138" t="str">
        <v/>
      </c>
      <c r="Q690" s="138" t="str">
        <f>IF(L688="","","Nº de alojamentos participantes")</f>
        <v/>
      </c>
      <c r="R690" s="138" t="str">
        <f t="shared" si="32"/>
        <v/>
      </c>
      <c r="S690" s="138" t="str" cm="1">
        <f t="array" ref="S690">IF(ISBLANK(INDEX('Infraestruturas Recolha'!$AB$31:$AF$105,INT((ROWS($B$1:B89)-1)/5)+1,MOD(ROWS($B$1:B89)-1,5)+1)),"",INDEX('Infraestruturas Recolha'!$AB$31:$AF$105,INT((ROWS($B$1:B89)-1)/5)+1,MOD(ROWS($B$1:B89)-1,5)+1))</f>
        <v/>
      </c>
      <c r="T690" s="138" t="str">
        <f>IF(OR(L690="",'Infraestruturas Recolha'!$X$108="",'Infraestruturas Recolha'!$X$108="(máximo 300 carateres)"),"",'Infraestruturas Recolha'!$X$108)</f>
        <v/>
      </c>
    </row>
    <row r="691" spans="1:20">
      <c r="A691" s="24" t="str">
        <f>IF(I691="","",IF(OR('Identificação da EG'!$B$7=0,'Identificação da EG'!$B$7=""),"",Capa!$C$10))</f>
        <v/>
      </c>
      <c r="B691" s="24" t="str">
        <f>IF(I691="","",IF(OR('Identificação da EG'!$B$7=0,'Identificação da EG'!$B$7=""),"",'Identificação da EG'!$B$7))</f>
        <v/>
      </c>
      <c r="C691" s="24" t="str">
        <f>IF(I691="","",IF(B691="","",VLOOKUP(B691,Auxiliar!$DK$23:$DL$45,2,0)))</f>
        <v/>
      </c>
      <c r="D691" s="24" t="str">
        <f>IF(I691="","",IF(OR('Identificação da EG'!$B$7=0,'Identificação da EG'!$B$7=""),"","Portugal"))</f>
        <v/>
      </c>
      <c r="E691" s="24" t="str">
        <f>IF(I691="","",'Identificação da EG'!$C$7)</f>
        <v/>
      </c>
      <c r="F691" s="24" t="str">
        <f>IF(I691="","",'Identificação da EG'!$E$7)</f>
        <v/>
      </c>
      <c r="G691" s="24" t="str">
        <f t="shared" si="31"/>
        <v/>
      </c>
      <c r="H691" s="24" t="str">
        <f>IF(I691="","",'Identificação da EG'!$D$7)</f>
        <v/>
      </c>
      <c r="I691" s="138" t="str">
        <f t="shared" si="33"/>
        <v/>
      </c>
      <c r="J691" s="138" t="str">
        <v/>
      </c>
      <c r="K691" s="138"/>
      <c r="L691" s="138" t="str">
        <v/>
      </c>
      <c r="M691" s="138"/>
      <c r="N691" s="138" t="str">
        <v/>
      </c>
      <c r="O691" s="138" t="str">
        <v/>
      </c>
      <c r="P691" s="138" t="str">
        <v/>
      </c>
      <c r="Q691" s="138" t="str">
        <f>IF(L689="","","Nº de estabelecimentos participantes")</f>
        <v/>
      </c>
      <c r="R691" s="138" t="str">
        <f t="shared" si="32"/>
        <v/>
      </c>
      <c r="S691" s="138" t="str" cm="1">
        <f t="array" ref="S691">IF(ISBLANK(INDEX('Infraestruturas Recolha'!$AB$31:$AF$105,INT((ROWS($B$1:B90)-1)/5)+1,MOD(ROWS($B$1:B90)-1,5)+1)),"",INDEX('Infraestruturas Recolha'!$AB$31:$AF$105,INT((ROWS($B$1:B90)-1)/5)+1,MOD(ROWS($B$1:B90)-1,5)+1))</f>
        <v/>
      </c>
      <c r="T691" s="138" t="str">
        <f>IF(OR(L691="",'Infraestruturas Recolha'!$X$108="",'Infraestruturas Recolha'!$X$108="(máximo 300 carateres)"),"",'Infraestruturas Recolha'!$X$108)</f>
        <v/>
      </c>
    </row>
    <row r="692" spans="1:20">
      <c r="A692" s="24" t="str">
        <f>IF(I692="","",IF(OR('Identificação da EG'!$B$7=0,'Identificação da EG'!$B$7=""),"",Capa!$C$10))</f>
        <v/>
      </c>
      <c r="B692" s="24" t="str">
        <f>IF(I692="","",IF(OR('Identificação da EG'!$B$7=0,'Identificação da EG'!$B$7=""),"",'Identificação da EG'!$B$7))</f>
        <v/>
      </c>
      <c r="C692" s="24" t="str">
        <f>IF(I692="","",IF(B692="","",VLOOKUP(B692,Auxiliar!$DK$23:$DL$45,2,0)))</f>
        <v/>
      </c>
      <c r="D692" s="24" t="str">
        <f>IF(I692="","",IF(OR('Identificação da EG'!$B$7=0,'Identificação da EG'!$B$7=""),"","Portugal"))</f>
        <v/>
      </c>
      <c r="E692" s="24" t="str">
        <f>IF(I692="","",'Identificação da EG'!$C$7)</f>
        <v/>
      </c>
      <c r="F692" s="24" t="str">
        <f>IF(I692="","",'Identificação da EG'!$E$7)</f>
        <v/>
      </c>
      <c r="G692" s="24" t="str">
        <f t="shared" si="31"/>
        <v/>
      </c>
      <c r="H692" s="24" t="str">
        <f>IF(I692="","",'Identificação da EG'!$D$7)</f>
        <v/>
      </c>
      <c r="I692" s="138" t="str">
        <f t="shared" si="33"/>
        <v/>
      </c>
      <c r="J692" s="138" t="str">
        <v/>
      </c>
      <c r="K692" s="138"/>
      <c r="L692" s="138" t="str">
        <v/>
      </c>
      <c r="M692" s="138"/>
      <c r="N692" s="138" t="str">
        <v/>
      </c>
      <c r="O692" s="138" t="str">
        <v/>
      </c>
      <c r="P692" s="138" t="str">
        <v/>
      </c>
      <c r="Q692" s="138" t="str">
        <f>IF(L692="","","Nº de infraestruturas")</f>
        <v/>
      </c>
      <c r="R692" s="138" t="str">
        <f t="shared" si="32"/>
        <v/>
      </c>
      <c r="S692" s="138" t="str" cm="1">
        <f t="array" ref="S692">IF(ISBLANK(INDEX('Infraestruturas Recolha'!$AB$31:$AF$105,INT((ROWS($B$1:B91)-1)/5)+1,MOD(ROWS($B$1:B91)-1,5)+1)),"",INDEX('Infraestruturas Recolha'!$AB$31:$AF$105,INT((ROWS($B$1:B91)-1)/5)+1,MOD(ROWS($B$1:B91)-1,5)+1))</f>
        <v/>
      </c>
      <c r="T692" s="138" t="str">
        <f>IF(OR(L692="",'Infraestruturas Recolha'!$X$108="",'Infraestruturas Recolha'!$X$108="(máximo 300 carateres)"),"",'Infraestruturas Recolha'!$X$108)</f>
        <v/>
      </c>
    </row>
    <row r="693" spans="1:20">
      <c r="A693" s="24" t="str">
        <f>IF(I693="","",IF(OR('Identificação da EG'!$B$7=0,'Identificação da EG'!$B$7=""),"",Capa!$C$10))</f>
        <v/>
      </c>
      <c r="B693" s="24" t="str">
        <f>IF(I693="","",IF(OR('Identificação da EG'!$B$7=0,'Identificação da EG'!$B$7=""),"",'Identificação da EG'!$B$7))</f>
        <v/>
      </c>
      <c r="C693" s="24" t="str">
        <f>IF(I693="","",IF(B693="","",VLOOKUP(B693,Auxiliar!$DK$23:$DL$45,2,0)))</f>
        <v/>
      </c>
      <c r="D693" s="24" t="str">
        <f>IF(I693="","",IF(OR('Identificação da EG'!$B$7=0,'Identificação da EG'!$B$7=""),"","Portugal"))</f>
        <v/>
      </c>
      <c r="E693" s="24" t="str">
        <f>IF(I693="","",'Identificação da EG'!$C$7)</f>
        <v/>
      </c>
      <c r="F693" s="24" t="str">
        <f>IF(I693="","",'Identificação da EG'!$E$7)</f>
        <v/>
      </c>
      <c r="G693" s="24" t="str">
        <f t="shared" si="31"/>
        <v/>
      </c>
      <c r="H693" s="24" t="str">
        <f>IF(I693="","",'Identificação da EG'!$D$7)</f>
        <v/>
      </c>
      <c r="I693" s="138" t="str">
        <f t="shared" si="33"/>
        <v/>
      </c>
      <c r="J693" s="138" t="str">
        <v/>
      </c>
      <c r="K693" s="138"/>
      <c r="L693" s="138" t="str">
        <v/>
      </c>
      <c r="M693" s="138"/>
      <c r="N693" s="138" t="str">
        <v/>
      </c>
      <c r="O693" s="138" t="str">
        <v/>
      </c>
      <c r="P693" s="138" t="str">
        <v/>
      </c>
      <c r="Q693" s="138" t="str">
        <f>IF(L692="","","Nº de alojamentos abrangidos")</f>
        <v/>
      </c>
      <c r="R693" s="138" t="str">
        <f t="shared" si="32"/>
        <v/>
      </c>
      <c r="S693" s="138" t="str" cm="1">
        <f t="array" ref="S693">IF(ISBLANK(INDEX('Infraestruturas Recolha'!$AB$31:$AF$105,INT((ROWS($B$1:B92)-1)/5)+1,MOD(ROWS($B$1:B92)-1,5)+1)),"",INDEX('Infraestruturas Recolha'!$AB$31:$AF$105,INT((ROWS($B$1:B92)-1)/5)+1,MOD(ROWS($B$1:B92)-1,5)+1))</f>
        <v/>
      </c>
      <c r="T693" s="138" t="str">
        <f>IF(OR(L693="",'Infraestruturas Recolha'!$X$108="",'Infraestruturas Recolha'!$X$108="(máximo 300 carateres)"),"",'Infraestruturas Recolha'!$X$108)</f>
        <v/>
      </c>
    </row>
    <row r="694" spans="1:20">
      <c r="A694" s="24" t="str">
        <f>IF(I694="","",IF(OR('Identificação da EG'!$B$7=0,'Identificação da EG'!$B$7=""),"",Capa!$C$10))</f>
        <v/>
      </c>
      <c r="B694" s="24" t="str">
        <f>IF(I694="","",IF(OR('Identificação da EG'!$B$7=0,'Identificação da EG'!$B$7=""),"",'Identificação da EG'!$B$7))</f>
        <v/>
      </c>
      <c r="C694" s="24" t="str">
        <f>IF(I694="","",IF(B694="","",VLOOKUP(B694,Auxiliar!$DK$23:$DL$45,2,0)))</f>
        <v/>
      </c>
      <c r="D694" s="24" t="str">
        <f>IF(I694="","",IF(OR('Identificação da EG'!$B$7=0,'Identificação da EG'!$B$7=""),"","Portugal"))</f>
        <v/>
      </c>
      <c r="E694" s="24" t="str">
        <f>IF(I694="","",'Identificação da EG'!$C$7)</f>
        <v/>
      </c>
      <c r="F694" s="24" t="str">
        <f>IF(I694="","",'Identificação da EG'!$E$7)</f>
        <v/>
      </c>
      <c r="G694" s="24" t="str">
        <f t="shared" si="31"/>
        <v/>
      </c>
      <c r="H694" s="24" t="str">
        <f>IF(I694="","",'Identificação da EG'!$D$7)</f>
        <v/>
      </c>
      <c r="I694" s="138" t="str">
        <f t="shared" si="33"/>
        <v/>
      </c>
      <c r="J694" s="138" t="str">
        <v/>
      </c>
      <c r="K694" s="138"/>
      <c r="L694" s="138" t="str">
        <v/>
      </c>
      <c r="M694" s="138"/>
      <c r="N694" s="138" t="str">
        <v/>
      </c>
      <c r="O694" s="138" t="str">
        <v/>
      </c>
      <c r="P694" s="138" t="str">
        <v/>
      </c>
      <c r="Q694" s="138" t="str">
        <f>IF(L692="","","Nº de estabelecimentos abrangidos")</f>
        <v/>
      </c>
      <c r="R694" s="138" t="str">
        <f t="shared" si="32"/>
        <v/>
      </c>
      <c r="S694" s="138" t="str" cm="1">
        <f t="array" ref="S694">IF(ISBLANK(INDEX('Infraestruturas Recolha'!$AB$31:$AF$105,INT((ROWS($B$1:B93)-1)/5)+1,MOD(ROWS($B$1:B93)-1,5)+1)),"",INDEX('Infraestruturas Recolha'!$AB$31:$AF$105,INT((ROWS($B$1:B93)-1)/5)+1,MOD(ROWS($B$1:B93)-1,5)+1))</f>
        <v/>
      </c>
      <c r="T694" s="138" t="str">
        <f>IF(OR(L694="",'Infraestruturas Recolha'!$X$108="",'Infraestruturas Recolha'!$X$108="(máximo 300 carateres)"),"",'Infraestruturas Recolha'!$X$108)</f>
        <v/>
      </c>
    </row>
    <row r="695" spans="1:20">
      <c r="A695" s="24" t="str">
        <f>IF(I695="","",IF(OR('Identificação da EG'!$B$7=0,'Identificação da EG'!$B$7=""),"",Capa!$C$10))</f>
        <v/>
      </c>
      <c r="B695" s="24" t="str">
        <f>IF(I695="","",IF(OR('Identificação da EG'!$B$7=0,'Identificação da EG'!$B$7=""),"",'Identificação da EG'!$B$7))</f>
        <v/>
      </c>
      <c r="C695" s="24" t="str">
        <f>IF(I695="","",IF(B695="","",VLOOKUP(B695,Auxiliar!$DK$23:$DL$45,2,0)))</f>
        <v/>
      </c>
      <c r="D695" s="24" t="str">
        <f>IF(I695="","",IF(OR('Identificação da EG'!$B$7=0,'Identificação da EG'!$B$7=""),"","Portugal"))</f>
        <v/>
      </c>
      <c r="E695" s="24" t="str">
        <f>IF(I695="","",'Identificação da EG'!$C$7)</f>
        <v/>
      </c>
      <c r="F695" s="24" t="str">
        <f>IF(I695="","",'Identificação da EG'!$E$7)</f>
        <v/>
      </c>
      <c r="G695" s="24" t="str">
        <f t="shared" si="31"/>
        <v/>
      </c>
      <c r="H695" s="24" t="str">
        <f>IF(I695="","",'Identificação da EG'!$D$7)</f>
        <v/>
      </c>
      <c r="I695" s="138" t="str">
        <f t="shared" si="33"/>
        <v/>
      </c>
      <c r="J695" s="138" t="str">
        <v/>
      </c>
      <c r="K695" s="138"/>
      <c r="L695" s="138" t="str">
        <v/>
      </c>
      <c r="M695" s="138"/>
      <c r="N695" s="138" t="str">
        <v/>
      </c>
      <c r="O695" s="138" t="str">
        <v/>
      </c>
      <c r="P695" s="138" t="str">
        <v/>
      </c>
      <c r="Q695" s="138" t="str">
        <f>IF(L693="","","Nº de alojamentos participantes")</f>
        <v/>
      </c>
      <c r="R695" s="138" t="str">
        <f t="shared" si="32"/>
        <v/>
      </c>
      <c r="S695" s="138" t="str" cm="1">
        <f t="array" ref="S695">IF(ISBLANK(INDEX('Infraestruturas Recolha'!$AB$31:$AF$105,INT((ROWS($B$1:B94)-1)/5)+1,MOD(ROWS($B$1:B94)-1,5)+1)),"",INDEX('Infraestruturas Recolha'!$AB$31:$AF$105,INT((ROWS($B$1:B94)-1)/5)+1,MOD(ROWS($B$1:B94)-1,5)+1))</f>
        <v/>
      </c>
      <c r="T695" s="138" t="str">
        <f>IF(OR(L695="",'Infraestruturas Recolha'!$X$108="",'Infraestruturas Recolha'!$X$108="(máximo 300 carateres)"),"",'Infraestruturas Recolha'!$X$108)</f>
        <v/>
      </c>
    </row>
    <row r="696" spans="1:20">
      <c r="A696" s="24" t="str">
        <f>IF(I696="","",IF(OR('Identificação da EG'!$B$7=0,'Identificação da EG'!$B$7=""),"",Capa!$C$10))</f>
        <v/>
      </c>
      <c r="B696" s="24" t="str">
        <f>IF(I696="","",IF(OR('Identificação da EG'!$B$7=0,'Identificação da EG'!$B$7=""),"",'Identificação da EG'!$B$7))</f>
        <v/>
      </c>
      <c r="C696" s="24" t="str">
        <f>IF(I696="","",IF(B696="","",VLOOKUP(B696,Auxiliar!$DK$23:$DL$45,2,0)))</f>
        <v/>
      </c>
      <c r="D696" s="24" t="str">
        <f>IF(I696="","",IF(OR('Identificação da EG'!$B$7=0,'Identificação da EG'!$B$7=""),"","Portugal"))</f>
        <v/>
      </c>
      <c r="E696" s="24" t="str">
        <f>IF(I696="","",'Identificação da EG'!$C$7)</f>
        <v/>
      </c>
      <c r="F696" s="24" t="str">
        <f>IF(I696="","",'Identificação da EG'!$E$7)</f>
        <v/>
      </c>
      <c r="G696" s="24" t="str">
        <f t="shared" si="31"/>
        <v/>
      </c>
      <c r="H696" s="24" t="str">
        <f>IF(I696="","",'Identificação da EG'!$D$7)</f>
        <v/>
      </c>
      <c r="I696" s="138" t="str">
        <f t="shared" si="33"/>
        <v/>
      </c>
      <c r="J696" s="138" t="str">
        <v/>
      </c>
      <c r="K696" s="138"/>
      <c r="L696" s="138" t="str">
        <v/>
      </c>
      <c r="M696" s="138"/>
      <c r="N696" s="138" t="str">
        <v/>
      </c>
      <c r="O696" s="138" t="str">
        <v/>
      </c>
      <c r="P696" s="138" t="str">
        <v/>
      </c>
      <c r="Q696" s="138" t="str">
        <f>IF(L694="","","Nº de estabelecimentos participantes")</f>
        <v/>
      </c>
      <c r="R696" s="138" t="str">
        <f t="shared" si="32"/>
        <v/>
      </c>
      <c r="S696" s="138" t="str" cm="1">
        <f t="array" ref="S696">IF(ISBLANK(INDEX('Infraestruturas Recolha'!$AB$31:$AF$105,INT((ROWS($B$1:B95)-1)/5)+1,MOD(ROWS($B$1:B95)-1,5)+1)),"",INDEX('Infraestruturas Recolha'!$AB$31:$AF$105,INT((ROWS($B$1:B95)-1)/5)+1,MOD(ROWS($B$1:B95)-1,5)+1))</f>
        <v/>
      </c>
      <c r="T696" s="138" t="str">
        <f>IF(OR(L696="",'Infraestruturas Recolha'!$X$108="",'Infraestruturas Recolha'!$X$108="(máximo 300 carateres)"),"",'Infraestruturas Recolha'!$X$108)</f>
        <v/>
      </c>
    </row>
    <row r="697" spans="1:20">
      <c r="A697" s="24" t="str">
        <f>IF(I697="","",IF(OR('Identificação da EG'!$B$7=0,'Identificação da EG'!$B$7=""),"",Capa!$C$10))</f>
        <v/>
      </c>
      <c r="B697" s="24" t="str">
        <f>IF(I697="","",IF(OR('Identificação da EG'!$B$7=0,'Identificação da EG'!$B$7=""),"",'Identificação da EG'!$B$7))</f>
        <v/>
      </c>
      <c r="C697" s="24" t="str">
        <f>IF(I697="","",IF(B697="","",VLOOKUP(B697,Auxiliar!$DK$23:$DL$45,2,0)))</f>
        <v/>
      </c>
      <c r="D697" s="24" t="str">
        <f>IF(I697="","",IF(OR('Identificação da EG'!$B$7=0,'Identificação da EG'!$B$7=""),"","Portugal"))</f>
        <v/>
      </c>
      <c r="E697" s="24" t="str">
        <f>IF(I697="","",'Identificação da EG'!$C$7)</f>
        <v/>
      </c>
      <c r="F697" s="24" t="str">
        <f>IF(I697="","",'Identificação da EG'!$E$7)</f>
        <v/>
      </c>
      <c r="G697" s="24" t="str">
        <f t="shared" si="31"/>
        <v/>
      </c>
      <c r="H697" s="24" t="str">
        <f>IF(I697="","",'Identificação da EG'!$D$7)</f>
        <v/>
      </c>
      <c r="I697" s="138" t="str">
        <f t="shared" si="33"/>
        <v/>
      </c>
      <c r="J697" s="138" t="str">
        <v/>
      </c>
      <c r="K697" s="138"/>
      <c r="L697" s="138" t="str">
        <v/>
      </c>
      <c r="M697" s="138"/>
      <c r="N697" s="138" t="str">
        <v/>
      </c>
      <c r="O697" s="138" t="str">
        <v/>
      </c>
      <c r="P697" s="138" t="str">
        <v/>
      </c>
      <c r="Q697" s="138" t="str">
        <f>IF(L697="","","Nº de infraestruturas")</f>
        <v/>
      </c>
      <c r="R697" s="138" t="str">
        <f t="shared" si="32"/>
        <v/>
      </c>
      <c r="S697" s="138" t="str" cm="1">
        <f t="array" ref="S697">IF(ISBLANK(INDEX('Infraestruturas Recolha'!$AB$31:$AF$105,INT((ROWS($B$1:B96)-1)/5)+1,MOD(ROWS($B$1:B96)-1,5)+1)),"",INDEX('Infraestruturas Recolha'!$AB$31:$AF$105,INT((ROWS($B$1:B96)-1)/5)+1,MOD(ROWS($B$1:B96)-1,5)+1))</f>
        <v/>
      </c>
      <c r="T697" s="138" t="str">
        <f>IF(OR(L697="",'Infraestruturas Recolha'!$X$108="",'Infraestruturas Recolha'!$X$108="(máximo 300 carateres)"),"",'Infraestruturas Recolha'!$X$108)</f>
        <v/>
      </c>
    </row>
    <row r="698" spans="1:20">
      <c r="A698" s="24" t="str">
        <f>IF(I698="","",IF(OR('Identificação da EG'!$B$7=0,'Identificação da EG'!$B$7=""),"",Capa!$C$10))</f>
        <v/>
      </c>
      <c r="B698" s="24" t="str">
        <f>IF(I698="","",IF(OR('Identificação da EG'!$B$7=0,'Identificação da EG'!$B$7=""),"",'Identificação da EG'!$B$7))</f>
        <v/>
      </c>
      <c r="C698" s="24" t="str">
        <f>IF(I698="","",IF(B698="","",VLOOKUP(B698,Auxiliar!$DK$23:$DL$45,2,0)))</f>
        <v/>
      </c>
      <c r="D698" s="24" t="str">
        <f>IF(I698="","",IF(OR('Identificação da EG'!$B$7=0,'Identificação da EG'!$B$7=""),"","Portugal"))</f>
        <v/>
      </c>
      <c r="E698" s="24" t="str">
        <f>IF(I698="","",'Identificação da EG'!$C$7)</f>
        <v/>
      </c>
      <c r="F698" s="24" t="str">
        <f>IF(I698="","",'Identificação da EG'!$E$7)</f>
        <v/>
      </c>
      <c r="G698" s="24" t="str">
        <f t="shared" si="31"/>
        <v/>
      </c>
      <c r="H698" s="24" t="str">
        <f>IF(I698="","",'Identificação da EG'!$D$7)</f>
        <v/>
      </c>
      <c r="I698" s="138" t="str">
        <f t="shared" si="33"/>
        <v/>
      </c>
      <c r="J698" s="138" t="str">
        <v/>
      </c>
      <c r="K698" s="138"/>
      <c r="L698" s="138" t="str">
        <v/>
      </c>
      <c r="M698" s="138"/>
      <c r="N698" s="138" t="str">
        <v/>
      </c>
      <c r="O698" s="138" t="str">
        <v/>
      </c>
      <c r="P698" s="138" t="str">
        <v/>
      </c>
      <c r="Q698" s="138" t="str">
        <f>IF(L697="","","Nº de alojamentos abrangidos")</f>
        <v/>
      </c>
      <c r="R698" s="138" t="str">
        <f t="shared" si="32"/>
        <v/>
      </c>
      <c r="S698" s="138" t="str" cm="1">
        <f t="array" ref="S698">IF(ISBLANK(INDEX('Infraestruturas Recolha'!$AB$31:$AF$105,INT((ROWS($B$1:B97)-1)/5)+1,MOD(ROWS($B$1:B97)-1,5)+1)),"",INDEX('Infraestruturas Recolha'!$AB$31:$AF$105,INT((ROWS($B$1:B97)-1)/5)+1,MOD(ROWS($B$1:B97)-1,5)+1))</f>
        <v/>
      </c>
      <c r="T698" s="138" t="str">
        <f>IF(OR(L698="",'Infraestruturas Recolha'!$X$108="",'Infraestruturas Recolha'!$X$108="(máximo 300 carateres)"),"",'Infraestruturas Recolha'!$X$108)</f>
        <v/>
      </c>
    </row>
    <row r="699" spans="1:20">
      <c r="A699" s="24" t="str">
        <f>IF(I699="","",IF(OR('Identificação da EG'!$B$7=0,'Identificação da EG'!$B$7=""),"",Capa!$C$10))</f>
        <v/>
      </c>
      <c r="B699" s="24" t="str">
        <f>IF(I699="","",IF(OR('Identificação da EG'!$B$7=0,'Identificação da EG'!$B$7=""),"",'Identificação da EG'!$B$7))</f>
        <v/>
      </c>
      <c r="C699" s="24" t="str">
        <f>IF(I699="","",IF(B699="","",VLOOKUP(B699,Auxiliar!$DK$23:$DL$45,2,0)))</f>
        <v/>
      </c>
      <c r="D699" s="24" t="str">
        <f>IF(I699="","",IF(OR('Identificação da EG'!$B$7=0,'Identificação da EG'!$B$7=""),"","Portugal"))</f>
        <v/>
      </c>
      <c r="E699" s="24" t="str">
        <f>IF(I699="","",'Identificação da EG'!$C$7)</f>
        <v/>
      </c>
      <c r="F699" s="24" t="str">
        <f>IF(I699="","",'Identificação da EG'!$E$7)</f>
        <v/>
      </c>
      <c r="G699" s="24" t="str">
        <f t="shared" si="31"/>
        <v/>
      </c>
      <c r="H699" s="24" t="str">
        <f>IF(I699="","",'Identificação da EG'!$D$7)</f>
        <v/>
      </c>
      <c r="I699" s="138" t="str">
        <f t="shared" si="33"/>
        <v/>
      </c>
      <c r="J699" s="138" t="str">
        <v/>
      </c>
      <c r="K699" s="138"/>
      <c r="L699" s="138" t="str">
        <v/>
      </c>
      <c r="M699" s="138"/>
      <c r="N699" s="138" t="str">
        <v/>
      </c>
      <c r="O699" s="138" t="str">
        <v/>
      </c>
      <c r="P699" s="138" t="str">
        <v/>
      </c>
      <c r="Q699" s="138" t="str">
        <f>IF(L697="","","Nº de estabelecimentos abrangidos")</f>
        <v/>
      </c>
      <c r="R699" s="138" t="str">
        <f t="shared" si="32"/>
        <v/>
      </c>
      <c r="S699" s="138" t="str" cm="1">
        <f t="array" ref="S699">IF(ISBLANK(INDEX('Infraestruturas Recolha'!$AB$31:$AF$105,INT((ROWS($B$1:B98)-1)/5)+1,MOD(ROWS($B$1:B98)-1,5)+1)),"",INDEX('Infraestruturas Recolha'!$AB$31:$AF$105,INT((ROWS($B$1:B98)-1)/5)+1,MOD(ROWS($B$1:B98)-1,5)+1))</f>
        <v/>
      </c>
      <c r="T699" s="138" t="str">
        <f>IF(OR(L699="",'Infraestruturas Recolha'!$X$108="",'Infraestruturas Recolha'!$X$108="(máximo 300 carateres)"),"",'Infraestruturas Recolha'!$X$108)</f>
        <v/>
      </c>
    </row>
    <row r="700" spans="1:20">
      <c r="A700" s="24" t="str">
        <f>IF(I700="","",IF(OR('Identificação da EG'!$B$7=0,'Identificação da EG'!$B$7=""),"",Capa!$C$10))</f>
        <v/>
      </c>
      <c r="B700" s="24" t="str">
        <f>IF(I700="","",IF(OR('Identificação da EG'!$B$7=0,'Identificação da EG'!$B$7=""),"",'Identificação da EG'!$B$7))</f>
        <v/>
      </c>
      <c r="C700" s="24" t="str">
        <f>IF(I700="","",IF(B700="","",VLOOKUP(B700,Auxiliar!$DK$23:$DL$45,2,0)))</f>
        <v/>
      </c>
      <c r="D700" s="24" t="str">
        <f>IF(I700="","",IF(OR('Identificação da EG'!$B$7=0,'Identificação da EG'!$B$7=""),"","Portugal"))</f>
        <v/>
      </c>
      <c r="E700" s="24" t="str">
        <f>IF(I700="","",'Identificação da EG'!$C$7)</f>
        <v/>
      </c>
      <c r="F700" s="24" t="str">
        <f>IF(I700="","",'Identificação da EG'!$E$7)</f>
        <v/>
      </c>
      <c r="G700" s="24" t="str">
        <f t="shared" si="31"/>
        <v/>
      </c>
      <c r="H700" s="24" t="str">
        <f>IF(I700="","",'Identificação da EG'!$D$7)</f>
        <v/>
      </c>
      <c r="I700" s="138" t="str">
        <f t="shared" si="33"/>
        <v/>
      </c>
      <c r="J700" s="138" t="str">
        <v/>
      </c>
      <c r="K700" s="138"/>
      <c r="L700" s="138" t="str">
        <v/>
      </c>
      <c r="M700" s="138"/>
      <c r="N700" s="138" t="str">
        <v/>
      </c>
      <c r="O700" s="138" t="str">
        <v/>
      </c>
      <c r="P700" s="138" t="str">
        <v/>
      </c>
      <c r="Q700" s="138" t="str">
        <f>IF(L698="","","Nº de alojamentos participantes")</f>
        <v/>
      </c>
      <c r="R700" s="138" t="str">
        <f t="shared" si="32"/>
        <v/>
      </c>
      <c r="S700" s="138" t="str" cm="1">
        <f t="array" ref="S700">IF(ISBLANK(INDEX('Infraestruturas Recolha'!$AB$31:$AF$105,INT((ROWS($B$1:B99)-1)/5)+1,MOD(ROWS($B$1:B99)-1,5)+1)),"",INDEX('Infraestruturas Recolha'!$AB$31:$AF$105,INT((ROWS($B$1:B99)-1)/5)+1,MOD(ROWS($B$1:B99)-1,5)+1))</f>
        <v/>
      </c>
      <c r="T700" s="138" t="str">
        <f>IF(OR(L700="",'Infraestruturas Recolha'!$X$108="",'Infraestruturas Recolha'!$X$108="(máximo 300 carateres)"),"",'Infraestruturas Recolha'!$X$108)</f>
        <v/>
      </c>
    </row>
    <row r="701" spans="1:20">
      <c r="A701" s="24" t="str">
        <f>IF(I701="","",IF(OR('Identificação da EG'!$B$7=0,'Identificação da EG'!$B$7=""),"",Capa!$C$10))</f>
        <v/>
      </c>
      <c r="B701" s="24" t="str">
        <f>IF(I701="","",IF(OR('Identificação da EG'!$B$7=0,'Identificação da EG'!$B$7=""),"",'Identificação da EG'!$B$7))</f>
        <v/>
      </c>
      <c r="C701" s="24" t="str">
        <f>IF(I701="","",IF(B701="","",VLOOKUP(B701,Auxiliar!$DK$23:$DL$45,2,0)))</f>
        <v/>
      </c>
      <c r="D701" s="24" t="str">
        <f>IF(I701="","",IF(OR('Identificação da EG'!$B$7=0,'Identificação da EG'!$B$7=""),"","Portugal"))</f>
        <v/>
      </c>
      <c r="E701" s="24" t="str">
        <f>IF(I701="","",'Identificação da EG'!$C$7)</f>
        <v/>
      </c>
      <c r="F701" s="24" t="str">
        <f>IF(I701="","",'Identificação da EG'!$E$7)</f>
        <v/>
      </c>
      <c r="G701" s="24" t="str">
        <f t="shared" si="31"/>
        <v/>
      </c>
      <c r="H701" s="24" t="str">
        <f>IF(I701="","",'Identificação da EG'!$D$7)</f>
        <v/>
      </c>
      <c r="I701" s="138" t="str">
        <f t="shared" si="33"/>
        <v/>
      </c>
      <c r="J701" s="138" t="str">
        <v/>
      </c>
      <c r="K701" s="138"/>
      <c r="L701" s="138" t="str">
        <v/>
      </c>
      <c r="M701" s="138"/>
      <c r="N701" s="138" t="str">
        <v/>
      </c>
      <c r="O701" s="138" t="str">
        <v/>
      </c>
      <c r="P701" s="138" t="str">
        <v/>
      </c>
      <c r="Q701" s="138" t="str">
        <f>IF(L699="","","Nº de estabelecimentos participantes")</f>
        <v/>
      </c>
      <c r="R701" s="138" t="str">
        <f t="shared" si="32"/>
        <v/>
      </c>
      <c r="S701" s="138" t="str" cm="1">
        <f t="array" ref="S701">IF(ISBLANK(INDEX('Infraestruturas Recolha'!$AB$31:$AF$105,INT((ROWS($B$1:B100)-1)/5)+1,MOD(ROWS($B$1:B100)-1,5)+1)),"",INDEX('Infraestruturas Recolha'!$AB$31:$AF$105,INT((ROWS($B$1:B100)-1)/5)+1,MOD(ROWS($B$1:B100)-1,5)+1))</f>
        <v/>
      </c>
      <c r="T701" s="138" t="str">
        <f>IF(OR(L701="",'Infraestruturas Recolha'!$X$108="",'Infraestruturas Recolha'!$X$108="(máximo 300 carateres)"),"",'Infraestruturas Recolha'!$X$108)</f>
        <v/>
      </c>
    </row>
    <row r="702" spans="1:20">
      <c r="A702" s="24" t="str">
        <f>IF(I702="","",IF(OR('Identificação da EG'!$B$7=0,'Identificação da EG'!$B$7=""),"",Capa!$C$10))</f>
        <v/>
      </c>
      <c r="B702" s="24" t="str">
        <f>IF(I702="","",IF(OR('Identificação da EG'!$B$7=0,'Identificação da EG'!$B$7=""),"",'Identificação da EG'!$B$7))</f>
        <v/>
      </c>
      <c r="C702" s="24" t="str">
        <f>IF(I702="","",IF(B702="","",VLOOKUP(B702,Auxiliar!$DK$23:$DL$45,2,0)))</f>
        <v/>
      </c>
      <c r="D702" s="24" t="str">
        <f>IF(I702="","",IF(OR('Identificação da EG'!$B$7=0,'Identificação da EG'!$B$7=""),"","Portugal"))</f>
        <v/>
      </c>
      <c r="E702" s="24" t="str">
        <f>IF(I702="","",'Identificação da EG'!$C$7)</f>
        <v/>
      </c>
      <c r="F702" s="24" t="str">
        <f>IF(I702="","",'Identificação da EG'!$E$7)</f>
        <v/>
      </c>
      <c r="G702" s="24" t="str">
        <f t="shared" si="31"/>
        <v/>
      </c>
      <c r="H702" s="24" t="str">
        <f>IF(I702="","",'Identificação da EG'!$D$7)</f>
        <v/>
      </c>
      <c r="I702" s="138" t="str">
        <f t="shared" si="33"/>
        <v/>
      </c>
      <c r="J702" s="138" t="str">
        <v/>
      </c>
      <c r="K702" s="138"/>
      <c r="L702" s="138" t="str">
        <v/>
      </c>
      <c r="M702" s="138"/>
      <c r="N702" s="138" t="str">
        <v/>
      </c>
      <c r="O702" s="138" t="str">
        <v/>
      </c>
      <c r="P702" s="138" t="str">
        <v/>
      </c>
      <c r="Q702" s="138" t="str">
        <f>IF(L702="","","Nº de infraestruturas")</f>
        <v/>
      </c>
      <c r="R702" s="138" t="str">
        <f t="shared" si="32"/>
        <v/>
      </c>
      <c r="S702" s="138" t="str" cm="1">
        <f t="array" ref="S702">IF(ISBLANK(INDEX('Infraestruturas Recolha'!$AB$31:$AF$105,INT((ROWS($B$1:B101)-1)/5)+1,MOD(ROWS($B$1:B101)-1,5)+1)),"",INDEX('Infraestruturas Recolha'!$AB$31:$AF$105,INT((ROWS($B$1:B101)-1)/5)+1,MOD(ROWS($B$1:B101)-1,5)+1))</f>
        <v/>
      </c>
      <c r="T702" s="138" t="str">
        <f>IF(OR(L702="",'Infraestruturas Recolha'!$X$108="",'Infraestruturas Recolha'!$X$108="(máximo 300 carateres)"),"",'Infraestruturas Recolha'!$X$108)</f>
        <v/>
      </c>
    </row>
    <row r="703" spans="1:20">
      <c r="A703" s="24" t="str">
        <f>IF(I703="","",IF(OR('Identificação da EG'!$B$7=0,'Identificação da EG'!$B$7=""),"",Capa!$C$10))</f>
        <v/>
      </c>
      <c r="B703" s="24" t="str">
        <f>IF(I703="","",IF(OR('Identificação da EG'!$B$7=0,'Identificação da EG'!$B$7=""),"",'Identificação da EG'!$B$7))</f>
        <v/>
      </c>
      <c r="C703" s="24" t="str">
        <f>IF(I703="","",IF(B703="","",VLOOKUP(B703,Auxiliar!$DK$23:$DL$45,2,0)))</f>
        <v/>
      </c>
      <c r="D703" s="24" t="str">
        <f>IF(I703="","",IF(OR('Identificação da EG'!$B$7=0,'Identificação da EG'!$B$7=""),"","Portugal"))</f>
        <v/>
      </c>
      <c r="E703" s="24" t="str">
        <f>IF(I703="","",'Identificação da EG'!$C$7)</f>
        <v/>
      </c>
      <c r="F703" s="24" t="str">
        <f>IF(I703="","",'Identificação da EG'!$E$7)</f>
        <v/>
      </c>
      <c r="G703" s="24" t="str">
        <f t="shared" si="31"/>
        <v/>
      </c>
      <c r="H703" s="24" t="str">
        <f>IF(I703="","",'Identificação da EG'!$D$7)</f>
        <v/>
      </c>
      <c r="I703" s="138" t="str">
        <f t="shared" si="33"/>
        <v/>
      </c>
      <c r="J703" s="138" t="str">
        <v/>
      </c>
      <c r="K703" s="138"/>
      <c r="L703" s="138" t="str">
        <v/>
      </c>
      <c r="M703" s="138"/>
      <c r="N703" s="138" t="str">
        <v/>
      </c>
      <c r="O703" s="138" t="str">
        <v/>
      </c>
      <c r="P703" s="138" t="str">
        <v/>
      </c>
      <c r="Q703" s="138" t="str">
        <f>IF(L702="","","Nº de alojamentos abrangidos")</f>
        <v/>
      </c>
      <c r="R703" s="138" t="str">
        <f t="shared" si="32"/>
        <v/>
      </c>
      <c r="S703" s="138" t="str" cm="1">
        <f t="array" ref="S703">IF(ISBLANK(INDEX('Infraestruturas Recolha'!$AB$31:$AF$105,INT((ROWS($B$1:B102)-1)/5)+1,MOD(ROWS($B$1:B102)-1,5)+1)),"",INDEX('Infraestruturas Recolha'!$AB$31:$AF$105,INT((ROWS($B$1:B102)-1)/5)+1,MOD(ROWS($B$1:B102)-1,5)+1))</f>
        <v/>
      </c>
      <c r="T703" s="138" t="str">
        <f>IF(OR(L703="",'Infraestruturas Recolha'!$X$108="",'Infraestruturas Recolha'!$X$108="(máximo 300 carateres)"),"",'Infraestruturas Recolha'!$X$108)</f>
        <v/>
      </c>
    </row>
    <row r="704" spans="1:20">
      <c r="A704" s="24" t="str">
        <f>IF(I704="","",IF(OR('Identificação da EG'!$B$7=0,'Identificação da EG'!$B$7=""),"",Capa!$C$10))</f>
        <v/>
      </c>
      <c r="B704" s="24" t="str">
        <f>IF(I704="","",IF(OR('Identificação da EG'!$B$7=0,'Identificação da EG'!$B$7=""),"",'Identificação da EG'!$B$7))</f>
        <v/>
      </c>
      <c r="C704" s="24" t="str">
        <f>IF(I704="","",IF(B704="","",VLOOKUP(B704,Auxiliar!$DK$23:$DL$45,2,0)))</f>
        <v/>
      </c>
      <c r="D704" s="24" t="str">
        <f>IF(I704="","",IF(OR('Identificação da EG'!$B$7=0,'Identificação da EG'!$B$7=""),"","Portugal"))</f>
        <v/>
      </c>
      <c r="E704" s="24" t="str">
        <f>IF(I704="","",'Identificação da EG'!$C$7)</f>
        <v/>
      </c>
      <c r="F704" s="24" t="str">
        <f>IF(I704="","",'Identificação da EG'!$E$7)</f>
        <v/>
      </c>
      <c r="G704" s="24" t="str">
        <f t="shared" si="31"/>
        <v/>
      </c>
      <c r="H704" s="24" t="str">
        <f>IF(I704="","",'Identificação da EG'!$D$7)</f>
        <v/>
      </c>
      <c r="I704" s="138" t="str">
        <f t="shared" si="33"/>
        <v/>
      </c>
      <c r="J704" s="138" t="str">
        <v/>
      </c>
      <c r="K704" s="138"/>
      <c r="L704" s="138" t="str">
        <v/>
      </c>
      <c r="M704" s="138"/>
      <c r="N704" s="138" t="str">
        <v/>
      </c>
      <c r="O704" s="138" t="str">
        <v/>
      </c>
      <c r="P704" s="138" t="str">
        <v/>
      </c>
      <c r="Q704" s="138" t="str">
        <f>IF(L702="","","Nº de estabelecimentos abrangidos")</f>
        <v/>
      </c>
      <c r="R704" s="138" t="str">
        <f t="shared" si="32"/>
        <v/>
      </c>
      <c r="S704" s="138" t="str" cm="1">
        <f t="array" ref="S704">IF(ISBLANK(INDEX('Infraestruturas Recolha'!$AB$31:$AF$105,INT((ROWS($B$1:B103)-1)/5)+1,MOD(ROWS($B$1:B103)-1,5)+1)),"",INDEX('Infraestruturas Recolha'!$AB$31:$AF$105,INT((ROWS($B$1:B103)-1)/5)+1,MOD(ROWS($B$1:B103)-1,5)+1))</f>
        <v/>
      </c>
      <c r="T704" s="138" t="str">
        <f>IF(OR(L704="",'Infraestruturas Recolha'!$X$108="",'Infraestruturas Recolha'!$X$108="(máximo 300 carateres)"),"",'Infraestruturas Recolha'!$X$108)</f>
        <v/>
      </c>
    </row>
    <row r="705" spans="1:20">
      <c r="A705" s="24" t="str">
        <f>IF(I705="","",IF(OR('Identificação da EG'!$B$7=0,'Identificação da EG'!$B$7=""),"",Capa!$C$10))</f>
        <v/>
      </c>
      <c r="B705" s="24" t="str">
        <f>IF(I705="","",IF(OR('Identificação da EG'!$B$7=0,'Identificação da EG'!$B$7=""),"",'Identificação da EG'!$B$7))</f>
        <v/>
      </c>
      <c r="C705" s="24" t="str">
        <f>IF(I705="","",IF(B705="","",VLOOKUP(B705,Auxiliar!$DK$23:$DL$45,2,0)))</f>
        <v/>
      </c>
      <c r="D705" s="24" t="str">
        <f>IF(I705="","",IF(OR('Identificação da EG'!$B$7=0,'Identificação da EG'!$B$7=""),"","Portugal"))</f>
        <v/>
      </c>
      <c r="E705" s="24" t="str">
        <f>IF(I705="","",'Identificação da EG'!$C$7)</f>
        <v/>
      </c>
      <c r="F705" s="24" t="str">
        <f>IF(I705="","",'Identificação da EG'!$E$7)</f>
        <v/>
      </c>
      <c r="G705" s="24" t="str">
        <f t="shared" si="31"/>
        <v/>
      </c>
      <c r="H705" s="24" t="str">
        <f>IF(I705="","",'Identificação da EG'!$D$7)</f>
        <v/>
      </c>
      <c r="I705" s="138" t="str">
        <f t="shared" si="33"/>
        <v/>
      </c>
      <c r="J705" s="138" t="str">
        <v/>
      </c>
      <c r="K705" s="138"/>
      <c r="L705" s="138" t="str">
        <v/>
      </c>
      <c r="M705" s="138"/>
      <c r="N705" s="138" t="str">
        <v/>
      </c>
      <c r="O705" s="138" t="str">
        <v/>
      </c>
      <c r="P705" s="138" t="str">
        <v/>
      </c>
      <c r="Q705" s="138" t="str">
        <f>IF(L703="","","Nº de alojamentos participantes")</f>
        <v/>
      </c>
      <c r="R705" s="138" t="str">
        <f t="shared" si="32"/>
        <v/>
      </c>
      <c r="S705" s="138" t="str" cm="1">
        <f t="array" ref="S705">IF(ISBLANK(INDEX('Infraestruturas Recolha'!$AB$31:$AF$105,INT((ROWS($B$1:B104)-1)/5)+1,MOD(ROWS($B$1:B104)-1,5)+1)),"",INDEX('Infraestruturas Recolha'!$AB$31:$AF$105,INT((ROWS($B$1:B104)-1)/5)+1,MOD(ROWS($B$1:B104)-1,5)+1))</f>
        <v/>
      </c>
      <c r="T705" s="138" t="str">
        <f>IF(OR(L705="",'Infraestruturas Recolha'!$X$108="",'Infraestruturas Recolha'!$X$108="(máximo 300 carateres)"),"",'Infraestruturas Recolha'!$X$108)</f>
        <v/>
      </c>
    </row>
    <row r="706" spans="1:20">
      <c r="A706" s="24" t="str">
        <f>IF(I706="","",IF(OR('Identificação da EG'!$B$7=0,'Identificação da EG'!$B$7=""),"",Capa!$C$10))</f>
        <v/>
      </c>
      <c r="B706" s="24" t="str">
        <f>IF(I706="","",IF(OR('Identificação da EG'!$B$7=0,'Identificação da EG'!$B$7=""),"",'Identificação da EG'!$B$7))</f>
        <v/>
      </c>
      <c r="C706" s="24" t="str">
        <f>IF(I706="","",IF(B706="","",VLOOKUP(B706,Auxiliar!$DK$23:$DL$45,2,0)))</f>
        <v/>
      </c>
      <c r="D706" s="24" t="str">
        <f>IF(I706="","",IF(OR('Identificação da EG'!$B$7=0,'Identificação da EG'!$B$7=""),"","Portugal"))</f>
        <v/>
      </c>
      <c r="E706" s="24" t="str">
        <f>IF(I706="","",'Identificação da EG'!$C$7)</f>
        <v/>
      </c>
      <c r="F706" s="24" t="str">
        <f>IF(I706="","",'Identificação da EG'!$E$7)</f>
        <v/>
      </c>
      <c r="G706" s="24" t="str">
        <f t="shared" si="31"/>
        <v/>
      </c>
      <c r="H706" s="24" t="str">
        <f>IF(I706="","",'Identificação da EG'!$D$7)</f>
        <v/>
      </c>
      <c r="I706" s="138" t="str">
        <f t="shared" si="33"/>
        <v/>
      </c>
      <c r="J706" s="138" t="str">
        <v/>
      </c>
      <c r="K706" s="138"/>
      <c r="L706" s="138" t="str">
        <v/>
      </c>
      <c r="M706" s="138"/>
      <c r="N706" s="138" t="str">
        <v/>
      </c>
      <c r="O706" s="138" t="str">
        <v/>
      </c>
      <c r="P706" s="138" t="str">
        <v/>
      </c>
      <c r="Q706" s="138" t="str">
        <f>IF(L704="","","Nº de estabelecimentos participantes")</f>
        <v/>
      </c>
      <c r="R706" s="138" t="str">
        <f t="shared" si="32"/>
        <v/>
      </c>
      <c r="S706" s="138" t="str" cm="1">
        <f t="array" ref="S706">IF(ISBLANK(INDEX('Infraestruturas Recolha'!$AB$31:$AF$105,INT((ROWS($B$1:B105)-1)/5)+1,MOD(ROWS($B$1:B105)-1,5)+1)),"",INDEX('Infraestruturas Recolha'!$AB$31:$AF$105,INT((ROWS($B$1:B105)-1)/5)+1,MOD(ROWS($B$1:B105)-1,5)+1))</f>
        <v/>
      </c>
      <c r="T706" s="138" t="str">
        <f>IF(OR(L706="",'Infraestruturas Recolha'!$X$108="",'Infraestruturas Recolha'!$X$108="(máximo 300 carateres)"),"",'Infraestruturas Recolha'!$X$108)</f>
        <v/>
      </c>
    </row>
    <row r="707" spans="1:20">
      <c r="A707" s="24" t="str">
        <f>IF(I707="","",IF(OR('Identificação da EG'!$B$7=0,'Identificação da EG'!$B$7=""),"",Capa!$C$10))</f>
        <v/>
      </c>
      <c r="B707" s="24" t="str">
        <f>IF(I707="","",IF(OR('Identificação da EG'!$B$7=0,'Identificação da EG'!$B$7=""),"",'Identificação da EG'!$B$7))</f>
        <v/>
      </c>
      <c r="C707" s="24" t="str">
        <f>IF(I707="","",IF(B707="","",VLOOKUP(B707,Auxiliar!$DK$23:$DL$45,2,0)))</f>
        <v/>
      </c>
      <c r="D707" s="24" t="str">
        <f>IF(I707="","",IF(OR('Identificação da EG'!$B$7=0,'Identificação da EG'!$B$7=""),"","Portugal"))</f>
        <v/>
      </c>
      <c r="E707" s="24" t="str">
        <f>IF(I707="","",'Identificação da EG'!$C$7)</f>
        <v/>
      </c>
      <c r="F707" s="24" t="str">
        <f>IF(I707="","",'Identificação da EG'!$E$7)</f>
        <v/>
      </c>
      <c r="G707" s="24" t="str">
        <f t="shared" ref="G707:G770" si="34">IF(I707="","",B707)</f>
        <v/>
      </c>
      <c r="H707" s="24" t="str">
        <f>IF(I707="","",'Identificação da EG'!$D$7)</f>
        <v/>
      </c>
      <c r="I707" s="138" t="str">
        <f t="shared" si="33"/>
        <v/>
      </c>
      <c r="J707" s="138" t="str">
        <v/>
      </c>
      <c r="K707" s="138"/>
      <c r="L707" s="138" t="str">
        <v/>
      </c>
      <c r="M707" s="138"/>
      <c r="N707" s="138" t="str">
        <v/>
      </c>
      <c r="O707" s="138" t="str">
        <v/>
      </c>
      <c r="P707" s="138" t="str">
        <v/>
      </c>
      <c r="Q707" s="138" t="str">
        <f>IF(L707="","","Nº de infraestruturas")</f>
        <v/>
      </c>
      <c r="R707" s="138" t="str">
        <f t="shared" ref="R707:R770" si="35">IF(L707="","","nº")</f>
        <v/>
      </c>
      <c r="S707" s="138" t="str" cm="1">
        <f t="array" ref="S707">IF(ISBLANK(INDEX('Infraestruturas Recolha'!$AB$31:$AF$105,INT((ROWS($B$1:B106)-1)/5)+1,MOD(ROWS($B$1:B106)-1,5)+1)),"",INDEX('Infraestruturas Recolha'!$AB$31:$AF$105,INT((ROWS($B$1:B106)-1)/5)+1,MOD(ROWS($B$1:B106)-1,5)+1))</f>
        <v/>
      </c>
      <c r="T707" s="138" t="str">
        <f>IF(OR(L707="",'Infraestruturas Recolha'!$X$108="",'Infraestruturas Recolha'!$X$108="(máximo 300 carateres)"),"",'Infraestruturas Recolha'!$X$108)</f>
        <v/>
      </c>
    </row>
    <row r="708" spans="1:20">
      <c r="A708" s="24" t="str">
        <f>IF(I708="","",IF(OR('Identificação da EG'!$B$7=0,'Identificação da EG'!$B$7=""),"",Capa!$C$10))</f>
        <v/>
      </c>
      <c r="B708" s="24" t="str">
        <f>IF(I708="","",IF(OR('Identificação da EG'!$B$7=0,'Identificação da EG'!$B$7=""),"",'Identificação da EG'!$B$7))</f>
        <v/>
      </c>
      <c r="C708" s="24" t="str">
        <f>IF(I708="","",IF(B708="","",VLOOKUP(B708,Auxiliar!$DK$23:$DL$45,2,0)))</f>
        <v/>
      </c>
      <c r="D708" s="24" t="str">
        <f>IF(I708="","",IF(OR('Identificação da EG'!$B$7=0,'Identificação da EG'!$B$7=""),"","Portugal"))</f>
        <v/>
      </c>
      <c r="E708" s="24" t="str">
        <f>IF(I708="","",'Identificação da EG'!$C$7)</f>
        <v/>
      </c>
      <c r="F708" s="24" t="str">
        <f>IF(I708="","",'Identificação da EG'!$E$7)</f>
        <v/>
      </c>
      <c r="G708" s="24" t="str">
        <f t="shared" si="34"/>
        <v/>
      </c>
      <c r="H708" s="24" t="str">
        <f>IF(I708="","",'Identificação da EG'!$D$7)</f>
        <v/>
      </c>
      <c r="I708" s="138" t="str">
        <f t="shared" si="33"/>
        <v/>
      </c>
      <c r="J708" s="138" t="str">
        <v/>
      </c>
      <c r="K708" s="138"/>
      <c r="L708" s="138" t="str">
        <v/>
      </c>
      <c r="M708" s="138"/>
      <c r="N708" s="138" t="str">
        <v/>
      </c>
      <c r="O708" s="138" t="str">
        <v/>
      </c>
      <c r="P708" s="138" t="str">
        <v/>
      </c>
      <c r="Q708" s="138" t="str">
        <f>IF(L707="","","Nº de alojamentos abrangidos")</f>
        <v/>
      </c>
      <c r="R708" s="138" t="str">
        <f t="shared" si="35"/>
        <v/>
      </c>
      <c r="S708" s="138" t="str" cm="1">
        <f t="array" ref="S708">IF(ISBLANK(INDEX('Infraestruturas Recolha'!$AB$31:$AF$105,INT((ROWS($B$1:B107)-1)/5)+1,MOD(ROWS($B$1:B107)-1,5)+1)),"",INDEX('Infraestruturas Recolha'!$AB$31:$AF$105,INT((ROWS($B$1:B107)-1)/5)+1,MOD(ROWS($B$1:B107)-1,5)+1))</f>
        <v/>
      </c>
      <c r="T708" s="138" t="str">
        <f>IF(OR(L708="",'Infraestruturas Recolha'!$X$108="",'Infraestruturas Recolha'!$X$108="(máximo 300 carateres)"),"",'Infraestruturas Recolha'!$X$108)</f>
        <v/>
      </c>
    </row>
    <row r="709" spans="1:20">
      <c r="A709" s="24" t="str">
        <f>IF(I709="","",IF(OR('Identificação da EG'!$B$7=0,'Identificação da EG'!$B$7=""),"",Capa!$C$10))</f>
        <v/>
      </c>
      <c r="B709" s="24" t="str">
        <f>IF(I709="","",IF(OR('Identificação da EG'!$B$7=0,'Identificação da EG'!$B$7=""),"",'Identificação da EG'!$B$7))</f>
        <v/>
      </c>
      <c r="C709" s="24" t="str">
        <f>IF(I709="","",IF(B709="","",VLOOKUP(B709,Auxiliar!$DK$23:$DL$45,2,0)))</f>
        <v/>
      </c>
      <c r="D709" s="24" t="str">
        <f>IF(I709="","",IF(OR('Identificação da EG'!$B$7=0,'Identificação da EG'!$B$7=""),"","Portugal"))</f>
        <v/>
      </c>
      <c r="E709" s="24" t="str">
        <f>IF(I709="","",'Identificação da EG'!$C$7)</f>
        <v/>
      </c>
      <c r="F709" s="24" t="str">
        <f>IF(I709="","",'Identificação da EG'!$E$7)</f>
        <v/>
      </c>
      <c r="G709" s="24" t="str">
        <f t="shared" si="34"/>
        <v/>
      </c>
      <c r="H709" s="24" t="str">
        <f>IF(I709="","",'Identificação da EG'!$D$7)</f>
        <v/>
      </c>
      <c r="I709" s="138" t="str">
        <f t="shared" si="33"/>
        <v/>
      </c>
      <c r="J709" s="138" t="str">
        <v/>
      </c>
      <c r="K709" s="138"/>
      <c r="L709" s="138" t="str">
        <v/>
      </c>
      <c r="M709" s="138"/>
      <c r="N709" s="138" t="str">
        <v/>
      </c>
      <c r="O709" s="138" t="str">
        <v/>
      </c>
      <c r="P709" s="138" t="str">
        <v/>
      </c>
      <c r="Q709" s="138" t="str">
        <f>IF(L707="","","Nº de estabelecimentos abrangidos")</f>
        <v/>
      </c>
      <c r="R709" s="138" t="str">
        <f t="shared" si="35"/>
        <v/>
      </c>
      <c r="S709" s="138" t="str" cm="1">
        <f t="array" ref="S709">IF(ISBLANK(INDEX('Infraestruturas Recolha'!$AB$31:$AF$105,INT((ROWS($B$1:B108)-1)/5)+1,MOD(ROWS($B$1:B108)-1,5)+1)),"",INDEX('Infraestruturas Recolha'!$AB$31:$AF$105,INT((ROWS($B$1:B108)-1)/5)+1,MOD(ROWS($B$1:B108)-1,5)+1))</f>
        <v/>
      </c>
      <c r="T709" s="138" t="str">
        <f>IF(OR(L709="",'Infraestruturas Recolha'!$X$108="",'Infraestruturas Recolha'!$X$108="(máximo 300 carateres)"),"",'Infraestruturas Recolha'!$X$108)</f>
        <v/>
      </c>
    </row>
    <row r="710" spans="1:20">
      <c r="A710" s="24" t="str">
        <f>IF(I710="","",IF(OR('Identificação da EG'!$B$7=0,'Identificação da EG'!$B$7=""),"",Capa!$C$10))</f>
        <v/>
      </c>
      <c r="B710" s="24" t="str">
        <f>IF(I710="","",IF(OR('Identificação da EG'!$B$7=0,'Identificação da EG'!$B$7=""),"",'Identificação da EG'!$B$7))</f>
        <v/>
      </c>
      <c r="C710" s="24" t="str">
        <f>IF(I710="","",IF(B710="","",VLOOKUP(B710,Auxiliar!$DK$23:$DL$45,2,0)))</f>
        <v/>
      </c>
      <c r="D710" s="24" t="str">
        <f>IF(I710="","",IF(OR('Identificação da EG'!$B$7=0,'Identificação da EG'!$B$7=""),"","Portugal"))</f>
        <v/>
      </c>
      <c r="E710" s="24" t="str">
        <f>IF(I710="","",'Identificação da EG'!$C$7)</f>
        <v/>
      </c>
      <c r="F710" s="24" t="str">
        <f>IF(I710="","",'Identificação da EG'!$E$7)</f>
        <v/>
      </c>
      <c r="G710" s="24" t="str">
        <f t="shared" si="34"/>
        <v/>
      </c>
      <c r="H710" s="24" t="str">
        <f>IF(I710="","",'Identificação da EG'!$D$7)</f>
        <v/>
      </c>
      <c r="I710" s="138" t="str">
        <f t="shared" si="33"/>
        <v/>
      </c>
      <c r="J710" s="138" t="str">
        <v/>
      </c>
      <c r="K710" s="138"/>
      <c r="L710" s="138" t="str">
        <v/>
      </c>
      <c r="M710" s="138"/>
      <c r="N710" s="138" t="str">
        <v/>
      </c>
      <c r="O710" s="138" t="str">
        <v/>
      </c>
      <c r="P710" s="138" t="str">
        <v/>
      </c>
      <c r="Q710" s="138" t="str">
        <f>IF(L708="","","Nº de alojamentos participantes")</f>
        <v/>
      </c>
      <c r="R710" s="138" t="str">
        <f t="shared" si="35"/>
        <v/>
      </c>
      <c r="S710" s="138" t="str" cm="1">
        <f t="array" ref="S710">IF(ISBLANK(INDEX('Infraestruturas Recolha'!$AB$31:$AF$105,INT((ROWS($B$1:B109)-1)/5)+1,MOD(ROWS($B$1:B109)-1,5)+1)),"",INDEX('Infraestruturas Recolha'!$AB$31:$AF$105,INT((ROWS($B$1:B109)-1)/5)+1,MOD(ROWS($B$1:B109)-1,5)+1))</f>
        <v/>
      </c>
      <c r="T710" s="138" t="str">
        <f>IF(OR(L710="",'Infraestruturas Recolha'!$X$108="",'Infraestruturas Recolha'!$X$108="(máximo 300 carateres)"),"",'Infraestruturas Recolha'!$X$108)</f>
        <v/>
      </c>
    </row>
    <row r="711" spans="1:20">
      <c r="A711" s="24" t="str">
        <f>IF(I711="","",IF(OR('Identificação da EG'!$B$7=0,'Identificação da EG'!$B$7=""),"",Capa!$C$10))</f>
        <v/>
      </c>
      <c r="B711" s="24" t="str">
        <f>IF(I711="","",IF(OR('Identificação da EG'!$B$7=0,'Identificação da EG'!$B$7=""),"",'Identificação da EG'!$B$7))</f>
        <v/>
      </c>
      <c r="C711" s="24" t="str">
        <f>IF(I711="","",IF(B711="","",VLOOKUP(B711,Auxiliar!$DK$23:$DL$45,2,0)))</f>
        <v/>
      </c>
      <c r="D711" s="24" t="str">
        <f>IF(I711="","",IF(OR('Identificação da EG'!$B$7=0,'Identificação da EG'!$B$7=""),"","Portugal"))</f>
        <v/>
      </c>
      <c r="E711" s="24" t="str">
        <f>IF(I711="","",'Identificação da EG'!$C$7)</f>
        <v/>
      </c>
      <c r="F711" s="24" t="str">
        <f>IF(I711="","",'Identificação da EG'!$E$7)</f>
        <v/>
      </c>
      <c r="G711" s="24" t="str">
        <f t="shared" si="34"/>
        <v/>
      </c>
      <c r="H711" s="24" t="str">
        <f>IF(I711="","",'Identificação da EG'!$D$7)</f>
        <v/>
      </c>
      <c r="I711" s="138" t="str">
        <f t="shared" si="33"/>
        <v/>
      </c>
      <c r="J711" s="138" t="str">
        <v/>
      </c>
      <c r="K711" s="138"/>
      <c r="L711" s="138" t="str">
        <v/>
      </c>
      <c r="M711" s="138"/>
      <c r="N711" s="138" t="str">
        <v/>
      </c>
      <c r="O711" s="138" t="str">
        <v/>
      </c>
      <c r="P711" s="138" t="str">
        <v/>
      </c>
      <c r="Q711" s="138" t="str">
        <f>IF(L709="","","Nº de estabelecimentos participantes")</f>
        <v/>
      </c>
      <c r="R711" s="138" t="str">
        <f t="shared" si="35"/>
        <v/>
      </c>
      <c r="S711" s="138" t="str" cm="1">
        <f t="array" ref="S711">IF(ISBLANK(INDEX('Infraestruturas Recolha'!$AB$31:$AF$105,INT((ROWS($B$1:B110)-1)/5)+1,MOD(ROWS($B$1:B110)-1,5)+1)),"",INDEX('Infraestruturas Recolha'!$AB$31:$AF$105,INT((ROWS($B$1:B110)-1)/5)+1,MOD(ROWS($B$1:B110)-1,5)+1))</f>
        <v/>
      </c>
      <c r="T711" s="138" t="str">
        <f>IF(OR(L711="",'Infraestruturas Recolha'!$X$108="",'Infraestruturas Recolha'!$X$108="(máximo 300 carateres)"),"",'Infraestruturas Recolha'!$X$108)</f>
        <v/>
      </c>
    </row>
    <row r="712" spans="1:20">
      <c r="A712" s="24" t="str">
        <f>IF(I712="","",IF(OR('Identificação da EG'!$B$7=0,'Identificação da EG'!$B$7=""),"",Capa!$C$10))</f>
        <v/>
      </c>
      <c r="B712" s="24" t="str">
        <f>IF(I712="","",IF(OR('Identificação da EG'!$B$7=0,'Identificação da EG'!$B$7=""),"",'Identificação da EG'!$B$7))</f>
        <v/>
      </c>
      <c r="C712" s="24" t="str">
        <f>IF(I712="","",IF(B712="","",VLOOKUP(B712,Auxiliar!$DK$23:$DL$45,2,0)))</f>
        <v/>
      </c>
      <c r="D712" s="24" t="str">
        <f>IF(I712="","",IF(OR('Identificação da EG'!$B$7=0,'Identificação da EG'!$B$7=""),"","Portugal"))</f>
        <v/>
      </c>
      <c r="E712" s="24" t="str">
        <f>IF(I712="","",'Identificação da EG'!$C$7)</f>
        <v/>
      </c>
      <c r="F712" s="24" t="str">
        <f>IF(I712="","",'Identificação da EG'!$E$7)</f>
        <v/>
      </c>
      <c r="G712" s="24" t="str">
        <f t="shared" si="34"/>
        <v/>
      </c>
      <c r="H712" s="24" t="str">
        <f>IF(I712="","",'Identificação da EG'!$D$7)</f>
        <v/>
      </c>
      <c r="I712" s="138" t="str">
        <f t="shared" si="33"/>
        <v/>
      </c>
      <c r="J712" s="138" t="str">
        <v/>
      </c>
      <c r="K712" s="138"/>
      <c r="L712" s="138" t="str">
        <v/>
      </c>
      <c r="M712" s="138"/>
      <c r="N712" s="138" t="str">
        <v/>
      </c>
      <c r="O712" s="138" t="str">
        <v/>
      </c>
      <c r="P712" s="138" t="str">
        <v/>
      </c>
      <c r="Q712" s="138" t="str">
        <f>IF(L712="","","Nº de infraestruturas")</f>
        <v/>
      </c>
      <c r="R712" s="138" t="str">
        <f t="shared" si="35"/>
        <v/>
      </c>
      <c r="S712" s="138" t="str" cm="1">
        <f t="array" ref="S712">IF(ISBLANK(INDEX('Infraestruturas Recolha'!$AB$31:$AF$105,INT((ROWS($B$1:B111)-1)/5)+1,MOD(ROWS($B$1:B111)-1,5)+1)),"",INDEX('Infraestruturas Recolha'!$AB$31:$AF$105,INT((ROWS($B$1:B111)-1)/5)+1,MOD(ROWS($B$1:B111)-1,5)+1))</f>
        <v/>
      </c>
      <c r="T712" s="138" t="str">
        <f>IF(OR(L712="",'Infraestruturas Recolha'!$X$108="",'Infraestruturas Recolha'!$X$108="(máximo 300 carateres)"),"",'Infraestruturas Recolha'!$X$108)</f>
        <v/>
      </c>
    </row>
    <row r="713" spans="1:20">
      <c r="A713" s="24" t="str">
        <f>IF(I713="","",IF(OR('Identificação da EG'!$B$7=0,'Identificação da EG'!$B$7=""),"",Capa!$C$10))</f>
        <v/>
      </c>
      <c r="B713" s="24" t="str">
        <f>IF(I713="","",IF(OR('Identificação da EG'!$B$7=0,'Identificação da EG'!$B$7=""),"",'Identificação da EG'!$B$7))</f>
        <v/>
      </c>
      <c r="C713" s="24" t="str">
        <f>IF(I713="","",IF(B713="","",VLOOKUP(B713,Auxiliar!$DK$23:$DL$45,2,0)))</f>
        <v/>
      </c>
      <c r="D713" s="24" t="str">
        <f>IF(I713="","",IF(OR('Identificação da EG'!$B$7=0,'Identificação da EG'!$B$7=""),"","Portugal"))</f>
        <v/>
      </c>
      <c r="E713" s="24" t="str">
        <f>IF(I713="","",'Identificação da EG'!$C$7)</f>
        <v/>
      </c>
      <c r="F713" s="24" t="str">
        <f>IF(I713="","",'Identificação da EG'!$E$7)</f>
        <v/>
      </c>
      <c r="G713" s="24" t="str">
        <f t="shared" si="34"/>
        <v/>
      </c>
      <c r="H713" s="24" t="str">
        <f>IF(I713="","",'Identificação da EG'!$D$7)</f>
        <v/>
      </c>
      <c r="I713" s="138" t="str">
        <f t="shared" si="33"/>
        <v/>
      </c>
      <c r="J713" s="138" t="str">
        <v/>
      </c>
      <c r="K713" s="138"/>
      <c r="L713" s="138" t="str">
        <v/>
      </c>
      <c r="M713" s="138"/>
      <c r="N713" s="138" t="str">
        <v/>
      </c>
      <c r="O713" s="138" t="str">
        <v/>
      </c>
      <c r="P713" s="138" t="str">
        <v/>
      </c>
      <c r="Q713" s="138" t="str">
        <f>IF(L712="","","Nº de alojamentos abrangidos")</f>
        <v/>
      </c>
      <c r="R713" s="138" t="str">
        <f t="shared" si="35"/>
        <v/>
      </c>
      <c r="S713" s="138" t="str" cm="1">
        <f t="array" ref="S713">IF(ISBLANK(INDEX('Infraestruturas Recolha'!$AB$31:$AF$105,INT((ROWS($B$1:B112)-1)/5)+1,MOD(ROWS($B$1:B112)-1,5)+1)),"",INDEX('Infraestruturas Recolha'!$AB$31:$AF$105,INT((ROWS($B$1:B112)-1)/5)+1,MOD(ROWS($B$1:B112)-1,5)+1))</f>
        <v/>
      </c>
      <c r="T713" s="138" t="str">
        <f>IF(OR(L713="",'Infraestruturas Recolha'!$X$108="",'Infraestruturas Recolha'!$X$108="(máximo 300 carateres)"),"",'Infraestruturas Recolha'!$X$108)</f>
        <v/>
      </c>
    </row>
    <row r="714" spans="1:20">
      <c r="A714" s="24" t="str">
        <f>IF(I714="","",IF(OR('Identificação da EG'!$B$7=0,'Identificação da EG'!$B$7=""),"",Capa!$C$10))</f>
        <v/>
      </c>
      <c r="B714" s="24" t="str">
        <f>IF(I714="","",IF(OR('Identificação da EG'!$B$7=0,'Identificação da EG'!$B$7=""),"",'Identificação da EG'!$B$7))</f>
        <v/>
      </c>
      <c r="C714" s="24" t="str">
        <f>IF(I714="","",IF(B714="","",VLOOKUP(B714,Auxiliar!$DK$23:$DL$45,2,0)))</f>
        <v/>
      </c>
      <c r="D714" s="24" t="str">
        <f>IF(I714="","",IF(OR('Identificação da EG'!$B$7=0,'Identificação da EG'!$B$7=""),"","Portugal"))</f>
        <v/>
      </c>
      <c r="E714" s="24" t="str">
        <f>IF(I714="","",'Identificação da EG'!$C$7)</f>
        <v/>
      </c>
      <c r="F714" s="24" t="str">
        <f>IF(I714="","",'Identificação da EG'!$E$7)</f>
        <v/>
      </c>
      <c r="G714" s="24" t="str">
        <f t="shared" si="34"/>
        <v/>
      </c>
      <c r="H714" s="24" t="str">
        <f>IF(I714="","",'Identificação da EG'!$D$7)</f>
        <v/>
      </c>
      <c r="I714" s="138" t="str">
        <f t="shared" si="33"/>
        <v/>
      </c>
      <c r="J714" s="138" t="str">
        <v/>
      </c>
      <c r="K714" s="138"/>
      <c r="L714" s="138" t="str">
        <v/>
      </c>
      <c r="M714" s="138"/>
      <c r="N714" s="138" t="str">
        <v/>
      </c>
      <c r="O714" s="138" t="str">
        <v/>
      </c>
      <c r="P714" s="138" t="str">
        <v/>
      </c>
      <c r="Q714" s="138" t="str">
        <f>IF(L712="","","Nº de estabelecimentos abrangidos")</f>
        <v/>
      </c>
      <c r="R714" s="138" t="str">
        <f t="shared" si="35"/>
        <v/>
      </c>
      <c r="S714" s="138" t="str" cm="1">
        <f t="array" ref="S714">IF(ISBLANK(INDEX('Infraestruturas Recolha'!$AB$31:$AF$105,INT((ROWS($B$1:B113)-1)/5)+1,MOD(ROWS($B$1:B113)-1,5)+1)),"",INDEX('Infraestruturas Recolha'!$AB$31:$AF$105,INT((ROWS($B$1:B113)-1)/5)+1,MOD(ROWS($B$1:B113)-1,5)+1))</f>
        <v/>
      </c>
      <c r="T714" s="138" t="str">
        <f>IF(OR(L714="",'Infraestruturas Recolha'!$X$108="",'Infraestruturas Recolha'!$X$108="(máximo 300 carateres)"),"",'Infraestruturas Recolha'!$X$108)</f>
        <v/>
      </c>
    </row>
    <row r="715" spans="1:20">
      <c r="A715" s="24" t="str">
        <f>IF(I715="","",IF(OR('Identificação da EG'!$B$7=0,'Identificação da EG'!$B$7=""),"",Capa!$C$10))</f>
        <v/>
      </c>
      <c r="B715" s="24" t="str">
        <f>IF(I715="","",IF(OR('Identificação da EG'!$B$7=0,'Identificação da EG'!$B$7=""),"",'Identificação da EG'!$B$7))</f>
        <v/>
      </c>
      <c r="C715" s="24" t="str">
        <f>IF(I715="","",IF(B715="","",VLOOKUP(B715,Auxiliar!$DK$23:$DL$45,2,0)))</f>
        <v/>
      </c>
      <c r="D715" s="24" t="str">
        <f>IF(I715="","",IF(OR('Identificação da EG'!$B$7=0,'Identificação da EG'!$B$7=""),"","Portugal"))</f>
        <v/>
      </c>
      <c r="E715" s="24" t="str">
        <f>IF(I715="","",'Identificação da EG'!$C$7)</f>
        <v/>
      </c>
      <c r="F715" s="24" t="str">
        <f>IF(I715="","",'Identificação da EG'!$E$7)</f>
        <v/>
      </c>
      <c r="G715" s="24" t="str">
        <f t="shared" si="34"/>
        <v/>
      </c>
      <c r="H715" s="24" t="str">
        <f>IF(I715="","",'Identificação da EG'!$D$7)</f>
        <v/>
      </c>
      <c r="I715" s="138" t="str">
        <f t="shared" si="33"/>
        <v/>
      </c>
      <c r="J715" s="138" t="str">
        <v/>
      </c>
      <c r="K715" s="138"/>
      <c r="L715" s="138" t="str">
        <v/>
      </c>
      <c r="M715" s="138"/>
      <c r="N715" s="138" t="str">
        <v/>
      </c>
      <c r="O715" s="138" t="str">
        <v/>
      </c>
      <c r="P715" s="138" t="str">
        <v/>
      </c>
      <c r="Q715" s="138" t="str">
        <f>IF(L713="","","Nº de alojamentos participantes")</f>
        <v/>
      </c>
      <c r="R715" s="138" t="str">
        <f t="shared" si="35"/>
        <v/>
      </c>
      <c r="S715" s="138" t="str" cm="1">
        <f t="array" ref="S715">IF(ISBLANK(INDEX('Infraestruturas Recolha'!$AB$31:$AF$105,INT((ROWS($B$1:B114)-1)/5)+1,MOD(ROWS($B$1:B114)-1,5)+1)),"",INDEX('Infraestruturas Recolha'!$AB$31:$AF$105,INT((ROWS($B$1:B114)-1)/5)+1,MOD(ROWS($B$1:B114)-1,5)+1))</f>
        <v/>
      </c>
      <c r="T715" s="138" t="str">
        <f>IF(OR(L715="",'Infraestruturas Recolha'!$X$108="",'Infraestruturas Recolha'!$X$108="(máximo 300 carateres)"),"",'Infraestruturas Recolha'!$X$108)</f>
        <v/>
      </c>
    </row>
    <row r="716" spans="1:20">
      <c r="A716" s="24" t="str">
        <f>IF(I716="","",IF(OR('Identificação da EG'!$B$7=0,'Identificação da EG'!$B$7=""),"",Capa!$C$10))</f>
        <v/>
      </c>
      <c r="B716" s="24" t="str">
        <f>IF(I716="","",IF(OR('Identificação da EG'!$B$7=0,'Identificação da EG'!$B$7=""),"",'Identificação da EG'!$B$7))</f>
        <v/>
      </c>
      <c r="C716" s="24" t="str">
        <f>IF(I716="","",IF(B716="","",VLOOKUP(B716,Auxiliar!$DK$23:$DL$45,2,0)))</f>
        <v/>
      </c>
      <c r="D716" s="24" t="str">
        <f>IF(I716="","",IF(OR('Identificação da EG'!$B$7=0,'Identificação da EG'!$B$7=""),"","Portugal"))</f>
        <v/>
      </c>
      <c r="E716" s="24" t="str">
        <f>IF(I716="","",'Identificação da EG'!$C$7)</f>
        <v/>
      </c>
      <c r="F716" s="24" t="str">
        <f>IF(I716="","",'Identificação da EG'!$E$7)</f>
        <v/>
      </c>
      <c r="G716" s="24" t="str">
        <f t="shared" si="34"/>
        <v/>
      </c>
      <c r="H716" s="24" t="str">
        <f>IF(I716="","",'Identificação da EG'!$D$7)</f>
        <v/>
      </c>
      <c r="I716" s="138" t="str">
        <f t="shared" si="33"/>
        <v/>
      </c>
      <c r="J716" s="138" t="str">
        <v/>
      </c>
      <c r="K716" s="138"/>
      <c r="L716" s="138" t="str">
        <v/>
      </c>
      <c r="M716" s="138"/>
      <c r="N716" s="138" t="str">
        <v/>
      </c>
      <c r="O716" s="138" t="str">
        <v/>
      </c>
      <c r="P716" s="138" t="str">
        <v/>
      </c>
      <c r="Q716" s="138" t="str">
        <f>IF(L714="","","Nº de estabelecimentos participantes")</f>
        <v/>
      </c>
      <c r="R716" s="138" t="str">
        <f t="shared" si="35"/>
        <v/>
      </c>
      <c r="S716" s="138" t="str" cm="1">
        <f t="array" ref="S716">IF(ISBLANK(INDEX('Infraestruturas Recolha'!$AB$31:$AF$105,INT((ROWS($B$1:B115)-1)/5)+1,MOD(ROWS($B$1:B115)-1,5)+1)),"",INDEX('Infraestruturas Recolha'!$AB$31:$AF$105,INT((ROWS($B$1:B115)-1)/5)+1,MOD(ROWS($B$1:B115)-1,5)+1))</f>
        <v/>
      </c>
      <c r="T716" s="138" t="str">
        <f>IF(OR(L716="",'Infraestruturas Recolha'!$X$108="",'Infraestruturas Recolha'!$X$108="(máximo 300 carateres)"),"",'Infraestruturas Recolha'!$X$108)</f>
        <v/>
      </c>
    </row>
    <row r="717" spans="1:20">
      <c r="A717" s="24" t="str">
        <f>IF(I717="","",IF(OR('Identificação da EG'!$B$7=0,'Identificação da EG'!$B$7=""),"",Capa!$C$10))</f>
        <v/>
      </c>
      <c r="B717" s="24" t="str">
        <f>IF(I717="","",IF(OR('Identificação da EG'!$B$7=0,'Identificação da EG'!$B$7=""),"",'Identificação da EG'!$B$7))</f>
        <v/>
      </c>
      <c r="C717" s="24" t="str">
        <f>IF(I717="","",IF(B717="","",VLOOKUP(B717,Auxiliar!$DK$23:$DL$45,2,0)))</f>
        <v/>
      </c>
      <c r="D717" s="24" t="str">
        <f>IF(I717="","",IF(OR('Identificação da EG'!$B$7=0,'Identificação da EG'!$B$7=""),"","Portugal"))</f>
        <v/>
      </c>
      <c r="E717" s="24" t="str">
        <f>IF(I717="","",'Identificação da EG'!$C$7)</f>
        <v/>
      </c>
      <c r="F717" s="24" t="str">
        <f>IF(I717="","",'Identificação da EG'!$E$7)</f>
        <v/>
      </c>
      <c r="G717" s="24" t="str">
        <f t="shared" si="34"/>
        <v/>
      </c>
      <c r="H717" s="24" t="str">
        <f>IF(I717="","",'Identificação da EG'!$D$7)</f>
        <v/>
      </c>
      <c r="I717" s="138" t="str">
        <f t="shared" si="33"/>
        <v/>
      </c>
      <c r="J717" s="138" t="str">
        <v/>
      </c>
      <c r="K717" s="138"/>
      <c r="L717" s="138" t="str">
        <v/>
      </c>
      <c r="M717" s="138"/>
      <c r="N717" s="138" t="str">
        <v/>
      </c>
      <c r="O717" s="138" t="str">
        <v/>
      </c>
      <c r="P717" s="138" t="str">
        <v/>
      </c>
      <c r="Q717" s="138" t="str">
        <f>IF(L717="","","Nº de infraestruturas")</f>
        <v/>
      </c>
      <c r="R717" s="138" t="str">
        <f t="shared" si="35"/>
        <v/>
      </c>
      <c r="S717" s="138" t="str" cm="1">
        <f t="array" ref="S717">IF(ISBLANK(INDEX('Infraestruturas Recolha'!$AB$31:$AF$105,INT((ROWS($B$1:B116)-1)/5)+1,MOD(ROWS($B$1:B116)-1,5)+1)),"",INDEX('Infraestruturas Recolha'!$AB$31:$AF$105,INT((ROWS($B$1:B116)-1)/5)+1,MOD(ROWS($B$1:B116)-1,5)+1))</f>
        <v/>
      </c>
      <c r="T717" s="138" t="str">
        <f>IF(OR(L717="",'Infraestruturas Recolha'!$X$108="",'Infraestruturas Recolha'!$X$108="(máximo 300 carateres)"),"",'Infraestruturas Recolha'!$X$108)</f>
        <v/>
      </c>
    </row>
    <row r="718" spans="1:20">
      <c r="A718" s="24" t="str">
        <f>IF(I718="","",IF(OR('Identificação da EG'!$B$7=0,'Identificação da EG'!$B$7=""),"",Capa!$C$10))</f>
        <v/>
      </c>
      <c r="B718" s="24" t="str">
        <f>IF(I718="","",IF(OR('Identificação da EG'!$B$7=0,'Identificação da EG'!$B$7=""),"",'Identificação da EG'!$B$7))</f>
        <v/>
      </c>
      <c r="C718" s="24" t="str">
        <f>IF(I718="","",IF(B718="","",VLOOKUP(B718,Auxiliar!$DK$23:$DL$45,2,0)))</f>
        <v/>
      </c>
      <c r="D718" s="24" t="str">
        <f>IF(I718="","",IF(OR('Identificação da EG'!$B$7=0,'Identificação da EG'!$B$7=""),"","Portugal"))</f>
        <v/>
      </c>
      <c r="E718" s="24" t="str">
        <f>IF(I718="","",'Identificação da EG'!$C$7)</f>
        <v/>
      </c>
      <c r="F718" s="24" t="str">
        <f>IF(I718="","",'Identificação da EG'!$E$7)</f>
        <v/>
      </c>
      <c r="G718" s="24" t="str">
        <f t="shared" si="34"/>
        <v/>
      </c>
      <c r="H718" s="24" t="str">
        <f>IF(I718="","",'Identificação da EG'!$D$7)</f>
        <v/>
      </c>
      <c r="I718" s="138" t="str">
        <f t="shared" si="33"/>
        <v/>
      </c>
      <c r="J718" s="138" t="str">
        <v/>
      </c>
      <c r="K718" s="138"/>
      <c r="L718" s="138" t="str">
        <v/>
      </c>
      <c r="M718" s="138"/>
      <c r="N718" s="138" t="str">
        <v/>
      </c>
      <c r="O718" s="138" t="str">
        <v/>
      </c>
      <c r="P718" s="138" t="str">
        <v/>
      </c>
      <c r="Q718" s="138" t="str">
        <f>IF(L717="","","Nº de alojamentos abrangidos")</f>
        <v/>
      </c>
      <c r="R718" s="138" t="str">
        <f t="shared" si="35"/>
        <v/>
      </c>
      <c r="S718" s="138" t="str" cm="1">
        <f t="array" ref="S718">IF(ISBLANK(INDEX('Infraestruturas Recolha'!$AB$31:$AF$105,INT((ROWS($B$1:B117)-1)/5)+1,MOD(ROWS($B$1:B117)-1,5)+1)),"",INDEX('Infraestruturas Recolha'!$AB$31:$AF$105,INT((ROWS($B$1:B117)-1)/5)+1,MOD(ROWS($B$1:B117)-1,5)+1))</f>
        <v/>
      </c>
      <c r="T718" s="138" t="str">
        <f>IF(OR(L718="",'Infraestruturas Recolha'!$X$108="",'Infraestruturas Recolha'!$X$108="(máximo 300 carateres)"),"",'Infraestruturas Recolha'!$X$108)</f>
        <v/>
      </c>
    </row>
    <row r="719" spans="1:20">
      <c r="A719" s="24" t="str">
        <f>IF(I719="","",IF(OR('Identificação da EG'!$B$7=0,'Identificação da EG'!$B$7=""),"",Capa!$C$10))</f>
        <v/>
      </c>
      <c r="B719" s="24" t="str">
        <f>IF(I719="","",IF(OR('Identificação da EG'!$B$7=0,'Identificação da EG'!$B$7=""),"",'Identificação da EG'!$B$7))</f>
        <v/>
      </c>
      <c r="C719" s="24" t="str">
        <f>IF(I719="","",IF(B719="","",VLOOKUP(B719,Auxiliar!$DK$23:$DL$45,2,0)))</f>
        <v/>
      </c>
      <c r="D719" s="24" t="str">
        <f>IF(I719="","",IF(OR('Identificação da EG'!$B$7=0,'Identificação da EG'!$B$7=""),"","Portugal"))</f>
        <v/>
      </c>
      <c r="E719" s="24" t="str">
        <f>IF(I719="","",'Identificação da EG'!$C$7)</f>
        <v/>
      </c>
      <c r="F719" s="24" t="str">
        <f>IF(I719="","",'Identificação da EG'!$E$7)</f>
        <v/>
      </c>
      <c r="G719" s="24" t="str">
        <f t="shared" si="34"/>
        <v/>
      </c>
      <c r="H719" s="24" t="str">
        <f>IF(I719="","",'Identificação da EG'!$D$7)</f>
        <v/>
      </c>
      <c r="I719" s="138" t="str">
        <f t="shared" si="33"/>
        <v/>
      </c>
      <c r="J719" s="138" t="str">
        <v/>
      </c>
      <c r="K719" s="138"/>
      <c r="L719" s="138" t="str">
        <v/>
      </c>
      <c r="M719" s="138"/>
      <c r="N719" s="138" t="str">
        <v/>
      </c>
      <c r="O719" s="138" t="str">
        <v/>
      </c>
      <c r="P719" s="138" t="str">
        <v/>
      </c>
      <c r="Q719" s="138" t="str">
        <f>IF(L717="","","Nº de estabelecimentos abrangidos")</f>
        <v/>
      </c>
      <c r="R719" s="138" t="str">
        <f t="shared" si="35"/>
        <v/>
      </c>
      <c r="S719" s="138" t="str" cm="1">
        <f t="array" ref="S719">IF(ISBLANK(INDEX('Infraestruturas Recolha'!$AB$31:$AF$105,INT((ROWS($B$1:B118)-1)/5)+1,MOD(ROWS($B$1:B118)-1,5)+1)),"",INDEX('Infraestruturas Recolha'!$AB$31:$AF$105,INT((ROWS($B$1:B118)-1)/5)+1,MOD(ROWS($B$1:B118)-1,5)+1))</f>
        <v/>
      </c>
      <c r="T719" s="138" t="str">
        <f>IF(OR(L719="",'Infraestruturas Recolha'!$X$108="",'Infraestruturas Recolha'!$X$108="(máximo 300 carateres)"),"",'Infraestruturas Recolha'!$X$108)</f>
        <v/>
      </c>
    </row>
    <row r="720" spans="1:20">
      <c r="A720" s="24" t="str">
        <f>IF(I720="","",IF(OR('Identificação da EG'!$B$7=0,'Identificação da EG'!$B$7=""),"",Capa!$C$10))</f>
        <v/>
      </c>
      <c r="B720" s="24" t="str">
        <f>IF(I720="","",IF(OR('Identificação da EG'!$B$7=0,'Identificação da EG'!$B$7=""),"",'Identificação da EG'!$B$7))</f>
        <v/>
      </c>
      <c r="C720" s="24" t="str">
        <f>IF(I720="","",IF(B720="","",VLOOKUP(B720,Auxiliar!$DK$23:$DL$45,2,0)))</f>
        <v/>
      </c>
      <c r="D720" s="24" t="str">
        <f>IF(I720="","",IF(OR('Identificação da EG'!$B$7=0,'Identificação da EG'!$B$7=""),"","Portugal"))</f>
        <v/>
      </c>
      <c r="E720" s="24" t="str">
        <f>IF(I720="","",'Identificação da EG'!$C$7)</f>
        <v/>
      </c>
      <c r="F720" s="24" t="str">
        <f>IF(I720="","",'Identificação da EG'!$E$7)</f>
        <v/>
      </c>
      <c r="G720" s="24" t="str">
        <f t="shared" si="34"/>
        <v/>
      </c>
      <c r="H720" s="24" t="str">
        <f>IF(I720="","",'Identificação da EG'!$D$7)</f>
        <v/>
      </c>
      <c r="I720" s="138" t="str">
        <f t="shared" si="33"/>
        <v/>
      </c>
      <c r="J720" s="138" t="str">
        <v/>
      </c>
      <c r="K720" s="138"/>
      <c r="L720" s="138" t="str">
        <v/>
      </c>
      <c r="M720" s="138"/>
      <c r="N720" s="138" t="str">
        <v/>
      </c>
      <c r="O720" s="138" t="str">
        <v/>
      </c>
      <c r="P720" s="138" t="str">
        <v/>
      </c>
      <c r="Q720" s="138" t="str">
        <f>IF(L718="","","Nº de alojamentos participantes")</f>
        <v/>
      </c>
      <c r="R720" s="138" t="str">
        <f t="shared" si="35"/>
        <v/>
      </c>
      <c r="S720" s="138" t="str" cm="1">
        <f t="array" ref="S720">IF(ISBLANK(INDEX('Infraestruturas Recolha'!$AB$31:$AF$105,INT((ROWS($B$1:B119)-1)/5)+1,MOD(ROWS($B$1:B119)-1,5)+1)),"",INDEX('Infraestruturas Recolha'!$AB$31:$AF$105,INT((ROWS($B$1:B119)-1)/5)+1,MOD(ROWS($B$1:B119)-1,5)+1))</f>
        <v/>
      </c>
      <c r="T720" s="138" t="str">
        <f>IF(OR(L720="",'Infraestruturas Recolha'!$X$108="",'Infraestruturas Recolha'!$X$108="(máximo 300 carateres)"),"",'Infraestruturas Recolha'!$X$108)</f>
        <v/>
      </c>
    </row>
    <row r="721" spans="1:20">
      <c r="A721" s="24" t="str">
        <f>IF(I721="","",IF(OR('Identificação da EG'!$B$7=0,'Identificação da EG'!$B$7=""),"",Capa!$C$10))</f>
        <v/>
      </c>
      <c r="B721" s="24" t="str">
        <f>IF(I721="","",IF(OR('Identificação da EG'!$B$7=0,'Identificação da EG'!$B$7=""),"",'Identificação da EG'!$B$7))</f>
        <v/>
      </c>
      <c r="C721" s="24" t="str">
        <f>IF(I721="","",IF(B721="","",VLOOKUP(B721,Auxiliar!$DK$23:$DL$45,2,0)))</f>
        <v/>
      </c>
      <c r="D721" s="24" t="str">
        <f>IF(I721="","",IF(OR('Identificação da EG'!$B$7=0,'Identificação da EG'!$B$7=""),"","Portugal"))</f>
        <v/>
      </c>
      <c r="E721" s="24" t="str">
        <f>IF(I721="","",'Identificação da EG'!$C$7)</f>
        <v/>
      </c>
      <c r="F721" s="24" t="str">
        <f>IF(I721="","",'Identificação da EG'!$E$7)</f>
        <v/>
      </c>
      <c r="G721" s="24" t="str">
        <f t="shared" si="34"/>
        <v/>
      </c>
      <c r="H721" s="24" t="str">
        <f>IF(I721="","",'Identificação da EG'!$D$7)</f>
        <v/>
      </c>
      <c r="I721" s="138" t="str">
        <f t="shared" si="33"/>
        <v/>
      </c>
      <c r="J721" s="138" t="str">
        <v/>
      </c>
      <c r="K721" s="138"/>
      <c r="L721" s="138" t="str">
        <v/>
      </c>
      <c r="M721" s="138"/>
      <c r="N721" s="138" t="str">
        <v/>
      </c>
      <c r="O721" s="138" t="str">
        <v/>
      </c>
      <c r="P721" s="138" t="str">
        <v/>
      </c>
      <c r="Q721" s="138" t="str">
        <f>IF(L719="","","Nº de estabelecimentos participantes")</f>
        <v/>
      </c>
      <c r="R721" s="138" t="str">
        <f t="shared" si="35"/>
        <v/>
      </c>
      <c r="S721" s="138" t="str" cm="1">
        <f t="array" ref="S721">IF(ISBLANK(INDEX('Infraestruturas Recolha'!$AB$31:$AF$105,INT((ROWS($B$1:B120)-1)/5)+1,MOD(ROWS($B$1:B120)-1,5)+1)),"",INDEX('Infraestruturas Recolha'!$AB$31:$AF$105,INT((ROWS($B$1:B120)-1)/5)+1,MOD(ROWS($B$1:B120)-1,5)+1))</f>
        <v/>
      </c>
      <c r="T721" s="138" t="str">
        <f>IF(OR(L721="",'Infraestruturas Recolha'!$X$108="",'Infraestruturas Recolha'!$X$108="(máximo 300 carateres)"),"",'Infraestruturas Recolha'!$X$108)</f>
        <v/>
      </c>
    </row>
    <row r="722" spans="1:20">
      <c r="A722" s="24" t="str">
        <f>IF(I722="","",IF(OR('Identificação da EG'!$B$7=0,'Identificação da EG'!$B$7=""),"",Capa!$C$10))</f>
        <v/>
      </c>
      <c r="B722" s="24" t="str">
        <f>IF(I722="","",IF(OR('Identificação da EG'!$B$7=0,'Identificação da EG'!$B$7=""),"",'Identificação da EG'!$B$7))</f>
        <v/>
      </c>
      <c r="C722" s="24" t="str">
        <f>IF(I722="","",IF(B722="","",VLOOKUP(B722,Auxiliar!$DK$23:$DL$45,2,0)))</f>
        <v/>
      </c>
      <c r="D722" s="24" t="str">
        <f>IF(I722="","",IF(OR('Identificação da EG'!$B$7=0,'Identificação da EG'!$B$7=""),"","Portugal"))</f>
        <v/>
      </c>
      <c r="E722" s="24" t="str">
        <f>IF(I722="","",'Identificação da EG'!$C$7)</f>
        <v/>
      </c>
      <c r="F722" s="24" t="str">
        <f>IF(I722="","",'Identificação da EG'!$E$7)</f>
        <v/>
      </c>
      <c r="G722" s="24" t="str">
        <f t="shared" si="34"/>
        <v/>
      </c>
      <c r="H722" s="24" t="str">
        <f>IF(I722="","",'Identificação da EG'!$D$7)</f>
        <v/>
      </c>
      <c r="I722" s="138" t="str">
        <f t="shared" si="33"/>
        <v/>
      </c>
      <c r="J722" s="138" t="str">
        <v/>
      </c>
      <c r="K722" s="138"/>
      <c r="L722" s="138" t="str">
        <v/>
      </c>
      <c r="M722" s="138"/>
      <c r="N722" s="138" t="str">
        <v/>
      </c>
      <c r="O722" s="138" t="str">
        <v/>
      </c>
      <c r="P722" s="138" t="str">
        <v/>
      </c>
      <c r="Q722" s="138" t="str">
        <f>IF(L722="","","Nº de infraestruturas")</f>
        <v/>
      </c>
      <c r="R722" s="138" t="str">
        <f t="shared" si="35"/>
        <v/>
      </c>
      <c r="S722" s="138" t="str" cm="1">
        <f t="array" ref="S722">IF(ISBLANK(INDEX('Infraestruturas Recolha'!$AB$31:$AF$105,INT((ROWS($B$1:B121)-1)/5)+1,MOD(ROWS($B$1:B121)-1,5)+1)),"",INDEX('Infraestruturas Recolha'!$AB$31:$AF$105,INT((ROWS($B$1:B121)-1)/5)+1,MOD(ROWS($B$1:B121)-1,5)+1))</f>
        <v/>
      </c>
      <c r="T722" s="138" t="str">
        <f>IF(OR(L722="",'Infraestruturas Recolha'!$X$108="",'Infraestruturas Recolha'!$X$108="(máximo 300 carateres)"),"",'Infraestruturas Recolha'!$X$108)</f>
        <v/>
      </c>
    </row>
    <row r="723" spans="1:20">
      <c r="A723" s="24" t="str">
        <f>IF(I723="","",IF(OR('Identificação da EG'!$B$7=0,'Identificação da EG'!$B$7=""),"",Capa!$C$10))</f>
        <v/>
      </c>
      <c r="B723" s="24" t="str">
        <f>IF(I723="","",IF(OR('Identificação da EG'!$B$7=0,'Identificação da EG'!$B$7=""),"",'Identificação da EG'!$B$7))</f>
        <v/>
      </c>
      <c r="C723" s="24" t="str">
        <f>IF(I723="","",IF(B723="","",VLOOKUP(B723,Auxiliar!$DK$23:$DL$45,2,0)))</f>
        <v/>
      </c>
      <c r="D723" s="24" t="str">
        <f>IF(I723="","",IF(OR('Identificação da EG'!$B$7=0,'Identificação da EG'!$B$7=""),"","Portugal"))</f>
        <v/>
      </c>
      <c r="E723" s="24" t="str">
        <f>IF(I723="","",'Identificação da EG'!$C$7)</f>
        <v/>
      </c>
      <c r="F723" s="24" t="str">
        <f>IF(I723="","",'Identificação da EG'!$E$7)</f>
        <v/>
      </c>
      <c r="G723" s="24" t="str">
        <f t="shared" si="34"/>
        <v/>
      </c>
      <c r="H723" s="24" t="str">
        <f>IF(I723="","",'Identificação da EG'!$D$7)</f>
        <v/>
      </c>
      <c r="I723" s="138" t="str">
        <f t="shared" si="33"/>
        <v/>
      </c>
      <c r="J723" s="138" t="str">
        <v/>
      </c>
      <c r="K723" s="138"/>
      <c r="L723" s="138" t="str">
        <v/>
      </c>
      <c r="M723" s="138"/>
      <c r="N723" s="138" t="str">
        <v/>
      </c>
      <c r="O723" s="138" t="str">
        <v/>
      </c>
      <c r="P723" s="138" t="str">
        <v/>
      </c>
      <c r="Q723" s="138" t="str">
        <f>IF(L722="","","Nº de alojamentos abrangidos")</f>
        <v/>
      </c>
      <c r="R723" s="138" t="str">
        <f t="shared" si="35"/>
        <v/>
      </c>
      <c r="S723" s="138" t="str" cm="1">
        <f t="array" ref="S723">IF(ISBLANK(INDEX('Infraestruturas Recolha'!$AB$31:$AF$105,INT((ROWS($B$1:B122)-1)/5)+1,MOD(ROWS($B$1:B122)-1,5)+1)),"",INDEX('Infraestruturas Recolha'!$AB$31:$AF$105,INT((ROWS($B$1:B122)-1)/5)+1,MOD(ROWS($B$1:B122)-1,5)+1))</f>
        <v/>
      </c>
      <c r="T723" s="138" t="str">
        <f>IF(OR(L723="",'Infraestruturas Recolha'!$X$108="",'Infraestruturas Recolha'!$X$108="(máximo 300 carateres)"),"",'Infraestruturas Recolha'!$X$108)</f>
        <v/>
      </c>
    </row>
    <row r="724" spans="1:20">
      <c r="A724" s="24" t="str">
        <f>IF(I724="","",IF(OR('Identificação da EG'!$B$7=0,'Identificação da EG'!$B$7=""),"",Capa!$C$10))</f>
        <v/>
      </c>
      <c r="B724" s="24" t="str">
        <f>IF(I724="","",IF(OR('Identificação da EG'!$B$7=0,'Identificação da EG'!$B$7=""),"",'Identificação da EG'!$B$7))</f>
        <v/>
      </c>
      <c r="C724" s="24" t="str">
        <f>IF(I724="","",IF(B724="","",VLOOKUP(B724,Auxiliar!$DK$23:$DL$45,2,0)))</f>
        <v/>
      </c>
      <c r="D724" s="24" t="str">
        <f>IF(I724="","",IF(OR('Identificação da EG'!$B$7=0,'Identificação da EG'!$B$7=""),"","Portugal"))</f>
        <v/>
      </c>
      <c r="E724" s="24" t="str">
        <f>IF(I724="","",'Identificação da EG'!$C$7)</f>
        <v/>
      </c>
      <c r="F724" s="24" t="str">
        <f>IF(I724="","",'Identificação da EG'!$E$7)</f>
        <v/>
      </c>
      <c r="G724" s="24" t="str">
        <f t="shared" si="34"/>
        <v/>
      </c>
      <c r="H724" s="24" t="str">
        <f>IF(I724="","",'Identificação da EG'!$D$7)</f>
        <v/>
      </c>
      <c r="I724" s="138" t="str">
        <f t="shared" si="33"/>
        <v/>
      </c>
      <c r="J724" s="138" t="str">
        <v/>
      </c>
      <c r="K724" s="138"/>
      <c r="L724" s="138" t="str">
        <v/>
      </c>
      <c r="M724" s="138"/>
      <c r="N724" s="138" t="str">
        <v/>
      </c>
      <c r="O724" s="138" t="str">
        <v/>
      </c>
      <c r="P724" s="138" t="str">
        <v/>
      </c>
      <c r="Q724" s="138" t="str">
        <f>IF(L722="","","Nº de estabelecimentos abrangidos")</f>
        <v/>
      </c>
      <c r="R724" s="138" t="str">
        <f t="shared" si="35"/>
        <v/>
      </c>
      <c r="S724" s="138" t="str" cm="1">
        <f t="array" ref="S724">IF(ISBLANK(INDEX('Infraestruturas Recolha'!$AB$31:$AF$105,INT((ROWS($B$1:B123)-1)/5)+1,MOD(ROWS($B$1:B123)-1,5)+1)),"",INDEX('Infraestruturas Recolha'!$AB$31:$AF$105,INT((ROWS($B$1:B123)-1)/5)+1,MOD(ROWS($B$1:B123)-1,5)+1))</f>
        <v/>
      </c>
      <c r="T724" s="138" t="str">
        <f>IF(OR(L724="",'Infraestruturas Recolha'!$X$108="",'Infraestruturas Recolha'!$X$108="(máximo 300 carateres)"),"",'Infraestruturas Recolha'!$X$108)</f>
        <v/>
      </c>
    </row>
    <row r="725" spans="1:20">
      <c r="A725" s="24" t="str">
        <f>IF(I725="","",IF(OR('Identificação da EG'!$B$7=0,'Identificação da EG'!$B$7=""),"",Capa!$C$10))</f>
        <v/>
      </c>
      <c r="B725" s="24" t="str">
        <f>IF(I725="","",IF(OR('Identificação da EG'!$B$7=0,'Identificação da EG'!$B$7=""),"",'Identificação da EG'!$B$7))</f>
        <v/>
      </c>
      <c r="C725" s="24" t="str">
        <f>IF(I725="","",IF(B725="","",VLOOKUP(B725,Auxiliar!$DK$23:$DL$45,2,0)))</f>
        <v/>
      </c>
      <c r="D725" s="24" t="str">
        <f>IF(I725="","",IF(OR('Identificação da EG'!$B$7=0,'Identificação da EG'!$B$7=""),"","Portugal"))</f>
        <v/>
      </c>
      <c r="E725" s="24" t="str">
        <f>IF(I725="","",'Identificação da EG'!$C$7)</f>
        <v/>
      </c>
      <c r="F725" s="24" t="str">
        <f>IF(I725="","",'Identificação da EG'!$E$7)</f>
        <v/>
      </c>
      <c r="G725" s="24" t="str">
        <f t="shared" si="34"/>
        <v/>
      </c>
      <c r="H725" s="24" t="str">
        <f>IF(I725="","",'Identificação da EG'!$D$7)</f>
        <v/>
      </c>
      <c r="I725" s="138" t="str">
        <f t="shared" si="33"/>
        <v/>
      </c>
      <c r="J725" s="138" t="str">
        <v/>
      </c>
      <c r="K725" s="138"/>
      <c r="L725" s="138" t="str">
        <v/>
      </c>
      <c r="M725" s="138"/>
      <c r="N725" s="138" t="str">
        <v/>
      </c>
      <c r="O725" s="138" t="str">
        <v/>
      </c>
      <c r="P725" s="138" t="str">
        <v/>
      </c>
      <c r="Q725" s="138" t="str">
        <f>IF(L723="","","Nº de alojamentos participantes")</f>
        <v/>
      </c>
      <c r="R725" s="138" t="str">
        <f t="shared" si="35"/>
        <v/>
      </c>
      <c r="S725" s="138" t="str" cm="1">
        <f t="array" ref="S725">IF(ISBLANK(INDEX('Infraestruturas Recolha'!$AB$31:$AF$105,INT((ROWS($B$1:B124)-1)/5)+1,MOD(ROWS($B$1:B124)-1,5)+1)),"",INDEX('Infraestruturas Recolha'!$AB$31:$AF$105,INT((ROWS($B$1:B124)-1)/5)+1,MOD(ROWS($B$1:B124)-1,5)+1))</f>
        <v/>
      </c>
      <c r="T725" s="138" t="str">
        <f>IF(OR(L725="",'Infraestruturas Recolha'!$X$108="",'Infraestruturas Recolha'!$X$108="(máximo 300 carateres)"),"",'Infraestruturas Recolha'!$X$108)</f>
        <v/>
      </c>
    </row>
    <row r="726" spans="1:20">
      <c r="A726" s="24" t="str">
        <f>IF(I726="","",IF(OR('Identificação da EG'!$B$7=0,'Identificação da EG'!$B$7=""),"",Capa!$C$10))</f>
        <v/>
      </c>
      <c r="B726" s="24" t="str">
        <f>IF(I726="","",IF(OR('Identificação da EG'!$B$7=0,'Identificação da EG'!$B$7=""),"",'Identificação da EG'!$B$7))</f>
        <v/>
      </c>
      <c r="C726" s="24" t="str">
        <f>IF(I726="","",IF(B726="","",VLOOKUP(B726,Auxiliar!$DK$23:$DL$45,2,0)))</f>
        <v/>
      </c>
      <c r="D726" s="24" t="str">
        <f>IF(I726="","",IF(OR('Identificação da EG'!$B$7=0,'Identificação da EG'!$B$7=""),"","Portugal"))</f>
        <v/>
      </c>
      <c r="E726" s="24" t="str">
        <f>IF(I726="","",'Identificação da EG'!$C$7)</f>
        <v/>
      </c>
      <c r="F726" s="24" t="str">
        <f>IF(I726="","",'Identificação da EG'!$E$7)</f>
        <v/>
      </c>
      <c r="G726" s="24" t="str">
        <f t="shared" si="34"/>
        <v/>
      </c>
      <c r="H726" s="24" t="str">
        <f>IF(I726="","",'Identificação da EG'!$D$7)</f>
        <v/>
      </c>
      <c r="I726" s="138" t="str">
        <f t="shared" si="33"/>
        <v/>
      </c>
      <c r="J726" s="138" t="str">
        <v/>
      </c>
      <c r="K726" s="138"/>
      <c r="L726" s="138" t="str">
        <v/>
      </c>
      <c r="M726" s="138"/>
      <c r="N726" s="138" t="str">
        <v/>
      </c>
      <c r="O726" s="138" t="str">
        <v/>
      </c>
      <c r="P726" s="138" t="str">
        <v/>
      </c>
      <c r="Q726" s="138" t="str">
        <f>IF(L724="","","Nº de estabelecimentos participantes")</f>
        <v/>
      </c>
      <c r="R726" s="138" t="str">
        <f t="shared" si="35"/>
        <v/>
      </c>
      <c r="S726" s="138" t="str" cm="1">
        <f t="array" ref="S726">IF(ISBLANK(INDEX('Infraestruturas Recolha'!$AB$31:$AF$105,INT((ROWS($B$1:B125)-1)/5)+1,MOD(ROWS($B$1:B125)-1,5)+1)),"",INDEX('Infraestruturas Recolha'!$AB$31:$AF$105,INT((ROWS($B$1:B125)-1)/5)+1,MOD(ROWS($B$1:B125)-1,5)+1))</f>
        <v/>
      </c>
      <c r="T726" s="138" t="str">
        <f>IF(OR(L726="",'Infraestruturas Recolha'!$X$108="",'Infraestruturas Recolha'!$X$108="(máximo 300 carateres)"),"",'Infraestruturas Recolha'!$X$108)</f>
        <v/>
      </c>
    </row>
    <row r="727" spans="1:20">
      <c r="A727" s="24" t="str">
        <f>IF(I727="","",IF(OR('Identificação da EG'!$B$7=0,'Identificação da EG'!$B$7=""),"",Capa!$C$10))</f>
        <v/>
      </c>
      <c r="B727" s="24" t="str">
        <f>IF(I727="","",IF(OR('Identificação da EG'!$B$7=0,'Identificação da EG'!$B$7=""),"",'Identificação da EG'!$B$7))</f>
        <v/>
      </c>
      <c r="C727" s="24" t="str">
        <f>IF(I727="","",IF(B727="","",VLOOKUP(B727,Auxiliar!$DK$23:$DL$45,2,0)))</f>
        <v/>
      </c>
      <c r="D727" s="24" t="str">
        <f>IF(I727="","",IF(OR('Identificação da EG'!$B$7=0,'Identificação da EG'!$B$7=""),"","Portugal"))</f>
        <v/>
      </c>
      <c r="E727" s="24" t="str">
        <f>IF(I727="","",'Identificação da EG'!$C$7)</f>
        <v/>
      </c>
      <c r="F727" s="24" t="str">
        <f>IF(I727="","",'Identificação da EG'!$E$7)</f>
        <v/>
      </c>
      <c r="G727" s="24" t="str">
        <f t="shared" si="34"/>
        <v/>
      </c>
      <c r="H727" s="24" t="str">
        <f>IF(I727="","",'Identificação da EG'!$D$7)</f>
        <v/>
      </c>
      <c r="I727" s="138" t="str">
        <f t="shared" si="33"/>
        <v/>
      </c>
      <c r="J727" s="138" t="str">
        <v/>
      </c>
      <c r="K727" s="138"/>
      <c r="L727" s="138" t="str">
        <v/>
      </c>
      <c r="M727" s="138"/>
      <c r="N727" s="138" t="str">
        <v/>
      </c>
      <c r="O727" s="138" t="str">
        <v/>
      </c>
      <c r="P727" s="138" t="str">
        <v/>
      </c>
      <c r="Q727" s="138" t="str">
        <f>IF(L727="","","Nº de infraestruturas")</f>
        <v/>
      </c>
      <c r="R727" s="138" t="str">
        <f t="shared" si="35"/>
        <v/>
      </c>
      <c r="S727" s="138" t="str" cm="1">
        <f t="array" ref="S727">IF(ISBLANK(INDEX('Infraestruturas Recolha'!$AB$31:$AF$105,INT((ROWS($B$1:B126)-1)/5)+1,MOD(ROWS($B$1:B126)-1,5)+1)),"",INDEX('Infraestruturas Recolha'!$AB$31:$AF$105,INT((ROWS($B$1:B126)-1)/5)+1,MOD(ROWS($B$1:B126)-1,5)+1))</f>
        <v/>
      </c>
      <c r="T727" s="138" t="str">
        <f>IF(OR(L727="",'Infraestruturas Recolha'!$X$108="",'Infraestruturas Recolha'!$X$108="(máximo 300 carateres)"),"",'Infraestruturas Recolha'!$X$108)</f>
        <v/>
      </c>
    </row>
    <row r="728" spans="1:20">
      <c r="A728" s="24" t="str">
        <f>IF(I728="","",IF(OR('Identificação da EG'!$B$7=0,'Identificação da EG'!$B$7=""),"",Capa!$C$10))</f>
        <v/>
      </c>
      <c r="B728" s="24" t="str">
        <f>IF(I728="","",IF(OR('Identificação da EG'!$B$7=0,'Identificação da EG'!$B$7=""),"",'Identificação da EG'!$B$7))</f>
        <v/>
      </c>
      <c r="C728" s="24" t="str">
        <f>IF(I728="","",IF(B728="","",VLOOKUP(B728,Auxiliar!$DK$23:$DL$45,2,0)))</f>
        <v/>
      </c>
      <c r="D728" s="24" t="str">
        <f>IF(I728="","",IF(OR('Identificação da EG'!$B$7=0,'Identificação da EG'!$B$7=""),"","Portugal"))</f>
        <v/>
      </c>
      <c r="E728" s="24" t="str">
        <f>IF(I728="","",'Identificação da EG'!$C$7)</f>
        <v/>
      </c>
      <c r="F728" s="24" t="str">
        <f>IF(I728="","",'Identificação da EG'!$E$7)</f>
        <v/>
      </c>
      <c r="G728" s="24" t="str">
        <f t="shared" si="34"/>
        <v/>
      </c>
      <c r="H728" s="24" t="str">
        <f>IF(I728="","",'Identificação da EG'!$D$7)</f>
        <v/>
      </c>
      <c r="I728" s="138" t="str">
        <f t="shared" si="33"/>
        <v/>
      </c>
      <c r="J728" s="138" t="str">
        <v/>
      </c>
      <c r="K728" s="138"/>
      <c r="L728" s="138" t="str">
        <v/>
      </c>
      <c r="M728" s="138"/>
      <c r="N728" s="138" t="str">
        <v/>
      </c>
      <c r="O728" s="138" t="str">
        <v/>
      </c>
      <c r="P728" s="138" t="str">
        <v/>
      </c>
      <c r="Q728" s="138" t="str">
        <f>IF(L727="","","Nº de alojamentos abrangidos")</f>
        <v/>
      </c>
      <c r="R728" s="138" t="str">
        <f t="shared" si="35"/>
        <v/>
      </c>
      <c r="S728" s="138" t="str" cm="1">
        <f t="array" ref="S728">IF(ISBLANK(INDEX('Infraestruturas Recolha'!$AB$31:$AF$105,INT((ROWS($B$1:B127)-1)/5)+1,MOD(ROWS($B$1:B127)-1,5)+1)),"",INDEX('Infraestruturas Recolha'!$AB$31:$AF$105,INT((ROWS($B$1:B127)-1)/5)+1,MOD(ROWS($B$1:B127)-1,5)+1))</f>
        <v/>
      </c>
      <c r="T728" s="138" t="str">
        <f>IF(OR(L728="",'Infraestruturas Recolha'!$X$108="",'Infraestruturas Recolha'!$X$108="(máximo 300 carateres)"),"",'Infraestruturas Recolha'!$X$108)</f>
        <v/>
      </c>
    </row>
    <row r="729" spans="1:20">
      <c r="A729" s="24" t="str">
        <f>IF(I729="","",IF(OR('Identificação da EG'!$B$7=0,'Identificação da EG'!$B$7=""),"",Capa!$C$10))</f>
        <v/>
      </c>
      <c r="B729" s="24" t="str">
        <f>IF(I729="","",IF(OR('Identificação da EG'!$B$7=0,'Identificação da EG'!$B$7=""),"",'Identificação da EG'!$B$7))</f>
        <v/>
      </c>
      <c r="C729" s="24" t="str">
        <f>IF(I729="","",IF(B729="","",VLOOKUP(B729,Auxiliar!$DK$23:$DL$45,2,0)))</f>
        <v/>
      </c>
      <c r="D729" s="24" t="str">
        <f>IF(I729="","",IF(OR('Identificação da EG'!$B$7=0,'Identificação da EG'!$B$7=""),"","Portugal"))</f>
        <v/>
      </c>
      <c r="E729" s="24" t="str">
        <f>IF(I729="","",'Identificação da EG'!$C$7)</f>
        <v/>
      </c>
      <c r="F729" s="24" t="str">
        <f>IF(I729="","",'Identificação da EG'!$E$7)</f>
        <v/>
      </c>
      <c r="G729" s="24" t="str">
        <f t="shared" si="34"/>
        <v/>
      </c>
      <c r="H729" s="24" t="str">
        <f>IF(I729="","",'Identificação da EG'!$D$7)</f>
        <v/>
      </c>
      <c r="I729" s="138" t="str">
        <f t="shared" si="33"/>
        <v/>
      </c>
      <c r="J729" s="138" t="str">
        <v/>
      </c>
      <c r="K729" s="138"/>
      <c r="L729" s="138" t="str">
        <v/>
      </c>
      <c r="M729" s="138"/>
      <c r="N729" s="138" t="str">
        <v/>
      </c>
      <c r="O729" s="138" t="str">
        <v/>
      </c>
      <c r="P729" s="138" t="str">
        <v/>
      </c>
      <c r="Q729" s="138" t="str">
        <f>IF(L727="","","Nº de estabelecimentos abrangidos")</f>
        <v/>
      </c>
      <c r="R729" s="138" t="str">
        <f t="shared" si="35"/>
        <v/>
      </c>
      <c r="S729" s="138" t="str" cm="1">
        <f t="array" ref="S729">IF(ISBLANK(INDEX('Infraestruturas Recolha'!$AB$31:$AF$105,INT((ROWS($B$1:B128)-1)/5)+1,MOD(ROWS($B$1:B128)-1,5)+1)),"",INDEX('Infraestruturas Recolha'!$AB$31:$AF$105,INT((ROWS($B$1:B128)-1)/5)+1,MOD(ROWS($B$1:B128)-1,5)+1))</f>
        <v/>
      </c>
      <c r="T729" s="138" t="str">
        <f>IF(OR(L729="",'Infraestruturas Recolha'!$X$108="",'Infraestruturas Recolha'!$X$108="(máximo 300 carateres)"),"",'Infraestruturas Recolha'!$X$108)</f>
        <v/>
      </c>
    </row>
    <row r="730" spans="1:20">
      <c r="A730" s="24" t="str">
        <f>IF(I730="","",IF(OR('Identificação da EG'!$B$7=0,'Identificação da EG'!$B$7=""),"",Capa!$C$10))</f>
        <v/>
      </c>
      <c r="B730" s="24" t="str">
        <f>IF(I730="","",IF(OR('Identificação da EG'!$B$7=0,'Identificação da EG'!$B$7=""),"",'Identificação da EG'!$B$7))</f>
        <v/>
      </c>
      <c r="C730" s="24" t="str">
        <f>IF(I730="","",IF(B730="","",VLOOKUP(B730,Auxiliar!$DK$23:$DL$45,2,0)))</f>
        <v/>
      </c>
      <c r="D730" s="24" t="str">
        <f>IF(I730="","",IF(OR('Identificação da EG'!$B$7=0,'Identificação da EG'!$B$7=""),"","Portugal"))</f>
        <v/>
      </c>
      <c r="E730" s="24" t="str">
        <f>IF(I730="","",'Identificação da EG'!$C$7)</f>
        <v/>
      </c>
      <c r="F730" s="24" t="str">
        <f>IF(I730="","",'Identificação da EG'!$E$7)</f>
        <v/>
      </c>
      <c r="G730" s="24" t="str">
        <f t="shared" si="34"/>
        <v/>
      </c>
      <c r="H730" s="24" t="str">
        <f>IF(I730="","",'Identificação da EG'!$D$7)</f>
        <v/>
      </c>
      <c r="I730" s="138" t="str">
        <f t="shared" si="33"/>
        <v/>
      </c>
      <c r="J730" s="138" t="str">
        <v/>
      </c>
      <c r="K730" s="138"/>
      <c r="L730" s="138" t="str">
        <v/>
      </c>
      <c r="M730" s="138"/>
      <c r="N730" s="138" t="str">
        <v/>
      </c>
      <c r="O730" s="138" t="str">
        <v/>
      </c>
      <c r="P730" s="138" t="str">
        <v/>
      </c>
      <c r="Q730" s="138" t="str">
        <f>IF(L728="","","Nº de alojamentos participantes")</f>
        <v/>
      </c>
      <c r="R730" s="138" t="str">
        <f t="shared" si="35"/>
        <v/>
      </c>
      <c r="S730" s="138" t="str" cm="1">
        <f t="array" ref="S730">IF(ISBLANK(INDEX('Infraestruturas Recolha'!$AB$31:$AF$105,INT((ROWS($B$1:B129)-1)/5)+1,MOD(ROWS($B$1:B129)-1,5)+1)),"",INDEX('Infraestruturas Recolha'!$AB$31:$AF$105,INT((ROWS($B$1:B129)-1)/5)+1,MOD(ROWS($B$1:B129)-1,5)+1))</f>
        <v/>
      </c>
      <c r="T730" s="138" t="str">
        <f>IF(OR(L730="",'Infraestruturas Recolha'!$X$108="",'Infraestruturas Recolha'!$X$108="(máximo 300 carateres)"),"",'Infraestruturas Recolha'!$X$108)</f>
        <v/>
      </c>
    </row>
    <row r="731" spans="1:20">
      <c r="A731" s="24" t="str">
        <f>IF(I731="","",IF(OR('Identificação da EG'!$B$7=0,'Identificação da EG'!$B$7=""),"",Capa!$C$10))</f>
        <v/>
      </c>
      <c r="B731" s="24" t="str">
        <f>IF(I731="","",IF(OR('Identificação da EG'!$B$7=0,'Identificação da EG'!$B$7=""),"",'Identificação da EG'!$B$7))</f>
        <v/>
      </c>
      <c r="C731" s="24" t="str">
        <f>IF(I731="","",IF(B731="","",VLOOKUP(B731,Auxiliar!$DK$23:$DL$45,2,0)))</f>
        <v/>
      </c>
      <c r="D731" s="24" t="str">
        <f>IF(I731="","",IF(OR('Identificação da EG'!$B$7=0,'Identificação da EG'!$B$7=""),"","Portugal"))</f>
        <v/>
      </c>
      <c r="E731" s="24" t="str">
        <f>IF(I731="","",'Identificação da EG'!$C$7)</f>
        <v/>
      </c>
      <c r="F731" s="24" t="str">
        <f>IF(I731="","",'Identificação da EG'!$E$7)</f>
        <v/>
      </c>
      <c r="G731" s="24" t="str">
        <f t="shared" si="34"/>
        <v/>
      </c>
      <c r="H731" s="24" t="str">
        <f>IF(I731="","",'Identificação da EG'!$D$7)</f>
        <v/>
      </c>
      <c r="I731" s="138" t="str">
        <f t="shared" ref="I731:I794" si="36">IF(L731="","","Recolha seletiva de biorresíduos verdes")</f>
        <v/>
      </c>
      <c r="J731" s="138" t="str">
        <v/>
      </c>
      <c r="K731" s="138"/>
      <c r="L731" s="138" t="str">
        <v/>
      </c>
      <c r="M731" s="138"/>
      <c r="N731" s="138" t="str">
        <v/>
      </c>
      <c r="O731" s="138" t="str">
        <v/>
      </c>
      <c r="P731" s="138" t="str">
        <v/>
      </c>
      <c r="Q731" s="138" t="str">
        <f>IF(L729="","","Nº de estabelecimentos participantes")</f>
        <v/>
      </c>
      <c r="R731" s="138" t="str">
        <f t="shared" si="35"/>
        <v/>
      </c>
      <c r="S731" s="138" t="str" cm="1">
        <f t="array" ref="S731">IF(ISBLANK(INDEX('Infraestruturas Recolha'!$AB$31:$AF$105,INT((ROWS($B$1:B130)-1)/5)+1,MOD(ROWS($B$1:B130)-1,5)+1)),"",INDEX('Infraestruturas Recolha'!$AB$31:$AF$105,INT((ROWS($B$1:B130)-1)/5)+1,MOD(ROWS($B$1:B130)-1,5)+1))</f>
        <v/>
      </c>
      <c r="T731" s="138" t="str">
        <f>IF(OR(L731="",'Infraestruturas Recolha'!$X$108="",'Infraestruturas Recolha'!$X$108="(máximo 300 carateres)"),"",'Infraestruturas Recolha'!$X$108)</f>
        <v/>
      </c>
    </row>
    <row r="732" spans="1:20">
      <c r="A732" s="24" t="str">
        <f>IF(I732="","",IF(OR('Identificação da EG'!$B$7=0,'Identificação da EG'!$B$7=""),"",Capa!$C$10))</f>
        <v/>
      </c>
      <c r="B732" s="24" t="str">
        <f>IF(I732="","",IF(OR('Identificação da EG'!$B$7=0,'Identificação da EG'!$B$7=""),"",'Identificação da EG'!$B$7))</f>
        <v/>
      </c>
      <c r="C732" s="24" t="str">
        <f>IF(I732="","",IF(B732="","",VLOOKUP(B732,Auxiliar!$DK$23:$DL$45,2,0)))</f>
        <v/>
      </c>
      <c r="D732" s="24" t="str">
        <f>IF(I732="","",IF(OR('Identificação da EG'!$B$7=0,'Identificação da EG'!$B$7=""),"","Portugal"))</f>
        <v/>
      </c>
      <c r="E732" s="24" t="str">
        <f>IF(I732="","",'Identificação da EG'!$C$7)</f>
        <v/>
      </c>
      <c r="F732" s="24" t="str">
        <f>IF(I732="","",'Identificação da EG'!$E$7)</f>
        <v/>
      </c>
      <c r="G732" s="24" t="str">
        <f t="shared" si="34"/>
        <v/>
      </c>
      <c r="H732" s="24" t="str">
        <f>IF(I732="","",'Identificação da EG'!$D$7)</f>
        <v/>
      </c>
      <c r="I732" s="138" t="str">
        <f t="shared" si="36"/>
        <v/>
      </c>
      <c r="J732" s="138" t="str">
        <v/>
      </c>
      <c r="K732" s="138"/>
      <c r="L732" s="138" t="str">
        <v/>
      </c>
      <c r="M732" s="138"/>
      <c r="N732" s="138" t="str">
        <v/>
      </c>
      <c r="O732" s="138" t="str">
        <v/>
      </c>
      <c r="P732" s="138" t="str">
        <v/>
      </c>
      <c r="Q732" s="138" t="str">
        <f>IF(L732="","","Nº de infraestruturas")</f>
        <v/>
      </c>
      <c r="R732" s="138" t="str">
        <f t="shared" si="35"/>
        <v/>
      </c>
      <c r="S732" s="138" t="str" cm="1">
        <f t="array" ref="S732">IF(ISBLANK(INDEX('Infraestruturas Recolha'!$AB$31:$AF$105,INT((ROWS($B$1:B131)-1)/5)+1,MOD(ROWS($B$1:B131)-1,5)+1)),"",INDEX('Infraestruturas Recolha'!$AB$31:$AF$105,INT((ROWS($B$1:B131)-1)/5)+1,MOD(ROWS($B$1:B131)-1,5)+1))</f>
        <v/>
      </c>
      <c r="T732" s="138" t="str">
        <f>IF(OR(L732="",'Infraestruturas Recolha'!$X$108="",'Infraestruturas Recolha'!$X$108="(máximo 300 carateres)"),"",'Infraestruturas Recolha'!$X$108)</f>
        <v/>
      </c>
    </row>
    <row r="733" spans="1:20">
      <c r="A733" s="24" t="str">
        <f>IF(I733="","",IF(OR('Identificação da EG'!$B$7=0,'Identificação da EG'!$B$7=""),"",Capa!$C$10))</f>
        <v/>
      </c>
      <c r="B733" s="24" t="str">
        <f>IF(I733="","",IF(OR('Identificação da EG'!$B$7=0,'Identificação da EG'!$B$7=""),"",'Identificação da EG'!$B$7))</f>
        <v/>
      </c>
      <c r="C733" s="24" t="str">
        <f>IF(I733="","",IF(B733="","",VLOOKUP(B733,Auxiliar!$DK$23:$DL$45,2,0)))</f>
        <v/>
      </c>
      <c r="D733" s="24" t="str">
        <f>IF(I733="","",IF(OR('Identificação da EG'!$B$7=0,'Identificação da EG'!$B$7=""),"","Portugal"))</f>
        <v/>
      </c>
      <c r="E733" s="24" t="str">
        <f>IF(I733="","",'Identificação da EG'!$C$7)</f>
        <v/>
      </c>
      <c r="F733" s="24" t="str">
        <f>IF(I733="","",'Identificação da EG'!$E$7)</f>
        <v/>
      </c>
      <c r="G733" s="24" t="str">
        <f t="shared" si="34"/>
        <v/>
      </c>
      <c r="H733" s="24" t="str">
        <f>IF(I733="","",'Identificação da EG'!$D$7)</f>
        <v/>
      </c>
      <c r="I733" s="138" t="str">
        <f t="shared" si="36"/>
        <v/>
      </c>
      <c r="J733" s="138" t="str">
        <v/>
      </c>
      <c r="K733" s="138"/>
      <c r="L733" s="138" t="str">
        <v/>
      </c>
      <c r="M733" s="138"/>
      <c r="N733" s="138" t="str">
        <v/>
      </c>
      <c r="O733" s="138" t="str">
        <v/>
      </c>
      <c r="P733" s="138" t="str">
        <v/>
      </c>
      <c r="Q733" s="138" t="str">
        <f>IF(L732="","","Nº de alojamentos abrangidos")</f>
        <v/>
      </c>
      <c r="R733" s="138" t="str">
        <f t="shared" si="35"/>
        <v/>
      </c>
      <c r="S733" s="138" t="str" cm="1">
        <f t="array" ref="S733">IF(ISBLANK(INDEX('Infraestruturas Recolha'!$AB$31:$AF$105,INT((ROWS($B$1:B132)-1)/5)+1,MOD(ROWS($B$1:B132)-1,5)+1)),"",INDEX('Infraestruturas Recolha'!$AB$31:$AF$105,INT((ROWS($B$1:B132)-1)/5)+1,MOD(ROWS($B$1:B132)-1,5)+1))</f>
        <v/>
      </c>
      <c r="T733" s="138" t="str">
        <f>IF(OR(L733="",'Infraestruturas Recolha'!$X$108="",'Infraestruturas Recolha'!$X$108="(máximo 300 carateres)"),"",'Infraestruturas Recolha'!$X$108)</f>
        <v/>
      </c>
    </row>
    <row r="734" spans="1:20">
      <c r="A734" s="24" t="str">
        <f>IF(I734="","",IF(OR('Identificação da EG'!$B$7=0,'Identificação da EG'!$B$7=""),"",Capa!$C$10))</f>
        <v/>
      </c>
      <c r="B734" s="24" t="str">
        <f>IF(I734="","",IF(OR('Identificação da EG'!$B$7=0,'Identificação da EG'!$B$7=""),"",'Identificação da EG'!$B$7))</f>
        <v/>
      </c>
      <c r="C734" s="24" t="str">
        <f>IF(I734="","",IF(B734="","",VLOOKUP(B734,Auxiliar!$DK$23:$DL$45,2,0)))</f>
        <v/>
      </c>
      <c r="D734" s="24" t="str">
        <f>IF(I734="","",IF(OR('Identificação da EG'!$B$7=0,'Identificação da EG'!$B$7=""),"","Portugal"))</f>
        <v/>
      </c>
      <c r="E734" s="24" t="str">
        <f>IF(I734="","",'Identificação da EG'!$C$7)</f>
        <v/>
      </c>
      <c r="F734" s="24" t="str">
        <f>IF(I734="","",'Identificação da EG'!$E$7)</f>
        <v/>
      </c>
      <c r="G734" s="24" t="str">
        <f t="shared" si="34"/>
        <v/>
      </c>
      <c r="H734" s="24" t="str">
        <f>IF(I734="","",'Identificação da EG'!$D$7)</f>
        <v/>
      </c>
      <c r="I734" s="138" t="str">
        <f t="shared" si="36"/>
        <v/>
      </c>
      <c r="J734" s="138" t="str">
        <v/>
      </c>
      <c r="K734" s="138"/>
      <c r="L734" s="138" t="str">
        <v/>
      </c>
      <c r="M734" s="138"/>
      <c r="N734" s="138" t="str">
        <v/>
      </c>
      <c r="O734" s="138" t="str">
        <v/>
      </c>
      <c r="P734" s="138" t="str">
        <v/>
      </c>
      <c r="Q734" s="138" t="str">
        <f>IF(L732="","","Nº de estabelecimentos abrangidos")</f>
        <v/>
      </c>
      <c r="R734" s="138" t="str">
        <f t="shared" si="35"/>
        <v/>
      </c>
      <c r="S734" s="138" t="str" cm="1">
        <f t="array" ref="S734">IF(ISBLANK(INDEX('Infraestruturas Recolha'!$AB$31:$AF$105,INT((ROWS($B$1:B133)-1)/5)+1,MOD(ROWS($B$1:B133)-1,5)+1)),"",INDEX('Infraestruturas Recolha'!$AB$31:$AF$105,INT((ROWS($B$1:B133)-1)/5)+1,MOD(ROWS($B$1:B133)-1,5)+1))</f>
        <v/>
      </c>
      <c r="T734" s="138" t="str">
        <f>IF(OR(L734="",'Infraestruturas Recolha'!$X$108="",'Infraestruturas Recolha'!$X$108="(máximo 300 carateres)"),"",'Infraestruturas Recolha'!$X$108)</f>
        <v/>
      </c>
    </row>
    <row r="735" spans="1:20">
      <c r="A735" s="24" t="str">
        <f>IF(I735="","",IF(OR('Identificação da EG'!$B$7=0,'Identificação da EG'!$B$7=""),"",Capa!$C$10))</f>
        <v/>
      </c>
      <c r="B735" s="24" t="str">
        <f>IF(I735="","",IF(OR('Identificação da EG'!$B$7=0,'Identificação da EG'!$B$7=""),"",'Identificação da EG'!$B$7))</f>
        <v/>
      </c>
      <c r="C735" s="24" t="str">
        <f>IF(I735="","",IF(B735="","",VLOOKUP(B735,Auxiliar!$DK$23:$DL$45,2,0)))</f>
        <v/>
      </c>
      <c r="D735" s="24" t="str">
        <f>IF(I735="","",IF(OR('Identificação da EG'!$B$7=0,'Identificação da EG'!$B$7=""),"","Portugal"))</f>
        <v/>
      </c>
      <c r="E735" s="24" t="str">
        <f>IF(I735="","",'Identificação da EG'!$C$7)</f>
        <v/>
      </c>
      <c r="F735" s="24" t="str">
        <f>IF(I735="","",'Identificação da EG'!$E$7)</f>
        <v/>
      </c>
      <c r="G735" s="24" t="str">
        <f t="shared" si="34"/>
        <v/>
      </c>
      <c r="H735" s="24" t="str">
        <f>IF(I735="","",'Identificação da EG'!$D$7)</f>
        <v/>
      </c>
      <c r="I735" s="138" t="str">
        <f t="shared" si="36"/>
        <v/>
      </c>
      <c r="J735" s="138" t="str">
        <v/>
      </c>
      <c r="K735" s="138"/>
      <c r="L735" s="138" t="str">
        <v/>
      </c>
      <c r="M735" s="138"/>
      <c r="N735" s="138" t="str">
        <v/>
      </c>
      <c r="O735" s="138" t="str">
        <v/>
      </c>
      <c r="P735" s="138" t="str">
        <v/>
      </c>
      <c r="Q735" s="138" t="str">
        <f>IF(L733="","","Nº de alojamentos participantes")</f>
        <v/>
      </c>
      <c r="R735" s="138" t="str">
        <f t="shared" si="35"/>
        <v/>
      </c>
      <c r="S735" s="138" t="str" cm="1">
        <f t="array" ref="S735">IF(ISBLANK(INDEX('Infraestruturas Recolha'!$AB$31:$AF$105,INT((ROWS($B$1:B134)-1)/5)+1,MOD(ROWS($B$1:B134)-1,5)+1)),"",INDEX('Infraestruturas Recolha'!$AB$31:$AF$105,INT((ROWS($B$1:B134)-1)/5)+1,MOD(ROWS($B$1:B134)-1,5)+1))</f>
        <v/>
      </c>
      <c r="T735" s="138" t="str">
        <f>IF(OR(L735="",'Infraestruturas Recolha'!$X$108="",'Infraestruturas Recolha'!$X$108="(máximo 300 carateres)"),"",'Infraestruturas Recolha'!$X$108)</f>
        <v/>
      </c>
    </row>
    <row r="736" spans="1:20">
      <c r="A736" s="24" t="str">
        <f>IF(I736="","",IF(OR('Identificação da EG'!$B$7=0,'Identificação da EG'!$B$7=""),"",Capa!$C$10))</f>
        <v/>
      </c>
      <c r="B736" s="24" t="str">
        <f>IF(I736="","",IF(OR('Identificação da EG'!$B$7=0,'Identificação da EG'!$B$7=""),"",'Identificação da EG'!$B$7))</f>
        <v/>
      </c>
      <c r="C736" s="24" t="str">
        <f>IF(I736="","",IF(B736="","",VLOOKUP(B736,Auxiliar!$DK$23:$DL$45,2,0)))</f>
        <v/>
      </c>
      <c r="D736" s="24" t="str">
        <f>IF(I736="","",IF(OR('Identificação da EG'!$B$7=0,'Identificação da EG'!$B$7=""),"","Portugal"))</f>
        <v/>
      </c>
      <c r="E736" s="24" t="str">
        <f>IF(I736="","",'Identificação da EG'!$C$7)</f>
        <v/>
      </c>
      <c r="F736" s="24" t="str">
        <f>IF(I736="","",'Identificação da EG'!$E$7)</f>
        <v/>
      </c>
      <c r="G736" s="24" t="str">
        <f t="shared" si="34"/>
        <v/>
      </c>
      <c r="H736" s="24" t="str">
        <f>IF(I736="","",'Identificação da EG'!$D$7)</f>
        <v/>
      </c>
      <c r="I736" s="138" t="str">
        <f t="shared" si="36"/>
        <v/>
      </c>
      <c r="J736" s="138" t="str">
        <v/>
      </c>
      <c r="K736" s="138"/>
      <c r="L736" s="138" t="str">
        <v/>
      </c>
      <c r="M736" s="138"/>
      <c r="N736" s="138" t="str">
        <v/>
      </c>
      <c r="O736" s="138" t="str">
        <v/>
      </c>
      <c r="P736" s="138" t="str">
        <v/>
      </c>
      <c r="Q736" s="138" t="str">
        <f>IF(L734="","","Nº de estabelecimentos participantes")</f>
        <v/>
      </c>
      <c r="R736" s="138" t="str">
        <f t="shared" si="35"/>
        <v/>
      </c>
      <c r="S736" s="138" t="str" cm="1">
        <f t="array" ref="S736">IF(ISBLANK(INDEX('Infraestruturas Recolha'!$AB$31:$AF$105,INT((ROWS($B$1:B135)-1)/5)+1,MOD(ROWS($B$1:B135)-1,5)+1)),"",INDEX('Infraestruturas Recolha'!$AB$31:$AF$105,INT((ROWS($B$1:B135)-1)/5)+1,MOD(ROWS($B$1:B135)-1,5)+1))</f>
        <v/>
      </c>
      <c r="T736" s="138" t="str">
        <f>IF(OR(L736="",'Infraestruturas Recolha'!$X$108="",'Infraestruturas Recolha'!$X$108="(máximo 300 carateres)"),"",'Infraestruturas Recolha'!$X$108)</f>
        <v/>
      </c>
    </row>
    <row r="737" spans="1:20">
      <c r="A737" s="24" t="str">
        <f>IF(I737="","",IF(OR('Identificação da EG'!$B$7=0,'Identificação da EG'!$B$7=""),"",Capa!$C$10))</f>
        <v/>
      </c>
      <c r="B737" s="24" t="str">
        <f>IF(I737="","",IF(OR('Identificação da EG'!$B$7=0,'Identificação da EG'!$B$7=""),"",'Identificação da EG'!$B$7))</f>
        <v/>
      </c>
      <c r="C737" s="24" t="str">
        <f>IF(I737="","",IF(B737="","",VLOOKUP(B737,Auxiliar!$DK$23:$DL$45,2,0)))</f>
        <v/>
      </c>
      <c r="D737" s="24" t="str">
        <f>IF(I737="","",IF(OR('Identificação da EG'!$B$7=0,'Identificação da EG'!$B$7=""),"","Portugal"))</f>
        <v/>
      </c>
      <c r="E737" s="24" t="str">
        <f>IF(I737="","",'Identificação da EG'!$C$7)</f>
        <v/>
      </c>
      <c r="F737" s="24" t="str">
        <f>IF(I737="","",'Identificação da EG'!$E$7)</f>
        <v/>
      </c>
      <c r="G737" s="24" t="str">
        <f t="shared" si="34"/>
        <v/>
      </c>
      <c r="H737" s="24" t="str">
        <f>IF(I737="","",'Identificação da EG'!$D$7)</f>
        <v/>
      </c>
      <c r="I737" s="138" t="str">
        <f t="shared" si="36"/>
        <v/>
      </c>
      <c r="J737" s="138" t="str">
        <v/>
      </c>
      <c r="K737" s="138"/>
      <c r="L737" s="138" t="str">
        <v/>
      </c>
      <c r="M737" s="138"/>
      <c r="N737" s="138" t="str">
        <v/>
      </c>
      <c r="O737" s="138" t="str">
        <v/>
      </c>
      <c r="P737" s="138" t="str">
        <v/>
      </c>
      <c r="Q737" s="138" t="str">
        <f>IF(L737="","","Nº de infraestruturas")</f>
        <v/>
      </c>
      <c r="R737" s="138" t="str">
        <f t="shared" si="35"/>
        <v/>
      </c>
      <c r="S737" s="138" t="str" cm="1">
        <f t="array" ref="S737">IF(ISBLANK(INDEX('Infraestruturas Recolha'!$AB$31:$AF$105,INT((ROWS($B$1:B136)-1)/5)+1,MOD(ROWS($B$1:B136)-1,5)+1)),"",INDEX('Infraestruturas Recolha'!$AB$31:$AF$105,INT((ROWS($B$1:B136)-1)/5)+1,MOD(ROWS($B$1:B136)-1,5)+1))</f>
        <v/>
      </c>
      <c r="T737" s="138" t="str">
        <f>IF(OR(L737="",'Infraestruturas Recolha'!$X$108="",'Infraestruturas Recolha'!$X$108="(máximo 300 carateres)"),"",'Infraestruturas Recolha'!$X$108)</f>
        <v/>
      </c>
    </row>
    <row r="738" spans="1:20">
      <c r="A738" s="24" t="str">
        <f>IF(I738="","",IF(OR('Identificação da EG'!$B$7=0,'Identificação da EG'!$B$7=""),"",Capa!$C$10))</f>
        <v/>
      </c>
      <c r="B738" s="24" t="str">
        <f>IF(I738="","",IF(OR('Identificação da EG'!$B$7=0,'Identificação da EG'!$B$7=""),"",'Identificação da EG'!$B$7))</f>
        <v/>
      </c>
      <c r="C738" s="24" t="str">
        <f>IF(I738="","",IF(B738="","",VLOOKUP(B738,Auxiliar!$DK$23:$DL$45,2,0)))</f>
        <v/>
      </c>
      <c r="D738" s="24" t="str">
        <f>IF(I738="","",IF(OR('Identificação da EG'!$B$7=0,'Identificação da EG'!$B$7=""),"","Portugal"))</f>
        <v/>
      </c>
      <c r="E738" s="24" t="str">
        <f>IF(I738="","",'Identificação da EG'!$C$7)</f>
        <v/>
      </c>
      <c r="F738" s="24" t="str">
        <f>IF(I738="","",'Identificação da EG'!$E$7)</f>
        <v/>
      </c>
      <c r="G738" s="24" t="str">
        <f t="shared" si="34"/>
        <v/>
      </c>
      <c r="H738" s="24" t="str">
        <f>IF(I738="","",'Identificação da EG'!$D$7)</f>
        <v/>
      </c>
      <c r="I738" s="138" t="str">
        <f t="shared" si="36"/>
        <v/>
      </c>
      <c r="J738" s="138" t="str">
        <v/>
      </c>
      <c r="K738" s="138"/>
      <c r="L738" s="138" t="str">
        <v/>
      </c>
      <c r="M738" s="138"/>
      <c r="N738" s="138" t="str">
        <v/>
      </c>
      <c r="O738" s="138" t="str">
        <v/>
      </c>
      <c r="P738" s="138" t="str">
        <v/>
      </c>
      <c r="Q738" s="138" t="str">
        <f>IF(L737="","","Nº de alojamentos abrangidos")</f>
        <v/>
      </c>
      <c r="R738" s="138" t="str">
        <f t="shared" si="35"/>
        <v/>
      </c>
      <c r="S738" s="138" t="str" cm="1">
        <f t="array" ref="S738">IF(ISBLANK(INDEX('Infraestruturas Recolha'!$AB$31:$AF$105,INT((ROWS($B$1:B137)-1)/5)+1,MOD(ROWS($B$1:B137)-1,5)+1)),"",INDEX('Infraestruturas Recolha'!$AB$31:$AF$105,INT((ROWS($B$1:B137)-1)/5)+1,MOD(ROWS($B$1:B137)-1,5)+1))</f>
        <v/>
      </c>
      <c r="T738" s="138" t="str">
        <f>IF(OR(L738="",'Infraestruturas Recolha'!$X$108="",'Infraestruturas Recolha'!$X$108="(máximo 300 carateres)"),"",'Infraestruturas Recolha'!$X$108)</f>
        <v/>
      </c>
    </row>
    <row r="739" spans="1:20">
      <c r="A739" s="24" t="str">
        <f>IF(I739="","",IF(OR('Identificação da EG'!$B$7=0,'Identificação da EG'!$B$7=""),"",Capa!$C$10))</f>
        <v/>
      </c>
      <c r="B739" s="24" t="str">
        <f>IF(I739="","",IF(OR('Identificação da EG'!$B$7=0,'Identificação da EG'!$B$7=""),"",'Identificação da EG'!$B$7))</f>
        <v/>
      </c>
      <c r="C739" s="24" t="str">
        <f>IF(I739="","",IF(B739="","",VLOOKUP(B739,Auxiliar!$DK$23:$DL$45,2,0)))</f>
        <v/>
      </c>
      <c r="D739" s="24" t="str">
        <f>IF(I739="","",IF(OR('Identificação da EG'!$B$7=0,'Identificação da EG'!$B$7=""),"","Portugal"))</f>
        <v/>
      </c>
      <c r="E739" s="24" t="str">
        <f>IF(I739="","",'Identificação da EG'!$C$7)</f>
        <v/>
      </c>
      <c r="F739" s="24" t="str">
        <f>IF(I739="","",'Identificação da EG'!$E$7)</f>
        <v/>
      </c>
      <c r="G739" s="24" t="str">
        <f t="shared" si="34"/>
        <v/>
      </c>
      <c r="H739" s="24" t="str">
        <f>IF(I739="","",'Identificação da EG'!$D$7)</f>
        <v/>
      </c>
      <c r="I739" s="138" t="str">
        <f t="shared" si="36"/>
        <v/>
      </c>
      <c r="J739" s="138" t="str">
        <v/>
      </c>
      <c r="K739" s="138"/>
      <c r="L739" s="138" t="str">
        <v/>
      </c>
      <c r="M739" s="138"/>
      <c r="N739" s="138" t="str">
        <v/>
      </c>
      <c r="O739" s="138" t="str">
        <v/>
      </c>
      <c r="P739" s="138" t="str">
        <v/>
      </c>
      <c r="Q739" s="138" t="str">
        <f>IF(L737="","","Nº de estabelecimentos abrangidos")</f>
        <v/>
      </c>
      <c r="R739" s="138" t="str">
        <f t="shared" si="35"/>
        <v/>
      </c>
      <c r="S739" s="138" t="str" cm="1">
        <f t="array" ref="S739">IF(ISBLANK(INDEX('Infraestruturas Recolha'!$AB$31:$AF$105,INT((ROWS($B$1:B138)-1)/5)+1,MOD(ROWS($B$1:B138)-1,5)+1)),"",INDEX('Infraestruturas Recolha'!$AB$31:$AF$105,INT((ROWS($B$1:B138)-1)/5)+1,MOD(ROWS($B$1:B138)-1,5)+1))</f>
        <v/>
      </c>
      <c r="T739" s="138" t="str">
        <f>IF(OR(L739="",'Infraestruturas Recolha'!$X$108="",'Infraestruturas Recolha'!$X$108="(máximo 300 carateres)"),"",'Infraestruturas Recolha'!$X$108)</f>
        <v/>
      </c>
    </row>
    <row r="740" spans="1:20">
      <c r="A740" s="24" t="str">
        <f>IF(I740="","",IF(OR('Identificação da EG'!$B$7=0,'Identificação da EG'!$B$7=""),"",Capa!$C$10))</f>
        <v/>
      </c>
      <c r="B740" s="24" t="str">
        <f>IF(I740="","",IF(OR('Identificação da EG'!$B$7=0,'Identificação da EG'!$B$7=""),"",'Identificação da EG'!$B$7))</f>
        <v/>
      </c>
      <c r="C740" s="24" t="str">
        <f>IF(I740="","",IF(B740="","",VLOOKUP(B740,Auxiliar!$DK$23:$DL$45,2,0)))</f>
        <v/>
      </c>
      <c r="D740" s="24" t="str">
        <f>IF(I740="","",IF(OR('Identificação da EG'!$B$7=0,'Identificação da EG'!$B$7=""),"","Portugal"))</f>
        <v/>
      </c>
      <c r="E740" s="24" t="str">
        <f>IF(I740="","",'Identificação da EG'!$C$7)</f>
        <v/>
      </c>
      <c r="F740" s="24" t="str">
        <f>IF(I740="","",'Identificação da EG'!$E$7)</f>
        <v/>
      </c>
      <c r="G740" s="24" t="str">
        <f t="shared" si="34"/>
        <v/>
      </c>
      <c r="H740" s="24" t="str">
        <f>IF(I740="","",'Identificação da EG'!$D$7)</f>
        <v/>
      </c>
      <c r="I740" s="138" t="str">
        <f t="shared" si="36"/>
        <v/>
      </c>
      <c r="J740" s="138" t="str">
        <v/>
      </c>
      <c r="K740" s="138"/>
      <c r="L740" s="138" t="str">
        <v/>
      </c>
      <c r="M740" s="138"/>
      <c r="N740" s="138" t="str">
        <v/>
      </c>
      <c r="O740" s="138" t="str">
        <v/>
      </c>
      <c r="P740" s="138" t="str">
        <v/>
      </c>
      <c r="Q740" s="138" t="str">
        <f>IF(L738="","","Nº de alojamentos participantes")</f>
        <v/>
      </c>
      <c r="R740" s="138" t="str">
        <f t="shared" si="35"/>
        <v/>
      </c>
      <c r="S740" s="138" t="str" cm="1">
        <f t="array" ref="S740">IF(ISBLANK(INDEX('Infraestruturas Recolha'!$AB$31:$AF$105,INT((ROWS($B$1:B139)-1)/5)+1,MOD(ROWS($B$1:B139)-1,5)+1)),"",INDEX('Infraestruturas Recolha'!$AB$31:$AF$105,INT((ROWS($B$1:B139)-1)/5)+1,MOD(ROWS($B$1:B139)-1,5)+1))</f>
        <v/>
      </c>
      <c r="T740" s="138" t="str">
        <f>IF(OR(L740="",'Infraestruturas Recolha'!$X$108="",'Infraestruturas Recolha'!$X$108="(máximo 300 carateres)"),"",'Infraestruturas Recolha'!$X$108)</f>
        <v/>
      </c>
    </row>
    <row r="741" spans="1:20">
      <c r="A741" s="24" t="str">
        <f>IF(I741="","",IF(OR('Identificação da EG'!$B$7=0,'Identificação da EG'!$B$7=""),"",Capa!$C$10))</f>
        <v/>
      </c>
      <c r="B741" s="24" t="str">
        <f>IF(I741="","",IF(OR('Identificação da EG'!$B$7=0,'Identificação da EG'!$B$7=""),"",'Identificação da EG'!$B$7))</f>
        <v/>
      </c>
      <c r="C741" s="24" t="str">
        <f>IF(I741="","",IF(B741="","",VLOOKUP(B741,Auxiliar!$DK$23:$DL$45,2,0)))</f>
        <v/>
      </c>
      <c r="D741" s="24" t="str">
        <f>IF(I741="","",IF(OR('Identificação da EG'!$B$7=0,'Identificação da EG'!$B$7=""),"","Portugal"))</f>
        <v/>
      </c>
      <c r="E741" s="24" t="str">
        <f>IF(I741="","",'Identificação da EG'!$C$7)</f>
        <v/>
      </c>
      <c r="F741" s="24" t="str">
        <f>IF(I741="","",'Identificação da EG'!$E$7)</f>
        <v/>
      </c>
      <c r="G741" s="24" t="str">
        <f t="shared" si="34"/>
        <v/>
      </c>
      <c r="H741" s="24" t="str">
        <f>IF(I741="","",'Identificação da EG'!$D$7)</f>
        <v/>
      </c>
      <c r="I741" s="138" t="str">
        <f t="shared" si="36"/>
        <v/>
      </c>
      <c r="J741" s="138" t="str">
        <v/>
      </c>
      <c r="K741" s="138"/>
      <c r="L741" s="138" t="str">
        <v/>
      </c>
      <c r="M741" s="138"/>
      <c r="N741" s="138" t="str">
        <v/>
      </c>
      <c r="O741" s="138" t="str">
        <v/>
      </c>
      <c r="P741" s="138" t="str">
        <v/>
      </c>
      <c r="Q741" s="138" t="str">
        <f>IF(L739="","","Nº de estabelecimentos participantes")</f>
        <v/>
      </c>
      <c r="R741" s="138" t="str">
        <f t="shared" si="35"/>
        <v/>
      </c>
      <c r="S741" s="138" t="str" cm="1">
        <f t="array" ref="S741">IF(ISBLANK(INDEX('Infraestruturas Recolha'!$AB$31:$AF$105,INT((ROWS($B$1:B140)-1)/5)+1,MOD(ROWS($B$1:B140)-1,5)+1)),"",INDEX('Infraestruturas Recolha'!$AB$31:$AF$105,INT((ROWS($B$1:B140)-1)/5)+1,MOD(ROWS($B$1:B140)-1,5)+1))</f>
        <v/>
      </c>
      <c r="T741" s="138" t="str">
        <f>IF(OR(L741="",'Infraestruturas Recolha'!$X$108="",'Infraestruturas Recolha'!$X$108="(máximo 300 carateres)"),"",'Infraestruturas Recolha'!$X$108)</f>
        <v/>
      </c>
    </row>
    <row r="742" spans="1:20">
      <c r="A742" s="24" t="str">
        <f>IF(I742="","",IF(OR('Identificação da EG'!$B$7=0,'Identificação da EG'!$B$7=""),"",Capa!$C$10))</f>
        <v/>
      </c>
      <c r="B742" s="24" t="str">
        <f>IF(I742="","",IF(OR('Identificação da EG'!$B$7=0,'Identificação da EG'!$B$7=""),"",'Identificação da EG'!$B$7))</f>
        <v/>
      </c>
      <c r="C742" s="24" t="str">
        <f>IF(I742="","",IF(B742="","",VLOOKUP(B742,Auxiliar!$DK$23:$DL$45,2,0)))</f>
        <v/>
      </c>
      <c r="D742" s="24" t="str">
        <f>IF(I742="","",IF(OR('Identificação da EG'!$B$7=0,'Identificação da EG'!$B$7=""),"","Portugal"))</f>
        <v/>
      </c>
      <c r="E742" s="24" t="str">
        <f>IF(I742="","",'Identificação da EG'!$C$7)</f>
        <v/>
      </c>
      <c r="F742" s="24" t="str">
        <f>IF(I742="","",'Identificação da EG'!$E$7)</f>
        <v/>
      </c>
      <c r="G742" s="24" t="str">
        <f t="shared" si="34"/>
        <v/>
      </c>
      <c r="H742" s="24" t="str">
        <f>IF(I742="","",'Identificação da EG'!$D$7)</f>
        <v/>
      </c>
      <c r="I742" s="138" t="str">
        <f t="shared" si="36"/>
        <v/>
      </c>
      <c r="J742" s="138" t="str">
        <v/>
      </c>
      <c r="K742" s="138"/>
      <c r="L742" s="138" t="str">
        <v/>
      </c>
      <c r="M742" s="138"/>
      <c r="N742" s="138" t="str">
        <v/>
      </c>
      <c r="O742" s="138" t="str">
        <v/>
      </c>
      <c r="P742" s="138" t="str">
        <v/>
      </c>
      <c r="Q742" s="138" t="str">
        <f>IF(L742="","","Nº de infraestruturas")</f>
        <v/>
      </c>
      <c r="R742" s="138" t="str">
        <f t="shared" si="35"/>
        <v/>
      </c>
      <c r="S742" s="138" t="str" cm="1">
        <f t="array" ref="S742">IF(ISBLANK(INDEX('Infraestruturas Recolha'!$AB$31:$AF$105,INT((ROWS($B$1:B141)-1)/5)+1,MOD(ROWS($B$1:B141)-1,5)+1)),"",INDEX('Infraestruturas Recolha'!$AB$31:$AF$105,INT((ROWS($B$1:B141)-1)/5)+1,MOD(ROWS($B$1:B141)-1,5)+1))</f>
        <v/>
      </c>
      <c r="T742" s="138" t="str">
        <f>IF(OR(L742="",'Infraestruturas Recolha'!$X$108="",'Infraestruturas Recolha'!$X$108="(máximo 300 carateres)"),"",'Infraestruturas Recolha'!$X$108)</f>
        <v/>
      </c>
    </row>
    <row r="743" spans="1:20">
      <c r="A743" s="24" t="str">
        <f>IF(I743="","",IF(OR('Identificação da EG'!$B$7=0,'Identificação da EG'!$B$7=""),"",Capa!$C$10))</f>
        <v/>
      </c>
      <c r="B743" s="24" t="str">
        <f>IF(I743="","",IF(OR('Identificação da EG'!$B$7=0,'Identificação da EG'!$B$7=""),"",'Identificação da EG'!$B$7))</f>
        <v/>
      </c>
      <c r="C743" s="24" t="str">
        <f>IF(I743="","",IF(B743="","",VLOOKUP(B743,Auxiliar!$DK$23:$DL$45,2,0)))</f>
        <v/>
      </c>
      <c r="D743" s="24" t="str">
        <f>IF(I743="","",IF(OR('Identificação da EG'!$B$7=0,'Identificação da EG'!$B$7=""),"","Portugal"))</f>
        <v/>
      </c>
      <c r="E743" s="24" t="str">
        <f>IF(I743="","",'Identificação da EG'!$C$7)</f>
        <v/>
      </c>
      <c r="F743" s="24" t="str">
        <f>IF(I743="","",'Identificação da EG'!$E$7)</f>
        <v/>
      </c>
      <c r="G743" s="24" t="str">
        <f t="shared" si="34"/>
        <v/>
      </c>
      <c r="H743" s="24" t="str">
        <f>IF(I743="","",'Identificação da EG'!$D$7)</f>
        <v/>
      </c>
      <c r="I743" s="138" t="str">
        <f t="shared" si="36"/>
        <v/>
      </c>
      <c r="J743" s="138" t="str">
        <v/>
      </c>
      <c r="K743" s="138"/>
      <c r="L743" s="138" t="str">
        <v/>
      </c>
      <c r="M743" s="138"/>
      <c r="N743" s="138" t="str">
        <v/>
      </c>
      <c r="O743" s="138" t="str">
        <v/>
      </c>
      <c r="P743" s="138" t="str">
        <v/>
      </c>
      <c r="Q743" s="138" t="str">
        <f>IF(L742="","","Nº de alojamentos abrangidos")</f>
        <v/>
      </c>
      <c r="R743" s="138" t="str">
        <f t="shared" si="35"/>
        <v/>
      </c>
      <c r="S743" s="138" t="str" cm="1">
        <f t="array" ref="S743">IF(ISBLANK(INDEX('Infraestruturas Recolha'!$AB$31:$AF$105,INT((ROWS($B$1:B142)-1)/5)+1,MOD(ROWS($B$1:B142)-1,5)+1)),"",INDEX('Infraestruturas Recolha'!$AB$31:$AF$105,INT((ROWS($B$1:B142)-1)/5)+1,MOD(ROWS($B$1:B142)-1,5)+1))</f>
        <v/>
      </c>
      <c r="T743" s="138" t="str">
        <f>IF(OR(L743="",'Infraestruturas Recolha'!$X$108="",'Infraestruturas Recolha'!$X$108="(máximo 300 carateres)"),"",'Infraestruturas Recolha'!$X$108)</f>
        <v/>
      </c>
    </row>
    <row r="744" spans="1:20">
      <c r="A744" s="24" t="str">
        <f>IF(I744="","",IF(OR('Identificação da EG'!$B$7=0,'Identificação da EG'!$B$7=""),"",Capa!$C$10))</f>
        <v/>
      </c>
      <c r="B744" s="24" t="str">
        <f>IF(I744="","",IF(OR('Identificação da EG'!$B$7=0,'Identificação da EG'!$B$7=""),"",'Identificação da EG'!$B$7))</f>
        <v/>
      </c>
      <c r="C744" s="24" t="str">
        <f>IF(I744="","",IF(B744="","",VLOOKUP(B744,Auxiliar!$DK$23:$DL$45,2,0)))</f>
        <v/>
      </c>
      <c r="D744" s="24" t="str">
        <f>IF(I744="","",IF(OR('Identificação da EG'!$B$7=0,'Identificação da EG'!$B$7=""),"","Portugal"))</f>
        <v/>
      </c>
      <c r="E744" s="24" t="str">
        <f>IF(I744="","",'Identificação da EG'!$C$7)</f>
        <v/>
      </c>
      <c r="F744" s="24" t="str">
        <f>IF(I744="","",'Identificação da EG'!$E$7)</f>
        <v/>
      </c>
      <c r="G744" s="24" t="str">
        <f t="shared" si="34"/>
        <v/>
      </c>
      <c r="H744" s="24" t="str">
        <f>IF(I744="","",'Identificação da EG'!$D$7)</f>
        <v/>
      </c>
      <c r="I744" s="138" t="str">
        <f t="shared" si="36"/>
        <v/>
      </c>
      <c r="J744" s="138" t="str">
        <v/>
      </c>
      <c r="K744" s="138"/>
      <c r="L744" s="138" t="str">
        <v/>
      </c>
      <c r="M744" s="138"/>
      <c r="N744" s="138" t="str">
        <v/>
      </c>
      <c r="O744" s="138" t="str">
        <v/>
      </c>
      <c r="P744" s="138" t="str">
        <v/>
      </c>
      <c r="Q744" s="138" t="str">
        <f>IF(L742="","","Nº de estabelecimentos abrangidos")</f>
        <v/>
      </c>
      <c r="R744" s="138" t="str">
        <f t="shared" si="35"/>
        <v/>
      </c>
      <c r="S744" s="138" t="str" cm="1">
        <f t="array" ref="S744">IF(ISBLANK(INDEX('Infraestruturas Recolha'!$AB$31:$AF$105,INT((ROWS($B$1:B143)-1)/5)+1,MOD(ROWS($B$1:B143)-1,5)+1)),"",INDEX('Infraestruturas Recolha'!$AB$31:$AF$105,INT((ROWS($B$1:B143)-1)/5)+1,MOD(ROWS($B$1:B143)-1,5)+1))</f>
        <v/>
      </c>
      <c r="T744" s="138" t="str">
        <f>IF(OR(L744="",'Infraestruturas Recolha'!$X$108="",'Infraestruturas Recolha'!$X$108="(máximo 300 carateres)"),"",'Infraestruturas Recolha'!$X$108)</f>
        <v/>
      </c>
    </row>
    <row r="745" spans="1:20">
      <c r="A745" s="24" t="str">
        <f>IF(I745="","",IF(OR('Identificação da EG'!$B$7=0,'Identificação da EG'!$B$7=""),"",Capa!$C$10))</f>
        <v/>
      </c>
      <c r="B745" s="24" t="str">
        <f>IF(I745="","",IF(OR('Identificação da EG'!$B$7=0,'Identificação da EG'!$B$7=""),"",'Identificação da EG'!$B$7))</f>
        <v/>
      </c>
      <c r="C745" s="24" t="str">
        <f>IF(I745="","",IF(B745="","",VLOOKUP(B745,Auxiliar!$DK$23:$DL$45,2,0)))</f>
        <v/>
      </c>
      <c r="D745" s="24" t="str">
        <f>IF(I745="","",IF(OR('Identificação da EG'!$B$7=0,'Identificação da EG'!$B$7=""),"","Portugal"))</f>
        <v/>
      </c>
      <c r="E745" s="24" t="str">
        <f>IF(I745="","",'Identificação da EG'!$C$7)</f>
        <v/>
      </c>
      <c r="F745" s="24" t="str">
        <f>IF(I745="","",'Identificação da EG'!$E$7)</f>
        <v/>
      </c>
      <c r="G745" s="24" t="str">
        <f t="shared" si="34"/>
        <v/>
      </c>
      <c r="H745" s="24" t="str">
        <f>IF(I745="","",'Identificação da EG'!$D$7)</f>
        <v/>
      </c>
      <c r="I745" s="138" t="str">
        <f t="shared" si="36"/>
        <v/>
      </c>
      <c r="J745" s="138" t="str">
        <v/>
      </c>
      <c r="K745" s="138"/>
      <c r="L745" s="138" t="str">
        <v/>
      </c>
      <c r="M745" s="138"/>
      <c r="N745" s="138" t="str">
        <v/>
      </c>
      <c r="O745" s="138" t="str">
        <v/>
      </c>
      <c r="P745" s="138" t="str">
        <v/>
      </c>
      <c r="Q745" s="138" t="str">
        <f>IF(L743="","","Nº de alojamentos participantes")</f>
        <v/>
      </c>
      <c r="R745" s="138" t="str">
        <f t="shared" si="35"/>
        <v/>
      </c>
      <c r="S745" s="138" t="str" cm="1">
        <f t="array" ref="S745">IF(ISBLANK(INDEX('Infraestruturas Recolha'!$AB$31:$AF$105,INT((ROWS($B$1:B144)-1)/5)+1,MOD(ROWS($B$1:B144)-1,5)+1)),"",INDEX('Infraestruturas Recolha'!$AB$31:$AF$105,INT((ROWS($B$1:B144)-1)/5)+1,MOD(ROWS($B$1:B144)-1,5)+1))</f>
        <v/>
      </c>
      <c r="T745" s="138" t="str">
        <f>IF(OR(L745="",'Infraestruturas Recolha'!$X$108="",'Infraestruturas Recolha'!$X$108="(máximo 300 carateres)"),"",'Infraestruturas Recolha'!$X$108)</f>
        <v/>
      </c>
    </row>
    <row r="746" spans="1:20">
      <c r="A746" s="24" t="str">
        <f>IF(I746="","",IF(OR('Identificação da EG'!$B$7=0,'Identificação da EG'!$B$7=""),"",Capa!$C$10))</f>
        <v/>
      </c>
      <c r="B746" s="24" t="str">
        <f>IF(I746="","",IF(OR('Identificação da EG'!$B$7=0,'Identificação da EG'!$B$7=""),"",'Identificação da EG'!$B$7))</f>
        <v/>
      </c>
      <c r="C746" s="24" t="str">
        <f>IF(I746="","",IF(B746="","",VLOOKUP(B746,Auxiliar!$DK$23:$DL$45,2,0)))</f>
        <v/>
      </c>
      <c r="D746" s="24" t="str">
        <f>IF(I746="","",IF(OR('Identificação da EG'!$B$7=0,'Identificação da EG'!$B$7=""),"","Portugal"))</f>
        <v/>
      </c>
      <c r="E746" s="24" t="str">
        <f>IF(I746="","",'Identificação da EG'!$C$7)</f>
        <v/>
      </c>
      <c r="F746" s="24" t="str">
        <f>IF(I746="","",'Identificação da EG'!$E$7)</f>
        <v/>
      </c>
      <c r="G746" s="24" t="str">
        <f t="shared" si="34"/>
        <v/>
      </c>
      <c r="H746" s="24" t="str">
        <f>IF(I746="","",'Identificação da EG'!$D$7)</f>
        <v/>
      </c>
      <c r="I746" s="138" t="str">
        <f t="shared" si="36"/>
        <v/>
      </c>
      <c r="J746" s="138" t="str">
        <v/>
      </c>
      <c r="K746" s="138"/>
      <c r="L746" s="138" t="str">
        <v/>
      </c>
      <c r="M746" s="138"/>
      <c r="N746" s="138" t="str">
        <v/>
      </c>
      <c r="O746" s="138" t="str">
        <v/>
      </c>
      <c r="P746" s="138" t="str">
        <v/>
      </c>
      <c r="Q746" s="138" t="str">
        <f>IF(L744="","","Nº de estabelecimentos participantes")</f>
        <v/>
      </c>
      <c r="R746" s="138" t="str">
        <f t="shared" si="35"/>
        <v/>
      </c>
      <c r="S746" s="138" t="str" cm="1">
        <f t="array" ref="S746">IF(ISBLANK(INDEX('Infraestruturas Recolha'!$AB$31:$AF$105,INT((ROWS($B$1:B145)-1)/5)+1,MOD(ROWS($B$1:B145)-1,5)+1)),"",INDEX('Infraestruturas Recolha'!$AB$31:$AF$105,INT((ROWS($B$1:B145)-1)/5)+1,MOD(ROWS($B$1:B145)-1,5)+1))</f>
        <v/>
      </c>
      <c r="T746" s="138" t="str">
        <f>IF(OR(L746="",'Infraestruturas Recolha'!$X$108="",'Infraestruturas Recolha'!$X$108="(máximo 300 carateres)"),"",'Infraestruturas Recolha'!$X$108)</f>
        <v/>
      </c>
    </row>
    <row r="747" spans="1:20">
      <c r="A747" s="24" t="str">
        <f>IF(I747="","",IF(OR('Identificação da EG'!$B$7=0,'Identificação da EG'!$B$7=""),"",Capa!$C$10))</f>
        <v/>
      </c>
      <c r="B747" s="24" t="str">
        <f>IF(I747="","",IF(OR('Identificação da EG'!$B$7=0,'Identificação da EG'!$B$7=""),"",'Identificação da EG'!$B$7))</f>
        <v/>
      </c>
      <c r="C747" s="24" t="str">
        <f>IF(I747="","",IF(B747="","",VLOOKUP(B747,Auxiliar!$DK$23:$DL$45,2,0)))</f>
        <v/>
      </c>
      <c r="D747" s="24" t="str">
        <f>IF(I747="","",IF(OR('Identificação da EG'!$B$7=0,'Identificação da EG'!$B$7=""),"","Portugal"))</f>
        <v/>
      </c>
      <c r="E747" s="24" t="str">
        <f>IF(I747="","",'Identificação da EG'!$C$7)</f>
        <v/>
      </c>
      <c r="F747" s="24" t="str">
        <f>IF(I747="","",'Identificação da EG'!$E$7)</f>
        <v/>
      </c>
      <c r="G747" s="24" t="str">
        <f t="shared" si="34"/>
        <v/>
      </c>
      <c r="H747" s="24" t="str">
        <f>IF(I747="","",'Identificação da EG'!$D$7)</f>
        <v/>
      </c>
      <c r="I747" s="138" t="str">
        <f t="shared" si="36"/>
        <v/>
      </c>
      <c r="J747" s="138" t="str">
        <v/>
      </c>
      <c r="K747" s="138"/>
      <c r="L747" s="138" t="str">
        <v/>
      </c>
      <c r="M747" s="138"/>
      <c r="N747" s="138" t="str">
        <v/>
      </c>
      <c r="O747" s="138" t="str">
        <v/>
      </c>
      <c r="P747" s="138" t="str">
        <v/>
      </c>
      <c r="Q747" s="138" t="str">
        <f>IF(L747="","","Nº de infraestruturas")</f>
        <v/>
      </c>
      <c r="R747" s="138" t="str">
        <f t="shared" si="35"/>
        <v/>
      </c>
      <c r="S747" s="138" t="str" cm="1">
        <f t="array" ref="S747">IF(ISBLANK(INDEX('Infraestruturas Recolha'!$AB$31:$AF$105,INT((ROWS($B$1:B146)-1)/5)+1,MOD(ROWS($B$1:B146)-1,5)+1)),"",INDEX('Infraestruturas Recolha'!$AB$31:$AF$105,INT((ROWS($B$1:B146)-1)/5)+1,MOD(ROWS($B$1:B146)-1,5)+1))</f>
        <v/>
      </c>
      <c r="T747" s="138" t="str">
        <f>IF(OR(L747="",'Infraestruturas Recolha'!$X$108="",'Infraestruturas Recolha'!$X$108="(máximo 300 carateres)"),"",'Infraestruturas Recolha'!$X$108)</f>
        <v/>
      </c>
    </row>
    <row r="748" spans="1:20">
      <c r="A748" s="24" t="str">
        <f>IF(I748="","",IF(OR('Identificação da EG'!$B$7=0,'Identificação da EG'!$B$7=""),"",Capa!$C$10))</f>
        <v/>
      </c>
      <c r="B748" s="24" t="str">
        <f>IF(I748="","",IF(OR('Identificação da EG'!$B$7=0,'Identificação da EG'!$B$7=""),"",'Identificação da EG'!$B$7))</f>
        <v/>
      </c>
      <c r="C748" s="24" t="str">
        <f>IF(I748="","",IF(B748="","",VLOOKUP(B748,Auxiliar!$DK$23:$DL$45,2,0)))</f>
        <v/>
      </c>
      <c r="D748" s="24" t="str">
        <f>IF(I748="","",IF(OR('Identificação da EG'!$B$7=0,'Identificação da EG'!$B$7=""),"","Portugal"))</f>
        <v/>
      </c>
      <c r="E748" s="24" t="str">
        <f>IF(I748="","",'Identificação da EG'!$C$7)</f>
        <v/>
      </c>
      <c r="F748" s="24" t="str">
        <f>IF(I748="","",'Identificação da EG'!$E$7)</f>
        <v/>
      </c>
      <c r="G748" s="24" t="str">
        <f t="shared" si="34"/>
        <v/>
      </c>
      <c r="H748" s="24" t="str">
        <f>IF(I748="","",'Identificação da EG'!$D$7)</f>
        <v/>
      </c>
      <c r="I748" s="138" t="str">
        <f t="shared" si="36"/>
        <v/>
      </c>
      <c r="J748" s="138" t="str">
        <v/>
      </c>
      <c r="K748" s="138"/>
      <c r="L748" s="138" t="str">
        <v/>
      </c>
      <c r="M748" s="138"/>
      <c r="N748" s="138" t="str">
        <v/>
      </c>
      <c r="O748" s="138" t="str">
        <v/>
      </c>
      <c r="P748" s="138" t="str">
        <v/>
      </c>
      <c r="Q748" s="138" t="str">
        <f>IF(L747="","","Nº de alojamentos abrangidos")</f>
        <v/>
      </c>
      <c r="R748" s="138" t="str">
        <f t="shared" si="35"/>
        <v/>
      </c>
      <c r="S748" s="138" t="str" cm="1">
        <f t="array" ref="S748">IF(ISBLANK(INDEX('Infraestruturas Recolha'!$AB$31:$AF$105,INT((ROWS($B$1:B147)-1)/5)+1,MOD(ROWS($B$1:B147)-1,5)+1)),"",INDEX('Infraestruturas Recolha'!$AB$31:$AF$105,INT((ROWS($B$1:B147)-1)/5)+1,MOD(ROWS($B$1:B147)-1,5)+1))</f>
        <v/>
      </c>
      <c r="T748" s="138" t="str">
        <f>IF(OR(L748="",'Infraestruturas Recolha'!$X$108="",'Infraestruturas Recolha'!$X$108="(máximo 300 carateres)"),"",'Infraestruturas Recolha'!$X$108)</f>
        <v/>
      </c>
    </row>
    <row r="749" spans="1:20">
      <c r="A749" s="24" t="str">
        <f>IF(I749="","",IF(OR('Identificação da EG'!$B$7=0,'Identificação da EG'!$B$7=""),"",Capa!$C$10))</f>
        <v/>
      </c>
      <c r="B749" s="24" t="str">
        <f>IF(I749="","",IF(OR('Identificação da EG'!$B$7=0,'Identificação da EG'!$B$7=""),"",'Identificação da EG'!$B$7))</f>
        <v/>
      </c>
      <c r="C749" s="24" t="str">
        <f>IF(I749="","",IF(B749="","",VLOOKUP(B749,Auxiliar!$DK$23:$DL$45,2,0)))</f>
        <v/>
      </c>
      <c r="D749" s="24" t="str">
        <f>IF(I749="","",IF(OR('Identificação da EG'!$B$7=0,'Identificação da EG'!$B$7=""),"","Portugal"))</f>
        <v/>
      </c>
      <c r="E749" s="24" t="str">
        <f>IF(I749="","",'Identificação da EG'!$C$7)</f>
        <v/>
      </c>
      <c r="F749" s="24" t="str">
        <f>IF(I749="","",'Identificação da EG'!$E$7)</f>
        <v/>
      </c>
      <c r="G749" s="24" t="str">
        <f t="shared" si="34"/>
        <v/>
      </c>
      <c r="H749" s="24" t="str">
        <f>IF(I749="","",'Identificação da EG'!$D$7)</f>
        <v/>
      </c>
      <c r="I749" s="138" t="str">
        <f t="shared" si="36"/>
        <v/>
      </c>
      <c r="J749" s="138" t="str">
        <v/>
      </c>
      <c r="K749" s="138"/>
      <c r="L749" s="138" t="str">
        <v/>
      </c>
      <c r="M749" s="138"/>
      <c r="N749" s="138" t="str">
        <v/>
      </c>
      <c r="O749" s="138" t="str">
        <v/>
      </c>
      <c r="P749" s="138" t="str">
        <v/>
      </c>
      <c r="Q749" s="138" t="str">
        <f>IF(L747="","","Nº de estabelecimentos abrangidos")</f>
        <v/>
      </c>
      <c r="R749" s="138" t="str">
        <f t="shared" si="35"/>
        <v/>
      </c>
      <c r="S749" s="138" t="str" cm="1">
        <f t="array" ref="S749">IF(ISBLANK(INDEX('Infraestruturas Recolha'!$AB$31:$AF$105,INT((ROWS($B$1:B148)-1)/5)+1,MOD(ROWS($B$1:B148)-1,5)+1)),"",INDEX('Infraestruturas Recolha'!$AB$31:$AF$105,INT((ROWS($B$1:B148)-1)/5)+1,MOD(ROWS($B$1:B148)-1,5)+1))</f>
        <v/>
      </c>
      <c r="T749" s="138" t="str">
        <f>IF(OR(L749="",'Infraestruturas Recolha'!$X$108="",'Infraestruturas Recolha'!$X$108="(máximo 300 carateres)"),"",'Infraestruturas Recolha'!$X$108)</f>
        <v/>
      </c>
    </row>
    <row r="750" spans="1:20">
      <c r="A750" s="24" t="str">
        <f>IF(I750="","",IF(OR('Identificação da EG'!$B$7=0,'Identificação da EG'!$B$7=""),"",Capa!$C$10))</f>
        <v/>
      </c>
      <c r="B750" s="24" t="str">
        <f>IF(I750="","",IF(OR('Identificação da EG'!$B$7=0,'Identificação da EG'!$B$7=""),"",'Identificação da EG'!$B$7))</f>
        <v/>
      </c>
      <c r="C750" s="24" t="str">
        <f>IF(I750="","",IF(B750="","",VLOOKUP(B750,Auxiliar!$DK$23:$DL$45,2,0)))</f>
        <v/>
      </c>
      <c r="D750" s="24" t="str">
        <f>IF(I750="","",IF(OR('Identificação da EG'!$B$7=0,'Identificação da EG'!$B$7=""),"","Portugal"))</f>
        <v/>
      </c>
      <c r="E750" s="24" t="str">
        <f>IF(I750="","",'Identificação da EG'!$C$7)</f>
        <v/>
      </c>
      <c r="F750" s="24" t="str">
        <f>IF(I750="","",'Identificação da EG'!$E$7)</f>
        <v/>
      </c>
      <c r="G750" s="24" t="str">
        <f t="shared" si="34"/>
        <v/>
      </c>
      <c r="H750" s="24" t="str">
        <f>IF(I750="","",'Identificação da EG'!$D$7)</f>
        <v/>
      </c>
      <c r="I750" s="138" t="str">
        <f t="shared" si="36"/>
        <v/>
      </c>
      <c r="J750" s="138" t="str">
        <v/>
      </c>
      <c r="K750" s="138"/>
      <c r="L750" s="138" t="str">
        <v/>
      </c>
      <c r="M750" s="138"/>
      <c r="N750" s="138" t="str">
        <v/>
      </c>
      <c r="O750" s="138" t="str">
        <v/>
      </c>
      <c r="P750" s="138" t="str">
        <v/>
      </c>
      <c r="Q750" s="138" t="str">
        <f>IF(L748="","","Nº de alojamentos participantes")</f>
        <v/>
      </c>
      <c r="R750" s="138" t="str">
        <f t="shared" si="35"/>
        <v/>
      </c>
      <c r="S750" s="138" t="str" cm="1">
        <f t="array" ref="S750">IF(ISBLANK(INDEX('Infraestruturas Recolha'!$AB$31:$AF$105,INT((ROWS($B$1:B149)-1)/5)+1,MOD(ROWS($B$1:B149)-1,5)+1)),"",INDEX('Infraestruturas Recolha'!$AB$31:$AF$105,INT((ROWS($B$1:B149)-1)/5)+1,MOD(ROWS($B$1:B149)-1,5)+1))</f>
        <v/>
      </c>
      <c r="T750" s="138" t="str">
        <f>IF(OR(L750="",'Infraestruturas Recolha'!$X$108="",'Infraestruturas Recolha'!$X$108="(máximo 300 carateres)"),"",'Infraestruturas Recolha'!$X$108)</f>
        <v/>
      </c>
    </row>
    <row r="751" spans="1:20">
      <c r="A751" s="24" t="str">
        <f>IF(I751="","",IF(OR('Identificação da EG'!$B$7=0,'Identificação da EG'!$B$7=""),"",Capa!$C$10))</f>
        <v/>
      </c>
      <c r="B751" s="24" t="str">
        <f>IF(I751="","",IF(OR('Identificação da EG'!$B$7=0,'Identificação da EG'!$B$7=""),"",'Identificação da EG'!$B$7))</f>
        <v/>
      </c>
      <c r="C751" s="24" t="str">
        <f>IF(I751="","",IF(B751="","",VLOOKUP(B751,Auxiliar!$DK$23:$DL$45,2,0)))</f>
        <v/>
      </c>
      <c r="D751" s="24" t="str">
        <f>IF(I751="","",IF(OR('Identificação da EG'!$B$7=0,'Identificação da EG'!$B$7=""),"","Portugal"))</f>
        <v/>
      </c>
      <c r="E751" s="24" t="str">
        <f>IF(I751="","",'Identificação da EG'!$C$7)</f>
        <v/>
      </c>
      <c r="F751" s="24" t="str">
        <f>IF(I751="","",'Identificação da EG'!$E$7)</f>
        <v/>
      </c>
      <c r="G751" s="24" t="str">
        <f t="shared" si="34"/>
        <v/>
      </c>
      <c r="H751" s="24" t="str">
        <f>IF(I751="","",'Identificação da EG'!$D$7)</f>
        <v/>
      </c>
      <c r="I751" s="138" t="str">
        <f t="shared" si="36"/>
        <v/>
      </c>
      <c r="J751" s="138" t="str">
        <v/>
      </c>
      <c r="K751" s="138"/>
      <c r="L751" s="138" t="str">
        <v/>
      </c>
      <c r="M751" s="138"/>
      <c r="N751" s="138" t="str">
        <v/>
      </c>
      <c r="O751" s="138" t="str">
        <v/>
      </c>
      <c r="P751" s="138" t="str">
        <v/>
      </c>
      <c r="Q751" s="138" t="str">
        <f>IF(L749="","","Nº de estabelecimentos participantes")</f>
        <v/>
      </c>
      <c r="R751" s="138" t="str">
        <f t="shared" si="35"/>
        <v/>
      </c>
      <c r="S751" s="138" t="str" cm="1">
        <f t="array" ref="S751">IF(ISBLANK(INDEX('Infraestruturas Recolha'!$AB$31:$AF$105,INT((ROWS($B$1:B150)-1)/5)+1,MOD(ROWS($B$1:B150)-1,5)+1)),"",INDEX('Infraestruturas Recolha'!$AB$31:$AF$105,INT((ROWS($B$1:B150)-1)/5)+1,MOD(ROWS($B$1:B150)-1,5)+1))</f>
        <v/>
      </c>
      <c r="T751" s="138" t="str">
        <f>IF(OR(L751="",'Infraestruturas Recolha'!$X$108="",'Infraestruturas Recolha'!$X$108="(máximo 300 carateres)"),"",'Infraestruturas Recolha'!$X$108)</f>
        <v/>
      </c>
    </row>
    <row r="752" spans="1:20">
      <c r="A752" s="24" t="str">
        <f>IF(I752="","",IF(OR('Identificação da EG'!$B$7=0,'Identificação da EG'!$B$7=""),"",Capa!$C$10))</f>
        <v/>
      </c>
      <c r="B752" s="24" t="str">
        <f>IF(I752="","",IF(OR('Identificação da EG'!$B$7=0,'Identificação da EG'!$B$7=""),"",'Identificação da EG'!$B$7))</f>
        <v/>
      </c>
      <c r="C752" s="24" t="str">
        <f>IF(I752="","",IF(B752="","",VLOOKUP(B752,Auxiliar!$DK$23:$DL$45,2,0)))</f>
        <v/>
      </c>
      <c r="D752" s="24" t="str">
        <f>IF(I752="","",IF(OR('Identificação da EG'!$B$7=0,'Identificação da EG'!$B$7=""),"","Portugal"))</f>
        <v/>
      </c>
      <c r="E752" s="24" t="str">
        <f>IF(I752="","",'Identificação da EG'!$C$7)</f>
        <v/>
      </c>
      <c r="F752" s="24" t="str">
        <f>IF(I752="","",'Identificação da EG'!$E$7)</f>
        <v/>
      </c>
      <c r="G752" s="24" t="str">
        <f t="shared" si="34"/>
        <v/>
      </c>
      <c r="H752" s="24" t="str">
        <f>IF(I752="","",'Identificação da EG'!$D$7)</f>
        <v/>
      </c>
      <c r="I752" s="138" t="str">
        <f t="shared" si="36"/>
        <v/>
      </c>
      <c r="J752" s="138" t="str">
        <v/>
      </c>
      <c r="K752" s="138"/>
      <c r="L752" s="138" t="str">
        <v/>
      </c>
      <c r="M752" s="138"/>
      <c r="N752" s="138" t="str">
        <v/>
      </c>
      <c r="O752" s="138" t="str">
        <v/>
      </c>
      <c r="P752" s="138" t="str">
        <v/>
      </c>
      <c r="Q752" s="138" t="str">
        <f>IF(L752="","","Nº de infraestruturas")</f>
        <v/>
      </c>
      <c r="R752" s="138" t="str">
        <f t="shared" si="35"/>
        <v/>
      </c>
      <c r="S752" s="138" t="str" cm="1">
        <f t="array" ref="S752">IF(ISBLANK(INDEX('Infraestruturas Recolha'!$AB$31:$AF$105,INT((ROWS($B$1:B151)-1)/5)+1,MOD(ROWS($B$1:B151)-1,5)+1)),"",INDEX('Infraestruturas Recolha'!$AB$31:$AF$105,INT((ROWS($B$1:B151)-1)/5)+1,MOD(ROWS($B$1:B151)-1,5)+1))</f>
        <v/>
      </c>
      <c r="T752" s="138" t="str">
        <f>IF(OR(L752="",'Infraestruturas Recolha'!$X$108="",'Infraestruturas Recolha'!$X$108="(máximo 300 carateres)"),"",'Infraestruturas Recolha'!$X$108)</f>
        <v/>
      </c>
    </row>
    <row r="753" spans="1:20">
      <c r="A753" s="24" t="str">
        <f>IF(I753="","",IF(OR('Identificação da EG'!$B$7=0,'Identificação da EG'!$B$7=""),"",Capa!$C$10))</f>
        <v/>
      </c>
      <c r="B753" s="24" t="str">
        <f>IF(I753="","",IF(OR('Identificação da EG'!$B$7=0,'Identificação da EG'!$B$7=""),"",'Identificação da EG'!$B$7))</f>
        <v/>
      </c>
      <c r="C753" s="24" t="str">
        <f>IF(I753="","",IF(B753="","",VLOOKUP(B753,Auxiliar!$DK$23:$DL$45,2,0)))</f>
        <v/>
      </c>
      <c r="D753" s="24" t="str">
        <f>IF(I753="","",IF(OR('Identificação da EG'!$B$7=0,'Identificação da EG'!$B$7=""),"","Portugal"))</f>
        <v/>
      </c>
      <c r="E753" s="24" t="str">
        <f>IF(I753="","",'Identificação da EG'!$C$7)</f>
        <v/>
      </c>
      <c r="F753" s="24" t="str">
        <f>IF(I753="","",'Identificação da EG'!$E$7)</f>
        <v/>
      </c>
      <c r="G753" s="24" t="str">
        <f t="shared" si="34"/>
        <v/>
      </c>
      <c r="H753" s="24" t="str">
        <f>IF(I753="","",'Identificação da EG'!$D$7)</f>
        <v/>
      </c>
      <c r="I753" s="138" t="str">
        <f t="shared" si="36"/>
        <v/>
      </c>
      <c r="J753" s="138" t="str">
        <v/>
      </c>
      <c r="K753" s="138"/>
      <c r="L753" s="138" t="str">
        <v/>
      </c>
      <c r="M753" s="138"/>
      <c r="N753" s="138" t="str">
        <v/>
      </c>
      <c r="O753" s="138" t="str">
        <v/>
      </c>
      <c r="P753" s="138" t="str">
        <v/>
      </c>
      <c r="Q753" s="138" t="str">
        <f>IF(L752="","","Nº de alojamentos abrangidos")</f>
        <v/>
      </c>
      <c r="R753" s="138" t="str">
        <f t="shared" si="35"/>
        <v/>
      </c>
      <c r="S753" s="138" t="str" cm="1">
        <f t="array" ref="S753">IF(ISBLANK(INDEX('Infraestruturas Recolha'!$AB$31:$AF$105,INT((ROWS($B$1:B152)-1)/5)+1,MOD(ROWS($B$1:B152)-1,5)+1)),"",INDEX('Infraestruturas Recolha'!$AB$31:$AF$105,INT((ROWS($B$1:B152)-1)/5)+1,MOD(ROWS($B$1:B152)-1,5)+1))</f>
        <v/>
      </c>
      <c r="T753" s="138" t="str">
        <f>IF(OR(L753="",'Infraestruturas Recolha'!$X$108="",'Infraestruturas Recolha'!$X$108="(máximo 300 carateres)"),"",'Infraestruturas Recolha'!$X$108)</f>
        <v/>
      </c>
    </row>
    <row r="754" spans="1:20">
      <c r="A754" s="24" t="str">
        <f>IF(I754="","",IF(OR('Identificação da EG'!$B$7=0,'Identificação da EG'!$B$7=""),"",Capa!$C$10))</f>
        <v/>
      </c>
      <c r="B754" s="24" t="str">
        <f>IF(I754="","",IF(OR('Identificação da EG'!$B$7=0,'Identificação da EG'!$B$7=""),"",'Identificação da EG'!$B$7))</f>
        <v/>
      </c>
      <c r="C754" s="24" t="str">
        <f>IF(I754="","",IF(B754="","",VLOOKUP(B754,Auxiliar!$DK$23:$DL$45,2,0)))</f>
        <v/>
      </c>
      <c r="D754" s="24" t="str">
        <f>IF(I754="","",IF(OR('Identificação da EG'!$B$7=0,'Identificação da EG'!$B$7=""),"","Portugal"))</f>
        <v/>
      </c>
      <c r="E754" s="24" t="str">
        <f>IF(I754="","",'Identificação da EG'!$C$7)</f>
        <v/>
      </c>
      <c r="F754" s="24" t="str">
        <f>IF(I754="","",'Identificação da EG'!$E$7)</f>
        <v/>
      </c>
      <c r="G754" s="24" t="str">
        <f t="shared" si="34"/>
        <v/>
      </c>
      <c r="H754" s="24" t="str">
        <f>IF(I754="","",'Identificação da EG'!$D$7)</f>
        <v/>
      </c>
      <c r="I754" s="138" t="str">
        <f t="shared" si="36"/>
        <v/>
      </c>
      <c r="J754" s="138" t="str">
        <v/>
      </c>
      <c r="K754" s="138"/>
      <c r="L754" s="138" t="str">
        <v/>
      </c>
      <c r="M754" s="138"/>
      <c r="N754" s="138" t="str">
        <v/>
      </c>
      <c r="O754" s="138" t="str">
        <v/>
      </c>
      <c r="P754" s="138" t="str">
        <v/>
      </c>
      <c r="Q754" s="138" t="str">
        <f>IF(L752="","","Nº de estabelecimentos abrangidos")</f>
        <v/>
      </c>
      <c r="R754" s="138" t="str">
        <f t="shared" si="35"/>
        <v/>
      </c>
      <c r="S754" s="138" t="str" cm="1">
        <f t="array" ref="S754">IF(ISBLANK(INDEX('Infraestruturas Recolha'!$AB$31:$AF$105,INT((ROWS($B$1:B153)-1)/5)+1,MOD(ROWS($B$1:B153)-1,5)+1)),"",INDEX('Infraestruturas Recolha'!$AB$31:$AF$105,INT((ROWS($B$1:B153)-1)/5)+1,MOD(ROWS($B$1:B153)-1,5)+1))</f>
        <v/>
      </c>
      <c r="T754" s="138" t="str">
        <f>IF(OR(L754="",'Infraestruturas Recolha'!$X$108="",'Infraestruturas Recolha'!$X$108="(máximo 300 carateres)"),"",'Infraestruturas Recolha'!$X$108)</f>
        <v/>
      </c>
    </row>
    <row r="755" spans="1:20">
      <c r="A755" s="24" t="str">
        <f>IF(I755="","",IF(OR('Identificação da EG'!$B$7=0,'Identificação da EG'!$B$7=""),"",Capa!$C$10))</f>
        <v/>
      </c>
      <c r="B755" s="24" t="str">
        <f>IF(I755="","",IF(OR('Identificação da EG'!$B$7=0,'Identificação da EG'!$B$7=""),"",'Identificação da EG'!$B$7))</f>
        <v/>
      </c>
      <c r="C755" s="24" t="str">
        <f>IF(I755="","",IF(B755="","",VLOOKUP(B755,Auxiliar!$DK$23:$DL$45,2,0)))</f>
        <v/>
      </c>
      <c r="D755" s="24" t="str">
        <f>IF(I755="","",IF(OR('Identificação da EG'!$B$7=0,'Identificação da EG'!$B$7=""),"","Portugal"))</f>
        <v/>
      </c>
      <c r="E755" s="24" t="str">
        <f>IF(I755="","",'Identificação da EG'!$C$7)</f>
        <v/>
      </c>
      <c r="F755" s="24" t="str">
        <f>IF(I755="","",'Identificação da EG'!$E$7)</f>
        <v/>
      </c>
      <c r="G755" s="24" t="str">
        <f t="shared" si="34"/>
        <v/>
      </c>
      <c r="H755" s="24" t="str">
        <f>IF(I755="","",'Identificação da EG'!$D$7)</f>
        <v/>
      </c>
      <c r="I755" s="138" t="str">
        <f t="shared" si="36"/>
        <v/>
      </c>
      <c r="J755" s="138" t="str">
        <v/>
      </c>
      <c r="K755" s="138"/>
      <c r="L755" s="138" t="str">
        <v/>
      </c>
      <c r="M755" s="138"/>
      <c r="N755" s="138" t="str">
        <v/>
      </c>
      <c r="O755" s="138" t="str">
        <v/>
      </c>
      <c r="P755" s="138" t="str">
        <v/>
      </c>
      <c r="Q755" s="138" t="str">
        <f>IF(L753="","","Nº de alojamentos participantes")</f>
        <v/>
      </c>
      <c r="R755" s="138" t="str">
        <f t="shared" si="35"/>
        <v/>
      </c>
      <c r="S755" s="138" t="str" cm="1">
        <f t="array" ref="S755">IF(ISBLANK(INDEX('Infraestruturas Recolha'!$AB$31:$AF$105,INT((ROWS($B$1:B154)-1)/5)+1,MOD(ROWS($B$1:B154)-1,5)+1)),"",INDEX('Infraestruturas Recolha'!$AB$31:$AF$105,INT((ROWS($B$1:B154)-1)/5)+1,MOD(ROWS($B$1:B154)-1,5)+1))</f>
        <v/>
      </c>
      <c r="T755" s="138" t="str">
        <f>IF(OR(L755="",'Infraestruturas Recolha'!$X$108="",'Infraestruturas Recolha'!$X$108="(máximo 300 carateres)"),"",'Infraestruturas Recolha'!$X$108)</f>
        <v/>
      </c>
    </row>
    <row r="756" spans="1:20">
      <c r="A756" s="24" t="str">
        <f>IF(I756="","",IF(OR('Identificação da EG'!$B$7=0,'Identificação da EG'!$B$7=""),"",Capa!$C$10))</f>
        <v/>
      </c>
      <c r="B756" s="24" t="str">
        <f>IF(I756="","",IF(OR('Identificação da EG'!$B$7=0,'Identificação da EG'!$B$7=""),"",'Identificação da EG'!$B$7))</f>
        <v/>
      </c>
      <c r="C756" s="24" t="str">
        <f>IF(I756="","",IF(B756="","",VLOOKUP(B756,Auxiliar!$DK$23:$DL$45,2,0)))</f>
        <v/>
      </c>
      <c r="D756" s="24" t="str">
        <f>IF(I756="","",IF(OR('Identificação da EG'!$B$7=0,'Identificação da EG'!$B$7=""),"","Portugal"))</f>
        <v/>
      </c>
      <c r="E756" s="24" t="str">
        <f>IF(I756="","",'Identificação da EG'!$C$7)</f>
        <v/>
      </c>
      <c r="F756" s="24" t="str">
        <f>IF(I756="","",'Identificação da EG'!$E$7)</f>
        <v/>
      </c>
      <c r="G756" s="24" t="str">
        <f t="shared" si="34"/>
        <v/>
      </c>
      <c r="H756" s="24" t="str">
        <f>IF(I756="","",'Identificação da EG'!$D$7)</f>
        <v/>
      </c>
      <c r="I756" s="138" t="str">
        <f t="shared" si="36"/>
        <v/>
      </c>
      <c r="J756" s="138" t="str">
        <v/>
      </c>
      <c r="K756" s="138"/>
      <c r="L756" s="138" t="str">
        <v/>
      </c>
      <c r="M756" s="138"/>
      <c r="N756" s="138" t="str">
        <v/>
      </c>
      <c r="O756" s="138" t="str">
        <v/>
      </c>
      <c r="P756" s="138" t="str">
        <v/>
      </c>
      <c r="Q756" s="138" t="str">
        <f>IF(L754="","","Nº de estabelecimentos participantes")</f>
        <v/>
      </c>
      <c r="R756" s="138" t="str">
        <f t="shared" si="35"/>
        <v/>
      </c>
      <c r="S756" s="138" t="str" cm="1">
        <f t="array" ref="S756">IF(ISBLANK(INDEX('Infraestruturas Recolha'!$AB$31:$AF$105,INT((ROWS($B$1:B155)-1)/5)+1,MOD(ROWS($B$1:B155)-1,5)+1)),"",INDEX('Infraestruturas Recolha'!$AB$31:$AF$105,INT((ROWS($B$1:B155)-1)/5)+1,MOD(ROWS($B$1:B155)-1,5)+1))</f>
        <v/>
      </c>
      <c r="T756" s="138" t="str">
        <f>IF(OR(L756="",'Infraestruturas Recolha'!$X$108="",'Infraestruturas Recolha'!$X$108="(máximo 300 carateres)"),"",'Infraestruturas Recolha'!$X$108)</f>
        <v/>
      </c>
    </row>
    <row r="757" spans="1:20">
      <c r="A757" s="24" t="str">
        <f>IF(I757="","",IF(OR('Identificação da EG'!$B$7=0,'Identificação da EG'!$B$7=""),"",Capa!$C$10))</f>
        <v/>
      </c>
      <c r="B757" s="24" t="str">
        <f>IF(I757="","",IF(OR('Identificação da EG'!$B$7=0,'Identificação da EG'!$B$7=""),"",'Identificação da EG'!$B$7))</f>
        <v/>
      </c>
      <c r="C757" s="24" t="str">
        <f>IF(I757="","",IF(B757="","",VLOOKUP(B757,Auxiliar!$DK$23:$DL$45,2,0)))</f>
        <v/>
      </c>
      <c r="D757" s="24" t="str">
        <f>IF(I757="","",IF(OR('Identificação da EG'!$B$7=0,'Identificação da EG'!$B$7=""),"","Portugal"))</f>
        <v/>
      </c>
      <c r="E757" s="24" t="str">
        <f>IF(I757="","",'Identificação da EG'!$C$7)</f>
        <v/>
      </c>
      <c r="F757" s="24" t="str">
        <f>IF(I757="","",'Identificação da EG'!$E$7)</f>
        <v/>
      </c>
      <c r="G757" s="24" t="str">
        <f t="shared" si="34"/>
        <v/>
      </c>
      <c r="H757" s="24" t="str">
        <f>IF(I757="","",'Identificação da EG'!$D$7)</f>
        <v/>
      </c>
      <c r="I757" s="138" t="str">
        <f t="shared" si="36"/>
        <v/>
      </c>
      <c r="J757" s="138" t="str">
        <v/>
      </c>
      <c r="K757" s="138"/>
      <c r="L757" s="138" t="str">
        <v/>
      </c>
      <c r="M757" s="138"/>
      <c r="N757" s="138" t="str">
        <v/>
      </c>
      <c r="O757" s="138" t="str">
        <v/>
      </c>
      <c r="P757" s="138" t="str">
        <v/>
      </c>
      <c r="Q757" s="138" t="str">
        <f>IF(L757="","","Nº de infraestruturas")</f>
        <v/>
      </c>
      <c r="R757" s="138" t="str">
        <f t="shared" si="35"/>
        <v/>
      </c>
      <c r="S757" s="138" t="str" cm="1">
        <f t="array" ref="S757">IF(ISBLANK(INDEX('Infraestruturas Recolha'!$AB$31:$AF$105,INT((ROWS($B$1:B156)-1)/5)+1,MOD(ROWS($B$1:B156)-1,5)+1)),"",INDEX('Infraestruturas Recolha'!$AB$31:$AF$105,INT((ROWS($B$1:B156)-1)/5)+1,MOD(ROWS($B$1:B156)-1,5)+1))</f>
        <v/>
      </c>
      <c r="T757" s="138" t="str">
        <f>IF(OR(L757="",'Infraestruturas Recolha'!$X$108="",'Infraestruturas Recolha'!$X$108="(máximo 300 carateres)"),"",'Infraestruturas Recolha'!$X$108)</f>
        <v/>
      </c>
    </row>
    <row r="758" spans="1:20">
      <c r="A758" s="24" t="str">
        <f>IF(I758="","",IF(OR('Identificação da EG'!$B$7=0,'Identificação da EG'!$B$7=""),"",Capa!$C$10))</f>
        <v/>
      </c>
      <c r="B758" s="24" t="str">
        <f>IF(I758="","",IF(OR('Identificação da EG'!$B$7=0,'Identificação da EG'!$B$7=""),"",'Identificação da EG'!$B$7))</f>
        <v/>
      </c>
      <c r="C758" s="24" t="str">
        <f>IF(I758="","",IF(B758="","",VLOOKUP(B758,Auxiliar!$DK$23:$DL$45,2,0)))</f>
        <v/>
      </c>
      <c r="D758" s="24" t="str">
        <f>IF(I758="","",IF(OR('Identificação da EG'!$B$7=0,'Identificação da EG'!$B$7=""),"","Portugal"))</f>
        <v/>
      </c>
      <c r="E758" s="24" t="str">
        <f>IF(I758="","",'Identificação da EG'!$C$7)</f>
        <v/>
      </c>
      <c r="F758" s="24" t="str">
        <f>IF(I758="","",'Identificação da EG'!$E$7)</f>
        <v/>
      </c>
      <c r="G758" s="24" t="str">
        <f t="shared" si="34"/>
        <v/>
      </c>
      <c r="H758" s="24" t="str">
        <f>IF(I758="","",'Identificação da EG'!$D$7)</f>
        <v/>
      </c>
      <c r="I758" s="138" t="str">
        <f t="shared" si="36"/>
        <v/>
      </c>
      <c r="J758" s="138" t="str">
        <v/>
      </c>
      <c r="K758" s="138"/>
      <c r="L758" s="138" t="str">
        <v/>
      </c>
      <c r="M758" s="138"/>
      <c r="N758" s="138" t="str">
        <v/>
      </c>
      <c r="O758" s="138" t="str">
        <v/>
      </c>
      <c r="P758" s="138" t="str">
        <v/>
      </c>
      <c r="Q758" s="138" t="str">
        <f>IF(L757="","","Nº de alojamentos abrangidos")</f>
        <v/>
      </c>
      <c r="R758" s="138" t="str">
        <f t="shared" si="35"/>
        <v/>
      </c>
      <c r="S758" s="138" t="str" cm="1">
        <f t="array" ref="S758">IF(ISBLANK(INDEX('Infraestruturas Recolha'!$AB$31:$AF$105,INT((ROWS($B$1:B157)-1)/5)+1,MOD(ROWS($B$1:B157)-1,5)+1)),"",INDEX('Infraestruturas Recolha'!$AB$31:$AF$105,INT((ROWS($B$1:B157)-1)/5)+1,MOD(ROWS($B$1:B157)-1,5)+1))</f>
        <v/>
      </c>
      <c r="T758" s="138" t="str">
        <f>IF(OR(L758="",'Infraestruturas Recolha'!$X$108="",'Infraestruturas Recolha'!$X$108="(máximo 300 carateres)"),"",'Infraestruturas Recolha'!$X$108)</f>
        <v/>
      </c>
    </row>
    <row r="759" spans="1:20">
      <c r="A759" s="24" t="str">
        <f>IF(I759="","",IF(OR('Identificação da EG'!$B$7=0,'Identificação da EG'!$B$7=""),"",Capa!$C$10))</f>
        <v/>
      </c>
      <c r="B759" s="24" t="str">
        <f>IF(I759="","",IF(OR('Identificação da EG'!$B$7=0,'Identificação da EG'!$B$7=""),"",'Identificação da EG'!$B$7))</f>
        <v/>
      </c>
      <c r="C759" s="24" t="str">
        <f>IF(I759="","",IF(B759="","",VLOOKUP(B759,Auxiliar!$DK$23:$DL$45,2,0)))</f>
        <v/>
      </c>
      <c r="D759" s="24" t="str">
        <f>IF(I759="","",IF(OR('Identificação da EG'!$B$7=0,'Identificação da EG'!$B$7=""),"","Portugal"))</f>
        <v/>
      </c>
      <c r="E759" s="24" t="str">
        <f>IF(I759="","",'Identificação da EG'!$C$7)</f>
        <v/>
      </c>
      <c r="F759" s="24" t="str">
        <f>IF(I759="","",'Identificação da EG'!$E$7)</f>
        <v/>
      </c>
      <c r="G759" s="24" t="str">
        <f t="shared" si="34"/>
        <v/>
      </c>
      <c r="H759" s="24" t="str">
        <f>IF(I759="","",'Identificação da EG'!$D$7)</f>
        <v/>
      </c>
      <c r="I759" s="138" t="str">
        <f t="shared" si="36"/>
        <v/>
      </c>
      <c r="J759" s="138" t="str">
        <v/>
      </c>
      <c r="K759" s="138"/>
      <c r="L759" s="138" t="str">
        <v/>
      </c>
      <c r="M759" s="138"/>
      <c r="N759" s="138" t="str">
        <v/>
      </c>
      <c r="O759" s="138" t="str">
        <v/>
      </c>
      <c r="P759" s="138" t="str">
        <v/>
      </c>
      <c r="Q759" s="138" t="str">
        <f>IF(L757="","","Nº de estabelecimentos abrangidos")</f>
        <v/>
      </c>
      <c r="R759" s="138" t="str">
        <f t="shared" si="35"/>
        <v/>
      </c>
      <c r="S759" s="138" t="str" cm="1">
        <f t="array" ref="S759">IF(ISBLANK(INDEX('Infraestruturas Recolha'!$AB$31:$AF$105,INT((ROWS($B$1:B158)-1)/5)+1,MOD(ROWS($B$1:B158)-1,5)+1)),"",INDEX('Infraestruturas Recolha'!$AB$31:$AF$105,INT((ROWS($B$1:B158)-1)/5)+1,MOD(ROWS($B$1:B158)-1,5)+1))</f>
        <v/>
      </c>
      <c r="T759" s="138" t="str">
        <f>IF(OR(L759="",'Infraestruturas Recolha'!$X$108="",'Infraestruturas Recolha'!$X$108="(máximo 300 carateres)"),"",'Infraestruturas Recolha'!$X$108)</f>
        <v/>
      </c>
    </row>
    <row r="760" spans="1:20">
      <c r="A760" s="24" t="str">
        <f>IF(I760="","",IF(OR('Identificação da EG'!$B$7=0,'Identificação da EG'!$B$7=""),"",Capa!$C$10))</f>
        <v/>
      </c>
      <c r="B760" s="24" t="str">
        <f>IF(I760="","",IF(OR('Identificação da EG'!$B$7=0,'Identificação da EG'!$B$7=""),"",'Identificação da EG'!$B$7))</f>
        <v/>
      </c>
      <c r="C760" s="24" t="str">
        <f>IF(I760="","",IF(B760="","",VLOOKUP(B760,Auxiliar!$DK$23:$DL$45,2,0)))</f>
        <v/>
      </c>
      <c r="D760" s="24" t="str">
        <f>IF(I760="","",IF(OR('Identificação da EG'!$B$7=0,'Identificação da EG'!$B$7=""),"","Portugal"))</f>
        <v/>
      </c>
      <c r="E760" s="24" t="str">
        <f>IF(I760="","",'Identificação da EG'!$C$7)</f>
        <v/>
      </c>
      <c r="F760" s="24" t="str">
        <f>IF(I760="","",'Identificação da EG'!$E$7)</f>
        <v/>
      </c>
      <c r="G760" s="24" t="str">
        <f t="shared" si="34"/>
        <v/>
      </c>
      <c r="H760" s="24" t="str">
        <f>IF(I760="","",'Identificação da EG'!$D$7)</f>
        <v/>
      </c>
      <c r="I760" s="138" t="str">
        <f t="shared" si="36"/>
        <v/>
      </c>
      <c r="J760" s="138" t="str">
        <v/>
      </c>
      <c r="K760" s="138"/>
      <c r="L760" s="138" t="str">
        <v/>
      </c>
      <c r="M760" s="138"/>
      <c r="N760" s="138" t="str">
        <v/>
      </c>
      <c r="O760" s="138" t="str">
        <v/>
      </c>
      <c r="P760" s="138" t="str">
        <v/>
      </c>
      <c r="Q760" s="138" t="str">
        <f>IF(L758="","","Nº de alojamentos participantes")</f>
        <v/>
      </c>
      <c r="R760" s="138" t="str">
        <f t="shared" si="35"/>
        <v/>
      </c>
      <c r="S760" s="138" t="str" cm="1">
        <f t="array" ref="S760">IF(ISBLANK(INDEX('Infraestruturas Recolha'!$AB$31:$AF$105,INT((ROWS($B$1:B159)-1)/5)+1,MOD(ROWS($B$1:B159)-1,5)+1)),"",INDEX('Infraestruturas Recolha'!$AB$31:$AF$105,INT((ROWS($B$1:B159)-1)/5)+1,MOD(ROWS($B$1:B159)-1,5)+1))</f>
        <v/>
      </c>
      <c r="T760" s="138" t="str">
        <f>IF(OR(L760="",'Infraestruturas Recolha'!$X$108="",'Infraestruturas Recolha'!$X$108="(máximo 300 carateres)"),"",'Infraestruturas Recolha'!$X$108)</f>
        <v/>
      </c>
    </row>
    <row r="761" spans="1:20">
      <c r="A761" s="24" t="str">
        <f>IF(I761="","",IF(OR('Identificação da EG'!$B$7=0,'Identificação da EG'!$B$7=""),"",Capa!$C$10))</f>
        <v/>
      </c>
      <c r="B761" s="24" t="str">
        <f>IF(I761="","",IF(OR('Identificação da EG'!$B$7=0,'Identificação da EG'!$B$7=""),"",'Identificação da EG'!$B$7))</f>
        <v/>
      </c>
      <c r="C761" s="24" t="str">
        <f>IF(I761="","",IF(B761="","",VLOOKUP(B761,Auxiliar!$DK$23:$DL$45,2,0)))</f>
        <v/>
      </c>
      <c r="D761" s="24" t="str">
        <f>IF(I761="","",IF(OR('Identificação da EG'!$B$7=0,'Identificação da EG'!$B$7=""),"","Portugal"))</f>
        <v/>
      </c>
      <c r="E761" s="24" t="str">
        <f>IF(I761="","",'Identificação da EG'!$C$7)</f>
        <v/>
      </c>
      <c r="F761" s="24" t="str">
        <f>IF(I761="","",'Identificação da EG'!$E$7)</f>
        <v/>
      </c>
      <c r="G761" s="24" t="str">
        <f t="shared" si="34"/>
        <v/>
      </c>
      <c r="H761" s="24" t="str">
        <f>IF(I761="","",'Identificação da EG'!$D$7)</f>
        <v/>
      </c>
      <c r="I761" s="138" t="str">
        <f t="shared" si="36"/>
        <v/>
      </c>
      <c r="J761" s="138" t="str">
        <v/>
      </c>
      <c r="K761" s="138"/>
      <c r="L761" s="138" t="str">
        <v/>
      </c>
      <c r="M761" s="138"/>
      <c r="N761" s="138" t="str">
        <v/>
      </c>
      <c r="O761" s="138" t="str">
        <v/>
      </c>
      <c r="P761" s="138" t="str">
        <v/>
      </c>
      <c r="Q761" s="138" t="str">
        <f>IF(L759="","","Nº de estabelecimentos participantes")</f>
        <v/>
      </c>
      <c r="R761" s="138" t="str">
        <f t="shared" si="35"/>
        <v/>
      </c>
      <c r="S761" s="138" t="str" cm="1">
        <f t="array" ref="S761">IF(ISBLANK(INDEX('Infraestruturas Recolha'!$AB$31:$AF$105,INT((ROWS($B$1:B160)-1)/5)+1,MOD(ROWS($B$1:B160)-1,5)+1)),"",INDEX('Infraestruturas Recolha'!$AB$31:$AF$105,INT((ROWS($B$1:B160)-1)/5)+1,MOD(ROWS($B$1:B160)-1,5)+1))</f>
        <v/>
      </c>
      <c r="T761" s="138" t="str">
        <f>IF(OR(L761="",'Infraestruturas Recolha'!$X$108="",'Infraestruturas Recolha'!$X$108="(máximo 300 carateres)"),"",'Infraestruturas Recolha'!$X$108)</f>
        <v/>
      </c>
    </row>
    <row r="762" spans="1:20">
      <c r="A762" s="24" t="str">
        <f>IF(I762="","",IF(OR('Identificação da EG'!$B$7=0,'Identificação da EG'!$B$7=""),"",Capa!$C$10))</f>
        <v/>
      </c>
      <c r="B762" s="24" t="str">
        <f>IF(I762="","",IF(OR('Identificação da EG'!$B$7=0,'Identificação da EG'!$B$7=""),"",'Identificação da EG'!$B$7))</f>
        <v/>
      </c>
      <c r="C762" s="24" t="str">
        <f>IF(I762="","",IF(B762="","",VLOOKUP(B762,Auxiliar!$DK$23:$DL$45,2,0)))</f>
        <v/>
      </c>
      <c r="D762" s="24" t="str">
        <f>IF(I762="","",IF(OR('Identificação da EG'!$B$7=0,'Identificação da EG'!$B$7=""),"","Portugal"))</f>
        <v/>
      </c>
      <c r="E762" s="24" t="str">
        <f>IF(I762="","",'Identificação da EG'!$C$7)</f>
        <v/>
      </c>
      <c r="F762" s="24" t="str">
        <f>IF(I762="","",'Identificação da EG'!$E$7)</f>
        <v/>
      </c>
      <c r="G762" s="24" t="str">
        <f t="shared" si="34"/>
        <v/>
      </c>
      <c r="H762" s="24" t="str">
        <f>IF(I762="","",'Identificação da EG'!$D$7)</f>
        <v/>
      </c>
      <c r="I762" s="138" t="str">
        <f t="shared" si="36"/>
        <v/>
      </c>
      <c r="J762" s="138" t="str">
        <v/>
      </c>
      <c r="K762" s="138"/>
      <c r="L762" s="138" t="str">
        <v/>
      </c>
      <c r="M762" s="138"/>
      <c r="N762" s="138" t="str">
        <v/>
      </c>
      <c r="O762" s="138" t="str">
        <v/>
      </c>
      <c r="P762" s="138" t="str">
        <v/>
      </c>
      <c r="Q762" s="138" t="str">
        <f>IF(L762="","","Nº de infraestruturas")</f>
        <v/>
      </c>
      <c r="R762" s="138" t="str">
        <f t="shared" si="35"/>
        <v/>
      </c>
      <c r="S762" s="138" t="str" cm="1">
        <f t="array" ref="S762">IF(ISBLANK(INDEX('Infraestruturas Recolha'!$AB$31:$AF$105,INT((ROWS($B$1:B161)-1)/5)+1,MOD(ROWS($B$1:B161)-1,5)+1)),"",INDEX('Infraestruturas Recolha'!$AB$31:$AF$105,INT((ROWS($B$1:B161)-1)/5)+1,MOD(ROWS($B$1:B161)-1,5)+1))</f>
        <v/>
      </c>
      <c r="T762" s="138" t="str">
        <f>IF(OR(L762="",'Infraestruturas Recolha'!$X$108="",'Infraestruturas Recolha'!$X$108="(máximo 300 carateres)"),"",'Infraestruturas Recolha'!$X$108)</f>
        <v/>
      </c>
    </row>
    <row r="763" spans="1:20">
      <c r="A763" s="24" t="str">
        <f>IF(I763="","",IF(OR('Identificação da EG'!$B$7=0,'Identificação da EG'!$B$7=""),"",Capa!$C$10))</f>
        <v/>
      </c>
      <c r="B763" s="24" t="str">
        <f>IF(I763="","",IF(OR('Identificação da EG'!$B$7=0,'Identificação da EG'!$B$7=""),"",'Identificação da EG'!$B$7))</f>
        <v/>
      </c>
      <c r="C763" s="24" t="str">
        <f>IF(I763="","",IF(B763="","",VLOOKUP(B763,Auxiliar!$DK$23:$DL$45,2,0)))</f>
        <v/>
      </c>
      <c r="D763" s="24" t="str">
        <f>IF(I763="","",IF(OR('Identificação da EG'!$B$7=0,'Identificação da EG'!$B$7=""),"","Portugal"))</f>
        <v/>
      </c>
      <c r="E763" s="24" t="str">
        <f>IF(I763="","",'Identificação da EG'!$C$7)</f>
        <v/>
      </c>
      <c r="F763" s="24" t="str">
        <f>IF(I763="","",'Identificação da EG'!$E$7)</f>
        <v/>
      </c>
      <c r="G763" s="24" t="str">
        <f t="shared" si="34"/>
        <v/>
      </c>
      <c r="H763" s="24" t="str">
        <f>IF(I763="","",'Identificação da EG'!$D$7)</f>
        <v/>
      </c>
      <c r="I763" s="138" t="str">
        <f t="shared" si="36"/>
        <v/>
      </c>
      <c r="J763" s="138" t="str">
        <v/>
      </c>
      <c r="K763" s="138"/>
      <c r="L763" s="138" t="str">
        <v/>
      </c>
      <c r="M763" s="138"/>
      <c r="N763" s="138" t="str">
        <v/>
      </c>
      <c r="O763" s="138" t="str">
        <v/>
      </c>
      <c r="P763" s="138" t="str">
        <v/>
      </c>
      <c r="Q763" s="138" t="str">
        <f>IF(L762="","","Nº de alojamentos abrangidos")</f>
        <v/>
      </c>
      <c r="R763" s="138" t="str">
        <f t="shared" si="35"/>
        <v/>
      </c>
      <c r="S763" s="138" t="str" cm="1">
        <f t="array" ref="S763">IF(ISBLANK(INDEX('Infraestruturas Recolha'!$AB$31:$AF$105,INT((ROWS($B$1:B162)-1)/5)+1,MOD(ROWS($B$1:B162)-1,5)+1)),"",INDEX('Infraestruturas Recolha'!$AB$31:$AF$105,INT((ROWS($B$1:B162)-1)/5)+1,MOD(ROWS($B$1:B162)-1,5)+1))</f>
        <v/>
      </c>
      <c r="T763" s="138" t="str">
        <f>IF(OR(L763="",'Infraestruturas Recolha'!$X$108="",'Infraestruturas Recolha'!$X$108="(máximo 300 carateres)"),"",'Infraestruturas Recolha'!$X$108)</f>
        <v/>
      </c>
    </row>
    <row r="764" spans="1:20">
      <c r="A764" s="24" t="str">
        <f>IF(I764="","",IF(OR('Identificação da EG'!$B$7=0,'Identificação da EG'!$B$7=""),"",Capa!$C$10))</f>
        <v/>
      </c>
      <c r="B764" s="24" t="str">
        <f>IF(I764="","",IF(OR('Identificação da EG'!$B$7=0,'Identificação da EG'!$B$7=""),"",'Identificação da EG'!$B$7))</f>
        <v/>
      </c>
      <c r="C764" s="24" t="str">
        <f>IF(I764="","",IF(B764="","",VLOOKUP(B764,Auxiliar!$DK$23:$DL$45,2,0)))</f>
        <v/>
      </c>
      <c r="D764" s="24" t="str">
        <f>IF(I764="","",IF(OR('Identificação da EG'!$B$7=0,'Identificação da EG'!$B$7=""),"","Portugal"))</f>
        <v/>
      </c>
      <c r="E764" s="24" t="str">
        <f>IF(I764="","",'Identificação da EG'!$C$7)</f>
        <v/>
      </c>
      <c r="F764" s="24" t="str">
        <f>IF(I764="","",'Identificação da EG'!$E$7)</f>
        <v/>
      </c>
      <c r="G764" s="24" t="str">
        <f t="shared" si="34"/>
        <v/>
      </c>
      <c r="H764" s="24" t="str">
        <f>IF(I764="","",'Identificação da EG'!$D$7)</f>
        <v/>
      </c>
      <c r="I764" s="138" t="str">
        <f t="shared" si="36"/>
        <v/>
      </c>
      <c r="J764" s="138" t="str">
        <v/>
      </c>
      <c r="K764" s="138"/>
      <c r="L764" s="138" t="str">
        <v/>
      </c>
      <c r="M764" s="138"/>
      <c r="N764" s="138" t="str">
        <v/>
      </c>
      <c r="O764" s="138" t="str">
        <v/>
      </c>
      <c r="P764" s="138" t="str">
        <v/>
      </c>
      <c r="Q764" s="138" t="str">
        <f>IF(L762="","","Nº de estabelecimentos abrangidos")</f>
        <v/>
      </c>
      <c r="R764" s="138" t="str">
        <f t="shared" si="35"/>
        <v/>
      </c>
      <c r="S764" s="138" t="str" cm="1">
        <f t="array" ref="S764">IF(ISBLANK(INDEX('Infraestruturas Recolha'!$AB$31:$AF$105,INT((ROWS($B$1:B163)-1)/5)+1,MOD(ROWS($B$1:B163)-1,5)+1)),"",INDEX('Infraestruturas Recolha'!$AB$31:$AF$105,INT((ROWS($B$1:B163)-1)/5)+1,MOD(ROWS($B$1:B163)-1,5)+1))</f>
        <v/>
      </c>
      <c r="T764" s="138" t="str">
        <f>IF(OR(L764="",'Infraestruturas Recolha'!$X$108="",'Infraestruturas Recolha'!$X$108="(máximo 300 carateres)"),"",'Infraestruturas Recolha'!$X$108)</f>
        <v/>
      </c>
    </row>
    <row r="765" spans="1:20">
      <c r="A765" s="24" t="str">
        <f>IF(I765="","",IF(OR('Identificação da EG'!$B$7=0,'Identificação da EG'!$B$7=""),"",Capa!$C$10))</f>
        <v/>
      </c>
      <c r="B765" s="24" t="str">
        <f>IF(I765="","",IF(OR('Identificação da EG'!$B$7=0,'Identificação da EG'!$B$7=""),"",'Identificação da EG'!$B$7))</f>
        <v/>
      </c>
      <c r="C765" s="24" t="str">
        <f>IF(I765="","",IF(B765="","",VLOOKUP(B765,Auxiliar!$DK$23:$DL$45,2,0)))</f>
        <v/>
      </c>
      <c r="D765" s="24" t="str">
        <f>IF(I765="","",IF(OR('Identificação da EG'!$B$7=0,'Identificação da EG'!$B$7=""),"","Portugal"))</f>
        <v/>
      </c>
      <c r="E765" s="24" t="str">
        <f>IF(I765="","",'Identificação da EG'!$C$7)</f>
        <v/>
      </c>
      <c r="F765" s="24" t="str">
        <f>IF(I765="","",'Identificação da EG'!$E$7)</f>
        <v/>
      </c>
      <c r="G765" s="24" t="str">
        <f t="shared" si="34"/>
        <v/>
      </c>
      <c r="H765" s="24" t="str">
        <f>IF(I765="","",'Identificação da EG'!$D$7)</f>
        <v/>
      </c>
      <c r="I765" s="138" t="str">
        <f t="shared" si="36"/>
        <v/>
      </c>
      <c r="J765" s="138" t="str">
        <v/>
      </c>
      <c r="K765" s="138"/>
      <c r="L765" s="138" t="str">
        <v/>
      </c>
      <c r="M765" s="138"/>
      <c r="N765" s="138" t="str">
        <v/>
      </c>
      <c r="O765" s="138" t="str">
        <v/>
      </c>
      <c r="P765" s="138" t="str">
        <v/>
      </c>
      <c r="Q765" s="138" t="str">
        <f>IF(L763="","","Nº de alojamentos participantes")</f>
        <v/>
      </c>
      <c r="R765" s="138" t="str">
        <f t="shared" si="35"/>
        <v/>
      </c>
      <c r="S765" s="138" t="str" cm="1">
        <f t="array" ref="S765">IF(ISBLANK(INDEX('Infraestruturas Recolha'!$AB$31:$AF$105,INT((ROWS($B$1:B164)-1)/5)+1,MOD(ROWS($B$1:B164)-1,5)+1)),"",INDEX('Infraestruturas Recolha'!$AB$31:$AF$105,INT((ROWS($B$1:B164)-1)/5)+1,MOD(ROWS($B$1:B164)-1,5)+1))</f>
        <v/>
      </c>
      <c r="T765" s="138" t="str">
        <f>IF(OR(L765="",'Infraestruturas Recolha'!$X$108="",'Infraestruturas Recolha'!$X$108="(máximo 300 carateres)"),"",'Infraestruturas Recolha'!$X$108)</f>
        <v/>
      </c>
    </row>
    <row r="766" spans="1:20">
      <c r="A766" s="24" t="str">
        <f>IF(I766="","",IF(OR('Identificação da EG'!$B$7=0,'Identificação da EG'!$B$7=""),"",Capa!$C$10))</f>
        <v/>
      </c>
      <c r="B766" s="24" t="str">
        <f>IF(I766="","",IF(OR('Identificação da EG'!$B$7=0,'Identificação da EG'!$B$7=""),"",'Identificação da EG'!$B$7))</f>
        <v/>
      </c>
      <c r="C766" s="24" t="str">
        <f>IF(I766="","",IF(B766="","",VLOOKUP(B766,Auxiliar!$DK$23:$DL$45,2,0)))</f>
        <v/>
      </c>
      <c r="D766" s="24" t="str">
        <f>IF(I766="","",IF(OR('Identificação da EG'!$B$7=0,'Identificação da EG'!$B$7=""),"","Portugal"))</f>
        <v/>
      </c>
      <c r="E766" s="24" t="str">
        <f>IF(I766="","",'Identificação da EG'!$C$7)</f>
        <v/>
      </c>
      <c r="F766" s="24" t="str">
        <f>IF(I766="","",'Identificação da EG'!$E$7)</f>
        <v/>
      </c>
      <c r="G766" s="24" t="str">
        <f t="shared" si="34"/>
        <v/>
      </c>
      <c r="H766" s="24" t="str">
        <f>IF(I766="","",'Identificação da EG'!$D$7)</f>
        <v/>
      </c>
      <c r="I766" s="138" t="str">
        <f t="shared" si="36"/>
        <v/>
      </c>
      <c r="J766" s="138" t="str">
        <v/>
      </c>
      <c r="K766" s="138"/>
      <c r="L766" s="138" t="str">
        <v/>
      </c>
      <c r="M766" s="138"/>
      <c r="N766" s="138" t="str">
        <v/>
      </c>
      <c r="O766" s="138" t="str">
        <v/>
      </c>
      <c r="P766" s="138" t="str">
        <v/>
      </c>
      <c r="Q766" s="138" t="str">
        <f>IF(L764="","","Nº de estabelecimentos participantes")</f>
        <v/>
      </c>
      <c r="R766" s="138" t="str">
        <f t="shared" si="35"/>
        <v/>
      </c>
      <c r="S766" s="138" t="str" cm="1">
        <f t="array" ref="S766">IF(ISBLANK(INDEX('Infraestruturas Recolha'!$AB$31:$AF$105,INT((ROWS($B$1:B165)-1)/5)+1,MOD(ROWS($B$1:B165)-1,5)+1)),"",INDEX('Infraestruturas Recolha'!$AB$31:$AF$105,INT((ROWS($B$1:B165)-1)/5)+1,MOD(ROWS($B$1:B165)-1,5)+1))</f>
        <v/>
      </c>
      <c r="T766" s="138" t="str">
        <f>IF(OR(L766="",'Infraestruturas Recolha'!$X$108="",'Infraestruturas Recolha'!$X$108="(máximo 300 carateres)"),"",'Infraestruturas Recolha'!$X$108)</f>
        <v/>
      </c>
    </row>
    <row r="767" spans="1:20">
      <c r="A767" s="24" t="str">
        <f>IF(I767="","",IF(OR('Identificação da EG'!$B$7=0,'Identificação da EG'!$B$7=""),"",Capa!$C$10))</f>
        <v/>
      </c>
      <c r="B767" s="24" t="str">
        <f>IF(I767="","",IF(OR('Identificação da EG'!$B$7=0,'Identificação da EG'!$B$7=""),"",'Identificação da EG'!$B$7))</f>
        <v/>
      </c>
      <c r="C767" s="24" t="str">
        <f>IF(I767="","",IF(B767="","",VLOOKUP(B767,Auxiliar!$DK$23:$DL$45,2,0)))</f>
        <v/>
      </c>
      <c r="D767" s="24" t="str">
        <f>IF(I767="","",IF(OR('Identificação da EG'!$B$7=0,'Identificação da EG'!$B$7=""),"","Portugal"))</f>
        <v/>
      </c>
      <c r="E767" s="24" t="str">
        <f>IF(I767="","",'Identificação da EG'!$C$7)</f>
        <v/>
      </c>
      <c r="F767" s="24" t="str">
        <f>IF(I767="","",'Identificação da EG'!$E$7)</f>
        <v/>
      </c>
      <c r="G767" s="24" t="str">
        <f t="shared" si="34"/>
        <v/>
      </c>
      <c r="H767" s="24" t="str">
        <f>IF(I767="","",'Identificação da EG'!$D$7)</f>
        <v/>
      </c>
      <c r="I767" s="138" t="str">
        <f t="shared" si="36"/>
        <v/>
      </c>
      <c r="J767" s="138" t="str">
        <v/>
      </c>
      <c r="K767" s="138"/>
      <c r="L767" s="138" t="str">
        <v/>
      </c>
      <c r="M767" s="138"/>
      <c r="N767" s="138" t="str">
        <v/>
      </c>
      <c r="O767" s="138" t="str">
        <v/>
      </c>
      <c r="P767" s="138" t="str">
        <v/>
      </c>
      <c r="Q767" s="138" t="str">
        <f>IF(L767="","","Nº de infraestruturas")</f>
        <v/>
      </c>
      <c r="R767" s="138" t="str">
        <f t="shared" si="35"/>
        <v/>
      </c>
      <c r="S767" s="138" t="str" cm="1">
        <f t="array" ref="S767">IF(ISBLANK(INDEX('Infraestruturas Recolha'!$AB$31:$AF$105,INT((ROWS($B$1:B166)-1)/5)+1,MOD(ROWS($B$1:B166)-1,5)+1)),"",INDEX('Infraestruturas Recolha'!$AB$31:$AF$105,INT((ROWS($B$1:B166)-1)/5)+1,MOD(ROWS($B$1:B166)-1,5)+1))</f>
        <v/>
      </c>
      <c r="T767" s="138" t="str">
        <f>IF(OR(L767="",'Infraestruturas Recolha'!$X$108="",'Infraestruturas Recolha'!$X$108="(máximo 300 carateres)"),"",'Infraestruturas Recolha'!$X$108)</f>
        <v/>
      </c>
    </row>
    <row r="768" spans="1:20">
      <c r="A768" s="24" t="str">
        <f>IF(I768="","",IF(OR('Identificação da EG'!$B$7=0,'Identificação da EG'!$B$7=""),"",Capa!$C$10))</f>
        <v/>
      </c>
      <c r="B768" s="24" t="str">
        <f>IF(I768="","",IF(OR('Identificação da EG'!$B$7=0,'Identificação da EG'!$B$7=""),"",'Identificação da EG'!$B$7))</f>
        <v/>
      </c>
      <c r="C768" s="24" t="str">
        <f>IF(I768="","",IF(B768="","",VLOOKUP(B768,Auxiliar!$DK$23:$DL$45,2,0)))</f>
        <v/>
      </c>
      <c r="D768" s="24" t="str">
        <f>IF(I768="","",IF(OR('Identificação da EG'!$B$7=0,'Identificação da EG'!$B$7=""),"","Portugal"))</f>
        <v/>
      </c>
      <c r="E768" s="24" t="str">
        <f>IF(I768="","",'Identificação da EG'!$C$7)</f>
        <v/>
      </c>
      <c r="F768" s="24" t="str">
        <f>IF(I768="","",'Identificação da EG'!$E$7)</f>
        <v/>
      </c>
      <c r="G768" s="24" t="str">
        <f t="shared" si="34"/>
        <v/>
      </c>
      <c r="H768" s="24" t="str">
        <f>IF(I768="","",'Identificação da EG'!$D$7)</f>
        <v/>
      </c>
      <c r="I768" s="138" t="str">
        <f t="shared" si="36"/>
        <v/>
      </c>
      <c r="J768" s="138" t="str">
        <v/>
      </c>
      <c r="K768" s="138"/>
      <c r="L768" s="138" t="str">
        <v/>
      </c>
      <c r="M768" s="138"/>
      <c r="N768" s="138" t="str">
        <v/>
      </c>
      <c r="O768" s="138" t="str">
        <v/>
      </c>
      <c r="P768" s="138" t="str">
        <v/>
      </c>
      <c r="Q768" s="138" t="str">
        <f>IF(L767="","","Nº de alojamentos abrangidos")</f>
        <v/>
      </c>
      <c r="R768" s="138" t="str">
        <f t="shared" si="35"/>
        <v/>
      </c>
      <c r="S768" s="138" t="str" cm="1">
        <f t="array" ref="S768">IF(ISBLANK(INDEX('Infraestruturas Recolha'!$AB$31:$AF$105,INT((ROWS($B$1:B167)-1)/5)+1,MOD(ROWS($B$1:B167)-1,5)+1)),"",INDEX('Infraestruturas Recolha'!$AB$31:$AF$105,INT((ROWS($B$1:B167)-1)/5)+1,MOD(ROWS($B$1:B167)-1,5)+1))</f>
        <v/>
      </c>
      <c r="T768" s="138" t="str">
        <f>IF(OR(L768="",'Infraestruturas Recolha'!$X$108="",'Infraestruturas Recolha'!$X$108="(máximo 300 carateres)"),"",'Infraestruturas Recolha'!$X$108)</f>
        <v/>
      </c>
    </row>
    <row r="769" spans="1:20">
      <c r="A769" s="24" t="str">
        <f>IF(I769="","",IF(OR('Identificação da EG'!$B$7=0,'Identificação da EG'!$B$7=""),"",Capa!$C$10))</f>
        <v/>
      </c>
      <c r="B769" s="24" t="str">
        <f>IF(I769="","",IF(OR('Identificação da EG'!$B$7=0,'Identificação da EG'!$B$7=""),"",'Identificação da EG'!$B$7))</f>
        <v/>
      </c>
      <c r="C769" s="24" t="str">
        <f>IF(I769="","",IF(B769="","",VLOOKUP(B769,Auxiliar!$DK$23:$DL$45,2,0)))</f>
        <v/>
      </c>
      <c r="D769" s="24" t="str">
        <f>IF(I769="","",IF(OR('Identificação da EG'!$B$7=0,'Identificação da EG'!$B$7=""),"","Portugal"))</f>
        <v/>
      </c>
      <c r="E769" s="24" t="str">
        <f>IF(I769="","",'Identificação da EG'!$C$7)</f>
        <v/>
      </c>
      <c r="F769" s="24" t="str">
        <f>IF(I769="","",'Identificação da EG'!$E$7)</f>
        <v/>
      </c>
      <c r="G769" s="24" t="str">
        <f t="shared" si="34"/>
        <v/>
      </c>
      <c r="H769" s="24" t="str">
        <f>IF(I769="","",'Identificação da EG'!$D$7)</f>
        <v/>
      </c>
      <c r="I769" s="138" t="str">
        <f t="shared" si="36"/>
        <v/>
      </c>
      <c r="J769" s="138" t="str">
        <v/>
      </c>
      <c r="K769" s="138"/>
      <c r="L769" s="138" t="str">
        <v/>
      </c>
      <c r="M769" s="138"/>
      <c r="N769" s="138" t="str">
        <v/>
      </c>
      <c r="O769" s="138" t="str">
        <v/>
      </c>
      <c r="P769" s="138" t="str">
        <v/>
      </c>
      <c r="Q769" s="138" t="str">
        <f>IF(L767="","","Nº de estabelecimentos abrangidos")</f>
        <v/>
      </c>
      <c r="R769" s="138" t="str">
        <f t="shared" si="35"/>
        <v/>
      </c>
      <c r="S769" s="138" t="str" cm="1">
        <f t="array" ref="S769">IF(ISBLANK(INDEX('Infraestruturas Recolha'!$AB$31:$AF$105,INT((ROWS($B$1:B168)-1)/5)+1,MOD(ROWS($B$1:B168)-1,5)+1)),"",INDEX('Infraestruturas Recolha'!$AB$31:$AF$105,INT((ROWS($B$1:B168)-1)/5)+1,MOD(ROWS($B$1:B168)-1,5)+1))</f>
        <v/>
      </c>
      <c r="T769" s="138" t="str">
        <f>IF(OR(L769="",'Infraestruturas Recolha'!$X$108="",'Infraestruturas Recolha'!$X$108="(máximo 300 carateres)"),"",'Infraestruturas Recolha'!$X$108)</f>
        <v/>
      </c>
    </row>
    <row r="770" spans="1:20">
      <c r="A770" s="24" t="str">
        <f>IF(I770="","",IF(OR('Identificação da EG'!$B$7=0,'Identificação da EG'!$B$7=""),"",Capa!$C$10))</f>
        <v/>
      </c>
      <c r="B770" s="24" t="str">
        <f>IF(I770="","",IF(OR('Identificação da EG'!$B$7=0,'Identificação da EG'!$B$7=""),"",'Identificação da EG'!$B$7))</f>
        <v/>
      </c>
      <c r="C770" s="24" t="str">
        <f>IF(I770="","",IF(B770="","",VLOOKUP(B770,Auxiliar!$DK$23:$DL$45,2,0)))</f>
        <v/>
      </c>
      <c r="D770" s="24" t="str">
        <f>IF(I770="","",IF(OR('Identificação da EG'!$B$7=0,'Identificação da EG'!$B$7=""),"","Portugal"))</f>
        <v/>
      </c>
      <c r="E770" s="24" t="str">
        <f>IF(I770="","",'Identificação da EG'!$C$7)</f>
        <v/>
      </c>
      <c r="F770" s="24" t="str">
        <f>IF(I770="","",'Identificação da EG'!$E$7)</f>
        <v/>
      </c>
      <c r="G770" s="24" t="str">
        <f t="shared" si="34"/>
        <v/>
      </c>
      <c r="H770" s="24" t="str">
        <f>IF(I770="","",'Identificação da EG'!$D$7)</f>
        <v/>
      </c>
      <c r="I770" s="138" t="str">
        <f t="shared" si="36"/>
        <v/>
      </c>
      <c r="J770" s="138" t="str">
        <v/>
      </c>
      <c r="K770" s="138"/>
      <c r="L770" s="138" t="str">
        <v/>
      </c>
      <c r="M770" s="138"/>
      <c r="N770" s="138" t="str">
        <v/>
      </c>
      <c r="O770" s="138" t="str">
        <v/>
      </c>
      <c r="P770" s="138" t="str">
        <v/>
      </c>
      <c r="Q770" s="138" t="str">
        <f>IF(L768="","","Nº de alojamentos participantes")</f>
        <v/>
      </c>
      <c r="R770" s="138" t="str">
        <f t="shared" si="35"/>
        <v/>
      </c>
      <c r="S770" s="138" t="str" cm="1">
        <f t="array" ref="S770">IF(ISBLANK(INDEX('Infraestruturas Recolha'!$AB$31:$AF$105,INT((ROWS($B$1:B169)-1)/5)+1,MOD(ROWS($B$1:B169)-1,5)+1)),"",INDEX('Infraestruturas Recolha'!$AB$31:$AF$105,INT((ROWS($B$1:B169)-1)/5)+1,MOD(ROWS($B$1:B169)-1,5)+1))</f>
        <v/>
      </c>
      <c r="T770" s="138" t="str">
        <f>IF(OR(L770="",'Infraestruturas Recolha'!$X$108="",'Infraestruturas Recolha'!$X$108="(máximo 300 carateres)"),"",'Infraestruturas Recolha'!$X$108)</f>
        <v/>
      </c>
    </row>
    <row r="771" spans="1:20">
      <c r="A771" s="24" t="str">
        <f>IF(I771="","",IF(OR('Identificação da EG'!$B$7=0,'Identificação da EG'!$B$7=""),"",Capa!$C$10))</f>
        <v/>
      </c>
      <c r="B771" s="24" t="str">
        <f>IF(I771="","",IF(OR('Identificação da EG'!$B$7=0,'Identificação da EG'!$B$7=""),"",'Identificação da EG'!$B$7))</f>
        <v/>
      </c>
      <c r="C771" s="24" t="str">
        <f>IF(I771="","",IF(B771="","",VLOOKUP(B771,Auxiliar!$DK$23:$DL$45,2,0)))</f>
        <v/>
      </c>
      <c r="D771" s="24" t="str">
        <f>IF(I771="","",IF(OR('Identificação da EG'!$B$7=0,'Identificação da EG'!$B$7=""),"","Portugal"))</f>
        <v/>
      </c>
      <c r="E771" s="24" t="str">
        <f>IF(I771="","",'Identificação da EG'!$C$7)</f>
        <v/>
      </c>
      <c r="F771" s="24" t="str">
        <f>IF(I771="","",'Identificação da EG'!$E$7)</f>
        <v/>
      </c>
      <c r="G771" s="24" t="str">
        <f t="shared" ref="G771:G834" si="37">IF(I771="","",B771)</f>
        <v/>
      </c>
      <c r="H771" s="24" t="str">
        <f>IF(I771="","",'Identificação da EG'!$D$7)</f>
        <v/>
      </c>
      <c r="I771" s="138" t="str">
        <f t="shared" si="36"/>
        <v/>
      </c>
      <c r="J771" s="138" t="str">
        <v/>
      </c>
      <c r="K771" s="138"/>
      <c r="L771" s="138" t="str">
        <v/>
      </c>
      <c r="M771" s="138"/>
      <c r="N771" s="138" t="str">
        <v/>
      </c>
      <c r="O771" s="138" t="str">
        <v/>
      </c>
      <c r="P771" s="138" t="str">
        <v/>
      </c>
      <c r="Q771" s="138" t="str">
        <f>IF(L769="","","Nº de estabelecimentos participantes")</f>
        <v/>
      </c>
      <c r="R771" s="138" t="str">
        <f t="shared" ref="R771:R834" si="38">IF(L771="","","nº")</f>
        <v/>
      </c>
      <c r="S771" s="138" t="str" cm="1">
        <f t="array" ref="S771">IF(ISBLANK(INDEX('Infraestruturas Recolha'!$AB$31:$AF$105,INT((ROWS($B$1:B170)-1)/5)+1,MOD(ROWS($B$1:B170)-1,5)+1)),"",INDEX('Infraestruturas Recolha'!$AB$31:$AF$105,INT((ROWS($B$1:B170)-1)/5)+1,MOD(ROWS($B$1:B170)-1,5)+1))</f>
        <v/>
      </c>
      <c r="T771" s="138" t="str">
        <f>IF(OR(L771="",'Infraestruturas Recolha'!$X$108="",'Infraestruturas Recolha'!$X$108="(máximo 300 carateres)"),"",'Infraestruturas Recolha'!$X$108)</f>
        <v/>
      </c>
    </row>
    <row r="772" spans="1:20">
      <c r="A772" s="24" t="str">
        <f>IF(I772="","",IF(OR('Identificação da EG'!$B$7=0,'Identificação da EG'!$B$7=""),"",Capa!$C$10))</f>
        <v/>
      </c>
      <c r="B772" s="24" t="str">
        <f>IF(I772="","",IF(OR('Identificação da EG'!$B$7=0,'Identificação da EG'!$B$7=""),"",'Identificação da EG'!$B$7))</f>
        <v/>
      </c>
      <c r="C772" s="24" t="str">
        <f>IF(I772="","",IF(B772="","",VLOOKUP(B772,Auxiliar!$DK$23:$DL$45,2,0)))</f>
        <v/>
      </c>
      <c r="D772" s="24" t="str">
        <f>IF(I772="","",IF(OR('Identificação da EG'!$B$7=0,'Identificação da EG'!$B$7=""),"","Portugal"))</f>
        <v/>
      </c>
      <c r="E772" s="24" t="str">
        <f>IF(I772="","",'Identificação da EG'!$C$7)</f>
        <v/>
      </c>
      <c r="F772" s="24" t="str">
        <f>IF(I772="","",'Identificação da EG'!$E$7)</f>
        <v/>
      </c>
      <c r="G772" s="24" t="str">
        <f t="shared" si="37"/>
        <v/>
      </c>
      <c r="H772" s="24" t="str">
        <f>IF(I772="","",'Identificação da EG'!$D$7)</f>
        <v/>
      </c>
      <c r="I772" s="138" t="str">
        <f t="shared" si="36"/>
        <v/>
      </c>
      <c r="J772" s="138" t="str">
        <v/>
      </c>
      <c r="K772" s="138"/>
      <c r="L772" s="138" t="str">
        <v/>
      </c>
      <c r="M772" s="138"/>
      <c r="N772" s="138" t="str">
        <v/>
      </c>
      <c r="O772" s="138" t="str">
        <v/>
      </c>
      <c r="P772" s="138" t="str">
        <v/>
      </c>
      <c r="Q772" s="138" t="str">
        <f>IF(L772="","","Nº de infraestruturas")</f>
        <v/>
      </c>
      <c r="R772" s="138" t="str">
        <f t="shared" si="38"/>
        <v/>
      </c>
      <c r="S772" s="138" t="str" cm="1">
        <f t="array" ref="S772">IF(ISBLANK(INDEX('Infraestruturas Recolha'!$AB$31:$AF$105,INT((ROWS($B$1:B171)-1)/5)+1,MOD(ROWS($B$1:B171)-1,5)+1)),"",INDEX('Infraestruturas Recolha'!$AB$31:$AF$105,INT((ROWS($B$1:B171)-1)/5)+1,MOD(ROWS($B$1:B171)-1,5)+1))</f>
        <v/>
      </c>
      <c r="T772" s="138" t="str">
        <f>IF(OR(L772="",'Infraestruturas Recolha'!$X$108="",'Infraestruturas Recolha'!$X$108="(máximo 300 carateres)"),"",'Infraestruturas Recolha'!$X$108)</f>
        <v/>
      </c>
    </row>
    <row r="773" spans="1:20">
      <c r="A773" s="24" t="str">
        <f>IF(I773="","",IF(OR('Identificação da EG'!$B$7=0,'Identificação da EG'!$B$7=""),"",Capa!$C$10))</f>
        <v/>
      </c>
      <c r="B773" s="24" t="str">
        <f>IF(I773="","",IF(OR('Identificação da EG'!$B$7=0,'Identificação da EG'!$B$7=""),"",'Identificação da EG'!$B$7))</f>
        <v/>
      </c>
      <c r="C773" s="24" t="str">
        <f>IF(I773="","",IF(B773="","",VLOOKUP(B773,Auxiliar!$DK$23:$DL$45,2,0)))</f>
        <v/>
      </c>
      <c r="D773" s="24" t="str">
        <f>IF(I773="","",IF(OR('Identificação da EG'!$B$7=0,'Identificação da EG'!$B$7=""),"","Portugal"))</f>
        <v/>
      </c>
      <c r="E773" s="24" t="str">
        <f>IF(I773="","",'Identificação da EG'!$C$7)</f>
        <v/>
      </c>
      <c r="F773" s="24" t="str">
        <f>IF(I773="","",'Identificação da EG'!$E$7)</f>
        <v/>
      </c>
      <c r="G773" s="24" t="str">
        <f t="shared" si="37"/>
        <v/>
      </c>
      <c r="H773" s="24" t="str">
        <f>IF(I773="","",'Identificação da EG'!$D$7)</f>
        <v/>
      </c>
      <c r="I773" s="138" t="str">
        <f t="shared" si="36"/>
        <v/>
      </c>
      <c r="J773" s="138" t="str">
        <v/>
      </c>
      <c r="K773" s="138"/>
      <c r="L773" s="138" t="str">
        <v/>
      </c>
      <c r="M773" s="138"/>
      <c r="N773" s="138" t="str">
        <v/>
      </c>
      <c r="O773" s="138" t="str">
        <v/>
      </c>
      <c r="P773" s="138" t="str">
        <v/>
      </c>
      <c r="Q773" s="138" t="str">
        <f>IF(L772="","","Nº de alojamentos abrangidos")</f>
        <v/>
      </c>
      <c r="R773" s="138" t="str">
        <f t="shared" si="38"/>
        <v/>
      </c>
      <c r="S773" s="138" t="str" cm="1">
        <f t="array" ref="S773">IF(ISBLANK(INDEX('Infraestruturas Recolha'!$AB$31:$AF$105,INT((ROWS($B$1:B172)-1)/5)+1,MOD(ROWS($B$1:B172)-1,5)+1)),"",INDEX('Infraestruturas Recolha'!$AB$31:$AF$105,INT((ROWS($B$1:B172)-1)/5)+1,MOD(ROWS($B$1:B172)-1,5)+1))</f>
        <v/>
      </c>
      <c r="T773" s="138" t="str">
        <f>IF(OR(L773="",'Infraestruturas Recolha'!$X$108="",'Infraestruturas Recolha'!$X$108="(máximo 300 carateres)"),"",'Infraestruturas Recolha'!$X$108)</f>
        <v/>
      </c>
    </row>
    <row r="774" spans="1:20">
      <c r="A774" s="24" t="str">
        <f>IF(I774="","",IF(OR('Identificação da EG'!$B$7=0,'Identificação da EG'!$B$7=""),"",Capa!$C$10))</f>
        <v/>
      </c>
      <c r="B774" s="24" t="str">
        <f>IF(I774="","",IF(OR('Identificação da EG'!$B$7=0,'Identificação da EG'!$B$7=""),"",'Identificação da EG'!$B$7))</f>
        <v/>
      </c>
      <c r="C774" s="24" t="str">
        <f>IF(I774="","",IF(B774="","",VLOOKUP(B774,Auxiliar!$DK$23:$DL$45,2,0)))</f>
        <v/>
      </c>
      <c r="D774" s="24" t="str">
        <f>IF(I774="","",IF(OR('Identificação da EG'!$B$7=0,'Identificação da EG'!$B$7=""),"","Portugal"))</f>
        <v/>
      </c>
      <c r="E774" s="24" t="str">
        <f>IF(I774="","",'Identificação da EG'!$C$7)</f>
        <v/>
      </c>
      <c r="F774" s="24" t="str">
        <f>IF(I774="","",'Identificação da EG'!$E$7)</f>
        <v/>
      </c>
      <c r="G774" s="24" t="str">
        <f t="shared" si="37"/>
        <v/>
      </c>
      <c r="H774" s="24" t="str">
        <f>IF(I774="","",'Identificação da EG'!$D$7)</f>
        <v/>
      </c>
      <c r="I774" s="138" t="str">
        <f t="shared" si="36"/>
        <v/>
      </c>
      <c r="J774" s="138" t="str">
        <v/>
      </c>
      <c r="K774" s="138"/>
      <c r="L774" s="138" t="str">
        <v/>
      </c>
      <c r="M774" s="138"/>
      <c r="N774" s="138" t="str">
        <v/>
      </c>
      <c r="O774" s="138" t="str">
        <v/>
      </c>
      <c r="P774" s="138" t="str">
        <v/>
      </c>
      <c r="Q774" s="138" t="str">
        <f>IF(L772="","","Nº de estabelecimentos abrangidos")</f>
        <v/>
      </c>
      <c r="R774" s="138" t="str">
        <f t="shared" si="38"/>
        <v/>
      </c>
      <c r="S774" s="138" t="str" cm="1">
        <f t="array" ref="S774">IF(ISBLANK(INDEX('Infraestruturas Recolha'!$AB$31:$AF$105,INT((ROWS($B$1:B173)-1)/5)+1,MOD(ROWS($B$1:B173)-1,5)+1)),"",INDEX('Infraestruturas Recolha'!$AB$31:$AF$105,INT((ROWS($B$1:B173)-1)/5)+1,MOD(ROWS($B$1:B173)-1,5)+1))</f>
        <v/>
      </c>
      <c r="T774" s="138" t="str">
        <f>IF(OR(L774="",'Infraestruturas Recolha'!$X$108="",'Infraestruturas Recolha'!$X$108="(máximo 300 carateres)"),"",'Infraestruturas Recolha'!$X$108)</f>
        <v/>
      </c>
    </row>
    <row r="775" spans="1:20">
      <c r="A775" s="24" t="str">
        <f>IF(I775="","",IF(OR('Identificação da EG'!$B$7=0,'Identificação da EG'!$B$7=""),"",Capa!$C$10))</f>
        <v/>
      </c>
      <c r="B775" s="24" t="str">
        <f>IF(I775="","",IF(OR('Identificação da EG'!$B$7=0,'Identificação da EG'!$B$7=""),"",'Identificação da EG'!$B$7))</f>
        <v/>
      </c>
      <c r="C775" s="24" t="str">
        <f>IF(I775="","",IF(B775="","",VLOOKUP(B775,Auxiliar!$DK$23:$DL$45,2,0)))</f>
        <v/>
      </c>
      <c r="D775" s="24" t="str">
        <f>IF(I775="","",IF(OR('Identificação da EG'!$B$7=0,'Identificação da EG'!$B$7=""),"","Portugal"))</f>
        <v/>
      </c>
      <c r="E775" s="24" t="str">
        <f>IF(I775="","",'Identificação da EG'!$C$7)</f>
        <v/>
      </c>
      <c r="F775" s="24" t="str">
        <f>IF(I775="","",'Identificação da EG'!$E$7)</f>
        <v/>
      </c>
      <c r="G775" s="24" t="str">
        <f t="shared" si="37"/>
        <v/>
      </c>
      <c r="H775" s="24" t="str">
        <f>IF(I775="","",'Identificação da EG'!$D$7)</f>
        <v/>
      </c>
      <c r="I775" s="138" t="str">
        <f t="shared" si="36"/>
        <v/>
      </c>
      <c r="J775" s="138" t="str">
        <v/>
      </c>
      <c r="K775" s="138"/>
      <c r="L775" s="138" t="str">
        <v/>
      </c>
      <c r="M775" s="138"/>
      <c r="N775" s="138" t="str">
        <v/>
      </c>
      <c r="O775" s="138" t="str">
        <v/>
      </c>
      <c r="P775" s="138" t="str">
        <v/>
      </c>
      <c r="Q775" s="138" t="str">
        <f>IF(L773="","","Nº de alojamentos participantes")</f>
        <v/>
      </c>
      <c r="R775" s="138" t="str">
        <f t="shared" si="38"/>
        <v/>
      </c>
      <c r="S775" s="138" t="str" cm="1">
        <f t="array" ref="S775">IF(ISBLANK(INDEX('Infraestruturas Recolha'!$AB$31:$AF$105,INT((ROWS($B$1:B174)-1)/5)+1,MOD(ROWS($B$1:B174)-1,5)+1)),"",INDEX('Infraestruturas Recolha'!$AB$31:$AF$105,INT((ROWS($B$1:B174)-1)/5)+1,MOD(ROWS($B$1:B174)-1,5)+1))</f>
        <v/>
      </c>
      <c r="T775" s="138" t="str">
        <f>IF(OR(L775="",'Infraestruturas Recolha'!$X$108="",'Infraestruturas Recolha'!$X$108="(máximo 300 carateres)"),"",'Infraestruturas Recolha'!$X$108)</f>
        <v/>
      </c>
    </row>
    <row r="776" spans="1:20">
      <c r="A776" s="24" t="str">
        <f>IF(I776="","",IF(OR('Identificação da EG'!$B$7=0,'Identificação da EG'!$B$7=""),"",Capa!$C$10))</f>
        <v/>
      </c>
      <c r="B776" s="24" t="str">
        <f>IF(I776="","",IF(OR('Identificação da EG'!$B$7=0,'Identificação da EG'!$B$7=""),"",'Identificação da EG'!$B$7))</f>
        <v/>
      </c>
      <c r="C776" s="24" t="str">
        <f>IF(I776="","",IF(B776="","",VLOOKUP(B776,Auxiliar!$DK$23:$DL$45,2,0)))</f>
        <v/>
      </c>
      <c r="D776" s="24" t="str">
        <f>IF(I776="","",IF(OR('Identificação da EG'!$B$7=0,'Identificação da EG'!$B$7=""),"","Portugal"))</f>
        <v/>
      </c>
      <c r="E776" s="24" t="str">
        <f>IF(I776="","",'Identificação da EG'!$C$7)</f>
        <v/>
      </c>
      <c r="F776" s="24" t="str">
        <f>IF(I776="","",'Identificação da EG'!$E$7)</f>
        <v/>
      </c>
      <c r="G776" s="24" t="str">
        <f t="shared" si="37"/>
        <v/>
      </c>
      <c r="H776" s="24" t="str">
        <f>IF(I776="","",'Identificação da EG'!$D$7)</f>
        <v/>
      </c>
      <c r="I776" s="138" t="str">
        <f t="shared" si="36"/>
        <v/>
      </c>
      <c r="J776" s="138" t="str">
        <v/>
      </c>
      <c r="K776" s="138"/>
      <c r="L776" s="138" t="str">
        <v/>
      </c>
      <c r="M776" s="138"/>
      <c r="N776" s="138" t="str">
        <v/>
      </c>
      <c r="O776" s="138" t="str">
        <v/>
      </c>
      <c r="P776" s="138" t="str">
        <v/>
      </c>
      <c r="Q776" s="138" t="str">
        <f>IF(L774="","","Nº de estabelecimentos participantes")</f>
        <v/>
      </c>
      <c r="R776" s="138" t="str">
        <f t="shared" si="38"/>
        <v/>
      </c>
      <c r="S776" s="138" t="str" cm="1">
        <f t="array" ref="S776">IF(ISBLANK(INDEX('Infraestruturas Recolha'!$AB$31:$AF$105,INT((ROWS($B$1:B175)-1)/5)+1,MOD(ROWS($B$1:B175)-1,5)+1)),"",INDEX('Infraestruturas Recolha'!$AB$31:$AF$105,INT((ROWS($B$1:B175)-1)/5)+1,MOD(ROWS($B$1:B175)-1,5)+1))</f>
        <v/>
      </c>
      <c r="T776" s="138" t="str">
        <f>IF(OR(L776="",'Infraestruturas Recolha'!$X$108="",'Infraestruturas Recolha'!$X$108="(máximo 300 carateres)"),"",'Infraestruturas Recolha'!$X$108)</f>
        <v/>
      </c>
    </row>
    <row r="777" spans="1:20">
      <c r="A777" s="24" t="str">
        <f>IF(I777="","",IF(OR('Identificação da EG'!$B$7=0,'Identificação da EG'!$B$7=""),"",Capa!$C$10))</f>
        <v/>
      </c>
      <c r="B777" s="24" t="str">
        <f>IF(I777="","",IF(OR('Identificação da EG'!$B$7=0,'Identificação da EG'!$B$7=""),"",'Identificação da EG'!$B$7))</f>
        <v/>
      </c>
      <c r="C777" s="24" t="str">
        <f>IF(I777="","",IF(B777="","",VLOOKUP(B777,Auxiliar!$DK$23:$DL$45,2,0)))</f>
        <v/>
      </c>
      <c r="D777" s="24" t="str">
        <f>IF(I777="","",IF(OR('Identificação da EG'!$B$7=0,'Identificação da EG'!$B$7=""),"","Portugal"))</f>
        <v/>
      </c>
      <c r="E777" s="24" t="str">
        <f>IF(I777="","",'Identificação da EG'!$C$7)</f>
        <v/>
      </c>
      <c r="F777" s="24" t="str">
        <f>IF(I777="","",'Identificação da EG'!$E$7)</f>
        <v/>
      </c>
      <c r="G777" s="24" t="str">
        <f t="shared" si="37"/>
        <v/>
      </c>
      <c r="H777" s="24" t="str">
        <f>IF(I777="","",'Identificação da EG'!$D$7)</f>
        <v/>
      </c>
      <c r="I777" s="138" t="str">
        <f t="shared" si="36"/>
        <v/>
      </c>
      <c r="J777" s="138" t="str">
        <v/>
      </c>
      <c r="K777" s="138"/>
      <c r="L777" s="138" t="str">
        <v/>
      </c>
      <c r="M777" s="138"/>
      <c r="N777" s="138" t="str">
        <v/>
      </c>
      <c r="O777" s="138" t="str">
        <v/>
      </c>
      <c r="P777" s="138" t="str">
        <v/>
      </c>
      <c r="Q777" s="138" t="str">
        <f>IF(L777="","","Nº de infraestruturas")</f>
        <v/>
      </c>
      <c r="R777" s="138" t="str">
        <f t="shared" si="38"/>
        <v/>
      </c>
      <c r="S777" s="138" t="str" cm="1">
        <f t="array" ref="S777">IF(ISBLANK(INDEX('Infraestruturas Recolha'!$AB$31:$AF$105,INT((ROWS($B$1:B176)-1)/5)+1,MOD(ROWS($B$1:B176)-1,5)+1)),"",INDEX('Infraestruturas Recolha'!$AB$31:$AF$105,INT((ROWS($B$1:B176)-1)/5)+1,MOD(ROWS($B$1:B176)-1,5)+1))</f>
        <v/>
      </c>
      <c r="T777" s="138" t="str">
        <f>IF(OR(L777="",'Infraestruturas Recolha'!$X$108="",'Infraestruturas Recolha'!$X$108="(máximo 300 carateres)"),"",'Infraestruturas Recolha'!$X$108)</f>
        <v/>
      </c>
    </row>
    <row r="778" spans="1:20">
      <c r="A778" s="24" t="str">
        <f>IF(I778="","",IF(OR('Identificação da EG'!$B$7=0,'Identificação da EG'!$B$7=""),"",Capa!$C$10))</f>
        <v/>
      </c>
      <c r="B778" s="24" t="str">
        <f>IF(I778="","",IF(OR('Identificação da EG'!$B$7=0,'Identificação da EG'!$B$7=""),"",'Identificação da EG'!$B$7))</f>
        <v/>
      </c>
      <c r="C778" s="24" t="str">
        <f>IF(I778="","",IF(B778="","",VLOOKUP(B778,Auxiliar!$DK$23:$DL$45,2,0)))</f>
        <v/>
      </c>
      <c r="D778" s="24" t="str">
        <f>IF(I778="","",IF(OR('Identificação da EG'!$B$7=0,'Identificação da EG'!$B$7=""),"","Portugal"))</f>
        <v/>
      </c>
      <c r="E778" s="24" t="str">
        <f>IF(I778="","",'Identificação da EG'!$C$7)</f>
        <v/>
      </c>
      <c r="F778" s="24" t="str">
        <f>IF(I778="","",'Identificação da EG'!$E$7)</f>
        <v/>
      </c>
      <c r="G778" s="24" t="str">
        <f t="shared" si="37"/>
        <v/>
      </c>
      <c r="H778" s="24" t="str">
        <f>IF(I778="","",'Identificação da EG'!$D$7)</f>
        <v/>
      </c>
      <c r="I778" s="138" t="str">
        <f t="shared" si="36"/>
        <v/>
      </c>
      <c r="J778" s="138" t="str">
        <v/>
      </c>
      <c r="K778" s="138"/>
      <c r="L778" s="138" t="str">
        <v/>
      </c>
      <c r="M778" s="138"/>
      <c r="N778" s="138" t="str">
        <v/>
      </c>
      <c r="O778" s="138" t="str">
        <v/>
      </c>
      <c r="P778" s="138" t="str">
        <v/>
      </c>
      <c r="Q778" s="138" t="str">
        <f>IF(L777="","","Nº de alojamentos abrangidos")</f>
        <v/>
      </c>
      <c r="R778" s="138" t="str">
        <f t="shared" si="38"/>
        <v/>
      </c>
      <c r="S778" s="138" t="str" cm="1">
        <f t="array" ref="S778">IF(ISBLANK(INDEX('Infraestruturas Recolha'!$AB$31:$AF$105,INT((ROWS($B$1:B177)-1)/5)+1,MOD(ROWS($B$1:B177)-1,5)+1)),"",INDEX('Infraestruturas Recolha'!$AB$31:$AF$105,INT((ROWS($B$1:B177)-1)/5)+1,MOD(ROWS($B$1:B177)-1,5)+1))</f>
        <v/>
      </c>
      <c r="T778" s="138" t="str">
        <f>IF(OR(L778="",'Infraestruturas Recolha'!$X$108="",'Infraestruturas Recolha'!$X$108="(máximo 300 carateres)"),"",'Infraestruturas Recolha'!$X$108)</f>
        <v/>
      </c>
    </row>
    <row r="779" spans="1:20">
      <c r="A779" s="24" t="str">
        <f>IF(I779="","",IF(OR('Identificação da EG'!$B$7=0,'Identificação da EG'!$B$7=""),"",Capa!$C$10))</f>
        <v/>
      </c>
      <c r="B779" s="24" t="str">
        <f>IF(I779="","",IF(OR('Identificação da EG'!$B$7=0,'Identificação da EG'!$B$7=""),"",'Identificação da EG'!$B$7))</f>
        <v/>
      </c>
      <c r="C779" s="24" t="str">
        <f>IF(I779="","",IF(B779="","",VLOOKUP(B779,Auxiliar!$DK$23:$DL$45,2,0)))</f>
        <v/>
      </c>
      <c r="D779" s="24" t="str">
        <f>IF(I779="","",IF(OR('Identificação da EG'!$B$7=0,'Identificação da EG'!$B$7=""),"","Portugal"))</f>
        <v/>
      </c>
      <c r="E779" s="24" t="str">
        <f>IF(I779="","",'Identificação da EG'!$C$7)</f>
        <v/>
      </c>
      <c r="F779" s="24" t="str">
        <f>IF(I779="","",'Identificação da EG'!$E$7)</f>
        <v/>
      </c>
      <c r="G779" s="24" t="str">
        <f t="shared" si="37"/>
        <v/>
      </c>
      <c r="H779" s="24" t="str">
        <f>IF(I779="","",'Identificação da EG'!$D$7)</f>
        <v/>
      </c>
      <c r="I779" s="138" t="str">
        <f t="shared" si="36"/>
        <v/>
      </c>
      <c r="J779" s="138" t="str">
        <v/>
      </c>
      <c r="K779" s="138"/>
      <c r="L779" s="138" t="str">
        <v/>
      </c>
      <c r="M779" s="138"/>
      <c r="N779" s="138" t="str">
        <v/>
      </c>
      <c r="O779" s="138" t="str">
        <v/>
      </c>
      <c r="P779" s="138" t="str">
        <v/>
      </c>
      <c r="Q779" s="138" t="str">
        <f>IF(L777="","","Nº de estabelecimentos abrangidos")</f>
        <v/>
      </c>
      <c r="R779" s="138" t="str">
        <f t="shared" si="38"/>
        <v/>
      </c>
      <c r="S779" s="138" t="str" cm="1">
        <f t="array" ref="S779">IF(ISBLANK(INDEX('Infraestruturas Recolha'!$AB$31:$AF$105,INT((ROWS($B$1:B178)-1)/5)+1,MOD(ROWS($B$1:B178)-1,5)+1)),"",INDEX('Infraestruturas Recolha'!$AB$31:$AF$105,INT((ROWS($B$1:B178)-1)/5)+1,MOD(ROWS($B$1:B178)-1,5)+1))</f>
        <v/>
      </c>
      <c r="T779" s="138" t="str">
        <f>IF(OR(L779="",'Infraestruturas Recolha'!$X$108="",'Infraestruturas Recolha'!$X$108="(máximo 300 carateres)"),"",'Infraestruturas Recolha'!$X$108)</f>
        <v/>
      </c>
    </row>
    <row r="780" spans="1:20">
      <c r="A780" s="24" t="str">
        <f>IF(I780="","",IF(OR('Identificação da EG'!$B$7=0,'Identificação da EG'!$B$7=""),"",Capa!$C$10))</f>
        <v/>
      </c>
      <c r="B780" s="24" t="str">
        <f>IF(I780="","",IF(OR('Identificação da EG'!$B$7=0,'Identificação da EG'!$B$7=""),"",'Identificação da EG'!$B$7))</f>
        <v/>
      </c>
      <c r="C780" s="24" t="str">
        <f>IF(I780="","",IF(B780="","",VLOOKUP(B780,Auxiliar!$DK$23:$DL$45,2,0)))</f>
        <v/>
      </c>
      <c r="D780" s="24" t="str">
        <f>IF(I780="","",IF(OR('Identificação da EG'!$B$7=0,'Identificação da EG'!$B$7=""),"","Portugal"))</f>
        <v/>
      </c>
      <c r="E780" s="24" t="str">
        <f>IF(I780="","",'Identificação da EG'!$C$7)</f>
        <v/>
      </c>
      <c r="F780" s="24" t="str">
        <f>IF(I780="","",'Identificação da EG'!$E$7)</f>
        <v/>
      </c>
      <c r="G780" s="24" t="str">
        <f t="shared" si="37"/>
        <v/>
      </c>
      <c r="H780" s="24" t="str">
        <f>IF(I780="","",'Identificação da EG'!$D$7)</f>
        <v/>
      </c>
      <c r="I780" s="138" t="str">
        <f t="shared" si="36"/>
        <v/>
      </c>
      <c r="J780" s="138" t="str">
        <v/>
      </c>
      <c r="K780" s="138"/>
      <c r="L780" s="138" t="str">
        <v/>
      </c>
      <c r="M780" s="138"/>
      <c r="N780" s="138" t="str">
        <v/>
      </c>
      <c r="O780" s="138" t="str">
        <v/>
      </c>
      <c r="P780" s="138" t="str">
        <v/>
      </c>
      <c r="Q780" s="138" t="str">
        <f>IF(L778="","","Nº de alojamentos participantes")</f>
        <v/>
      </c>
      <c r="R780" s="138" t="str">
        <f t="shared" si="38"/>
        <v/>
      </c>
      <c r="S780" s="138" t="str" cm="1">
        <f t="array" ref="S780">IF(ISBLANK(INDEX('Infraestruturas Recolha'!$AB$31:$AF$105,INT((ROWS($B$1:B179)-1)/5)+1,MOD(ROWS($B$1:B179)-1,5)+1)),"",INDEX('Infraestruturas Recolha'!$AB$31:$AF$105,INT((ROWS($B$1:B179)-1)/5)+1,MOD(ROWS($B$1:B179)-1,5)+1))</f>
        <v/>
      </c>
      <c r="T780" s="138" t="str">
        <f>IF(OR(L780="",'Infraestruturas Recolha'!$X$108="",'Infraestruturas Recolha'!$X$108="(máximo 300 carateres)"),"",'Infraestruturas Recolha'!$X$108)</f>
        <v/>
      </c>
    </row>
    <row r="781" spans="1:20">
      <c r="A781" s="24" t="str">
        <f>IF(I781="","",IF(OR('Identificação da EG'!$B$7=0,'Identificação da EG'!$B$7=""),"",Capa!$C$10))</f>
        <v/>
      </c>
      <c r="B781" s="24" t="str">
        <f>IF(I781="","",IF(OR('Identificação da EG'!$B$7=0,'Identificação da EG'!$B$7=""),"",'Identificação da EG'!$B$7))</f>
        <v/>
      </c>
      <c r="C781" s="24" t="str">
        <f>IF(I781="","",IF(B781="","",VLOOKUP(B781,Auxiliar!$DK$23:$DL$45,2,0)))</f>
        <v/>
      </c>
      <c r="D781" s="24" t="str">
        <f>IF(I781="","",IF(OR('Identificação da EG'!$B$7=0,'Identificação da EG'!$B$7=""),"","Portugal"))</f>
        <v/>
      </c>
      <c r="E781" s="24" t="str">
        <f>IF(I781="","",'Identificação da EG'!$C$7)</f>
        <v/>
      </c>
      <c r="F781" s="24" t="str">
        <f>IF(I781="","",'Identificação da EG'!$E$7)</f>
        <v/>
      </c>
      <c r="G781" s="24" t="str">
        <f t="shared" si="37"/>
        <v/>
      </c>
      <c r="H781" s="24" t="str">
        <f>IF(I781="","",'Identificação da EG'!$D$7)</f>
        <v/>
      </c>
      <c r="I781" s="138" t="str">
        <f t="shared" si="36"/>
        <v/>
      </c>
      <c r="J781" s="138" t="str">
        <v/>
      </c>
      <c r="K781" s="138"/>
      <c r="L781" s="138" t="str">
        <v/>
      </c>
      <c r="M781" s="138"/>
      <c r="N781" s="138" t="str">
        <v/>
      </c>
      <c r="O781" s="138" t="str">
        <v/>
      </c>
      <c r="P781" s="138" t="str">
        <v/>
      </c>
      <c r="Q781" s="138" t="str">
        <f>IF(L779="","","Nº de estabelecimentos participantes")</f>
        <v/>
      </c>
      <c r="R781" s="138" t="str">
        <f t="shared" si="38"/>
        <v/>
      </c>
      <c r="S781" s="138" t="str" cm="1">
        <f t="array" ref="S781">IF(ISBLANK(INDEX('Infraestruturas Recolha'!$AB$31:$AF$105,INT((ROWS($B$1:B180)-1)/5)+1,MOD(ROWS($B$1:B180)-1,5)+1)),"",INDEX('Infraestruturas Recolha'!$AB$31:$AF$105,INT((ROWS($B$1:B180)-1)/5)+1,MOD(ROWS($B$1:B180)-1,5)+1))</f>
        <v/>
      </c>
      <c r="T781" s="138" t="str">
        <f>IF(OR(L781="",'Infraestruturas Recolha'!$X$108="",'Infraestruturas Recolha'!$X$108="(máximo 300 carateres)"),"",'Infraestruturas Recolha'!$X$108)</f>
        <v/>
      </c>
    </row>
    <row r="782" spans="1:20">
      <c r="A782" s="24" t="str">
        <f>IF(I782="","",IF(OR('Identificação da EG'!$B$7=0,'Identificação da EG'!$B$7=""),"",Capa!$C$10))</f>
        <v/>
      </c>
      <c r="B782" s="24" t="str">
        <f>IF(I782="","",IF(OR('Identificação da EG'!$B$7=0,'Identificação da EG'!$B$7=""),"",'Identificação da EG'!$B$7))</f>
        <v/>
      </c>
      <c r="C782" s="24" t="str">
        <f>IF(I782="","",IF(B782="","",VLOOKUP(B782,Auxiliar!$DK$23:$DL$45,2,0)))</f>
        <v/>
      </c>
      <c r="D782" s="24" t="str">
        <f>IF(I782="","",IF(OR('Identificação da EG'!$B$7=0,'Identificação da EG'!$B$7=""),"","Portugal"))</f>
        <v/>
      </c>
      <c r="E782" s="24" t="str">
        <f>IF(I782="","",'Identificação da EG'!$C$7)</f>
        <v/>
      </c>
      <c r="F782" s="24" t="str">
        <f>IF(I782="","",'Identificação da EG'!$E$7)</f>
        <v/>
      </c>
      <c r="G782" s="24" t="str">
        <f t="shared" si="37"/>
        <v/>
      </c>
      <c r="H782" s="24" t="str">
        <f>IF(I782="","",'Identificação da EG'!$D$7)</f>
        <v/>
      </c>
      <c r="I782" s="138" t="str">
        <f t="shared" si="36"/>
        <v/>
      </c>
      <c r="J782" s="138" t="str">
        <v/>
      </c>
      <c r="K782" s="138"/>
      <c r="L782" s="138" t="str">
        <v/>
      </c>
      <c r="M782" s="138"/>
      <c r="N782" s="138" t="str">
        <v/>
      </c>
      <c r="O782" s="138" t="str">
        <v/>
      </c>
      <c r="P782" s="138" t="str">
        <v/>
      </c>
      <c r="Q782" s="138" t="str">
        <f>IF(L782="","","Nº de infraestruturas")</f>
        <v/>
      </c>
      <c r="R782" s="138" t="str">
        <f t="shared" si="38"/>
        <v/>
      </c>
      <c r="S782" s="138" t="str" cm="1">
        <f t="array" ref="S782">IF(ISBLANK(INDEX('Infraestruturas Recolha'!$AB$31:$AF$105,INT((ROWS($B$1:B181)-1)/5)+1,MOD(ROWS($B$1:B181)-1,5)+1)),"",INDEX('Infraestruturas Recolha'!$AB$31:$AF$105,INT((ROWS($B$1:B181)-1)/5)+1,MOD(ROWS($B$1:B181)-1,5)+1))</f>
        <v/>
      </c>
      <c r="T782" s="138" t="str">
        <f>IF(OR(L782="",'Infraestruturas Recolha'!$X$108="",'Infraestruturas Recolha'!$X$108="(máximo 300 carateres)"),"",'Infraestruturas Recolha'!$X$108)</f>
        <v/>
      </c>
    </row>
    <row r="783" spans="1:20">
      <c r="A783" s="24" t="str">
        <f>IF(I783="","",IF(OR('Identificação da EG'!$B$7=0,'Identificação da EG'!$B$7=""),"",Capa!$C$10))</f>
        <v/>
      </c>
      <c r="B783" s="24" t="str">
        <f>IF(I783="","",IF(OR('Identificação da EG'!$B$7=0,'Identificação da EG'!$B$7=""),"",'Identificação da EG'!$B$7))</f>
        <v/>
      </c>
      <c r="C783" s="24" t="str">
        <f>IF(I783="","",IF(B783="","",VLOOKUP(B783,Auxiliar!$DK$23:$DL$45,2,0)))</f>
        <v/>
      </c>
      <c r="D783" s="24" t="str">
        <f>IF(I783="","",IF(OR('Identificação da EG'!$B$7=0,'Identificação da EG'!$B$7=""),"","Portugal"))</f>
        <v/>
      </c>
      <c r="E783" s="24" t="str">
        <f>IF(I783="","",'Identificação da EG'!$C$7)</f>
        <v/>
      </c>
      <c r="F783" s="24" t="str">
        <f>IF(I783="","",'Identificação da EG'!$E$7)</f>
        <v/>
      </c>
      <c r="G783" s="24" t="str">
        <f t="shared" si="37"/>
        <v/>
      </c>
      <c r="H783" s="24" t="str">
        <f>IF(I783="","",'Identificação da EG'!$D$7)</f>
        <v/>
      </c>
      <c r="I783" s="138" t="str">
        <f t="shared" si="36"/>
        <v/>
      </c>
      <c r="J783" s="138" t="str">
        <v/>
      </c>
      <c r="K783" s="138"/>
      <c r="L783" s="138" t="str">
        <v/>
      </c>
      <c r="M783" s="138"/>
      <c r="N783" s="138" t="str">
        <v/>
      </c>
      <c r="O783" s="138" t="str">
        <v/>
      </c>
      <c r="P783" s="138" t="str">
        <v/>
      </c>
      <c r="Q783" s="138" t="str">
        <f>IF(L782="","","Nº de alojamentos abrangidos")</f>
        <v/>
      </c>
      <c r="R783" s="138" t="str">
        <f t="shared" si="38"/>
        <v/>
      </c>
      <c r="S783" s="138" t="str" cm="1">
        <f t="array" ref="S783">IF(ISBLANK(INDEX('Infraestruturas Recolha'!$AB$31:$AF$105,INT((ROWS($B$1:B182)-1)/5)+1,MOD(ROWS($B$1:B182)-1,5)+1)),"",INDEX('Infraestruturas Recolha'!$AB$31:$AF$105,INT((ROWS($B$1:B182)-1)/5)+1,MOD(ROWS($B$1:B182)-1,5)+1))</f>
        <v/>
      </c>
      <c r="T783" s="138" t="str">
        <f>IF(OR(L783="",'Infraestruturas Recolha'!$X$108="",'Infraestruturas Recolha'!$X$108="(máximo 300 carateres)"),"",'Infraestruturas Recolha'!$X$108)</f>
        <v/>
      </c>
    </row>
    <row r="784" spans="1:20">
      <c r="A784" s="24" t="str">
        <f>IF(I784="","",IF(OR('Identificação da EG'!$B$7=0,'Identificação da EG'!$B$7=""),"",Capa!$C$10))</f>
        <v/>
      </c>
      <c r="B784" s="24" t="str">
        <f>IF(I784="","",IF(OR('Identificação da EG'!$B$7=0,'Identificação da EG'!$B$7=""),"",'Identificação da EG'!$B$7))</f>
        <v/>
      </c>
      <c r="C784" s="24" t="str">
        <f>IF(I784="","",IF(B784="","",VLOOKUP(B784,Auxiliar!$DK$23:$DL$45,2,0)))</f>
        <v/>
      </c>
      <c r="D784" s="24" t="str">
        <f>IF(I784="","",IF(OR('Identificação da EG'!$B$7=0,'Identificação da EG'!$B$7=""),"","Portugal"))</f>
        <v/>
      </c>
      <c r="E784" s="24" t="str">
        <f>IF(I784="","",'Identificação da EG'!$C$7)</f>
        <v/>
      </c>
      <c r="F784" s="24" t="str">
        <f>IF(I784="","",'Identificação da EG'!$E$7)</f>
        <v/>
      </c>
      <c r="G784" s="24" t="str">
        <f t="shared" si="37"/>
        <v/>
      </c>
      <c r="H784" s="24" t="str">
        <f>IF(I784="","",'Identificação da EG'!$D$7)</f>
        <v/>
      </c>
      <c r="I784" s="138" t="str">
        <f t="shared" si="36"/>
        <v/>
      </c>
      <c r="J784" s="138" t="str">
        <v/>
      </c>
      <c r="K784" s="138"/>
      <c r="L784" s="138" t="str">
        <v/>
      </c>
      <c r="M784" s="138"/>
      <c r="N784" s="138" t="str">
        <v/>
      </c>
      <c r="O784" s="138" t="str">
        <v/>
      </c>
      <c r="P784" s="138" t="str">
        <v/>
      </c>
      <c r="Q784" s="138" t="str">
        <f>IF(L782="","","Nº de estabelecimentos abrangidos")</f>
        <v/>
      </c>
      <c r="R784" s="138" t="str">
        <f t="shared" si="38"/>
        <v/>
      </c>
      <c r="S784" s="138" t="str" cm="1">
        <f t="array" ref="S784">IF(ISBLANK(INDEX('Infraestruturas Recolha'!$AB$31:$AF$105,INT((ROWS($B$1:B183)-1)/5)+1,MOD(ROWS($B$1:B183)-1,5)+1)),"",INDEX('Infraestruturas Recolha'!$AB$31:$AF$105,INT((ROWS($B$1:B183)-1)/5)+1,MOD(ROWS($B$1:B183)-1,5)+1))</f>
        <v/>
      </c>
      <c r="T784" s="138" t="str">
        <f>IF(OR(L784="",'Infraestruturas Recolha'!$X$108="",'Infraestruturas Recolha'!$X$108="(máximo 300 carateres)"),"",'Infraestruturas Recolha'!$X$108)</f>
        <v/>
      </c>
    </row>
    <row r="785" spans="1:20">
      <c r="A785" s="24" t="str">
        <f>IF(I785="","",IF(OR('Identificação da EG'!$B$7=0,'Identificação da EG'!$B$7=""),"",Capa!$C$10))</f>
        <v/>
      </c>
      <c r="B785" s="24" t="str">
        <f>IF(I785="","",IF(OR('Identificação da EG'!$B$7=0,'Identificação da EG'!$B$7=""),"",'Identificação da EG'!$B$7))</f>
        <v/>
      </c>
      <c r="C785" s="24" t="str">
        <f>IF(I785="","",IF(B785="","",VLOOKUP(B785,Auxiliar!$DK$23:$DL$45,2,0)))</f>
        <v/>
      </c>
      <c r="D785" s="24" t="str">
        <f>IF(I785="","",IF(OR('Identificação da EG'!$B$7=0,'Identificação da EG'!$B$7=""),"","Portugal"))</f>
        <v/>
      </c>
      <c r="E785" s="24" t="str">
        <f>IF(I785="","",'Identificação da EG'!$C$7)</f>
        <v/>
      </c>
      <c r="F785" s="24" t="str">
        <f>IF(I785="","",'Identificação da EG'!$E$7)</f>
        <v/>
      </c>
      <c r="G785" s="24" t="str">
        <f t="shared" si="37"/>
        <v/>
      </c>
      <c r="H785" s="24" t="str">
        <f>IF(I785="","",'Identificação da EG'!$D$7)</f>
        <v/>
      </c>
      <c r="I785" s="138" t="str">
        <f t="shared" si="36"/>
        <v/>
      </c>
      <c r="J785" s="138" t="str">
        <v/>
      </c>
      <c r="K785" s="138"/>
      <c r="L785" s="138" t="str">
        <v/>
      </c>
      <c r="M785" s="138"/>
      <c r="N785" s="138" t="str">
        <v/>
      </c>
      <c r="O785" s="138" t="str">
        <v/>
      </c>
      <c r="P785" s="138" t="str">
        <v/>
      </c>
      <c r="Q785" s="138" t="str">
        <f>IF(L783="","","Nº de alojamentos participantes")</f>
        <v/>
      </c>
      <c r="R785" s="138" t="str">
        <f t="shared" si="38"/>
        <v/>
      </c>
      <c r="S785" s="138" t="str" cm="1">
        <f t="array" ref="S785">IF(ISBLANK(INDEX('Infraestruturas Recolha'!$AB$31:$AF$105,INT((ROWS($B$1:B184)-1)/5)+1,MOD(ROWS($B$1:B184)-1,5)+1)),"",INDEX('Infraestruturas Recolha'!$AB$31:$AF$105,INT((ROWS($B$1:B184)-1)/5)+1,MOD(ROWS($B$1:B184)-1,5)+1))</f>
        <v/>
      </c>
      <c r="T785" s="138" t="str">
        <f>IF(OR(L785="",'Infraestruturas Recolha'!$X$108="",'Infraestruturas Recolha'!$X$108="(máximo 300 carateres)"),"",'Infraestruturas Recolha'!$X$108)</f>
        <v/>
      </c>
    </row>
    <row r="786" spans="1:20">
      <c r="A786" s="24" t="str">
        <f>IF(I786="","",IF(OR('Identificação da EG'!$B$7=0,'Identificação da EG'!$B$7=""),"",Capa!$C$10))</f>
        <v/>
      </c>
      <c r="B786" s="24" t="str">
        <f>IF(I786="","",IF(OR('Identificação da EG'!$B$7=0,'Identificação da EG'!$B$7=""),"",'Identificação da EG'!$B$7))</f>
        <v/>
      </c>
      <c r="C786" s="24" t="str">
        <f>IF(I786="","",IF(B786="","",VLOOKUP(B786,Auxiliar!$DK$23:$DL$45,2,0)))</f>
        <v/>
      </c>
      <c r="D786" s="24" t="str">
        <f>IF(I786="","",IF(OR('Identificação da EG'!$B$7=0,'Identificação da EG'!$B$7=""),"","Portugal"))</f>
        <v/>
      </c>
      <c r="E786" s="24" t="str">
        <f>IF(I786="","",'Identificação da EG'!$C$7)</f>
        <v/>
      </c>
      <c r="F786" s="24" t="str">
        <f>IF(I786="","",'Identificação da EG'!$E$7)</f>
        <v/>
      </c>
      <c r="G786" s="24" t="str">
        <f t="shared" si="37"/>
        <v/>
      </c>
      <c r="H786" s="24" t="str">
        <f>IF(I786="","",'Identificação da EG'!$D$7)</f>
        <v/>
      </c>
      <c r="I786" s="138" t="str">
        <f t="shared" si="36"/>
        <v/>
      </c>
      <c r="J786" s="138" t="str">
        <v/>
      </c>
      <c r="K786" s="138"/>
      <c r="L786" s="138" t="str">
        <v/>
      </c>
      <c r="M786" s="138"/>
      <c r="N786" s="138" t="str">
        <v/>
      </c>
      <c r="O786" s="138" t="str">
        <v/>
      </c>
      <c r="P786" s="138" t="str">
        <v/>
      </c>
      <c r="Q786" s="138" t="str">
        <f>IF(L784="","","Nº de estabelecimentos participantes")</f>
        <v/>
      </c>
      <c r="R786" s="138" t="str">
        <f t="shared" si="38"/>
        <v/>
      </c>
      <c r="S786" s="138" t="str" cm="1">
        <f t="array" ref="S786">IF(ISBLANK(INDEX('Infraestruturas Recolha'!$AB$31:$AF$105,INT((ROWS($B$1:B185)-1)/5)+1,MOD(ROWS($B$1:B185)-1,5)+1)),"",INDEX('Infraestruturas Recolha'!$AB$31:$AF$105,INT((ROWS($B$1:B185)-1)/5)+1,MOD(ROWS($B$1:B185)-1,5)+1))</f>
        <v/>
      </c>
      <c r="T786" s="138" t="str">
        <f>IF(OR(L786="",'Infraestruturas Recolha'!$X$108="",'Infraestruturas Recolha'!$X$108="(máximo 300 carateres)"),"",'Infraestruturas Recolha'!$X$108)</f>
        <v/>
      </c>
    </row>
    <row r="787" spans="1:20">
      <c r="A787" s="24" t="str">
        <f>IF(I787="","",IF(OR('Identificação da EG'!$B$7=0,'Identificação da EG'!$B$7=""),"",Capa!$C$10))</f>
        <v/>
      </c>
      <c r="B787" s="24" t="str">
        <f>IF(I787="","",IF(OR('Identificação da EG'!$B$7=0,'Identificação da EG'!$B$7=""),"",'Identificação da EG'!$B$7))</f>
        <v/>
      </c>
      <c r="C787" s="24" t="str">
        <f>IF(I787="","",IF(B787="","",VLOOKUP(B787,Auxiliar!$DK$23:$DL$45,2,0)))</f>
        <v/>
      </c>
      <c r="D787" s="24" t="str">
        <f>IF(I787="","",IF(OR('Identificação da EG'!$B$7=0,'Identificação da EG'!$B$7=""),"","Portugal"))</f>
        <v/>
      </c>
      <c r="E787" s="24" t="str">
        <f>IF(I787="","",'Identificação da EG'!$C$7)</f>
        <v/>
      </c>
      <c r="F787" s="24" t="str">
        <f>IF(I787="","",'Identificação da EG'!$E$7)</f>
        <v/>
      </c>
      <c r="G787" s="24" t="str">
        <f t="shared" si="37"/>
        <v/>
      </c>
      <c r="H787" s="24" t="str">
        <f>IF(I787="","",'Identificação da EG'!$D$7)</f>
        <v/>
      </c>
      <c r="I787" s="138" t="str">
        <f t="shared" si="36"/>
        <v/>
      </c>
      <c r="J787" s="138" t="str">
        <v/>
      </c>
      <c r="K787" s="138"/>
      <c r="L787" s="138" t="str">
        <v/>
      </c>
      <c r="M787" s="138"/>
      <c r="N787" s="138" t="str">
        <v/>
      </c>
      <c r="O787" s="138" t="str">
        <v/>
      </c>
      <c r="P787" s="138" t="str">
        <v/>
      </c>
      <c r="Q787" s="138" t="str">
        <f>IF(L787="","","Nº de infraestruturas")</f>
        <v/>
      </c>
      <c r="R787" s="138" t="str">
        <f t="shared" si="38"/>
        <v/>
      </c>
      <c r="S787" s="138" t="str" cm="1">
        <f t="array" ref="S787">IF(ISBLANK(INDEX('Infraestruturas Recolha'!$AB$31:$AF$105,INT((ROWS($B$1:B186)-1)/5)+1,MOD(ROWS($B$1:B186)-1,5)+1)),"",INDEX('Infraestruturas Recolha'!$AB$31:$AF$105,INT((ROWS($B$1:B186)-1)/5)+1,MOD(ROWS($B$1:B186)-1,5)+1))</f>
        <v/>
      </c>
      <c r="T787" s="138" t="str">
        <f>IF(OR(L787="",'Infraestruturas Recolha'!$X$108="",'Infraestruturas Recolha'!$X$108="(máximo 300 carateres)"),"",'Infraestruturas Recolha'!$X$108)</f>
        <v/>
      </c>
    </row>
    <row r="788" spans="1:20">
      <c r="A788" s="24" t="str">
        <f>IF(I788="","",IF(OR('Identificação da EG'!$B$7=0,'Identificação da EG'!$B$7=""),"",Capa!$C$10))</f>
        <v/>
      </c>
      <c r="B788" s="24" t="str">
        <f>IF(I788="","",IF(OR('Identificação da EG'!$B$7=0,'Identificação da EG'!$B$7=""),"",'Identificação da EG'!$B$7))</f>
        <v/>
      </c>
      <c r="C788" s="24" t="str">
        <f>IF(I788="","",IF(B788="","",VLOOKUP(B788,Auxiliar!$DK$23:$DL$45,2,0)))</f>
        <v/>
      </c>
      <c r="D788" s="24" t="str">
        <f>IF(I788="","",IF(OR('Identificação da EG'!$B$7=0,'Identificação da EG'!$B$7=""),"","Portugal"))</f>
        <v/>
      </c>
      <c r="E788" s="24" t="str">
        <f>IF(I788="","",'Identificação da EG'!$C$7)</f>
        <v/>
      </c>
      <c r="F788" s="24" t="str">
        <f>IF(I788="","",'Identificação da EG'!$E$7)</f>
        <v/>
      </c>
      <c r="G788" s="24" t="str">
        <f t="shared" si="37"/>
        <v/>
      </c>
      <c r="H788" s="24" t="str">
        <f>IF(I788="","",'Identificação da EG'!$D$7)</f>
        <v/>
      </c>
      <c r="I788" s="138" t="str">
        <f t="shared" si="36"/>
        <v/>
      </c>
      <c r="J788" s="138" t="str">
        <v/>
      </c>
      <c r="K788" s="138"/>
      <c r="L788" s="138" t="str">
        <v/>
      </c>
      <c r="M788" s="138"/>
      <c r="N788" s="138" t="str">
        <v/>
      </c>
      <c r="O788" s="138" t="str">
        <v/>
      </c>
      <c r="P788" s="138" t="str">
        <v/>
      </c>
      <c r="Q788" s="138" t="str">
        <f>IF(L787="","","Nº de alojamentos abrangidos")</f>
        <v/>
      </c>
      <c r="R788" s="138" t="str">
        <f t="shared" si="38"/>
        <v/>
      </c>
      <c r="S788" s="138" t="str" cm="1">
        <f t="array" ref="S788">IF(ISBLANK(INDEX('Infraestruturas Recolha'!$AB$31:$AF$105,INT((ROWS($B$1:B187)-1)/5)+1,MOD(ROWS($B$1:B187)-1,5)+1)),"",INDEX('Infraestruturas Recolha'!$AB$31:$AF$105,INT((ROWS($B$1:B187)-1)/5)+1,MOD(ROWS($B$1:B187)-1,5)+1))</f>
        <v/>
      </c>
      <c r="T788" s="138" t="str">
        <f>IF(OR(L788="",'Infraestruturas Recolha'!$X$108="",'Infraestruturas Recolha'!$X$108="(máximo 300 carateres)"),"",'Infraestruturas Recolha'!$X$108)</f>
        <v/>
      </c>
    </row>
    <row r="789" spans="1:20">
      <c r="A789" s="24" t="str">
        <f>IF(I789="","",IF(OR('Identificação da EG'!$B$7=0,'Identificação da EG'!$B$7=""),"",Capa!$C$10))</f>
        <v/>
      </c>
      <c r="B789" s="24" t="str">
        <f>IF(I789="","",IF(OR('Identificação da EG'!$B$7=0,'Identificação da EG'!$B$7=""),"",'Identificação da EG'!$B$7))</f>
        <v/>
      </c>
      <c r="C789" s="24" t="str">
        <f>IF(I789="","",IF(B789="","",VLOOKUP(B789,Auxiliar!$DK$23:$DL$45,2,0)))</f>
        <v/>
      </c>
      <c r="D789" s="24" t="str">
        <f>IF(I789="","",IF(OR('Identificação da EG'!$B$7=0,'Identificação da EG'!$B$7=""),"","Portugal"))</f>
        <v/>
      </c>
      <c r="E789" s="24" t="str">
        <f>IF(I789="","",'Identificação da EG'!$C$7)</f>
        <v/>
      </c>
      <c r="F789" s="24" t="str">
        <f>IF(I789="","",'Identificação da EG'!$E$7)</f>
        <v/>
      </c>
      <c r="G789" s="24" t="str">
        <f t="shared" si="37"/>
        <v/>
      </c>
      <c r="H789" s="24" t="str">
        <f>IF(I789="","",'Identificação da EG'!$D$7)</f>
        <v/>
      </c>
      <c r="I789" s="138" t="str">
        <f t="shared" si="36"/>
        <v/>
      </c>
      <c r="J789" s="138" t="str">
        <v/>
      </c>
      <c r="K789" s="138"/>
      <c r="L789" s="138" t="str">
        <v/>
      </c>
      <c r="M789" s="138"/>
      <c r="N789" s="138" t="str">
        <v/>
      </c>
      <c r="O789" s="138" t="str">
        <v/>
      </c>
      <c r="P789" s="138" t="str">
        <v/>
      </c>
      <c r="Q789" s="138" t="str">
        <f>IF(L787="","","Nº de estabelecimentos abrangidos")</f>
        <v/>
      </c>
      <c r="R789" s="138" t="str">
        <f t="shared" si="38"/>
        <v/>
      </c>
      <c r="S789" s="138" t="str" cm="1">
        <f t="array" ref="S789">IF(ISBLANK(INDEX('Infraestruturas Recolha'!$AB$31:$AF$105,INT((ROWS($B$1:B188)-1)/5)+1,MOD(ROWS($B$1:B188)-1,5)+1)),"",INDEX('Infraestruturas Recolha'!$AB$31:$AF$105,INT((ROWS($B$1:B188)-1)/5)+1,MOD(ROWS($B$1:B188)-1,5)+1))</f>
        <v/>
      </c>
      <c r="T789" s="138" t="str">
        <f>IF(OR(L789="",'Infraestruturas Recolha'!$X$108="",'Infraestruturas Recolha'!$X$108="(máximo 300 carateres)"),"",'Infraestruturas Recolha'!$X$108)</f>
        <v/>
      </c>
    </row>
    <row r="790" spans="1:20">
      <c r="A790" s="24" t="str">
        <f>IF(I790="","",IF(OR('Identificação da EG'!$B$7=0,'Identificação da EG'!$B$7=""),"",Capa!$C$10))</f>
        <v/>
      </c>
      <c r="B790" s="24" t="str">
        <f>IF(I790="","",IF(OR('Identificação da EG'!$B$7=0,'Identificação da EG'!$B$7=""),"",'Identificação da EG'!$B$7))</f>
        <v/>
      </c>
      <c r="C790" s="24" t="str">
        <f>IF(I790="","",IF(B790="","",VLOOKUP(B790,Auxiliar!$DK$23:$DL$45,2,0)))</f>
        <v/>
      </c>
      <c r="D790" s="24" t="str">
        <f>IF(I790="","",IF(OR('Identificação da EG'!$B$7=0,'Identificação da EG'!$B$7=""),"","Portugal"))</f>
        <v/>
      </c>
      <c r="E790" s="24" t="str">
        <f>IF(I790="","",'Identificação da EG'!$C$7)</f>
        <v/>
      </c>
      <c r="F790" s="24" t="str">
        <f>IF(I790="","",'Identificação da EG'!$E$7)</f>
        <v/>
      </c>
      <c r="G790" s="24" t="str">
        <f t="shared" si="37"/>
        <v/>
      </c>
      <c r="H790" s="24" t="str">
        <f>IF(I790="","",'Identificação da EG'!$D$7)</f>
        <v/>
      </c>
      <c r="I790" s="138" t="str">
        <f t="shared" si="36"/>
        <v/>
      </c>
      <c r="J790" s="138" t="str">
        <v/>
      </c>
      <c r="K790" s="138"/>
      <c r="L790" s="138" t="str">
        <v/>
      </c>
      <c r="M790" s="138"/>
      <c r="N790" s="138" t="str">
        <v/>
      </c>
      <c r="O790" s="138" t="str">
        <v/>
      </c>
      <c r="P790" s="138" t="str">
        <v/>
      </c>
      <c r="Q790" s="138" t="str">
        <f>IF(L788="","","Nº de alojamentos participantes")</f>
        <v/>
      </c>
      <c r="R790" s="138" t="str">
        <f t="shared" si="38"/>
        <v/>
      </c>
      <c r="S790" s="138" t="str" cm="1">
        <f t="array" ref="S790">IF(ISBLANK(INDEX('Infraestruturas Recolha'!$AB$31:$AF$105,INT((ROWS($B$1:B189)-1)/5)+1,MOD(ROWS($B$1:B189)-1,5)+1)),"",INDEX('Infraestruturas Recolha'!$AB$31:$AF$105,INT((ROWS($B$1:B189)-1)/5)+1,MOD(ROWS($B$1:B189)-1,5)+1))</f>
        <v/>
      </c>
      <c r="T790" s="138" t="str">
        <f>IF(OR(L790="",'Infraestruturas Recolha'!$X$108="",'Infraestruturas Recolha'!$X$108="(máximo 300 carateres)"),"",'Infraestruturas Recolha'!$X$108)</f>
        <v/>
      </c>
    </row>
    <row r="791" spans="1:20">
      <c r="A791" s="24" t="str">
        <f>IF(I791="","",IF(OR('Identificação da EG'!$B$7=0,'Identificação da EG'!$B$7=""),"",Capa!$C$10))</f>
        <v/>
      </c>
      <c r="B791" s="24" t="str">
        <f>IF(I791="","",IF(OR('Identificação da EG'!$B$7=0,'Identificação da EG'!$B$7=""),"",'Identificação da EG'!$B$7))</f>
        <v/>
      </c>
      <c r="C791" s="24" t="str">
        <f>IF(I791="","",IF(B791="","",VLOOKUP(B791,Auxiliar!$DK$23:$DL$45,2,0)))</f>
        <v/>
      </c>
      <c r="D791" s="24" t="str">
        <f>IF(I791="","",IF(OR('Identificação da EG'!$B$7=0,'Identificação da EG'!$B$7=""),"","Portugal"))</f>
        <v/>
      </c>
      <c r="E791" s="24" t="str">
        <f>IF(I791="","",'Identificação da EG'!$C$7)</f>
        <v/>
      </c>
      <c r="F791" s="24" t="str">
        <f>IF(I791="","",'Identificação da EG'!$E$7)</f>
        <v/>
      </c>
      <c r="G791" s="24" t="str">
        <f t="shared" si="37"/>
        <v/>
      </c>
      <c r="H791" s="24" t="str">
        <f>IF(I791="","",'Identificação da EG'!$D$7)</f>
        <v/>
      </c>
      <c r="I791" s="138" t="str">
        <f t="shared" si="36"/>
        <v/>
      </c>
      <c r="J791" s="138" t="str">
        <v/>
      </c>
      <c r="K791" s="138"/>
      <c r="L791" s="138" t="str">
        <v/>
      </c>
      <c r="M791" s="138"/>
      <c r="N791" s="138" t="str">
        <v/>
      </c>
      <c r="O791" s="138" t="str">
        <v/>
      </c>
      <c r="P791" s="138" t="str">
        <v/>
      </c>
      <c r="Q791" s="138" t="str">
        <f>IF(L789="","","Nº de estabelecimentos participantes")</f>
        <v/>
      </c>
      <c r="R791" s="138" t="str">
        <f t="shared" si="38"/>
        <v/>
      </c>
      <c r="S791" s="138" t="str" cm="1">
        <f t="array" ref="S791">IF(ISBLANK(INDEX('Infraestruturas Recolha'!$AB$31:$AF$105,INT((ROWS($B$1:B190)-1)/5)+1,MOD(ROWS($B$1:B190)-1,5)+1)),"",INDEX('Infraestruturas Recolha'!$AB$31:$AF$105,INT((ROWS($B$1:B190)-1)/5)+1,MOD(ROWS($B$1:B190)-1,5)+1))</f>
        <v/>
      </c>
      <c r="T791" s="138" t="str">
        <f>IF(OR(L791="",'Infraestruturas Recolha'!$X$108="",'Infraestruturas Recolha'!$X$108="(máximo 300 carateres)"),"",'Infraestruturas Recolha'!$X$108)</f>
        <v/>
      </c>
    </row>
    <row r="792" spans="1:20">
      <c r="A792" s="24" t="str">
        <f>IF(I792="","",IF(OR('Identificação da EG'!$B$7=0,'Identificação da EG'!$B$7=""),"",Capa!$C$10))</f>
        <v/>
      </c>
      <c r="B792" s="24" t="str">
        <f>IF(I792="","",IF(OR('Identificação da EG'!$B$7=0,'Identificação da EG'!$B$7=""),"",'Identificação da EG'!$B$7))</f>
        <v/>
      </c>
      <c r="C792" s="24" t="str">
        <f>IF(I792="","",IF(B792="","",VLOOKUP(B792,Auxiliar!$DK$23:$DL$45,2,0)))</f>
        <v/>
      </c>
      <c r="D792" s="24" t="str">
        <f>IF(I792="","",IF(OR('Identificação da EG'!$B$7=0,'Identificação da EG'!$B$7=""),"","Portugal"))</f>
        <v/>
      </c>
      <c r="E792" s="24" t="str">
        <f>IF(I792="","",'Identificação da EG'!$C$7)</f>
        <v/>
      </c>
      <c r="F792" s="24" t="str">
        <f>IF(I792="","",'Identificação da EG'!$E$7)</f>
        <v/>
      </c>
      <c r="G792" s="24" t="str">
        <f t="shared" si="37"/>
        <v/>
      </c>
      <c r="H792" s="24" t="str">
        <f>IF(I792="","",'Identificação da EG'!$D$7)</f>
        <v/>
      </c>
      <c r="I792" s="138" t="str">
        <f t="shared" si="36"/>
        <v/>
      </c>
      <c r="J792" s="138" t="str">
        <v/>
      </c>
      <c r="K792" s="138"/>
      <c r="L792" s="138" t="str">
        <v/>
      </c>
      <c r="M792" s="138"/>
      <c r="N792" s="138" t="str">
        <v/>
      </c>
      <c r="O792" s="138" t="str">
        <v/>
      </c>
      <c r="P792" s="138" t="str">
        <v/>
      </c>
      <c r="Q792" s="138" t="str">
        <f>IF(L792="","","Nº de infraestruturas")</f>
        <v/>
      </c>
      <c r="R792" s="138" t="str">
        <f t="shared" si="38"/>
        <v/>
      </c>
      <c r="S792" s="138" t="str" cm="1">
        <f t="array" ref="S792">IF(ISBLANK(INDEX('Infraestruturas Recolha'!$AB$31:$AF$105,INT((ROWS($B$1:B191)-1)/5)+1,MOD(ROWS($B$1:B191)-1,5)+1)),"",INDEX('Infraestruturas Recolha'!$AB$31:$AF$105,INT((ROWS($B$1:B191)-1)/5)+1,MOD(ROWS($B$1:B191)-1,5)+1))</f>
        <v/>
      </c>
      <c r="T792" s="138" t="str">
        <f>IF(OR(L792="",'Infraestruturas Recolha'!$X$108="",'Infraestruturas Recolha'!$X$108="(máximo 300 carateres)"),"",'Infraestruturas Recolha'!$X$108)</f>
        <v/>
      </c>
    </row>
    <row r="793" spans="1:20">
      <c r="A793" s="24" t="str">
        <f>IF(I793="","",IF(OR('Identificação da EG'!$B$7=0,'Identificação da EG'!$B$7=""),"",Capa!$C$10))</f>
        <v/>
      </c>
      <c r="B793" s="24" t="str">
        <f>IF(I793="","",IF(OR('Identificação da EG'!$B$7=0,'Identificação da EG'!$B$7=""),"",'Identificação da EG'!$B$7))</f>
        <v/>
      </c>
      <c r="C793" s="24" t="str">
        <f>IF(I793="","",IF(B793="","",VLOOKUP(B793,Auxiliar!$DK$23:$DL$45,2,0)))</f>
        <v/>
      </c>
      <c r="D793" s="24" t="str">
        <f>IF(I793="","",IF(OR('Identificação da EG'!$B$7=0,'Identificação da EG'!$B$7=""),"","Portugal"))</f>
        <v/>
      </c>
      <c r="E793" s="24" t="str">
        <f>IF(I793="","",'Identificação da EG'!$C$7)</f>
        <v/>
      </c>
      <c r="F793" s="24" t="str">
        <f>IF(I793="","",'Identificação da EG'!$E$7)</f>
        <v/>
      </c>
      <c r="G793" s="24" t="str">
        <f t="shared" si="37"/>
        <v/>
      </c>
      <c r="H793" s="24" t="str">
        <f>IF(I793="","",'Identificação da EG'!$D$7)</f>
        <v/>
      </c>
      <c r="I793" s="138" t="str">
        <f t="shared" si="36"/>
        <v/>
      </c>
      <c r="J793" s="138" t="str">
        <v/>
      </c>
      <c r="K793" s="138"/>
      <c r="L793" s="138" t="str">
        <v/>
      </c>
      <c r="M793" s="138"/>
      <c r="N793" s="138" t="str">
        <v/>
      </c>
      <c r="O793" s="138" t="str">
        <v/>
      </c>
      <c r="P793" s="138" t="str">
        <v/>
      </c>
      <c r="Q793" s="138" t="str">
        <f>IF(L792="","","Nº de alojamentos abrangidos")</f>
        <v/>
      </c>
      <c r="R793" s="138" t="str">
        <f t="shared" si="38"/>
        <v/>
      </c>
      <c r="S793" s="138" t="str" cm="1">
        <f t="array" ref="S793">IF(ISBLANK(INDEX('Infraestruturas Recolha'!$AB$31:$AF$105,INT((ROWS($B$1:B192)-1)/5)+1,MOD(ROWS($B$1:B192)-1,5)+1)),"",INDEX('Infraestruturas Recolha'!$AB$31:$AF$105,INT((ROWS($B$1:B192)-1)/5)+1,MOD(ROWS($B$1:B192)-1,5)+1))</f>
        <v/>
      </c>
      <c r="T793" s="138" t="str">
        <f>IF(OR(L793="",'Infraestruturas Recolha'!$X$108="",'Infraestruturas Recolha'!$X$108="(máximo 300 carateres)"),"",'Infraestruturas Recolha'!$X$108)</f>
        <v/>
      </c>
    </row>
    <row r="794" spans="1:20">
      <c r="A794" s="24" t="str">
        <f>IF(I794="","",IF(OR('Identificação da EG'!$B$7=0,'Identificação da EG'!$B$7=""),"",Capa!$C$10))</f>
        <v/>
      </c>
      <c r="B794" s="24" t="str">
        <f>IF(I794="","",IF(OR('Identificação da EG'!$B$7=0,'Identificação da EG'!$B$7=""),"",'Identificação da EG'!$B$7))</f>
        <v/>
      </c>
      <c r="C794" s="24" t="str">
        <f>IF(I794="","",IF(B794="","",VLOOKUP(B794,Auxiliar!$DK$23:$DL$45,2,0)))</f>
        <v/>
      </c>
      <c r="D794" s="24" t="str">
        <f>IF(I794="","",IF(OR('Identificação da EG'!$B$7=0,'Identificação da EG'!$B$7=""),"","Portugal"))</f>
        <v/>
      </c>
      <c r="E794" s="24" t="str">
        <f>IF(I794="","",'Identificação da EG'!$C$7)</f>
        <v/>
      </c>
      <c r="F794" s="24" t="str">
        <f>IF(I794="","",'Identificação da EG'!$E$7)</f>
        <v/>
      </c>
      <c r="G794" s="24" t="str">
        <f t="shared" si="37"/>
        <v/>
      </c>
      <c r="H794" s="24" t="str">
        <f>IF(I794="","",'Identificação da EG'!$D$7)</f>
        <v/>
      </c>
      <c r="I794" s="138" t="str">
        <f t="shared" si="36"/>
        <v/>
      </c>
      <c r="J794" s="138" t="str">
        <v/>
      </c>
      <c r="K794" s="138"/>
      <c r="L794" s="138" t="str">
        <v/>
      </c>
      <c r="M794" s="138"/>
      <c r="N794" s="138" t="str">
        <v/>
      </c>
      <c r="O794" s="138" t="str">
        <v/>
      </c>
      <c r="P794" s="138" t="str">
        <v/>
      </c>
      <c r="Q794" s="138" t="str">
        <f>IF(L792="","","Nº de estabelecimentos abrangidos")</f>
        <v/>
      </c>
      <c r="R794" s="138" t="str">
        <f t="shared" si="38"/>
        <v/>
      </c>
      <c r="S794" s="138" t="str" cm="1">
        <f t="array" ref="S794">IF(ISBLANK(INDEX('Infraestruturas Recolha'!$AB$31:$AF$105,INT((ROWS($B$1:B193)-1)/5)+1,MOD(ROWS($B$1:B193)-1,5)+1)),"",INDEX('Infraestruturas Recolha'!$AB$31:$AF$105,INT((ROWS($B$1:B193)-1)/5)+1,MOD(ROWS($B$1:B193)-1,5)+1))</f>
        <v/>
      </c>
      <c r="T794" s="138" t="str">
        <f>IF(OR(L794="",'Infraestruturas Recolha'!$X$108="",'Infraestruturas Recolha'!$X$108="(máximo 300 carateres)"),"",'Infraestruturas Recolha'!$X$108)</f>
        <v/>
      </c>
    </row>
    <row r="795" spans="1:20">
      <c r="A795" s="24" t="str">
        <f>IF(I795="","",IF(OR('Identificação da EG'!$B$7=0,'Identificação da EG'!$B$7=""),"",Capa!$C$10))</f>
        <v/>
      </c>
      <c r="B795" s="24" t="str">
        <f>IF(I795="","",IF(OR('Identificação da EG'!$B$7=0,'Identificação da EG'!$B$7=""),"",'Identificação da EG'!$B$7))</f>
        <v/>
      </c>
      <c r="C795" s="24" t="str">
        <f>IF(I795="","",IF(B795="","",VLOOKUP(B795,Auxiliar!$DK$23:$DL$45,2,0)))</f>
        <v/>
      </c>
      <c r="D795" s="24" t="str">
        <f>IF(I795="","",IF(OR('Identificação da EG'!$B$7=0,'Identificação da EG'!$B$7=""),"","Portugal"))</f>
        <v/>
      </c>
      <c r="E795" s="24" t="str">
        <f>IF(I795="","",'Identificação da EG'!$C$7)</f>
        <v/>
      </c>
      <c r="F795" s="24" t="str">
        <f>IF(I795="","",'Identificação da EG'!$E$7)</f>
        <v/>
      </c>
      <c r="G795" s="24" t="str">
        <f t="shared" si="37"/>
        <v/>
      </c>
      <c r="H795" s="24" t="str">
        <f>IF(I795="","",'Identificação da EG'!$D$7)</f>
        <v/>
      </c>
      <c r="I795" s="138" t="str">
        <f t="shared" ref="I795:I858" si="39">IF(L795="","","Recolha seletiva de biorresíduos verdes")</f>
        <v/>
      </c>
      <c r="J795" s="138" t="str">
        <v/>
      </c>
      <c r="K795" s="138"/>
      <c r="L795" s="138" t="str">
        <v/>
      </c>
      <c r="M795" s="138"/>
      <c r="N795" s="138" t="str">
        <v/>
      </c>
      <c r="O795" s="138" t="str">
        <v/>
      </c>
      <c r="P795" s="138" t="str">
        <v/>
      </c>
      <c r="Q795" s="138" t="str">
        <f>IF(L793="","","Nº de alojamentos participantes")</f>
        <v/>
      </c>
      <c r="R795" s="138" t="str">
        <f t="shared" si="38"/>
        <v/>
      </c>
      <c r="S795" s="138" t="str" cm="1">
        <f t="array" ref="S795">IF(ISBLANK(INDEX('Infraestruturas Recolha'!$AB$31:$AF$105,INT((ROWS($B$1:B194)-1)/5)+1,MOD(ROWS($B$1:B194)-1,5)+1)),"",INDEX('Infraestruturas Recolha'!$AB$31:$AF$105,INT((ROWS($B$1:B194)-1)/5)+1,MOD(ROWS($B$1:B194)-1,5)+1))</f>
        <v/>
      </c>
      <c r="T795" s="138" t="str">
        <f>IF(OR(L795="",'Infraestruturas Recolha'!$X$108="",'Infraestruturas Recolha'!$X$108="(máximo 300 carateres)"),"",'Infraestruturas Recolha'!$X$108)</f>
        <v/>
      </c>
    </row>
    <row r="796" spans="1:20">
      <c r="A796" s="24" t="str">
        <f>IF(I796="","",IF(OR('Identificação da EG'!$B$7=0,'Identificação da EG'!$B$7=""),"",Capa!$C$10))</f>
        <v/>
      </c>
      <c r="B796" s="24" t="str">
        <f>IF(I796="","",IF(OR('Identificação da EG'!$B$7=0,'Identificação da EG'!$B$7=""),"",'Identificação da EG'!$B$7))</f>
        <v/>
      </c>
      <c r="C796" s="24" t="str">
        <f>IF(I796="","",IF(B796="","",VLOOKUP(B796,Auxiliar!$DK$23:$DL$45,2,0)))</f>
        <v/>
      </c>
      <c r="D796" s="24" t="str">
        <f>IF(I796="","",IF(OR('Identificação da EG'!$B$7=0,'Identificação da EG'!$B$7=""),"","Portugal"))</f>
        <v/>
      </c>
      <c r="E796" s="24" t="str">
        <f>IF(I796="","",'Identificação da EG'!$C$7)</f>
        <v/>
      </c>
      <c r="F796" s="24" t="str">
        <f>IF(I796="","",'Identificação da EG'!$E$7)</f>
        <v/>
      </c>
      <c r="G796" s="24" t="str">
        <f t="shared" si="37"/>
        <v/>
      </c>
      <c r="H796" s="24" t="str">
        <f>IF(I796="","",'Identificação da EG'!$D$7)</f>
        <v/>
      </c>
      <c r="I796" s="138" t="str">
        <f t="shared" si="39"/>
        <v/>
      </c>
      <c r="J796" s="138" t="str">
        <v/>
      </c>
      <c r="K796" s="138"/>
      <c r="L796" s="138" t="str">
        <v/>
      </c>
      <c r="M796" s="138"/>
      <c r="N796" s="138" t="str">
        <v/>
      </c>
      <c r="O796" s="138" t="str">
        <v/>
      </c>
      <c r="P796" s="138" t="str">
        <v/>
      </c>
      <c r="Q796" s="138" t="str">
        <f>IF(L794="","","Nº de estabelecimentos participantes")</f>
        <v/>
      </c>
      <c r="R796" s="138" t="str">
        <f t="shared" si="38"/>
        <v/>
      </c>
      <c r="S796" s="138" t="str" cm="1">
        <f t="array" ref="S796">IF(ISBLANK(INDEX('Infraestruturas Recolha'!$AB$31:$AF$105,INT((ROWS($B$1:B195)-1)/5)+1,MOD(ROWS($B$1:B195)-1,5)+1)),"",INDEX('Infraestruturas Recolha'!$AB$31:$AF$105,INT((ROWS($B$1:B195)-1)/5)+1,MOD(ROWS($B$1:B195)-1,5)+1))</f>
        <v/>
      </c>
      <c r="T796" s="138" t="str">
        <f>IF(OR(L796="",'Infraestruturas Recolha'!$X$108="",'Infraestruturas Recolha'!$X$108="(máximo 300 carateres)"),"",'Infraestruturas Recolha'!$X$108)</f>
        <v/>
      </c>
    </row>
    <row r="797" spans="1:20">
      <c r="A797" s="24" t="str">
        <f>IF(I797="","",IF(OR('Identificação da EG'!$B$7=0,'Identificação da EG'!$B$7=""),"",Capa!$C$10))</f>
        <v/>
      </c>
      <c r="B797" s="24" t="str">
        <f>IF(I797="","",IF(OR('Identificação da EG'!$B$7=0,'Identificação da EG'!$B$7=""),"",'Identificação da EG'!$B$7))</f>
        <v/>
      </c>
      <c r="C797" s="24" t="str">
        <f>IF(I797="","",IF(B797="","",VLOOKUP(B797,Auxiliar!$DK$23:$DL$45,2,0)))</f>
        <v/>
      </c>
      <c r="D797" s="24" t="str">
        <f>IF(I797="","",IF(OR('Identificação da EG'!$B$7=0,'Identificação da EG'!$B$7=""),"","Portugal"))</f>
        <v/>
      </c>
      <c r="E797" s="24" t="str">
        <f>IF(I797="","",'Identificação da EG'!$C$7)</f>
        <v/>
      </c>
      <c r="F797" s="24" t="str">
        <f>IF(I797="","",'Identificação da EG'!$E$7)</f>
        <v/>
      </c>
      <c r="G797" s="24" t="str">
        <f t="shared" si="37"/>
        <v/>
      </c>
      <c r="H797" s="24" t="str">
        <f>IF(I797="","",'Identificação da EG'!$D$7)</f>
        <v/>
      </c>
      <c r="I797" s="138" t="str">
        <f t="shared" si="39"/>
        <v/>
      </c>
      <c r="J797" s="138" t="str">
        <v/>
      </c>
      <c r="K797" s="138"/>
      <c r="L797" s="138" t="str">
        <v/>
      </c>
      <c r="M797" s="138"/>
      <c r="N797" s="138" t="str">
        <v/>
      </c>
      <c r="O797" s="138" t="str">
        <v/>
      </c>
      <c r="P797" s="138" t="str">
        <v/>
      </c>
      <c r="Q797" s="138" t="str">
        <f>IF(L797="","","Nº de infraestruturas")</f>
        <v/>
      </c>
      <c r="R797" s="138" t="str">
        <f t="shared" si="38"/>
        <v/>
      </c>
      <c r="S797" s="138" t="str" cm="1">
        <f t="array" ref="S797">IF(ISBLANK(INDEX('Infraestruturas Recolha'!$AB$31:$AF$105,INT((ROWS($B$1:B196)-1)/5)+1,MOD(ROWS($B$1:B196)-1,5)+1)),"",INDEX('Infraestruturas Recolha'!$AB$31:$AF$105,INT((ROWS($B$1:B196)-1)/5)+1,MOD(ROWS($B$1:B196)-1,5)+1))</f>
        <v/>
      </c>
      <c r="T797" s="138" t="str">
        <f>IF(OR(L797="",'Infraestruturas Recolha'!$X$108="",'Infraestruturas Recolha'!$X$108="(máximo 300 carateres)"),"",'Infraestruturas Recolha'!$X$108)</f>
        <v/>
      </c>
    </row>
    <row r="798" spans="1:20">
      <c r="A798" s="24" t="str">
        <f>IF(I798="","",IF(OR('Identificação da EG'!$B$7=0,'Identificação da EG'!$B$7=""),"",Capa!$C$10))</f>
        <v/>
      </c>
      <c r="B798" s="24" t="str">
        <f>IF(I798="","",IF(OR('Identificação da EG'!$B$7=0,'Identificação da EG'!$B$7=""),"",'Identificação da EG'!$B$7))</f>
        <v/>
      </c>
      <c r="C798" s="24" t="str">
        <f>IF(I798="","",IF(B798="","",VLOOKUP(B798,Auxiliar!$DK$23:$DL$45,2,0)))</f>
        <v/>
      </c>
      <c r="D798" s="24" t="str">
        <f>IF(I798="","",IF(OR('Identificação da EG'!$B$7=0,'Identificação da EG'!$B$7=""),"","Portugal"))</f>
        <v/>
      </c>
      <c r="E798" s="24" t="str">
        <f>IF(I798="","",'Identificação da EG'!$C$7)</f>
        <v/>
      </c>
      <c r="F798" s="24" t="str">
        <f>IF(I798="","",'Identificação da EG'!$E$7)</f>
        <v/>
      </c>
      <c r="G798" s="24" t="str">
        <f t="shared" si="37"/>
        <v/>
      </c>
      <c r="H798" s="24" t="str">
        <f>IF(I798="","",'Identificação da EG'!$D$7)</f>
        <v/>
      </c>
      <c r="I798" s="138" t="str">
        <f t="shared" si="39"/>
        <v/>
      </c>
      <c r="J798" s="138" t="str">
        <v/>
      </c>
      <c r="K798" s="138"/>
      <c r="L798" s="138" t="str">
        <v/>
      </c>
      <c r="M798" s="138"/>
      <c r="N798" s="138" t="str">
        <v/>
      </c>
      <c r="O798" s="138" t="str">
        <v/>
      </c>
      <c r="P798" s="138" t="str">
        <v/>
      </c>
      <c r="Q798" s="138" t="str">
        <f>IF(L797="","","Nº de alojamentos abrangidos")</f>
        <v/>
      </c>
      <c r="R798" s="138" t="str">
        <f t="shared" si="38"/>
        <v/>
      </c>
      <c r="S798" s="138" t="str" cm="1">
        <f t="array" ref="S798">IF(ISBLANK(INDEX('Infraestruturas Recolha'!$AB$31:$AF$105,INT((ROWS($B$1:B197)-1)/5)+1,MOD(ROWS($B$1:B197)-1,5)+1)),"",INDEX('Infraestruturas Recolha'!$AB$31:$AF$105,INT((ROWS($B$1:B197)-1)/5)+1,MOD(ROWS($B$1:B197)-1,5)+1))</f>
        <v/>
      </c>
      <c r="T798" s="138" t="str">
        <f>IF(OR(L798="",'Infraestruturas Recolha'!$X$108="",'Infraestruturas Recolha'!$X$108="(máximo 300 carateres)"),"",'Infraestruturas Recolha'!$X$108)</f>
        <v/>
      </c>
    </row>
    <row r="799" spans="1:20">
      <c r="A799" s="24" t="str">
        <f>IF(I799="","",IF(OR('Identificação da EG'!$B$7=0,'Identificação da EG'!$B$7=""),"",Capa!$C$10))</f>
        <v/>
      </c>
      <c r="B799" s="24" t="str">
        <f>IF(I799="","",IF(OR('Identificação da EG'!$B$7=0,'Identificação da EG'!$B$7=""),"",'Identificação da EG'!$B$7))</f>
        <v/>
      </c>
      <c r="C799" s="24" t="str">
        <f>IF(I799="","",IF(B799="","",VLOOKUP(B799,Auxiliar!$DK$23:$DL$45,2,0)))</f>
        <v/>
      </c>
      <c r="D799" s="24" t="str">
        <f>IF(I799="","",IF(OR('Identificação da EG'!$B$7=0,'Identificação da EG'!$B$7=""),"","Portugal"))</f>
        <v/>
      </c>
      <c r="E799" s="24" t="str">
        <f>IF(I799="","",'Identificação da EG'!$C$7)</f>
        <v/>
      </c>
      <c r="F799" s="24" t="str">
        <f>IF(I799="","",'Identificação da EG'!$E$7)</f>
        <v/>
      </c>
      <c r="G799" s="24" t="str">
        <f t="shared" si="37"/>
        <v/>
      </c>
      <c r="H799" s="24" t="str">
        <f>IF(I799="","",'Identificação da EG'!$D$7)</f>
        <v/>
      </c>
      <c r="I799" s="138" t="str">
        <f t="shared" si="39"/>
        <v/>
      </c>
      <c r="J799" s="138" t="str">
        <v/>
      </c>
      <c r="K799" s="138"/>
      <c r="L799" s="138" t="str">
        <v/>
      </c>
      <c r="M799" s="138"/>
      <c r="N799" s="138" t="str">
        <v/>
      </c>
      <c r="O799" s="138" t="str">
        <v/>
      </c>
      <c r="P799" s="138" t="str">
        <v/>
      </c>
      <c r="Q799" s="138" t="str">
        <f>IF(L797="","","Nº de estabelecimentos abrangidos")</f>
        <v/>
      </c>
      <c r="R799" s="138" t="str">
        <f t="shared" si="38"/>
        <v/>
      </c>
      <c r="S799" s="138" t="str" cm="1">
        <f t="array" ref="S799">IF(ISBLANK(INDEX('Infraestruturas Recolha'!$AB$31:$AF$105,INT((ROWS($B$1:B198)-1)/5)+1,MOD(ROWS($B$1:B198)-1,5)+1)),"",INDEX('Infraestruturas Recolha'!$AB$31:$AF$105,INT((ROWS($B$1:B198)-1)/5)+1,MOD(ROWS($B$1:B198)-1,5)+1))</f>
        <v/>
      </c>
      <c r="T799" s="138" t="str">
        <f>IF(OR(L799="",'Infraestruturas Recolha'!$X$108="",'Infraestruturas Recolha'!$X$108="(máximo 300 carateres)"),"",'Infraestruturas Recolha'!$X$108)</f>
        <v/>
      </c>
    </row>
    <row r="800" spans="1:20">
      <c r="A800" s="24" t="str">
        <f>IF(I800="","",IF(OR('Identificação da EG'!$B$7=0,'Identificação da EG'!$B$7=""),"",Capa!$C$10))</f>
        <v/>
      </c>
      <c r="B800" s="24" t="str">
        <f>IF(I800="","",IF(OR('Identificação da EG'!$B$7=0,'Identificação da EG'!$B$7=""),"",'Identificação da EG'!$B$7))</f>
        <v/>
      </c>
      <c r="C800" s="24" t="str">
        <f>IF(I800="","",IF(B800="","",VLOOKUP(B800,Auxiliar!$DK$23:$DL$45,2,0)))</f>
        <v/>
      </c>
      <c r="D800" s="24" t="str">
        <f>IF(I800="","",IF(OR('Identificação da EG'!$B$7=0,'Identificação da EG'!$B$7=""),"","Portugal"))</f>
        <v/>
      </c>
      <c r="E800" s="24" t="str">
        <f>IF(I800="","",'Identificação da EG'!$C$7)</f>
        <v/>
      </c>
      <c r="F800" s="24" t="str">
        <f>IF(I800="","",'Identificação da EG'!$E$7)</f>
        <v/>
      </c>
      <c r="G800" s="24" t="str">
        <f t="shared" si="37"/>
        <v/>
      </c>
      <c r="H800" s="24" t="str">
        <f>IF(I800="","",'Identificação da EG'!$D$7)</f>
        <v/>
      </c>
      <c r="I800" s="138" t="str">
        <f t="shared" si="39"/>
        <v/>
      </c>
      <c r="J800" s="138" t="str">
        <v/>
      </c>
      <c r="K800" s="138"/>
      <c r="L800" s="138" t="str">
        <v/>
      </c>
      <c r="M800" s="138"/>
      <c r="N800" s="138" t="str">
        <v/>
      </c>
      <c r="O800" s="138" t="str">
        <v/>
      </c>
      <c r="P800" s="138" t="str">
        <v/>
      </c>
      <c r="Q800" s="138" t="str">
        <f>IF(L798="","","Nº de alojamentos participantes")</f>
        <v/>
      </c>
      <c r="R800" s="138" t="str">
        <f t="shared" si="38"/>
        <v/>
      </c>
      <c r="S800" s="138" t="str" cm="1">
        <f t="array" ref="S800">IF(ISBLANK(INDEX('Infraestruturas Recolha'!$AB$31:$AF$105,INT((ROWS($B$1:B199)-1)/5)+1,MOD(ROWS($B$1:B199)-1,5)+1)),"",INDEX('Infraestruturas Recolha'!$AB$31:$AF$105,INT((ROWS($B$1:B199)-1)/5)+1,MOD(ROWS($B$1:B199)-1,5)+1))</f>
        <v/>
      </c>
      <c r="T800" s="138" t="str">
        <f>IF(OR(L800="",'Infraestruturas Recolha'!$X$108="",'Infraestruturas Recolha'!$X$108="(máximo 300 carateres)"),"",'Infraestruturas Recolha'!$X$108)</f>
        <v/>
      </c>
    </row>
    <row r="801" spans="1:20">
      <c r="A801" s="24" t="str">
        <f>IF(I801="","",IF(OR('Identificação da EG'!$B$7=0,'Identificação da EG'!$B$7=""),"",Capa!$C$10))</f>
        <v/>
      </c>
      <c r="B801" s="24" t="str">
        <f>IF(I801="","",IF(OR('Identificação da EG'!$B$7=0,'Identificação da EG'!$B$7=""),"",'Identificação da EG'!$B$7))</f>
        <v/>
      </c>
      <c r="C801" s="24" t="str">
        <f>IF(I801="","",IF(B801="","",VLOOKUP(B801,Auxiliar!$DK$23:$DL$45,2,0)))</f>
        <v/>
      </c>
      <c r="D801" s="24" t="str">
        <f>IF(I801="","",IF(OR('Identificação da EG'!$B$7=0,'Identificação da EG'!$B$7=""),"","Portugal"))</f>
        <v/>
      </c>
      <c r="E801" s="24" t="str">
        <f>IF(I801="","",'Identificação da EG'!$C$7)</f>
        <v/>
      </c>
      <c r="F801" s="24" t="str">
        <f>IF(I801="","",'Identificação da EG'!$E$7)</f>
        <v/>
      </c>
      <c r="G801" s="24" t="str">
        <f t="shared" si="37"/>
        <v/>
      </c>
      <c r="H801" s="24" t="str">
        <f>IF(I801="","",'Identificação da EG'!$D$7)</f>
        <v/>
      </c>
      <c r="I801" s="138" t="str">
        <f t="shared" si="39"/>
        <v/>
      </c>
      <c r="J801" s="138" t="str">
        <v/>
      </c>
      <c r="K801" s="138"/>
      <c r="L801" s="138" t="str">
        <v/>
      </c>
      <c r="M801" s="138"/>
      <c r="N801" s="138" t="str">
        <v/>
      </c>
      <c r="O801" s="138" t="str">
        <v/>
      </c>
      <c r="P801" s="138" t="str">
        <v/>
      </c>
      <c r="Q801" s="138" t="str">
        <f>IF(L799="","","Nº de estabelecimentos participantes")</f>
        <v/>
      </c>
      <c r="R801" s="138" t="str">
        <f t="shared" si="38"/>
        <v/>
      </c>
      <c r="S801" s="138" t="str" cm="1">
        <f t="array" ref="S801">IF(ISBLANK(INDEX('Infraestruturas Recolha'!$AB$31:$AF$105,INT((ROWS($B$1:B200)-1)/5)+1,MOD(ROWS($B$1:B200)-1,5)+1)),"",INDEX('Infraestruturas Recolha'!$AB$31:$AF$105,INT((ROWS($B$1:B200)-1)/5)+1,MOD(ROWS($B$1:B200)-1,5)+1))</f>
        <v/>
      </c>
      <c r="T801" s="138" t="str">
        <f>IF(OR(L801="",'Infraestruturas Recolha'!$X$108="",'Infraestruturas Recolha'!$X$108="(máximo 300 carateres)"),"",'Infraestruturas Recolha'!$X$108)</f>
        <v/>
      </c>
    </row>
    <row r="802" spans="1:20">
      <c r="A802" s="24" t="str">
        <f>IF(I802="","",IF(OR('Identificação da EG'!$B$7=0,'Identificação da EG'!$B$7=""),"",Capa!$C$10))</f>
        <v/>
      </c>
      <c r="B802" s="24" t="str">
        <f>IF(I802="","",IF(OR('Identificação da EG'!$B$7=0,'Identificação da EG'!$B$7=""),"",'Identificação da EG'!$B$7))</f>
        <v/>
      </c>
      <c r="C802" s="24" t="str">
        <f>IF(I802="","",IF(B802="","",VLOOKUP(B802,Auxiliar!$DK$23:$DL$45,2,0)))</f>
        <v/>
      </c>
      <c r="D802" s="24" t="str">
        <f>IF(I802="","",IF(OR('Identificação da EG'!$B$7=0,'Identificação da EG'!$B$7=""),"","Portugal"))</f>
        <v/>
      </c>
      <c r="E802" s="24" t="str">
        <f>IF(I802="","",'Identificação da EG'!$C$7)</f>
        <v/>
      </c>
      <c r="F802" s="24" t="str">
        <f>IF(I802="","",'Identificação da EG'!$E$7)</f>
        <v/>
      </c>
      <c r="G802" s="24" t="str">
        <f t="shared" si="37"/>
        <v/>
      </c>
      <c r="H802" s="24" t="str">
        <f>IF(I802="","",'Identificação da EG'!$D$7)</f>
        <v/>
      </c>
      <c r="I802" s="138" t="str">
        <f t="shared" si="39"/>
        <v/>
      </c>
      <c r="J802" s="138" t="str">
        <v/>
      </c>
      <c r="K802" s="138"/>
      <c r="L802" s="138" t="str">
        <v/>
      </c>
      <c r="M802" s="138"/>
      <c r="N802" s="138" t="str">
        <v/>
      </c>
      <c r="O802" s="138" t="str">
        <v/>
      </c>
      <c r="P802" s="138" t="str">
        <v/>
      </c>
      <c r="Q802" s="138" t="str">
        <f>IF(L802="","","Nº de infraestruturas")</f>
        <v/>
      </c>
      <c r="R802" s="138" t="str">
        <f t="shared" si="38"/>
        <v/>
      </c>
      <c r="S802" s="138" t="str" cm="1">
        <f t="array" ref="S802">IF(ISBLANK(INDEX('Infraestruturas Recolha'!$AB$31:$AF$105,INT((ROWS($B$1:B201)-1)/5)+1,MOD(ROWS($B$1:B201)-1,5)+1)),"",INDEX('Infraestruturas Recolha'!$AB$31:$AF$105,INT((ROWS($B$1:B201)-1)/5)+1,MOD(ROWS($B$1:B201)-1,5)+1))</f>
        <v/>
      </c>
      <c r="T802" s="138" t="str">
        <f>IF(OR(L802="",'Infraestruturas Recolha'!$X$108="",'Infraestruturas Recolha'!$X$108="(máximo 300 carateres)"),"",'Infraestruturas Recolha'!$X$108)</f>
        <v/>
      </c>
    </row>
    <row r="803" spans="1:20">
      <c r="A803" s="24" t="str">
        <f>IF(I803="","",IF(OR('Identificação da EG'!$B$7=0,'Identificação da EG'!$B$7=""),"",Capa!$C$10))</f>
        <v/>
      </c>
      <c r="B803" s="24" t="str">
        <f>IF(I803="","",IF(OR('Identificação da EG'!$B$7=0,'Identificação da EG'!$B$7=""),"",'Identificação da EG'!$B$7))</f>
        <v/>
      </c>
      <c r="C803" s="24" t="str">
        <f>IF(I803="","",IF(B803="","",VLOOKUP(B803,Auxiliar!$DK$23:$DL$45,2,0)))</f>
        <v/>
      </c>
      <c r="D803" s="24" t="str">
        <f>IF(I803="","",IF(OR('Identificação da EG'!$B$7=0,'Identificação da EG'!$B$7=""),"","Portugal"))</f>
        <v/>
      </c>
      <c r="E803" s="24" t="str">
        <f>IF(I803="","",'Identificação da EG'!$C$7)</f>
        <v/>
      </c>
      <c r="F803" s="24" t="str">
        <f>IF(I803="","",'Identificação da EG'!$E$7)</f>
        <v/>
      </c>
      <c r="G803" s="24" t="str">
        <f t="shared" si="37"/>
        <v/>
      </c>
      <c r="H803" s="24" t="str">
        <f>IF(I803="","",'Identificação da EG'!$D$7)</f>
        <v/>
      </c>
      <c r="I803" s="138" t="str">
        <f t="shared" si="39"/>
        <v/>
      </c>
      <c r="J803" s="138" t="str">
        <v/>
      </c>
      <c r="K803" s="138"/>
      <c r="L803" s="138" t="str">
        <v/>
      </c>
      <c r="M803" s="138"/>
      <c r="N803" s="138" t="str">
        <v/>
      </c>
      <c r="O803" s="138" t="str">
        <v/>
      </c>
      <c r="P803" s="138" t="str">
        <v/>
      </c>
      <c r="Q803" s="138" t="str">
        <f>IF(L802="","","Nº de alojamentos abrangidos")</f>
        <v/>
      </c>
      <c r="R803" s="138" t="str">
        <f t="shared" si="38"/>
        <v/>
      </c>
      <c r="S803" s="138" t="str" cm="1">
        <f t="array" ref="S803">IF(ISBLANK(INDEX('Infraestruturas Recolha'!$AB$31:$AF$105,INT((ROWS($B$1:B202)-1)/5)+1,MOD(ROWS($B$1:B202)-1,5)+1)),"",INDEX('Infraestruturas Recolha'!$AB$31:$AF$105,INT((ROWS($B$1:B202)-1)/5)+1,MOD(ROWS($B$1:B202)-1,5)+1))</f>
        <v/>
      </c>
      <c r="T803" s="138" t="str">
        <f>IF(OR(L803="",'Infraestruturas Recolha'!$X$108="",'Infraestruturas Recolha'!$X$108="(máximo 300 carateres)"),"",'Infraestruturas Recolha'!$X$108)</f>
        <v/>
      </c>
    </row>
    <row r="804" spans="1:20">
      <c r="A804" s="24" t="str">
        <f>IF(I804="","",IF(OR('Identificação da EG'!$B$7=0,'Identificação da EG'!$B$7=""),"",Capa!$C$10))</f>
        <v/>
      </c>
      <c r="B804" s="24" t="str">
        <f>IF(I804="","",IF(OR('Identificação da EG'!$B$7=0,'Identificação da EG'!$B$7=""),"",'Identificação da EG'!$B$7))</f>
        <v/>
      </c>
      <c r="C804" s="24" t="str">
        <f>IF(I804="","",IF(B804="","",VLOOKUP(B804,Auxiliar!$DK$23:$DL$45,2,0)))</f>
        <v/>
      </c>
      <c r="D804" s="24" t="str">
        <f>IF(I804="","",IF(OR('Identificação da EG'!$B$7=0,'Identificação da EG'!$B$7=""),"","Portugal"))</f>
        <v/>
      </c>
      <c r="E804" s="24" t="str">
        <f>IF(I804="","",'Identificação da EG'!$C$7)</f>
        <v/>
      </c>
      <c r="F804" s="24" t="str">
        <f>IF(I804="","",'Identificação da EG'!$E$7)</f>
        <v/>
      </c>
      <c r="G804" s="24" t="str">
        <f t="shared" si="37"/>
        <v/>
      </c>
      <c r="H804" s="24" t="str">
        <f>IF(I804="","",'Identificação da EG'!$D$7)</f>
        <v/>
      </c>
      <c r="I804" s="138" t="str">
        <f t="shared" si="39"/>
        <v/>
      </c>
      <c r="J804" s="138" t="str">
        <v/>
      </c>
      <c r="K804" s="138"/>
      <c r="L804" s="138" t="str">
        <v/>
      </c>
      <c r="M804" s="138"/>
      <c r="N804" s="138" t="str">
        <v/>
      </c>
      <c r="O804" s="138" t="str">
        <v/>
      </c>
      <c r="P804" s="138" t="str">
        <v/>
      </c>
      <c r="Q804" s="138" t="str">
        <f>IF(L802="","","Nº de estabelecimentos abrangidos")</f>
        <v/>
      </c>
      <c r="R804" s="138" t="str">
        <f t="shared" si="38"/>
        <v/>
      </c>
      <c r="S804" s="138" t="str" cm="1">
        <f t="array" ref="S804">IF(ISBLANK(INDEX('Infraestruturas Recolha'!$AB$31:$AF$105,INT((ROWS($B$1:B203)-1)/5)+1,MOD(ROWS($B$1:B203)-1,5)+1)),"",INDEX('Infraestruturas Recolha'!$AB$31:$AF$105,INT((ROWS($B$1:B203)-1)/5)+1,MOD(ROWS($B$1:B203)-1,5)+1))</f>
        <v/>
      </c>
      <c r="T804" s="138" t="str">
        <f>IF(OR(L804="",'Infraestruturas Recolha'!$X$108="",'Infraestruturas Recolha'!$X$108="(máximo 300 carateres)"),"",'Infraestruturas Recolha'!$X$108)</f>
        <v/>
      </c>
    </row>
    <row r="805" spans="1:20">
      <c r="A805" s="24" t="str">
        <f>IF(I805="","",IF(OR('Identificação da EG'!$B$7=0,'Identificação da EG'!$B$7=""),"",Capa!$C$10))</f>
        <v/>
      </c>
      <c r="B805" s="24" t="str">
        <f>IF(I805="","",IF(OR('Identificação da EG'!$B$7=0,'Identificação da EG'!$B$7=""),"",'Identificação da EG'!$B$7))</f>
        <v/>
      </c>
      <c r="C805" s="24" t="str">
        <f>IF(I805="","",IF(B805="","",VLOOKUP(B805,Auxiliar!$DK$23:$DL$45,2,0)))</f>
        <v/>
      </c>
      <c r="D805" s="24" t="str">
        <f>IF(I805="","",IF(OR('Identificação da EG'!$B$7=0,'Identificação da EG'!$B$7=""),"","Portugal"))</f>
        <v/>
      </c>
      <c r="E805" s="24" t="str">
        <f>IF(I805="","",'Identificação da EG'!$C$7)</f>
        <v/>
      </c>
      <c r="F805" s="24" t="str">
        <f>IF(I805="","",'Identificação da EG'!$E$7)</f>
        <v/>
      </c>
      <c r="G805" s="24" t="str">
        <f t="shared" si="37"/>
        <v/>
      </c>
      <c r="H805" s="24" t="str">
        <f>IF(I805="","",'Identificação da EG'!$D$7)</f>
        <v/>
      </c>
      <c r="I805" s="138" t="str">
        <f t="shared" si="39"/>
        <v/>
      </c>
      <c r="J805" s="138" t="str">
        <v/>
      </c>
      <c r="K805" s="138"/>
      <c r="L805" s="138" t="str">
        <v/>
      </c>
      <c r="M805" s="138"/>
      <c r="N805" s="138" t="str">
        <v/>
      </c>
      <c r="O805" s="138" t="str">
        <v/>
      </c>
      <c r="P805" s="138" t="str">
        <v/>
      </c>
      <c r="Q805" s="138" t="str">
        <f>IF(L803="","","Nº de alojamentos participantes")</f>
        <v/>
      </c>
      <c r="R805" s="138" t="str">
        <f t="shared" si="38"/>
        <v/>
      </c>
      <c r="S805" s="138" t="str" cm="1">
        <f t="array" ref="S805">IF(ISBLANK(INDEX('Infraestruturas Recolha'!$AB$31:$AF$105,INT((ROWS($B$1:B204)-1)/5)+1,MOD(ROWS($B$1:B204)-1,5)+1)),"",INDEX('Infraestruturas Recolha'!$AB$31:$AF$105,INT((ROWS($B$1:B204)-1)/5)+1,MOD(ROWS($B$1:B204)-1,5)+1))</f>
        <v/>
      </c>
      <c r="T805" s="138" t="str">
        <f>IF(OR(L805="",'Infraestruturas Recolha'!$X$108="",'Infraestruturas Recolha'!$X$108="(máximo 300 carateres)"),"",'Infraestruturas Recolha'!$X$108)</f>
        <v/>
      </c>
    </row>
    <row r="806" spans="1:20">
      <c r="A806" s="24" t="str">
        <f>IF(I806="","",IF(OR('Identificação da EG'!$B$7=0,'Identificação da EG'!$B$7=""),"",Capa!$C$10))</f>
        <v/>
      </c>
      <c r="B806" s="24" t="str">
        <f>IF(I806="","",IF(OR('Identificação da EG'!$B$7=0,'Identificação da EG'!$B$7=""),"",'Identificação da EG'!$B$7))</f>
        <v/>
      </c>
      <c r="C806" s="24" t="str">
        <f>IF(I806="","",IF(B806="","",VLOOKUP(B806,Auxiliar!$DK$23:$DL$45,2,0)))</f>
        <v/>
      </c>
      <c r="D806" s="24" t="str">
        <f>IF(I806="","",IF(OR('Identificação da EG'!$B$7=0,'Identificação da EG'!$B$7=""),"","Portugal"))</f>
        <v/>
      </c>
      <c r="E806" s="24" t="str">
        <f>IF(I806="","",'Identificação da EG'!$C$7)</f>
        <v/>
      </c>
      <c r="F806" s="24" t="str">
        <f>IF(I806="","",'Identificação da EG'!$E$7)</f>
        <v/>
      </c>
      <c r="G806" s="24" t="str">
        <f t="shared" si="37"/>
        <v/>
      </c>
      <c r="H806" s="24" t="str">
        <f>IF(I806="","",'Identificação da EG'!$D$7)</f>
        <v/>
      </c>
      <c r="I806" s="138" t="str">
        <f t="shared" si="39"/>
        <v/>
      </c>
      <c r="J806" s="138" t="str">
        <v/>
      </c>
      <c r="K806" s="138"/>
      <c r="L806" s="138" t="str">
        <v/>
      </c>
      <c r="M806" s="138"/>
      <c r="N806" s="138" t="str">
        <v/>
      </c>
      <c r="O806" s="138" t="str">
        <v/>
      </c>
      <c r="P806" s="138" t="str">
        <v/>
      </c>
      <c r="Q806" s="138" t="str">
        <f>IF(L804="","","Nº de estabelecimentos participantes")</f>
        <v/>
      </c>
      <c r="R806" s="138" t="str">
        <f t="shared" si="38"/>
        <v/>
      </c>
      <c r="S806" s="138" t="str" cm="1">
        <f t="array" ref="S806">IF(ISBLANK(INDEX('Infraestruturas Recolha'!$AB$31:$AF$105,INT((ROWS($B$1:B205)-1)/5)+1,MOD(ROWS($B$1:B205)-1,5)+1)),"",INDEX('Infraestruturas Recolha'!$AB$31:$AF$105,INT((ROWS($B$1:B205)-1)/5)+1,MOD(ROWS($B$1:B205)-1,5)+1))</f>
        <v/>
      </c>
      <c r="T806" s="138" t="str">
        <f>IF(OR(L806="",'Infraestruturas Recolha'!$X$108="",'Infraestruturas Recolha'!$X$108="(máximo 300 carateres)"),"",'Infraestruturas Recolha'!$X$108)</f>
        <v/>
      </c>
    </row>
    <row r="807" spans="1:20">
      <c r="A807" s="24" t="str">
        <f>IF(I807="","",IF(OR('Identificação da EG'!$B$7=0,'Identificação da EG'!$B$7=""),"",Capa!$C$10))</f>
        <v/>
      </c>
      <c r="B807" s="24" t="str">
        <f>IF(I807="","",IF(OR('Identificação da EG'!$B$7=0,'Identificação da EG'!$B$7=""),"",'Identificação da EG'!$B$7))</f>
        <v/>
      </c>
      <c r="C807" s="24" t="str">
        <f>IF(I807="","",IF(B807="","",VLOOKUP(B807,Auxiliar!$DK$23:$DL$45,2,0)))</f>
        <v/>
      </c>
      <c r="D807" s="24" t="str">
        <f>IF(I807="","",IF(OR('Identificação da EG'!$B$7=0,'Identificação da EG'!$B$7=""),"","Portugal"))</f>
        <v/>
      </c>
      <c r="E807" s="24" t="str">
        <f>IF(I807="","",'Identificação da EG'!$C$7)</f>
        <v/>
      </c>
      <c r="F807" s="24" t="str">
        <f>IF(I807="","",'Identificação da EG'!$E$7)</f>
        <v/>
      </c>
      <c r="G807" s="24" t="str">
        <f t="shared" si="37"/>
        <v/>
      </c>
      <c r="H807" s="24" t="str">
        <f>IF(I807="","",'Identificação da EG'!$D$7)</f>
        <v/>
      </c>
      <c r="I807" s="138" t="str">
        <f t="shared" si="39"/>
        <v/>
      </c>
      <c r="J807" s="138" t="str">
        <v/>
      </c>
      <c r="K807" s="138"/>
      <c r="L807" s="138" t="str">
        <v/>
      </c>
      <c r="M807" s="138"/>
      <c r="N807" s="138" t="str">
        <v/>
      </c>
      <c r="O807" s="138" t="str">
        <v/>
      </c>
      <c r="P807" s="138" t="str">
        <v/>
      </c>
      <c r="Q807" s="138" t="str">
        <f>IF(L807="","","Nº de infraestruturas")</f>
        <v/>
      </c>
      <c r="R807" s="138" t="str">
        <f t="shared" si="38"/>
        <v/>
      </c>
      <c r="S807" s="138" t="str" cm="1">
        <f t="array" ref="S807">IF(ISBLANK(INDEX('Infraestruturas Recolha'!$AB$31:$AF$105,INT((ROWS($B$1:B206)-1)/5)+1,MOD(ROWS($B$1:B206)-1,5)+1)),"",INDEX('Infraestruturas Recolha'!$AB$31:$AF$105,INT((ROWS($B$1:B206)-1)/5)+1,MOD(ROWS($B$1:B206)-1,5)+1))</f>
        <v/>
      </c>
      <c r="T807" s="138" t="str">
        <f>IF(OR(L807="",'Infraestruturas Recolha'!$X$108="",'Infraestruturas Recolha'!$X$108="(máximo 300 carateres)"),"",'Infraestruturas Recolha'!$X$108)</f>
        <v/>
      </c>
    </row>
    <row r="808" spans="1:20">
      <c r="A808" s="24" t="str">
        <f>IF(I808="","",IF(OR('Identificação da EG'!$B$7=0,'Identificação da EG'!$B$7=""),"",Capa!$C$10))</f>
        <v/>
      </c>
      <c r="B808" s="24" t="str">
        <f>IF(I808="","",IF(OR('Identificação da EG'!$B$7=0,'Identificação da EG'!$B$7=""),"",'Identificação da EG'!$B$7))</f>
        <v/>
      </c>
      <c r="C808" s="24" t="str">
        <f>IF(I808="","",IF(B808="","",VLOOKUP(B808,Auxiliar!$DK$23:$DL$45,2,0)))</f>
        <v/>
      </c>
      <c r="D808" s="24" t="str">
        <f>IF(I808="","",IF(OR('Identificação da EG'!$B$7=0,'Identificação da EG'!$B$7=""),"","Portugal"))</f>
        <v/>
      </c>
      <c r="E808" s="24" t="str">
        <f>IF(I808="","",'Identificação da EG'!$C$7)</f>
        <v/>
      </c>
      <c r="F808" s="24" t="str">
        <f>IF(I808="","",'Identificação da EG'!$E$7)</f>
        <v/>
      </c>
      <c r="G808" s="24" t="str">
        <f t="shared" si="37"/>
        <v/>
      </c>
      <c r="H808" s="24" t="str">
        <f>IF(I808="","",'Identificação da EG'!$D$7)</f>
        <v/>
      </c>
      <c r="I808" s="138" t="str">
        <f t="shared" si="39"/>
        <v/>
      </c>
      <c r="J808" s="138" t="str">
        <v/>
      </c>
      <c r="K808" s="138"/>
      <c r="L808" s="138" t="str">
        <v/>
      </c>
      <c r="M808" s="138"/>
      <c r="N808" s="138" t="str">
        <v/>
      </c>
      <c r="O808" s="138" t="str">
        <v/>
      </c>
      <c r="P808" s="138" t="str">
        <v/>
      </c>
      <c r="Q808" s="138" t="str">
        <f>IF(L807="","","Nº de alojamentos abrangidos")</f>
        <v/>
      </c>
      <c r="R808" s="138" t="str">
        <f t="shared" si="38"/>
        <v/>
      </c>
      <c r="S808" s="138" t="str" cm="1">
        <f t="array" ref="S808">IF(ISBLANK(INDEX('Infraestruturas Recolha'!$AB$31:$AF$105,INT((ROWS($B$1:B207)-1)/5)+1,MOD(ROWS($B$1:B207)-1,5)+1)),"",INDEX('Infraestruturas Recolha'!$AB$31:$AF$105,INT((ROWS($B$1:B207)-1)/5)+1,MOD(ROWS($B$1:B207)-1,5)+1))</f>
        <v/>
      </c>
      <c r="T808" s="138" t="str">
        <f>IF(OR(L808="",'Infraestruturas Recolha'!$X$108="",'Infraestruturas Recolha'!$X$108="(máximo 300 carateres)"),"",'Infraestruturas Recolha'!$X$108)</f>
        <v/>
      </c>
    </row>
    <row r="809" spans="1:20">
      <c r="A809" s="24" t="str">
        <f>IF(I809="","",IF(OR('Identificação da EG'!$B$7=0,'Identificação da EG'!$B$7=""),"",Capa!$C$10))</f>
        <v/>
      </c>
      <c r="B809" s="24" t="str">
        <f>IF(I809="","",IF(OR('Identificação da EG'!$B$7=0,'Identificação da EG'!$B$7=""),"",'Identificação da EG'!$B$7))</f>
        <v/>
      </c>
      <c r="C809" s="24" t="str">
        <f>IF(I809="","",IF(B809="","",VLOOKUP(B809,Auxiliar!$DK$23:$DL$45,2,0)))</f>
        <v/>
      </c>
      <c r="D809" s="24" t="str">
        <f>IF(I809="","",IF(OR('Identificação da EG'!$B$7=0,'Identificação da EG'!$B$7=""),"","Portugal"))</f>
        <v/>
      </c>
      <c r="E809" s="24" t="str">
        <f>IF(I809="","",'Identificação da EG'!$C$7)</f>
        <v/>
      </c>
      <c r="F809" s="24" t="str">
        <f>IF(I809="","",'Identificação da EG'!$E$7)</f>
        <v/>
      </c>
      <c r="G809" s="24" t="str">
        <f t="shared" si="37"/>
        <v/>
      </c>
      <c r="H809" s="24" t="str">
        <f>IF(I809="","",'Identificação da EG'!$D$7)</f>
        <v/>
      </c>
      <c r="I809" s="138" t="str">
        <f t="shared" si="39"/>
        <v/>
      </c>
      <c r="J809" s="138" t="str">
        <v/>
      </c>
      <c r="K809" s="138"/>
      <c r="L809" s="138" t="str">
        <v/>
      </c>
      <c r="M809" s="138"/>
      <c r="N809" s="138" t="str">
        <v/>
      </c>
      <c r="O809" s="138" t="str">
        <v/>
      </c>
      <c r="P809" s="138" t="str">
        <v/>
      </c>
      <c r="Q809" s="138" t="str">
        <f>IF(L807="","","Nº de estabelecimentos abrangidos")</f>
        <v/>
      </c>
      <c r="R809" s="138" t="str">
        <f t="shared" si="38"/>
        <v/>
      </c>
      <c r="S809" s="138" t="str" cm="1">
        <f t="array" ref="S809">IF(ISBLANK(INDEX('Infraestruturas Recolha'!$AB$31:$AF$105,INT((ROWS($B$1:B208)-1)/5)+1,MOD(ROWS($B$1:B208)-1,5)+1)),"",INDEX('Infraestruturas Recolha'!$AB$31:$AF$105,INT((ROWS($B$1:B208)-1)/5)+1,MOD(ROWS($B$1:B208)-1,5)+1))</f>
        <v/>
      </c>
      <c r="T809" s="138" t="str">
        <f>IF(OR(L809="",'Infraestruturas Recolha'!$X$108="",'Infraestruturas Recolha'!$X$108="(máximo 300 carateres)"),"",'Infraestruturas Recolha'!$X$108)</f>
        <v/>
      </c>
    </row>
    <row r="810" spans="1:20">
      <c r="A810" s="24" t="str">
        <f>IF(I810="","",IF(OR('Identificação da EG'!$B$7=0,'Identificação da EG'!$B$7=""),"",Capa!$C$10))</f>
        <v/>
      </c>
      <c r="B810" s="24" t="str">
        <f>IF(I810="","",IF(OR('Identificação da EG'!$B$7=0,'Identificação da EG'!$B$7=""),"",'Identificação da EG'!$B$7))</f>
        <v/>
      </c>
      <c r="C810" s="24" t="str">
        <f>IF(I810="","",IF(B810="","",VLOOKUP(B810,Auxiliar!$DK$23:$DL$45,2,0)))</f>
        <v/>
      </c>
      <c r="D810" s="24" t="str">
        <f>IF(I810="","",IF(OR('Identificação da EG'!$B$7=0,'Identificação da EG'!$B$7=""),"","Portugal"))</f>
        <v/>
      </c>
      <c r="E810" s="24" t="str">
        <f>IF(I810="","",'Identificação da EG'!$C$7)</f>
        <v/>
      </c>
      <c r="F810" s="24" t="str">
        <f>IF(I810="","",'Identificação da EG'!$E$7)</f>
        <v/>
      </c>
      <c r="G810" s="24" t="str">
        <f t="shared" si="37"/>
        <v/>
      </c>
      <c r="H810" s="24" t="str">
        <f>IF(I810="","",'Identificação da EG'!$D$7)</f>
        <v/>
      </c>
      <c r="I810" s="138" t="str">
        <f t="shared" si="39"/>
        <v/>
      </c>
      <c r="J810" s="138" t="str">
        <v/>
      </c>
      <c r="K810" s="138"/>
      <c r="L810" s="138" t="str">
        <v/>
      </c>
      <c r="M810" s="138"/>
      <c r="N810" s="138" t="str">
        <v/>
      </c>
      <c r="O810" s="138" t="str">
        <v/>
      </c>
      <c r="P810" s="138" t="str">
        <v/>
      </c>
      <c r="Q810" s="138" t="str">
        <f>IF(L808="","","Nº de alojamentos participantes")</f>
        <v/>
      </c>
      <c r="R810" s="138" t="str">
        <f t="shared" si="38"/>
        <v/>
      </c>
      <c r="S810" s="138" t="str" cm="1">
        <f t="array" ref="S810">IF(ISBLANK(INDEX('Infraestruturas Recolha'!$AB$31:$AF$105,INT((ROWS($B$1:B209)-1)/5)+1,MOD(ROWS($B$1:B209)-1,5)+1)),"",INDEX('Infraestruturas Recolha'!$AB$31:$AF$105,INT((ROWS($B$1:B209)-1)/5)+1,MOD(ROWS($B$1:B209)-1,5)+1))</f>
        <v/>
      </c>
      <c r="T810" s="138" t="str">
        <f>IF(OR(L810="",'Infraestruturas Recolha'!$X$108="",'Infraestruturas Recolha'!$X$108="(máximo 300 carateres)"),"",'Infraestruturas Recolha'!$X$108)</f>
        <v/>
      </c>
    </row>
    <row r="811" spans="1:20">
      <c r="A811" s="24" t="str">
        <f>IF(I811="","",IF(OR('Identificação da EG'!$B$7=0,'Identificação da EG'!$B$7=""),"",Capa!$C$10))</f>
        <v/>
      </c>
      <c r="B811" s="24" t="str">
        <f>IF(I811="","",IF(OR('Identificação da EG'!$B$7=0,'Identificação da EG'!$B$7=""),"",'Identificação da EG'!$B$7))</f>
        <v/>
      </c>
      <c r="C811" s="24" t="str">
        <f>IF(I811="","",IF(B811="","",VLOOKUP(B811,Auxiliar!$DK$23:$DL$45,2,0)))</f>
        <v/>
      </c>
      <c r="D811" s="24" t="str">
        <f>IF(I811="","",IF(OR('Identificação da EG'!$B$7=0,'Identificação da EG'!$B$7=""),"","Portugal"))</f>
        <v/>
      </c>
      <c r="E811" s="24" t="str">
        <f>IF(I811="","",'Identificação da EG'!$C$7)</f>
        <v/>
      </c>
      <c r="F811" s="24" t="str">
        <f>IF(I811="","",'Identificação da EG'!$E$7)</f>
        <v/>
      </c>
      <c r="G811" s="24" t="str">
        <f t="shared" si="37"/>
        <v/>
      </c>
      <c r="H811" s="24" t="str">
        <f>IF(I811="","",'Identificação da EG'!$D$7)</f>
        <v/>
      </c>
      <c r="I811" s="138" t="str">
        <f t="shared" si="39"/>
        <v/>
      </c>
      <c r="J811" s="138" t="str">
        <v/>
      </c>
      <c r="K811" s="138"/>
      <c r="L811" s="138" t="str">
        <v/>
      </c>
      <c r="M811" s="138"/>
      <c r="N811" s="138" t="str">
        <v/>
      </c>
      <c r="O811" s="138" t="str">
        <v/>
      </c>
      <c r="P811" s="138" t="str">
        <v/>
      </c>
      <c r="Q811" s="138" t="str">
        <f>IF(L809="","","Nº de estabelecimentos participantes")</f>
        <v/>
      </c>
      <c r="R811" s="138" t="str">
        <f t="shared" si="38"/>
        <v/>
      </c>
      <c r="S811" s="138" t="str" cm="1">
        <f t="array" ref="S811">IF(ISBLANK(INDEX('Infraestruturas Recolha'!$AB$31:$AF$105,INT((ROWS($B$1:B210)-1)/5)+1,MOD(ROWS($B$1:B210)-1,5)+1)),"",INDEX('Infraestruturas Recolha'!$AB$31:$AF$105,INT((ROWS($B$1:B210)-1)/5)+1,MOD(ROWS($B$1:B210)-1,5)+1))</f>
        <v/>
      </c>
      <c r="T811" s="138" t="str">
        <f>IF(OR(L811="",'Infraestruturas Recolha'!$X$108="",'Infraestruturas Recolha'!$X$108="(máximo 300 carateres)"),"",'Infraestruturas Recolha'!$X$108)</f>
        <v/>
      </c>
    </row>
    <row r="812" spans="1:20">
      <c r="A812" s="24" t="str">
        <f>IF(I812="","",IF(OR('Identificação da EG'!$B$7=0,'Identificação da EG'!$B$7=""),"",Capa!$C$10))</f>
        <v/>
      </c>
      <c r="B812" s="24" t="str">
        <f>IF(I812="","",IF(OR('Identificação da EG'!$B$7=0,'Identificação da EG'!$B$7=""),"",'Identificação da EG'!$B$7))</f>
        <v/>
      </c>
      <c r="C812" s="24" t="str">
        <f>IF(I812="","",IF(B812="","",VLOOKUP(B812,Auxiliar!$DK$23:$DL$45,2,0)))</f>
        <v/>
      </c>
      <c r="D812" s="24" t="str">
        <f>IF(I812="","",IF(OR('Identificação da EG'!$B$7=0,'Identificação da EG'!$B$7=""),"","Portugal"))</f>
        <v/>
      </c>
      <c r="E812" s="24" t="str">
        <f>IF(I812="","",'Identificação da EG'!$C$7)</f>
        <v/>
      </c>
      <c r="F812" s="24" t="str">
        <f>IF(I812="","",'Identificação da EG'!$E$7)</f>
        <v/>
      </c>
      <c r="G812" s="24" t="str">
        <f t="shared" si="37"/>
        <v/>
      </c>
      <c r="H812" s="24" t="str">
        <f>IF(I812="","",'Identificação da EG'!$D$7)</f>
        <v/>
      </c>
      <c r="I812" s="138" t="str">
        <f t="shared" si="39"/>
        <v/>
      </c>
      <c r="J812" s="138" t="str">
        <v/>
      </c>
      <c r="K812" s="138"/>
      <c r="L812" s="138" t="str">
        <v/>
      </c>
      <c r="M812" s="138"/>
      <c r="N812" s="138" t="str">
        <v/>
      </c>
      <c r="O812" s="138" t="str">
        <v/>
      </c>
      <c r="P812" s="138" t="str">
        <v/>
      </c>
      <c r="Q812" s="138" t="str">
        <f>IF(L812="","","Nº de infraestruturas")</f>
        <v/>
      </c>
      <c r="R812" s="138" t="str">
        <f t="shared" si="38"/>
        <v/>
      </c>
      <c r="S812" s="138" t="str" cm="1">
        <f t="array" ref="S812">IF(ISBLANK(INDEX('Infraestruturas Recolha'!$AB$31:$AF$105,INT((ROWS($B$1:B211)-1)/5)+1,MOD(ROWS($B$1:B211)-1,5)+1)),"",INDEX('Infraestruturas Recolha'!$AB$31:$AF$105,INT((ROWS($B$1:B211)-1)/5)+1,MOD(ROWS($B$1:B211)-1,5)+1))</f>
        <v/>
      </c>
      <c r="T812" s="138" t="str">
        <f>IF(OR(L812="",'Infraestruturas Recolha'!$X$108="",'Infraestruturas Recolha'!$X$108="(máximo 300 carateres)"),"",'Infraestruturas Recolha'!$X$108)</f>
        <v/>
      </c>
    </row>
    <row r="813" spans="1:20">
      <c r="A813" s="24" t="str">
        <f>IF(I813="","",IF(OR('Identificação da EG'!$B$7=0,'Identificação da EG'!$B$7=""),"",Capa!$C$10))</f>
        <v/>
      </c>
      <c r="B813" s="24" t="str">
        <f>IF(I813="","",IF(OR('Identificação da EG'!$B$7=0,'Identificação da EG'!$B$7=""),"",'Identificação da EG'!$B$7))</f>
        <v/>
      </c>
      <c r="C813" s="24" t="str">
        <f>IF(I813="","",IF(B813="","",VLOOKUP(B813,Auxiliar!$DK$23:$DL$45,2,0)))</f>
        <v/>
      </c>
      <c r="D813" s="24" t="str">
        <f>IF(I813="","",IF(OR('Identificação da EG'!$B$7=0,'Identificação da EG'!$B$7=""),"","Portugal"))</f>
        <v/>
      </c>
      <c r="E813" s="24" t="str">
        <f>IF(I813="","",'Identificação da EG'!$C$7)</f>
        <v/>
      </c>
      <c r="F813" s="24" t="str">
        <f>IF(I813="","",'Identificação da EG'!$E$7)</f>
        <v/>
      </c>
      <c r="G813" s="24" t="str">
        <f t="shared" si="37"/>
        <v/>
      </c>
      <c r="H813" s="24" t="str">
        <f>IF(I813="","",'Identificação da EG'!$D$7)</f>
        <v/>
      </c>
      <c r="I813" s="138" t="str">
        <f t="shared" si="39"/>
        <v/>
      </c>
      <c r="J813" s="138" t="str">
        <v/>
      </c>
      <c r="K813" s="138"/>
      <c r="L813" s="138" t="str">
        <v/>
      </c>
      <c r="M813" s="138"/>
      <c r="N813" s="138" t="str">
        <v/>
      </c>
      <c r="O813" s="138" t="str">
        <v/>
      </c>
      <c r="P813" s="138" t="str">
        <v/>
      </c>
      <c r="Q813" s="138" t="str">
        <f>IF(L812="","","Nº de alojamentos abrangidos")</f>
        <v/>
      </c>
      <c r="R813" s="138" t="str">
        <f t="shared" si="38"/>
        <v/>
      </c>
      <c r="S813" s="138" t="str" cm="1">
        <f t="array" ref="S813">IF(ISBLANK(INDEX('Infraestruturas Recolha'!$AB$31:$AF$105,INT((ROWS($B$1:B212)-1)/5)+1,MOD(ROWS($B$1:B212)-1,5)+1)),"",INDEX('Infraestruturas Recolha'!$AB$31:$AF$105,INT((ROWS($B$1:B212)-1)/5)+1,MOD(ROWS($B$1:B212)-1,5)+1))</f>
        <v/>
      </c>
      <c r="T813" s="138" t="str">
        <f>IF(OR(L813="",'Infraestruturas Recolha'!$X$108="",'Infraestruturas Recolha'!$X$108="(máximo 300 carateres)"),"",'Infraestruturas Recolha'!$X$108)</f>
        <v/>
      </c>
    </row>
    <row r="814" spans="1:20">
      <c r="A814" s="24" t="str">
        <f>IF(I814="","",IF(OR('Identificação da EG'!$B$7=0,'Identificação da EG'!$B$7=""),"",Capa!$C$10))</f>
        <v/>
      </c>
      <c r="B814" s="24" t="str">
        <f>IF(I814="","",IF(OR('Identificação da EG'!$B$7=0,'Identificação da EG'!$B$7=""),"",'Identificação da EG'!$B$7))</f>
        <v/>
      </c>
      <c r="C814" s="24" t="str">
        <f>IF(I814="","",IF(B814="","",VLOOKUP(B814,Auxiliar!$DK$23:$DL$45,2,0)))</f>
        <v/>
      </c>
      <c r="D814" s="24" t="str">
        <f>IF(I814="","",IF(OR('Identificação da EG'!$B$7=0,'Identificação da EG'!$B$7=""),"","Portugal"))</f>
        <v/>
      </c>
      <c r="E814" s="24" t="str">
        <f>IF(I814="","",'Identificação da EG'!$C$7)</f>
        <v/>
      </c>
      <c r="F814" s="24" t="str">
        <f>IF(I814="","",'Identificação da EG'!$E$7)</f>
        <v/>
      </c>
      <c r="G814" s="24" t="str">
        <f t="shared" si="37"/>
        <v/>
      </c>
      <c r="H814" s="24" t="str">
        <f>IF(I814="","",'Identificação da EG'!$D$7)</f>
        <v/>
      </c>
      <c r="I814" s="138" t="str">
        <f t="shared" si="39"/>
        <v/>
      </c>
      <c r="J814" s="138" t="str">
        <v/>
      </c>
      <c r="K814" s="138"/>
      <c r="L814" s="138" t="str">
        <v/>
      </c>
      <c r="M814" s="138"/>
      <c r="N814" s="138" t="str">
        <v/>
      </c>
      <c r="O814" s="138" t="str">
        <v/>
      </c>
      <c r="P814" s="138" t="str">
        <v/>
      </c>
      <c r="Q814" s="138" t="str">
        <f>IF(L812="","","Nº de estabelecimentos abrangidos")</f>
        <v/>
      </c>
      <c r="R814" s="138" t="str">
        <f t="shared" si="38"/>
        <v/>
      </c>
      <c r="S814" s="138" t="str" cm="1">
        <f t="array" ref="S814">IF(ISBLANK(INDEX('Infraestruturas Recolha'!$AB$31:$AF$105,INT((ROWS($B$1:B213)-1)/5)+1,MOD(ROWS($B$1:B213)-1,5)+1)),"",INDEX('Infraestruturas Recolha'!$AB$31:$AF$105,INT((ROWS($B$1:B213)-1)/5)+1,MOD(ROWS($B$1:B213)-1,5)+1))</f>
        <v/>
      </c>
      <c r="T814" s="138" t="str">
        <f>IF(OR(L814="",'Infraestruturas Recolha'!$X$108="",'Infraestruturas Recolha'!$X$108="(máximo 300 carateres)"),"",'Infraestruturas Recolha'!$X$108)</f>
        <v/>
      </c>
    </row>
    <row r="815" spans="1:20">
      <c r="A815" s="24" t="str">
        <f>IF(I815="","",IF(OR('Identificação da EG'!$B$7=0,'Identificação da EG'!$B$7=""),"",Capa!$C$10))</f>
        <v/>
      </c>
      <c r="B815" s="24" t="str">
        <f>IF(I815="","",IF(OR('Identificação da EG'!$B$7=0,'Identificação da EG'!$B$7=""),"",'Identificação da EG'!$B$7))</f>
        <v/>
      </c>
      <c r="C815" s="24" t="str">
        <f>IF(I815="","",IF(B815="","",VLOOKUP(B815,Auxiliar!$DK$23:$DL$45,2,0)))</f>
        <v/>
      </c>
      <c r="D815" s="24" t="str">
        <f>IF(I815="","",IF(OR('Identificação da EG'!$B$7=0,'Identificação da EG'!$B$7=""),"","Portugal"))</f>
        <v/>
      </c>
      <c r="E815" s="24" t="str">
        <f>IF(I815="","",'Identificação da EG'!$C$7)</f>
        <v/>
      </c>
      <c r="F815" s="24" t="str">
        <f>IF(I815="","",'Identificação da EG'!$E$7)</f>
        <v/>
      </c>
      <c r="G815" s="24" t="str">
        <f t="shared" si="37"/>
        <v/>
      </c>
      <c r="H815" s="24" t="str">
        <f>IF(I815="","",'Identificação da EG'!$D$7)</f>
        <v/>
      </c>
      <c r="I815" s="138" t="str">
        <f t="shared" si="39"/>
        <v/>
      </c>
      <c r="J815" s="138" t="str">
        <v/>
      </c>
      <c r="K815" s="138"/>
      <c r="L815" s="138" t="str">
        <v/>
      </c>
      <c r="M815" s="138"/>
      <c r="N815" s="138" t="str">
        <v/>
      </c>
      <c r="O815" s="138" t="str">
        <v/>
      </c>
      <c r="P815" s="138" t="str">
        <v/>
      </c>
      <c r="Q815" s="138" t="str">
        <f>IF(L813="","","Nº de alojamentos participantes")</f>
        <v/>
      </c>
      <c r="R815" s="138" t="str">
        <f t="shared" si="38"/>
        <v/>
      </c>
      <c r="S815" s="138" t="str" cm="1">
        <f t="array" ref="S815">IF(ISBLANK(INDEX('Infraestruturas Recolha'!$AB$31:$AF$105,INT((ROWS($B$1:B214)-1)/5)+1,MOD(ROWS($B$1:B214)-1,5)+1)),"",INDEX('Infraestruturas Recolha'!$AB$31:$AF$105,INT((ROWS($B$1:B214)-1)/5)+1,MOD(ROWS($B$1:B214)-1,5)+1))</f>
        <v/>
      </c>
      <c r="T815" s="138" t="str">
        <f>IF(OR(L815="",'Infraestruturas Recolha'!$X$108="",'Infraestruturas Recolha'!$X$108="(máximo 300 carateres)"),"",'Infraestruturas Recolha'!$X$108)</f>
        <v/>
      </c>
    </row>
    <row r="816" spans="1:20">
      <c r="A816" s="24" t="str">
        <f>IF(I816="","",IF(OR('Identificação da EG'!$B$7=0,'Identificação da EG'!$B$7=""),"",Capa!$C$10))</f>
        <v/>
      </c>
      <c r="B816" s="24" t="str">
        <f>IF(I816="","",IF(OR('Identificação da EG'!$B$7=0,'Identificação da EG'!$B$7=""),"",'Identificação da EG'!$B$7))</f>
        <v/>
      </c>
      <c r="C816" s="24" t="str">
        <f>IF(I816="","",IF(B816="","",VLOOKUP(B816,Auxiliar!$DK$23:$DL$45,2,0)))</f>
        <v/>
      </c>
      <c r="D816" s="24" t="str">
        <f>IF(I816="","",IF(OR('Identificação da EG'!$B$7=0,'Identificação da EG'!$B$7=""),"","Portugal"))</f>
        <v/>
      </c>
      <c r="E816" s="24" t="str">
        <f>IF(I816="","",'Identificação da EG'!$C$7)</f>
        <v/>
      </c>
      <c r="F816" s="24" t="str">
        <f>IF(I816="","",'Identificação da EG'!$E$7)</f>
        <v/>
      </c>
      <c r="G816" s="24" t="str">
        <f t="shared" si="37"/>
        <v/>
      </c>
      <c r="H816" s="24" t="str">
        <f>IF(I816="","",'Identificação da EG'!$D$7)</f>
        <v/>
      </c>
      <c r="I816" s="138" t="str">
        <f t="shared" si="39"/>
        <v/>
      </c>
      <c r="J816" s="138" t="str">
        <v/>
      </c>
      <c r="K816" s="138"/>
      <c r="L816" s="138" t="str">
        <v/>
      </c>
      <c r="M816" s="138"/>
      <c r="N816" s="138" t="str">
        <v/>
      </c>
      <c r="O816" s="138" t="str">
        <v/>
      </c>
      <c r="P816" s="138" t="str">
        <v/>
      </c>
      <c r="Q816" s="138" t="str">
        <f>IF(L814="","","Nº de estabelecimentos participantes")</f>
        <v/>
      </c>
      <c r="R816" s="138" t="str">
        <f t="shared" si="38"/>
        <v/>
      </c>
      <c r="S816" s="138" t="str" cm="1">
        <f t="array" ref="S816">IF(ISBLANK(INDEX('Infraestruturas Recolha'!$AB$31:$AF$105,INT((ROWS($B$1:B215)-1)/5)+1,MOD(ROWS($B$1:B215)-1,5)+1)),"",INDEX('Infraestruturas Recolha'!$AB$31:$AF$105,INT((ROWS($B$1:B215)-1)/5)+1,MOD(ROWS($B$1:B215)-1,5)+1))</f>
        <v/>
      </c>
      <c r="T816" s="138" t="str">
        <f>IF(OR(L816="",'Infraestruturas Recolha'!$X$108="",'Infraestruturas Recolha'!$X$108="(máximo 300 carateres)"),"",'Infraestruturas Recolha'!$X$108)</f>
        <v/>
      </c>
    </row>
    <row r="817" spans="1:20">
      <c r="A817" s="24" t="str">
        <f>IF(I817="","",IF(OR('Identificação da EG'!$B$7=0,'Identificação da EG'!$B$7=""),"",Capa!$C$10))</f>
        <v/>
      </c>
      <c r="B817" s="24" t="str">
        <f>IF(I817="","",IF(OR('Identificação da EG'!$B$7=0,'Identificação da EG'!$B$7=""),"",'Identificação da EG'!$B$7))</f>
        <v/>
      </c>
      <c r="C817" s="24" t="str">
        <f>IF(I817="","",IF(B817="","",VLOOKUP(B817,Auxiliar!$DK$23:$DL$45,2,0)))</f>
        <v/>
      </c>
      <c r="D817" s="24" t="str">
        <f>IF(I817="","",IF(OR('Identificação da EG'!$B$7=0,'Identificação da EG'!$B$7=""),"","Portugal"))</f>
        <v/>
      </c>
      <c r="E817" s="24" t="str">
        <f>IF(I817="","",'Identificação da EG'!$C$7)</f>
        <v/>
      </c>
      <c r="F817" s="24" t="str">
        <f>IF(I817="","",'Identificação da EG'!$E$7)</f>
        <v/>
      </c>
      <c r="G817" s="24" t="str">
        <f t="shared" si="37"/>
        <v/>
      </c>
      <c r="H817" s="24" t="str">
        <f>IF(I817="","",'Identificação da EG'!$D$7)</f>
        <v/>
      </c>
      <c r="I817" s="138" t="str">
        <f t="shared" si="39"/>
        <v/>
      </c>
      <c r="J817" s="138" t="str">
        <v/>
      </c>
      <c r="K817" s="138"/>
      <c r="L817" s="138" t="str">
        <v/>
      </c>
      <c r="M817" s="138"/>
      <c r="N817" s="138" t="str">
        <v/>
      </c>
      <c r="O817" s="138" t="str">
        <v/>
      </c>
      <c r="P817" s="138" t="str">
        <v/>
      </c>
      <c r="Q817" s="138" t="str">
        <f>IF(L817="","","Nº de infraestruturas")</f>
        <v/>
      </c>
      <c r="R817" s="138" t="str">
        <f t="shared" si="38"/>
        <v/>
      </c>
      <c r="S817" s="138" t="str" cm="1">
        <f t="array" ref="S817">IF(ISBLANK(INDEX('Infraestruturas Recolha'!$AB$31:$AF$105,INT((ROWS($B$1:B216)-1)/5)+1,MOD(ROWS($B$1:B216)-1,5)+1)),"",INDEX('Infraestruturas Recolha'!$AB$31:$AF$105,INT((ROWS($B$1:B216)-1)/5)+1,MOD(ROWS($B$1:B216)-1,5)+1))</f>
        <v/>
      </c>
      <c r="T817" s="138" t="str">
        <f>IF(OR(L817="",'Infraestruturas Recolha'!$X$108="",'Infraestruturas Recolha'!$X$108="(máximo 300 carateres)"),"",'Infraestruturas Recolha'!$X$108)</f>
        <v/>
      </c>
    </row>
    <row r="818" spans="1:20">
      <c r="A818" s="24" t="str">
        <f>IF(I818="","",IF(OR('Identificação da EG'!$B$7=0,'Identificação da EG'!$B$7=""),"",Capa!$C$10))</f>
        <v/>
      </c>
      <c r="B818" s="24" t="str">
        <f>IF(I818="","",IF(OR('Identificação da EG'!$B$7=0,'Identificação da EG'!$B$7=""),"",'Identificação da EG'!$B$7))</f>
        <v/>
      </c>
      <c r="C818" s="24" t="str">
        <f>IF(I818="","",IF(B818="","",VLOOKUP(B818,Auxiliar!$DK$23:$DL$45,2,0)))</f>
        <v/>
      </c>
      <c r="D818" s="24" t="str">
        <f>IF(I818="","",IF(OR('Identificação da EG'!$B$7=0,'Identificação da EG'!$B$7=""),"","Portugal"))</f>
        <v/>
      </c>
      <c r="E818" s="24" t="str">
        <f>IF(I818="","",'Identificação da EG'!$C$7)</f>
        <v/>
      </c>
      <c r="F818" s="24" t="str">
        <f>IF(I818="","",'Identificação da EG'!$E$7)</f>
        <v/>
      </c>
      <c r="G818" s="24" t="str">
        <f t="shared" si="37"/>
        <v/>
      </c>
      <c r="H818" s="24" t="str">
        <f>IF(I818="","",'Identificação da EG'!$D$7)</f>
        <v/>
      </c>
      <c r="I818" s="138" t="str">
        <f t="shared" si="39"/>
        <v/>
      </c>
      <c r="J818" s="138" t="str">
        <v/>
      </c>
      <c r="K818" s="138"/>
      <c r="L818" s="138" t="str">
        <v/>
      </c>
      <c r="M818" s="138"/>
      <c r="N818" s="138" t="str">
        <v/>
      </c>
      <c r="O818" s="138" t="str">
        <v/>
      </c>
      <c r="P818" s="138" t="str">
        <v/>
      </c>
      <c r="Q818" s="138" t="str">
        <f>IF(L817="","","Nº de alojamentos abrangidos")</f>
        <v/>
      </c>
      <c r="R818" s="138" t="str">
        <f t="shared" si="38"/>
        <v/>
      </c>
      <c r="S818" s="138" t="str" cm="1">
        <f t="array" ref="S818">IF(ISBLANK(INDEX('Infraestruturas Recolha'!$AB$31:$AF$105,INT((ROWS($B$1:B217)-1)/5)+1,MOD(ROWS($B$1:B217)-1,5)+1)),"",INDEX('Infraestruturas Recolha'!$AB$31:$AF$105,INT((ROWS($B$1:B217)-1)/5)+1,MOD(ROWS($B$1:B217)-1,5)+1))</f>
        <v/>
      </c>
      <c r="T818" s="138" t="str">
        <f>IF(OR(L818="",'Infraestruturas Recolha'!$X$108="",'Infraestruturas Recolha'!$X$108="(máximo 300 carateres)"),"",'Infraestruturas Recolha'!$X$108)</f>
        <v/>
      </c>
    </row>
    <row r="819" spans="1:20">
      <c r="A819" s="24" t="str">
        <f>IF(I819="","",IF(OR('Identificação da EG'!$B$7=0,'Identificação da EG'!$B$7=""),"",Capa!$C$10))</f>
        <v/>
      </c>
      <c r="B819" s="24" t="str">
        <f>IF(I819="","",IF(OR('Identificação da EG'!$B$7=0,'Identificação da EG'!$B$7=""),"",'Identificação da EG'!$B$7))</f>
        <v/>
      </c>
      <c r="C819" s="24" t="str">
        <f>IF(I819="","",IF(B819="","",VLOOKUP(B819,Auxiliar!$DK$23:$DL$45,2,0)))</f>
        <v/>
      </c>
      <c r="D819" s="24" t="str">
        <f>IF(I819="","",IF(OR('Identificação da EG'!$B$7=0,'Identificação da EG'!$B$7=""),"","Portugal"))</f>
        <v/>
      </c>
      <c r="E819" s="24" t="str">
        <f>IF(I819="","",'Identificação da EG'!$C$7)</f>
        <v/>
      </c>
      <c r="F819" s="24" t="str">
        <f>IF(I819="","",'Identificação da EG'!$E$7)</f>
        <v/>
      </c>
      <c r="G819" s="24" t="str">
        <f t="shared" si="37"/>
        <v/>
      </c>
      <c r="H819" s="24" t="str">
        <f>IF(I819="","",'Identificação da EG'!$D$7)</f>
        <v/>
      </c>
      <c r="I819" s="138" t="str">
        <f t="shared" si="39"/>
        <v/>
      </c>
      <c r="J819" s="138" t="str">
        <v/>
      </c>
      <c r="K819" s="138"/>
      <c r="L819" s="138" t="str">
        <v/>
      </c>
      <c r="M819" s="138"/>
      <c r="N819" s="138" t="str">
        <v/>
      </c>
      <c r="O819" s="138" t="str">
        <v/>
      </c>
      <c r="P819" s="138" t="str">
        <v/>
      </c>
      <c r="Q819" s="138" t="str">
        <f>IF(L817="","","Nº de estabelecimentos abrangidos")</f>
        <v/>
      </c>
      <c r="R819" s="138" t="str">
        <f t="shared" si="38"/>
        <v/>
      </c>
      <c r="S819" s="138" t="str" cm="1">
        <f t="array" ref="S819">IF(ISBLANK(INDEX('Infraestruturas Recolha'!$AB$31:$AF$105,INT((ROWS($B$1:B218)-1)/5)+1,MOD(ROWS($B$1:B218)-1,5)+1)),"",INDEX('Infraestruturas Recolha'!$AB$31:$AF$105,INT((ROWS($B$1:B218)-1)/5)+1,MOD(ROWS($B$1:B218)-1,5)+1))</f>
        <v/>
      </c>
      <c r="T819" s="138" t="str">
        <f>IF(OR(L819="",'Infraestruturas Recolha'!$X$108="",'Infraestruturas Recolha'!$X$108="(máximo 300 carateres)"),"",'Infraestruturas Recolha'!$X$108)</f>
        <v/>
      </c>
    </row>
    <row r="820" spans="1:20">
      <c r="A820" s="24" t="str">
        <f>IF(I820="","",IF(OR('Identificação da EG'!$B$7=0,'Identificação da EG'!$B$7=""),"",Capa!$C$10))</f>
        <v/>
      </c>
      <c r="B820" s="24" t="str">
        <f>IF(I820="","",IF(OR('Identificação da EG'!$B$7=0,'Identificação da EG'!$B$7=""),"",'Identificação da EG'!$B$7))</f>
        <v/>
      </c>
      <c r="C820" s="24" t="str">
        <f>IF(I820="","",IF(B820="","",VLOOKUP(B820,Auxiliar!$DK$23:$DL$45,2,0)))</f>
        <v/>
      </c>
      <c r="D820" s="24" t="str">
        <f>IF(I820="","",IF(OR('Identificação da EG'!$B$7=0,'Identificação da EG'!$B$7=""),"","Portugal"))</f>
        <v/>
      </c>
      <c r="E820" s="24" t="str">
        <f>IF(I820="","",'Identificação da EG'!$C$7)</f>
        <v/>
      </c>
      <c r="F820" s="24" t="str">
        <f>IF(I820="","",'Identificação da EG'!$E$7)</f>
        <v/>
      </c>
      <c r="G820" s="24" t="str">
        <f t="shared" si="37"/>
        <v/>
      </c>
      <c r="H820" s="24" t="str">
        <f>IF(I820="","",'Identificação da EG'!$D$7)</f>
        <v/>
      </c>
      <c r="I820" s="138" t="str">
        <f t="shared" si="39"/>
        <v/>
      </c>
      <c r="J820" s="138" t="str">
        <v/>
      </c>
      <c r="K820" s="138"/>
      <c r="L820" s="138" t="str">
        <v/>
      </c>
      <c r="M820" s="138"/>
      <c r="N820" s="138" t="str">
        <v/>
      </c>
      <c r="O820" s="138" t="str">
        <v/>
      </c>
      <c r="P820" s="138" t="str">
        <v/>
      </c>
      <c r="Q820" s="138" t="str">
        <f>IF(L818="","","Nº de alojamentos participantes")</f>
        <v/>
      </c>
      <c r="R820" s="138" t="str">
        <f t="shared" si="38"/>
        <v/>
      </c>
      <c r="S820" s="138" t="str" cm="1">
        <f t="array" ref="S820">IF(ISBLANK(INDEX('Infraestruturas Recolha'!$AB$31:$AF$105,INT((ROWS($B$1:B219)-1)/5)+1,MOD(ROWS($B$1:B219)-1,5)+1)),"",INDEX('Infraestruturas Recolha'!$AB$31:$AF$105,INT((ROWS($B$1:B219)-1)/5)+1,MOD(ROWS($B$1:B219)-1,5)+1))</f>
        <v/>
      </c>
      <c r="T820" s="138" t="str">
        <f>IF(OR(L820="",'Infraestruturas Recolha'!$X$108="",'Infraestruturas Recolha'!$X$108="(máximo 300 carateres)"),"",'Infraestruturas Recolha'!$X$108)</f>
        <v/>
      </c>
    </row>
    <row r="821" spans="1:20">
      <c r="A821" s="24" t="str">
        <f>IF(I821="","",IF(OR('Identificação da EG'!$B$7=0,'Identificação da EG'!$B$7=""),"",Capa!$C$10))</f>
        <v/>
      </c>
      <c r="B821" s="24" t="str">
        <f>IF(I821="","",IF(OR('Identificação da EG'!$B$7=0,'Identificação da EG'!$B$7=""),"",'Identificação da EG'!$B$7))</f>
        <v/>
      </c>
      <c r="C821" s="24" t="str">
        <f>IF(I821="","",IF(B821="","",VLOOKUP(B821,Auxiliar!$DK$23:$DL$45,2,0)))</f>
        <v/>
      </c>
      <c r="D821" s="24" t="str">
        <f>IF(I821="","",IF(OR('Identificação da EG'!$B$7=0,'Identificação da EG'!$B$7=""),"","Portugal"))</f>
        <v/>
      </c>
      <c r="E821" s="24" t="str">
        <f>IF(I821="","",'Identificação da EG'!$C$7)</f>
        <v/>
      </c>
      <c r="F821" s="24" t="str">
        <f>IF(I821="","",'Identificação da EG'!$E$7)</f>
        <v/>
      </c>
      <c r="G821" s="24" t="str">
        <f t="shared" si="37"/>
        <v/>
      </c>
      <c r="H821" s="24" t="str">
        <f>IF(I821="","",'Identificação da EG'!$D$7)</f>
        <v/>
      </c>
      <c r="I821" s="138" t="str">
        <f t="shared" si="39"/>
        <v/>
      </c>
      <c r="J821" s="138" t="str">
        <v/>
      </c>
      <c r="K821" s="138"/>
      <c r="L821" s="138" t="str">
        <v/>
      </c>
      <c r="M821" s="138"/>
      <c r="N821" s="138" t="str">
        <v/>
      </c>
      <c r="O821" s="138" t="str">
        <v/>
      </c>
      <c r="P821" s="138" t="str">
        <v/>
      </c>
      <c r="Q821" s="138" t="str">
        <f>IF(L819="","","Nº de estabelecimentos participantes")</f>
        <v/>
      </c>
      <c r="R821" s="138" t="str">
        <f t="shared" si="38"/>
        <v/>
      </c>
      <c r="S821" s="138" t="str" cm="1">
        <f t="array" ref="S821">IF(ISBLANK(INDEX('Infraestruturas Recolha'!$AB$31:$AF$105,INT((ROWS($B$1:B220)-1)/5)+1,MOD(ROWS($B$1:B220)-1,5)+1)),"",INDEX('Infraestruturas Recolha'!$AB$31:$AF$105,INT((ROWS($B$1:B220)-1)/5)+1,MOD(ROWS($B$1:B220)-1,5)+1))</f>
        <v/>
      </c>
      <c r="T821" s="138" t="str">
        <f>IF(OR(L821="",'Infraestruturas Recolha'!$X$108="",'Infraestruturas Recolha'!$X$108="(máximo 300 carateres)"),"",'Infraestruturas Recolha'!$X$108)</f>
        <v/>
      </c>
    </row>
    <row r="822" spans="1:20">
      <c r="A822" s="24" t="str">
        <f>IF(I822="","",IF(OR('Identificação da EG'!$B$7=0,'Identificação da EG'!$B$7=""),"",Capa!$C$10))</f>
        <v/>
      </c>
      <c r="B822" s="24" t="str">
        <f>IF(I822="","",IF(OR('Identificação da EG'!$B$7=0,'Identificação da EG'!$B$7=""),"",'Identificação da EG'!$B$7))</f>
        <v/>
      </c>
      <c r="C822" s="24" t="str">
        <f>IF(I822="","",IF(B822="","",VLOOKUP(B822,Auxiliar!$DK$23:$DL$45,2,0)))</f>
        <v/>
      </c>
      <c r="D822" s="24" t="str">
        <f>IF(I822="","",IF(OR('Identificação da EG'!$B$7=0,'Identificação da EG'!$B$7=""),"","Portugal"))</f>
        <v/>
      </c>
      <c r="E822" s="24" t="str">
        <f>IF(I822="","",'Identificação da EG'!$C$7)</f>
        <v/>
      </c>
      <c r="F822" s="24" t="str">
        <f>IF(I822="","",'Identificação da EG'!$E$7)</f>
        <v/>
      </c>
      <c r="G822" s="24" t="str">
        <f t="shared" si="37"/>
        <v/>
      </c>
      <c r="H822" s="24" t="str">
        <f>IF(I822="","",'Identificação da EG'!$D$7)</f>
        <v/>
      </c>
      <c r="I822" s="138" t="str">
        <f t="shared" si="39"/>
        <v/>
      </c>
      <c r="J822" s="138" t="str">
        <v/>
      </c>
      <c r="K822" s="138"/>
      <c r="L822" s="138" t="str">
        <v/>
      </c>
      <c r="M822" s="138"/>
      <c r="N822" s="138" t="str">
        <v/>
      </c>
      <c r="O822" s="138" t="str">
        <v/>
      </c>
      <c r="P822" s="138" t="str">
        <v/>
      </c>
      <c r="Q822" s="138" t="str">
        <f>IF(L822="","","Nº de infraestruturas")</f>
        <v/>
      </c>
      <c r="R822" s="138" t="str">
        <f t="shared" si="38"/>
        <v/>
      </c>
      <c r="S822" s="138" t="str" cm="1">
        <f t="array" ref="S822">IF(ISBLANK(INDEX('Infraestruturas Recolha'!$AB$31:$AF$105,INT((ROWS($B$1:B221)-1)/5)+1,MOD(ROWS($B$1:B221)-1,5)+1)),"",INDEX('Infraestruturas Recolha'!$AB$31:$AF$105,INT((ROWS($B$1:B221)-1)/5)+1,MOD(ROWS($B$1:B221)-1,5)+1))</f>
        <v/>
      </c>
      <c r="T822" s="138" t="str">
        <f>IF(OR(L822="",'Infraestruturas Recolha'!$X$108="",'Infraestruturas Recolha'!$X$108="(máximo 300 carateres)"),"",'Infraestruturas Recolha'!$X$108)</f>
        <v/>
      </c>
    </row>
    <row r="823" spans="1:20">
      <c r="A823" s="24" t="str">
        <f>IF(I823="","",IF(OR('Identificação da EG'!$B$7=0,'Identificação da EG'!$B$7=""),"",Capa!$C$10))</f>
        <v/>
      </c>
      <c r="B823" s="24" t="str">
        <f>IF(I823="","",IF(OR('Identificação da EG'!$B$7=0,'Identificação da EG'!$B$7=""),"",'Identificação da EG'!$B$7))</f>
        <v/>
      </c>
      <c r="C823" s="24" t="str">
        <f>IF(I823="","",IF(B823="","",VLOOKUP(B823,Auxiliar!$DK$23:$DL$45,2,0)))</f>
        <v/>
      </c>
      <c r="D823" s="24" t="str">
        <f>IF(I823="","",IF(OR('Identificação da EG'!$B$7=0,'Identificação da EG'!$B$7=""),"","Portugal"))</f>
        <v/>
      </c>
      <c r="E823" s="24" t="str">
        <f>IF(I823="","",'Identificação da EG'!$C$7)</f>
        <v/>
      </c>
      <c r="F823" s="24" t="str">
        <f>IF(I823="","",'Identificação da EG'!$E$7)</f>
        <v/>
      </c>
      <c r="G823" s="24" t="str">
        <f t="shared" si="37"/>
        <v/>
      </c>
      <c r="H823" s="24" t="str">
        <f>IF(I823="","",'Identificação da EG'!$D$7)</f>
        <v/>
      </c>
      <c r="I823" s="138" t="str">
        <f t="shared" si="39"/>
        <v/>
      </c>
      <c r="J823" s="138" t="str">
        <v/>
      </c>
      <c r="K823" s="138"/>
      <c r="L823" s="138" t="str">
        <v/>
      </c>
      <c r="M823" s="138"/>
      <c r="N823" s="138" t="str">
        <v/>
      </c>
      <c r="O823" s="138" t="str">
        <v/>
      </c>
      <c r="P823" s="138" t="str">
        <v/>
      </c>
      <c r="Q823" s="138" t="str">
        <f>IF(L822="","","Nº de alojamentos abrangidos")</f>
        <v/>
      </c>
      <c r="R823" s="138" t="str">
        <f t="shared" si="38"/>
        <v/>
      </c>
      <c r="S823" s="138" t="str" cm="1">
        <f t="array" ref="S823">IF(ISBLANK(INDEX('Infraestruturas Recolha'!$AB$31:$AF$105,INT((ROWS($B$1:B222)-1)/5)+1,MOD(ROWS($B$1:B222)-1,5)+1)),"",INDEX('Infraestruturas Recolha'!$AB$31:$AF$105,INT((ROWS($B$1:B222)-1)/5)+1,MOD(ROWS($B$1:B222)-1,5)+1))</f>
        <v/>
      </c>
      <c r="T823" s="138" t="str">
        <f>IF(OR(L823="",'Infraestruturas Recolha'!$X$108="",'Infraestruturas Recolha'!$X$108="(máximo 300 carateres)"),"",'Infraestruturas Recolha'!$X$108)</f>
        <v/>
      </c>
    </row>
    <row r="824" spans="1:20">
      <c r="A824" s="24" t="str">
        <f>IF(I824="","",IF(OR('Identificação da EG'!$B$7=0,'Identificação da EG'!$B$7=""),"",Capa!$C$10))</f>
        <v/>
      </c>
      <c r="B824" s="24" t="str">
        <f>IF(I824="","",IF(OR('Identificação da EG'!$B$7=0,'Identificação da EG'!$B$7=""),"",'Identificação da EG'!$B$7))</f>
        <v/>
      </c>
      <c r="C824" s="24" t="str">
        <f>IF(I824="","",IF(B824="","",VLOOKUP(B824,Auxiliar!$DK$23:$DL$45,2,0)))</f>
        <v/>
      </c>
      <c r="D824" s="24" t="str">
        <f>IF(I824="","",IF(OR('Identificação da EG'!$B$7=0,'Identificação da EG'!$B$7=""),"","Portugal"))</f>
        <v/>
      </c>
      <c r="E824" s="24" t="str">
        <f>IF(I824="","",'Identificação da EG'!$C$7)</f>
        <v/>
      </c>
      <c r="F824" s="24" t="str">
        <f>IF(I824="","",'Identificação da EG'!$E$7)</f>
        <v/>
      </c>
      <c r="G824" s="24" t="str">
        <f t="shared" si="37"/>
        <v/>
      </c>
      <c r="H824" s="24" t="str">
        <f>IF(I824="","",'Identificação da EG'!$D$7)</f>
        <v/>
      </c>
      <c r="I824" s="138" t="str">
        <f t="shared" si="39"/>
        <v/>
      </c>
      <c r="J824" s="138" t="str">
        <v/>
      </c>
      <c r="K824" s="138"/>
      <c r="L824" s="138" t="str">
        <v/>
      </c>
      <c r="M824" s="138"/>
      <c r="N824" s="138" t="str">
        <v/>
      </c>
      <c r="O824" s="138" t="str">
        <v/>
      </c>
      <c r="P824" s="138" t="str">
        <v/>
      </c>
      <c r="Q824" s="138" t="str">
        <f>IF(L822="","","Nº de estabelecimentos abrangidos")</f>
        <v/>
      </c>
      <c r="R824" s="138" t="str">
        <f t="shared" si="38"/>
        <v/>
      </c>
      <c r="S824" s="138" t="str" cm="1">
        <f t="array" ref="S824">IF(ISBLANK(INDEX('Infraestruturas Recolha'!$AB$31:$AF$105,INT((ROWS($B$1:B223)-1)/5)+1,MOD(ROWS($B$1:B223)-1,5)+1)),"",INDEX('Infraestruturas Recolha'!$AB$31:$AF$105,INT((ROWS($B$1:B223)-1)/5)+1,MOD(ROWS($B$1:B223)-1,5)+1))</f>
        <v/>
      </c>
      <c r="T824" s="138" t="str">
        <f>IF(OR(L824="",'Infraestruturas Recolha'!$X$108="",'Infraestruturas Recolha'!$X$108="(máximo 300 carateres)"),"",'Infraestruturas Recolha'!$X$108)</f>
        <v/>
      </c>
    </row>
    <row r="825" spans="1:20">
      <c r="A825" s="24" t="str">
        <f>IF(I825="","",IF(OR('Identificação da EG'!$B$7=0,'Identificação da EG'!$B$7=""),"",Capa!$C$10))</f>
        <v/>
      </c>
      <c r="B825" s="24" t="str">
        <f>IF(I825="","",IF(OR('Identificação da EG'!$B$7=0,'Identificação da EG'!$B$7=""),"",'Identificação da EG'!$B$7))</f>
        <v/>
      </c>
      <c r="C825" s="24" t="str">
        <f>IF(I825="","",IF(B825="","",VLOOKUP(B825,Auxiliar!$DK$23:$DL$45,2,0)))</f>
        <v/>
      </c>
      <c r="D825" s="24" t="str">
        <f>IF(I825="","",IF(OR('Identificação da EG'!$B$7=0,'Identificação da EG'!$B$7=""),"","Portugal"))</f>
        <v/>
      </c>
      <c r="E825" s="24" t="str">
        <f>IF(I825="","",'Identificação da EG'!$C$7)</f>
        <v/>
      </c>
      <c r="F825" s="24" t="str">
        <f>IF(I825="","",'Identificação da EG'!$E$7)</f>
        <v/>
      </c>
      <c r="G825" s="24" t="str">
        <f t="shared" si="37"/>
        <v/>
      </c>
      <c r="H825" s="24" t="str">
        <f>IF(I825="","",'Identificação da EG'!$D$7)</f>
        <v/>
      </c>
      <c r="I825" s="138" t="str">
        <f t="shared" si="39"/>
        <v/>
      </c>
      <c r="J825" s="138" t="str">
        <v/>
      </c>
      <c r="K825" s="138"/>
      <c r="L825" s="138" t="str">
        <v/>
      </c>
      <c r="M825" s="138"/>
      <c r="N825" s="138" t="str">
        <v/>
      </c>
      <c r="O825" s="138" t="str">
        <v/>
      </c>
      <c r="P825" s="138" t="str">
        <v/>
      </c>
      <c r="Q825" s="138" t="str">
        <f>IF(L823="","","Nº de alojamentos participantes")</f>
        <v/>
      </c>
      <c r="R825" s="138" t="str">
        <f t="shared" si="38"/>
        <v/>
      </c>
      <c r="S825" s="138" t="str" cm="1">
        <f t="array" ref="S825">IF(ISBLANK(INDEX('Infraestruturas Recolha'!$AB$31:$AF$105,INT((ROWS($B$1:B224)-1)/5)+1,MOD(ROWS($B$1:B224)-1,5)+1)),"",INDEX('Infraestruturas Recolha'!$AB$31:$AF$105,INT((ROWS($B$1:B224)-1)/5)+1,MOD(ROWS($B$1:B224)-1,5)+1))</f>
        <v/>
      </c>
      <c r="T825" s="138" t="str">
        <f>IF(OR(L825="",'Infraestruturas Recolha'!$X$108="",'Infraestruturas Recolha'!$X$108="(máximo 300 carateres)"),"",'Infraestruturas Recolha'!$X$108)</f>
        <v/>
      </c>
    </row>
    <row r="826" spans="1:20">
      <c r="A826" s="24" t="str">
        <f>IF(I826="","",IF(OR('Identificação da EG'!$B$7=0,'Identificação da EG'!$B$7=""),"",Capa!$C$10))</f>
        <v/>
      </c>
      <c r="B826" s="24" t="str">
        <f>IF(I826="","",IF(OR('Identificação da EG'!$B$7=0,'Identificação da EG'!$B$7=""),"",'Identificação da EG'!$B$7))</f>
        <v/>
      </c>
      <c r="C826" s="24" t="str">
        <f>IF(I826="","",IF(B826="","",VLOOKUP(B826,Auxiliar!$DK$23:$DL$45,2,0)))</f>
        <v/>
      </c>
      <c r="D826" s="24" t="str">
        <f>IF(I826="","",IF(OR('Identificação da EG'!$B$7=0,'Identificação da EG'!$B$7=""),"","Portugal"))</f>
        <v/>
      </c>
      <c r="E826" s="24" t="str">
        <f>IF(I826="","",'Identificação da EG'!$C$7)</f>
        <v/>
      </c>
      <c r="F826" s="24" t="str">
        <f>IF(I826="","",'Identificação da EG'!$E$7)</f>
        <v/>
      </c>
      <c r="G826" s="24" t="str">
        <f t="shared" si="37"/>
        <v/>
      </c>
      <c r="H826" s="24" t="str">
        <f>IF(I826="","",'Identificação da EG'!$D$7)</f>
        <v/>
      </c>
      <c r="I826" s="138" t="str">
        <f t="shared" si="39"/>
        <v/>
      </c>
      <c r="J826" s="138" t="str">
        <v/>
      </c>
      <c r="K826" s="138"/>
      <c r="L826" s="138" t="str">
        <v/>
      </c>
      <c r="M826" s="138"/>
      <c r="N826" s="138" t="str">
        <v/>
      </c>
      <c r="O826" s="138" t="str">
        <v/>
      </c>
      <c r="P826" s="138" t="str">
        <v/>
      </c>
      <c r="Q826" s="138" t="str">
        <f>IF(L824="","","Nº de estabelecimentos participantes")</f>
        <v/>
      </c>
      <c r="R826" s="138" t="str">
        <f t="shared" si="38"/>
        <v/>
      </c>
      <c r="S826" s="138" t="str" cm="1">
        <f t="array" ref="S826">IF(ISBLANK(INDEX('Infraestruturas Recolha'!$AB$31:$AF$105,INT((ROWS($B$1:B225)-1)/5)+1,MOD(ROWS($B$1:B225)-1,5)+1)),"",INDEX('Infraestruturas Recolha'!$AB$31:$AF$105,INT((ROWS($B$1:B225)-1)/5)+1,MOD(ROWS($B$1:B225)-1,5)+1))</f>
        <v/>
      </c>
      <c r="T826" s="138" t="str">
        <f>IF(OR(L826="",'Infraestruturas Recolha'!$X$108="",'Infraestruturas Recolha'!$X$108="(máximo 300 carateres)"),"",'Infraestruturas Recolha'!$X$108)</f>
        <v/>
      </c>
    </row>
    <row r="827" spans="1:20">
      <c r="A827" s="24" t="str">
        <f>IF(I827="","",IF(OR('Identificação da EG'!$B$7=0,'Identificação da EG'!$B$7=""),"",Capa!$C$10))</f>
        <v/>
      </c>
      <c r="B827" s="24" t="str">
        <f>IF(I827="","",IF(OR('Identificação da EG'!$B$7=0,'Identificação da EG'!$B$7=""),"",'Identificação da EG'!$B$7))</f>
        <v/>
      </c>
      <c r="C827" s="24" t="str">
        <f>IF(I827="","",IF(B827="","",VLOOKUP(B827,Auxiliar!$DK$23:$DL$45,2,0)))</f>
        <v/>
      </c>
      <c r="D827" s="24" t="str">
        <f>IF(I827="","",IF(OR('Identificação da EG'!$B$7=0,'Identificação da EG'!$B$7=""),"","Portugal"))</f>
        <v/>
      </c>
      <c r="E827" s="24" t="str">
        <f>IF(I827="","",'Identificação da EG'!$C$7)</f>
        <v/>
      </c>
      <c r="F827" s="24" t="str">
        <f>IF(I827="","",'Identificação da EG'!$E$7)</f>
        <v/>
      </c>
      <c r="G827" s="24" t="str">
        <f t="shared" si="37"/>
        <v/>
      </c>
      <c r="H827" s="24" t="str">
        <f>IF(I827="","",'Identificação da EG'!$D$7)</f>
        <v/>
      </c>
      <c r="I827" s="138" t="str">
        <f t="shared" si="39"/>
        <v/>
      </c>
      <c r="J827" s="138" t="str">
        <v/>
      </c>
      <c r="K827" s="138"/>
      <c r="L827" s="138" t="str">
        <v/>
      </c>
      <c r="M827" s="138"/>
      <c r="N827" s="138" t="str">
        <v/>
      </c>
      <c r="O827" s="138" t="str">
        <v/>
      </c>
      <c r="P827" s="138" t="str">
        <v/>
      </c>
      <c r="Q827" s="138" t="str">
        <f>IF(L827="","","Nº de infraestruturas")</f>
        <v/>
      </c>
      <c r="R827" s="138" t="str">
        <f t="shared" si="38"/>
        <v/>
      </c>
      <c r="S827" s="138" t="str" cm="1">
        <f t="array" ref="S827">IF(ISBLANK(INDEX('Infraestruturas Recolha'!$AB$31:$AF$105,INT((ROWS($B$1:B226)-1)/5)+1,MOD(ROWS($B$1:B226)-1,5)+1)),"",INDEX('Infraestruturas Recolha'!$AB$31:$AF$105,INT((ROWS($B$1:B226)-1)/5)+1,MOD(ROWS($B$1:B226)-1,5)+1))</f>
        <v/>
      </c>
      <c r="T827" s="138" t="str">
        <f>IF(OR(L827="",'Infraestruturas Recolha'!$X$108="",'Infraestruturas Recolha'!$X$108="(máximo 300 carateres)"),"",'Infraestruturas Recolha'!$X$108)</f>
        <v/>
      </c>
    </row>
    <row r="828" spans="1:20">
      <c r="A828" s="24" t="str">
        <f>IF(I828="","",IF(OR('Identificação da EG'!$B$7=0,'Identificação da EG'!$B$7=""),"",Capa!$C$10))</f>
        <v/>
      </c>
      <c r="B828" s="24" t="str">
        <f>IF(I828="","",IF(OR('Identificação da EG'!$B$7=0,'Identificação da EG'!$B$7=""),"",'Identificação da EG'!$B$7))</f>
        <v/>
      </c>
      <c r="C828" s="24" t="str">
        <f>IF(I828="","",IF(B828="","",VLOOKUP(B828,Auxiliar!$DK$23:$DL$45,2,0)))</f>
        <v/>
      </c>
      <c r="D828" s="24" t="str">
        <f>IF(I828="","",IF(OR('Identificação da EG'!$B$7=0,'Identificação da EG'!$B$7=""),"","Portugal"))</f>
        <v/>
      </c>
      <c r="E828" s="24" t="str">
        <f>IF(I828="","",'Identificação da EG'!$C$7)</f>
        <v/>
      </c>
      <c r="F828" s="24" t="str">
        <f>IF(I828="","",'Identificação da EG'!$E$7)</f>
        <v/>
      </c>
      <c r="G828" s="24" t="str">
        <f t="shared" si="37"/>
        <v/>
      </c>
      <c r="H828" s="24" t="str">
        <f>IF(I828="","",'Identificação da EG'!$D$7)</f>
        <v/>
      </c>
      <c r="I828" s="138" t="str">
        <f t="shared" si="39"/>
        <v/>
      </c>
      <c r="J828" s="138" t="str">
        <v/>
      </c>
      <c r="K828" s="138"/>
      <c r="L828" s="138" t="str">
        <v/>
      </c>
      <c r="M828" s="138"/>
      <c r="N828" s="138" t="str">
        <v/>
      </c>
      <c r="O828" s="138" t="str">
        <v/>
      </c>
      <c r="P828" s="138" t="str">
        <v/>
      </c>
      <c r="Q828" s="138" t="str">
        <f>IF(L827="","","Nº de alojamentos abrangidos")</f>
        <v/>
      </c>
      <c r="R828" s="138" t="str">
        <f t="shared" si="38"/>
        <v/>
      </c>
      <c r="S828" s="138" t="str" cm="1">
        <f t="array" ref="S828">IF(ISBLANK(INDEX('Infraestruturas Recolha'!$AB$31:$AF$105,INT((ROWS($B$1:B227)-1)/5)+1,MOD(ROWS($B$1:B227)-1,5)+1)),"",INDEX('Infraestruturas Recolha'!$AB$31:$AF$105,INT((ROWS($B$1:B227)-1)/5)+1,MOD(ROWS($B$1:B227)-1,5)+1))</f>
        <v/>
      </c>
      <c r="T828" s="138" t="str">
        <f>IF(OR(L828="",'Infraestruturas Recolha'!$X$108="",'Infraestruturas Recolha'!$X$108="(máximo 300 carateres)"),"",'Infraestruturas Recolha'!$X$108)</f>
        <v/>
      </c>
    </row>
    <row r="829" spans="1:20">
      <c r="A829" s="24" t="str">
        <f>IF(I829="","",IF(OR('Identificação da EG'!$B$7=0,'Identificação da EG'!$B$7=""),"",Capa!$C$10))</f>
        <v/>
      </c>
      <c r="B829" s="24" t="str">
        <f>IF(I829="","",IF(OR('Identificação da EG'!$B$7=0,'Identificação da EG'!$B$7=""),"",'Identificação da EG'!$B$7))</f>
        <v/>
      </c>
      <c r="C829" s="24" t="str">
        <f>IF(I829="","",IF(B829="","",VLOOKUP(B829,Auxiliar!$DK$23:$DL$45,2,0)))</f>
        <v/>
      </c>
      <c r="D829" s="24" t="str">
        <f>IF(I829="","",IF(OR('Identificação da EG'!$B$7=0,'Identificação da EG'!$B$7=""),"","Portugal"))</f>
        <v/>
      </c>
      <c r="E829" s="24" t="str">
        <f>IF(I829="","",'Identificação da EG'!$C$7)</f>
        <v/>
      </c>
      <c r="F829" s="24" t="str">
        <f>IF(I829="","",'Identificação da EG'!$E$7)</f>
        <v/>
      </c>
      <c r="G829" s="24" t="str">
        <f t="shared" si="37"/>
        <v/>
      </c>
      <c r="H829" s="24" t="str">
        <f>IF(I829="","",'Identificação da EG'!$D$7)</f>
        <v/>
      </c>
      <c r="I829" s="138" t="str">
        <f t="shared" si="39"/>
        <v/>
      </c>
      <c r="J829" s="138" t="str">
        <v/>
      </c>
      <c r="K829" s="138"/>
      <c r="L829" s="138" t="str">
        <v/>
      </c>
      <c r="M829" s="138"/>
      <c r="N829" s="138" t="str">
        <v/>
      </c>
      <c r="O829" s="138" t="str">
        <v/>
      </c>
      <c r="P829" s="138" t="str">
        <v/>
      </c>
      <c r="Q829" s="138" t="str">
        <f>IF(L827="","","Nº de estabelecimentos abrangidos")</f>
        <v/>
      </c>
      <c r="R829" s="138" t="str">
        <f t="shared" si="38"/>
        <v/>
      </c>
      <c r="S829" s="138" t="str" cm="1">
        <f t="array" ref="S829">IF(ISBLANK(INDEX('Infraestruturas Recolha'!$AB$31:$AF$105,INT((ROWS($B$1:B228)-1)/5)+1,MOD(ROWS($B$1:B228)-1,5)+1)),"",INDEX('Infraestruturas Recolha'!$AB$31:$AF$105,INT((ROWS($B$1:B228)-1)/5)+1,MOD(ROWS($B$1:B228)-1,5)+1))</f>
        <v/>
      </c>
      <c r="T829" s="138" t="str">
        <f>IF(OR(L829="",'Infraestruturas Recolha'!$X$108="",'Infraestruturas Recolha'!$X$108="(máximo 300 carateres)"),"",'Infraestruturas Recolha'!$X$108)</f>
        <v/>
      </c>
    </row>
    <row r="830" spans="1:20">
      <c r="A830" s="24" t="str">
        <f>IF(I830="","",IF(OR('Identificação da EG'!$B$7=0,'Identificação da EG'!$B$7=""),"",Capa!$C$10))</f>
        <v/>
      </c>
      <c r="B830" s="24" t="str">
        <f>IF(I830="","",IF(OR('Identificação da EG'!$B$7=0,'Identificação da EG'!$B$7=""),"",'Identificação da EG'!$B$7))</f>
        <v/>
      </c>
      <c r="C830" s="24" t="str">
        <f>IF(I830="","",IF(B830="","",VLOOKUP(B830,Auxiliar!$DK$23:$DL$45,2,0)))</f>
        <v/>
      </c>
      <c r="D830" s="24" t="str">
        <f>IF(I830="","",IF(OR('Identificação da EG'!$B$7=0,'Identificação da EG'!$B$7=""),"","Portugal"))</f>
        <v/>
      </c>
      <c r="E830" s="24" t="str">
        <f>IF(I830="","",'Identificação da EG'!$C$7)</f>
        <v/>
      </c>
      <c r="F830" s="24" t="str">
        <f>IF(I830="","",'Identificação da EG'!$E$7)</f>
        <v/>
      </c>
      <c r="G830" s="24" t="str">
        <f t="shared" si="37"/>
        <v/>
      </c>
      <c r="H830" s="24" t="str">
        <f>IF(I830="","",'Identificação da EG'!$D$7)</f>
        <v/>
      </c>
      <c r="I830" s="138" t="str">
        <f t="shared" si="39"/>
        <v/>
      </c>
      <c r="J830" s="138" t="str">
        <v/>
      </c>
      <c r="K830" s="138"/>
      <c r="L830" s="138" t="str">
        <v/>
      </c>
      <c r="M830" s="138"/>
      <c r="N830" s="138" t="str">
        <v/>
      </c>
      <c r="O830" s="138" t="str">
        <v/>
      </c>
      <c r="P830" s="138" t="str">
        <v/>
      </c>
      <c r="Q830" s="138" t="str">
        <f>IF(L828="","","Nº de alojamentos participantes")</f>
        <v/>
      </c>
      <c r="R830" s="138" t="str">
        <f t="shared" si="38"/>
        <v/>
      </c>
      <c r="S830" s="138" t="str" cm="1">
        <f t="array" ref="S830">IF(ISBLANK(INDEX('Infraestruturas Recolha'!$AB$31:$AF$105,INT((ROWS($B$1:B229)-1)/5)+1,MOD(ROWS($B$1:B229)-1,5)+1)),"",INDEX('Infraestruturas Recolha'!$AB$31:$AF$105,INT((ROWS($B$1:B229)-1)/5)+1,MOD(ROWS($B$1:B229)-1,5)+1))</f>
        <v/>
      </c>
      <c r="T830" s="138" t="str">
        <f>IF(OR(L830="",'Infraestruturas Recolha'!$X$108="",'Infraestruturas Recolha'!$X$108="(máximo 300 carateres)"),"",'Infraestruturas Recolha'!$X$108)</f>
        <v/>
      </c>
    </row>
    <row r="831" spans="1:20">
      <c r="A831" s="24" t="str">
        <f>IF(I831="","",IF(OR('Identificação da EG'!$B$7=0,'Identificação da EG'!$B$7=""),"",Capa!$C$10))</f>
        <v/>
      </c>
      <c r="B831" s="24" t="str">
        <f>IF(I831="","",IF(OR('Identificação da EG'!$B$7=0,'Identificação da EG'!$B$7=""),"",'Identificação da EG'!$B$7))</f>
        <v/>
      </c>
      <c r="C831" s="24" t="str">
        <f>IF(I831="","",IF(B831="","",VLOOKUP(B831,Auxiliar!$DK$23:$DL$45,2,0)))</f>
        <v/>
      </c>
      <c r="D831" s="24" t="str">
        <f>IF(I831="","",IF(OR('Identificação da EG'!$B$7=0,'Identificação da EG'!$B$7=""),"","Portugal"))</f>
        <v/>
      </c>
      <c r="E831" s="24" t="str">
        <f>IF(I831="","",'Identificação da EG'!$C$7)</f>
        <v/>
      </c>
      <c r="F831" s="24" t="str">
        <f>IF(I831="","",'Identificação da EG'!$E$7)</f>
        <v/>
      </c>
      <c r="G831" s="24" t="str">
        <f t="shared" si="37"/>
        <v/>
      </c>
      <c r="H831" s="24" t="str">
        <f>IF(I831="","",'Identificação da EG'!$D$7)</f>
        <v/>
      </c>
      <c r="I831" s="138" t="str">
        <f t="shared" si="39"/>
        <v/>
      </c>
      <c r="J831" s="138" t="str">
        <v/>
      </c>
      <c r="K831" s="138"/>
      <c r="L831" s="138" t="str">
        <v/>
      </c>
      <c r="M831" s="138"/>
      <c r="N831" s="138" t="str">
        <v/>
      </c>
      <c r="O831" s="138" t="str">
        <v/>
      </c>
      <c r="P831" s="138" t="str">
        <v/>
      </c>
      <c r="Q831" s="138" t="str">
        <f>IF(L829="","","Nº de estabelecimentos participantes")</f>
        <v/>
      </c>
      <c r="R831" s="138" t="str">
        <f t="shared" si="38"/>
        <v/>
      </c>
      <c r="S831" s="138" t="str" cm="1">
        <f t="array" ref="S831">IF(ISBLANK(INDEX('Infraestruturas Recolha'!$AB$31:$AF$105,INT((ROWS($B$1:B230)-1)/5)+1,MOD(ROWS($B$1:B230)-1,5)+1)),"",INDEX('Infraestruturas Recolha'!$AB$31:$AF$105,INT((ROWS($B$1:B230)-1)/5)+1,MOD(ROWS($B$1:B230)-1,5)+1))</f>
        <v/>
      </c>
      <c r="T831" s="138" t="str">
        <f>IF(OR(L831="",'Infraestruturas Recolha'!$X$108="",'Infraestruturas Recolha'!$X$108="(máximo 300 carateres)"),"",'Infraestruturas Recolha'!$X$108)</f>
        <v/>
      </c>
    </row>
    <row r="832" spans="1:20">
      <c r="A832" s="24" t="str">
        <f>IF(I832="","",IF(OR('Identificação da EG'!$B$7=0,'Identificação da EG'!$B$7=""),"",Capa!$C$10))</f>
        <v/>
      </c>
      <c r="B832" s="24" t="str">
        <f>IF(I832="","",IF(OR('Identificação da EG'!$B$7=0,'Identificação da EG'!$B$7=""),"",'Identificação da EG'!$B$7))</f>
        <v/>
      </c>
      <c r="C832" s="24" t="str">
        <f>IF(I832="","",IF(B832="","",VLOOKUP(B832,Auxiliar!$DK$23:$DL$45,2,0)))</f>
        <v/>
      </c>
      <c r="D832" s="24" t="str">
        <f>IF(I832="","",IF(OR('Identificação da EG'!$B$7=0,'Identificação da EG'!$B$7=""),"","Portugal"))</f>
        <v/>
      </c>
      <c r="E832" s="24" t="str">
        <f>IF(I832="","",'Identificação da EG'!$C$7)</f>
        <v/>
      </c>
      <c r="F832" s="24" t="str">
        <f>IF(I832="","",'Identificação da EG'!$E$7)</f>
        <v/>
      </c>
      <c r="G832" s="24" t="str">
        <f t="shared" si="37"/>
        <v/>
      </c>
      <c r="H832" s="24" t="str">
        <f>IF(I832="","",'Identificação da EG'!$D$7)</f>
        <v/>
      </c>
      <c r="I832" s="138" t="str">
        <f t="shared" si="39"/>
        <v/>
      </c>
      <c r="J832" s="138" t="str">
        <v/>
      </c>
      <c r="K832" s="138"/>
      <c r="L832" s="138" t="str">
        <v/>
      </c>
      <c r="M832" s="138"/>
      <c r="N832" s="138" t="str">
        <v/>
      </c>
      <c r="O832" s="138" t="str">
        <v/>
      </c>
      <c r="P832" s="138" t="str">
        <v/>
      </c>
      <c r="Q832" s="138" t="str">
        <f>IF(L832="","","Nº de infraestruturas")</f>
        <v/>
      </c>
      <c r="R832" s="138" t="str">
        <f t="shared" si="38"/>
        <v/>
      </c>
      <c r="S832" s="138" t="str" cm="1">
        <f t="array" ref="S832">IF(ISBLANK(INDEX('Infraestruturas Recolha'!$AB$31:$AF$105,INT((ROWS($B$1:B231)-1)/5)+1,MOD(ROWS($B$1:B231)-1,5)+1)),"",INDEX('Infraestruturas Recolha'!$AB$31:$AF$105,INT((ROWS($B$1:B231)-1)/5)+1,MOD(ROWS($B$1:B231)-1,5)+1))</f>
        <v/>
      </c>
      <c r="T832" s="138" t="str">
        <f>IF(OR(L832="",'Infraestruturas Recolha'!$X$108="",'Infraestruturas Recolha'!$X$108="(máximo 300 carateres)"),"",'Infraestruturas Recolha'!$X$108)</f>
        <v/>
      </c>
    </row>
    <row r="833" spans="1:20">
      <c r="A833" s="24" t="str">
        <f>IF(I833="","",IF(OR('Identificação da EG'!$B$7=0,'Identificação da EG'!$B$7=""),"",Capa!$C$10))</f>
        <v/>
      </c>
      <c r="B833" s="24" t="str">
        <f>IF(I833="","",IF(OR('Identificação da EG'!$B$7=0,'Identificação da EG'!$B$7=""),"",'Identificação da EG'!$B$7))</f>
        <v/>
      </c>
      <c r="C833" s="24" t="str">
        <f>IF(I833="","",IF(B833="","",VLOOKUP(B833,Auxiliar!$DK$23:$DL$45,2,0)))</f>
        <v/>
      </c>
      <c r="D833" s="24" t="str">
        <f>IF(I833="","",IF(OR('Identificação da EG'!$B$7=0,'Identificação da EG'!$B$7=""),"","Portugal"))</f>
        <v/>
      </c>
      <c r="E833" s="24" t="str">
        <f>IF(I833="","",'Identificação da EG'!$C$7)</f>
        <v/>
      </c>
      <c r="F833" s="24" t="str">
        <f>IF(I833="","",'Identificação da EG'!$E$7)</f>
        <v/>
      </c>
      <c r="G833" s="24" t="str">
        <f t="shared" si="37"/>
        <v/>
      </c>
      <c r="H833" s="24" t="str">
        <f>IF(I833="","",'Identificação da EG'!$D$7)</f>
        <v/>
      </c>
      <c r="I833" s="138" t="str">
        <f t="shared" si="39"/>
        <v/>
      </c>
      <c r="J833" s="138" t="str">
        <v/>
      </c>
      <c r="K833" s="138"/>
      <c r="L833" s="138" t="str">
        <v/>
      </c>
      <c r="M833" s="138"/>
      <c r="N833" s="138" t="str">
        <v/>
      </c>
      <c r="O833" s="138" t="str">
        <v/>
      </c>
      <c r="P833" s="138" t="str">
        <v/>
      </c>
      <c r="Q833" s="138" t="str">
        <f>IF(L832="","","Nº de alojamentos abrangidos")</f>
        <v/>
      </c>
      <c r="R833" s="138" t="str">
        <f t="shared" si="38"/>
        <v/>
      </c>
      <c r="S833" s="138" t="str" cm="1">
        <f t="array" ref="S833">IF(ISBLANK(INDEX('Infraestruturas Recolha'!$AB$31:$AF$105,INT((ROWS($B$1:B232)-1)/5)+1,MOD(ROWS($B$1:B232)-1,5)+1)),"",INDEX('Infraestruturas Recolha'!$AB$31:$AF$105,INT((ROWS($B$1:B232)-1)/5)+1,MOD(ROWS($B$1:B232)-1,5)+1))</f>
        <v/>
      </c>
      <c r="T833" s="138" t="str">
        <f>IF(OR(L833="",'Infraestruturas Recolha'!$X$108="",'Infraestruturas Recolha'!$X$108="(máximo 300 carateres)"),"",'Infraestruturas Recolha'!$X$108)</f>
        <v/>
      </c>
    </row>
    <row r="834" spans="1:20">
      <c r="A834" s="24" t="str">
        <f>IF(I834="","",IF(OR('Identificação da EG'!$B$7=0,'Identificação da EG'!$B$7=""),"",Capa!$C$10))</f>
        <v/>
      </c>
      <c r="B834" s="24" t="str">
        <f>IF(I834="","",IF(OR('Identificação da EG'!$B$7=0,'Identificação da EG'!$B$7=""),"",'Identificação da EG'!$B$7))</f>
        <v/>
      </c>
      <c r="C834" s="24" t="str">
        <f>IF(I834="","",IF(B834="","",VLOOKUP(B834,Auxiliar!$DK$23:$DL$45,2,0)))</f>
        <v/>
      </c>
      <c r="D834" s="24" t="str">
        <f>IF(I834="","",IF(OR('Identificação da EG'!$B$7=0,'Identificação da EG'!$B$7=""),"","Portugal"))</f>
        <v/>
      </c>
      <c r="E834" s="24" t="str">
        <f>IF(I834="","",'Identificação da EG'!$C$7)</f>
        <v/>
      </c>
      <c r="F834" s="24" t="str">
        <f>IF(I834="","",'Identificação da EG'!$E$7)</f>
        <v/>
      </c>
      <c r="G834" s="24" t="str">
        <f t="shared" si="37"/>
        <v/>
      </c>
      <c r="H834" s="24" t="str">
        <f>IF(I834="","",'Identificação da EG'!$D$7)</f>
        <v/>
      </c>
      <c r="I834" s="138" t="str">
        <f t="shared" si="39"/>
        <v/>
      </c>
      <c r="J834" s="138" t="str">
        <v/>
      </c>
      <c r="K834" s="138"/>
      <c r="L834" s="138" t="str">
        <v/>
      </c>
      <c r="M834" s="138"/>
      <c r="N834" s="138" t="str">
        <v/>
      </c>
      <c r="O834" s="138" t="str">
        <v/>
      </c>
      <c r="P834" s="138" t="str">
        <v/>
      </c>
      <c r="Q834" s="138" t="str">
        <f>IF(L832="","","Nº de estabelecimentos abrangidos")</f>
        <v/>
      </c>
      <c r="R834" s="138" t="str">
        <f t="shared" si="38"/>
        <v/>
      </c>
      <c r="S834" s="138" t="str" cm="1">
        <f t="array" ref="S834">IF(ISBLANK(INDEX('Infraestruturas Recolha'!$AB$31:$AF$105,INT((ROWS($B$1:B233)-1)/5)+1,MOD(ROWS($B$1:B233)-1,5)+1)),"",INDEX('Infraestruturas Recolha'!$AB$31:$AF$105,INT((ROWS($B$1:B233)-1)/5)+1,MOD(ROWS($B$1:B233)-1,5)+1))</f>
        <v/>
      </c>
      <c r="T834" s="138" t="str">
        <f>IF(OR(L834="",'Infraestruturas Recolha'!$X$108="",'Infraestruturas Recolha'!$X$108="(máximo 300 carateres)"),"",'Infraestruturas Recolha'!$X$108)</f>
        <v/>
      </c>
    </row>
    <row r="835" spans="1:20">
      <c r="A835" s="24" t="str">
        <f>IF(I835="","",IF(OR('Identificação da EG'!$B$7=0,'Identificação da EG'!$B$7=""),"",Capa!$C$10))</f>
        <v/>
      </c>
      <c r="B835" s="24" t="str">
        <f>IF(I835="","",IF(OR('Identificação da EG'!$B$7=0,'Identificação da EG'!$B$7=""),"",'Identificação da EG'!$B$7))</f>
        <v/>
      </c>
      <c r="C835" s="24" t="str">
        <f>IF(I835="","",IF(B835="","",VLOOKUP(B835,Auxiliar!$DK$23:$DL$45,2,0)))</f>
        <v/>
      </c>
      <c r="D835" s="24" t="str">
        <f>IF(I835="","",IF(OR('Identificação da EG'!$B$7=0,'Identificação da EG'!$B$7=""),"","Portugal"))</f>
        <v/>
      </c>
      <c r="E835" s="24" t="str">
        <f>IF(I835="","",'Identificação da EG'!$C$7)</f>
        <v/>
      </c>
      <c r="F835" s="24" t="str">
        <f>IF(I835="","",'Identificação da EG'!$E$7)</f>
        <v/>
      </c>
      <c r="G835" s="24" t="str">
        <f t="shared" ref="G835:G898" si="40">IF(I835="","",B835)</f>
        <v/>
      </c>
      <c r="H835" s="24" t="str">
        <f>IF(I835="","",'Identificação da EG'!$D$7)</f>
        <v/>
      </c>
      <c r="I835" s="138" t="str">
        <f t="shared" si="39"/>
        <v/>
      </c>
      <c r="J835" s="138" t="str">
        <v/>
      </c>
      <c r="K835" s="138"/>
      <c r="L835" s="138" t="str">
        <v/>
      </c>
      <c r="M835" s="138"/>
      <c r="N835" s="138" t="str">
        <v/>
      </c>
      <c r="O835" s="138" t="str">
        <v/>
      </c>
      <c r="P835" s="138" t="str">
        <v/>
      </c>
      <c r="Q835" s="138" t="str">
        <f>IF(L833="","","Nº de alojamentos participantes")</f>
        <v/>
      </c>
      <c r="R835" s="138" t="str">
        <f t="shared" ref="R835:R898" si="41">IF(L835="","","nº")</f>
        <v/>
      </c>
      <c r="S835" s="138" t="str" cm="1">
        <f t="array" ref="S835">IF(ISBLANK(INDEX('Infraestruturas Recolha'!$AB$31:$AF$105,INT((ROWS($B$1:B234)-1)/5)+1,MOD(ROWS($B$1:B234)-1,5)+1)),"",INDEX('Infraestruturas Recolha'!$AB$31:$AF$105,INT((ROWS($B$1:B234)-1)/5)+1,MOD(ROWS($B$1:B234)-1,5)+1))</f>
        <v/>
      </c>
      <c r="T835" s="138" t="str">
        <f>IF(OR(L835="",'Infraestruturas Recolha'!$X$108="",'Infraestruturas Recolha'!$X$108="(máximo 300 carateres)"),"",'Infraestruturas Recolha'!$X$108)</f>
        <v/>
      </c>
    </row>
    <row r="836" spans="1:20">
      <c r="A836" s="24" t="str">
        <f>IF(I836="","",IF(OR('Identificação da EG'!$B$7=0,'Identificação da EG'!$B$7=""),"",Capa!$C$10))</f>
        <v/>
      </c>
      <c r="B836" s="24" t="str">
        <f>IF(I836="","",IF(OR('Identificação da EG'!$B$7=0,'Identificação da EG'!$B$7=""),"",'Identificação da EG'!$B$7))</f>
        <v/>
      </c>
      <c r="C836" s="24" t="str">
        <f>IF(I836="","",IF(B836="","",VLOOKUP(B836,Auxiliar!$DK$23:$DL$45,2,0)))</f>
        <v/>
      </c>
      <c r="D836" s="24" t="str">
        <f>IF(I836="","",IF(OR('Identificação da EG'!$B$7=0,'Identificação da EG'!$B$7=""),"","Portugal"))</f>
        <v/>
      </c>
      <c r="E836" s="24" t="str">
        <f>IF(I836="","",'Identificação da EG'!$C$7)</f>
        <v/>
      </c>
      <c r="F836" s="24" t="str">
        <f>IF(I836="","",'Identificação da EG'!$E$7)</f>
        <v/>
      </c>
      <c r="G836" s="24" t="str">
        <f t="shared" si="40"/>
        <v/>
      </c>
      <c r="H836" s="24" t="str">
        <f>IF(I836="","",'Identificação da EG'!$D$7)</f>
        <v/>
      </c>
      <c r="I836" s="138" t="str">
        <f t="shared" si="39"/>
        <v/>
      </c>
      <c r="J836" s="138" t="str">
        <v/>
      </c>
      <c r="K836" s="138"/>
      <c r="L836" s="138" t="str">
        <v/>
      </c>
      <c r="M836" s="138"/>
      <c r="N836" s="138" t="str">
        <v/>
      </c>
      <c r="O836" s="138" t="str">
        <v/>
      </c>
      <c r="P836" s="138" t="str">
        <v/>
      </c>
      <c r="Q836" s="138" t="str">
        <f>IF(L834="","","Nº de estabelecimentos participantes")</f>
        <v/>
      </c>
      <c r="R836" s="138" t="str">
        <f t="shared" si="41"/>
        <v/>
      </c>
      <c r="S836" s="138" t="str" cm="1">
        <f t="array" ref="S836">IF(ISBLANK(INDEX('Infraestruturas Recolha'!$AB$31:$AF$105,INT((ROWS($B$1:B235)-1)/5)+1,MOD(ROWS($B$1:B235)-1,5)+1)),"",INDEX('Infraestruturas Recolha'!$AB$31:$AF$105,INT((ROWS($B$1:B235)-1)/5)+1,MOD(ROWS($B$1:B235)-1,5)+1))</f>
        <v/>
      </c>
      <c r="T836" s="138" t="str">
        <f>IF(OR(L836="",'Infraestruturas Recolha'!$X$108="",'Infraestruturas Recolha'!$X$108="(máximo 300 carateres)"),"",'Infraestruturas Recolha'!$X$108)</f>
        <v/>
      </c>
    </row>
    <row r="837" spans="1:20">
      <c r="A837" s="24" t="str">
        <f>IF(I837="","",IF(OR('Identificação da EG'!$B$7=0,'Identificação da EG'!$B$7=""),"",Capa!$C$10))</f>
        <v/>
      </c>
      <c r="B837" s="24" t="str">
        <f>IF(I837="","",IF(OR('Identificação da EG'!$B$7=0,'Identificação da EG'!$B$7=""),"",'Identificação da EG'!$B$7))</f>
        <v/>
      </c>
      <c r="C837" s="24" t="str">
        <f>IF(I837="","",IF(B837="","",VLOOKUP(B837,Auxiliar!$DK$23:$DL$45,2,0)))</f>
        <v/>
      </c>
      <c r="D837" s="24" t="str">
        <f>IF(I837="","",IF(OR('Identificação da EG'!$B$7=0,'Identificação da EG'!$B$7=""),"","Portugal"))</f>
        <v/>
      </c>
      <c r="E837" s="24" t="str">
        <f>IF(I837="","",'Identificação da EG'!$C$7)</f>
        <v/>
      </c>
      <c r="F837" s="24" t="str">
        <f>IF(I837="","",'Identificação da EG'!$E$7)</f>
        <v/>
      </c>
      <c r="G837" s="24" t="str">
        <f t="shared" si="40"/>
        <v/>
      </c>
      <c r="H837" s="24" t="str">
        <f>IF(I837="","",'Identificação da EG'!$D$7)</f>
        <v/>
      </c>
      <c r="I837" s="138" t="str">
        <f t="shared" si="39"/>
        <v/>
      </c>
      <c r="J837" s="138" t="str">
        <v/>
      </c>
      <c r="K837" s="138"/>
      <c r="L837" s="138" t="str">
        <v/>
      </c>
      <c r="M837" s="138"/>
      <c r="N837" s="138" t="str">
        <v/>
      </c>
      <c r="O837" s="138" t="str">
        <v/>
      </c>
      <c r="P837" s="138" t="str">
        <v/>
      </c>
      <c r="Q837" s="138" t="str">
        <f>IF(L837="","","Nº de infraestruturas")</f>
        <v/>
      </c>
      <c r="R837" s="138" t="str">
        <f t="shared" si="41"/>
        <v/>
      </c>
      <c r="S837" s="138" t="str" cm="1">
        <f t="array" ref="S837">IF(ISBLANK(INDEX('Infraestruturas Recolha'!$AB$31:$AF$105,INT((ROWS($B$1:B236)-1)/5)+1,MOD(ROWS($B$1:B236)-1,5)+1)),"",INDEX('Infraestruturas Recolha'!$AB$31:$AF$105,INT((ROWS($B$1:B236)-1)/5)+1,MOD(ROWS($B$1:B236)-1,5)+1))</f>
        <v/>
      </c>
      <c r="T837" s="138" t="str">
        <f>IF(OR(L837="",'Infraestruturas Recolha'!$X$108="",'Infraestruturas Recolha'!$X$108="(máximo 300 carateres)"),"",'Infraestruturas Recolha'!$X$108)</f>
        <v/>
      </c>
    </row>
    <row r="838" spans="1:20">
      <c r="A838" s="24" t="str">
        <f>IF(I838="","",IF(OR('Identificação da EG'!$B$7=0,'Identificação da EG'!$B$7=""),"",Capa!$C$10))</f>
        <v/>
      </c>
      <c r="B838" s="24" t="str">
        <f>IF(I838="","",IF(OR('Identificação da EG'!$B$7=0,'Identificação da EG'!$B$7=""),"",'Identificação da EG'!$B$7))</f>
        <v/>
      </c>
      <c r="C838" s="24" t="str">
        <f>IF(I838="","",IF(B838="","",VLOOKUP(B838,Auxiliar!$DK$23:$DL$45,2,0)))</f>
        <v/>
      </c>
      <c r="D838" s="24" t="str">
        <f>IF(I838="","",IF(OR('Identificação da EG'!$B$7=0,'Identificação da EG'!$B$7=""),"","Portugal"))</f>
        <v/>
      </c>
      <c r="E838" s="24" t="str">
        <f>IF(I838="","",'Identificação da EG'!$C$7)</f>
        <v/>
      </c>
      <c r="F838" s="24" t="str">
        <f>IF(I838="","",'Identificação da EG'!$E$7)</f>
        <v/>
      </c>
      <c r="G838" s="24" t="str">
        <f t="shared" si="40"/>
        <v/>
      </c>
      <c r="H838" s="24" t="str">
        <f>IF(I838="","",'Identificação da EG'!$D$7)</f>
        <v/>
      </c>
      <c r="I838" s="138" t="str">
        <f t="shared" si="39"/>
        <v/>
      </c>
      <c r="J838" s="138" t="str">
        <v/>
      </c>
      <c r="K838" s="138"/>
      <c r="L838" s="138" t="str">
        <v/>
      </c>
      <c r="M838" s="138"/>
      <c r="N838" s="138" t="str">
        <v/>
      </c>
      <c r="O838" s="138" t="str">
        <v/>
      </c>
      <c r="P838" s="138" t="str">
        <v/>
      </c>
      <c r="Q838" s="138" t="str">
        <f>IF(L837="","","Nº de alojamentos abrangidos")</f>
        <v/>
      </c>
      <c r="R838" s="138" t="str">
        <f t="shared" si="41"/>
        <v/>
      </c>
      <c r="S838" s="138" t="str" cm="1">
        <f t="array" ref="S838">IF(ISBLANK(INDEX('Infraestruturas Recolha'!$AB$31:$AF$105,INT((ROWS($B$1:B237)-1)/5)+1,MOD(ROWS($B$1:B237)-1,5)+1)),"",INDEX('Infraestruturas Recolha'!$AB$31:$AF$105,INT((ROWS($B$1:B237)-1)/5)+1,MOD(ROWS($B$1:B237)-1,5)+1))</f>
        <v/>
      </c>
      <c r="T838" s="138" t="str">
        <f>IF(OR(L838="",'Infraestruturas Recolha'!$X$108="",'Infraestruturas Recolha'!$X$108="(máximo 300 carateres)"),"",'Infraestruturas Recolha'!$X$108)</f>
        <v/>
      </c>
    </row>
    <row r="839" spans="1:20">
      <c r="A839" s="24" t="str">
        <f>IF(I839="","",IF(OR('Identificação da EG'!$B$7=0,'Identificação da EG'!$B$7=""),"",Capa!$C$10))</f>
        <v/>
      </c>
      <c r="B839" s="24" t="str">
        <f>IF(I839="","",IF(OR('Identificação da EG'!$B$7=0,'Identificação da EG'!$B$7=""),"",'Identificação da EG'!$B$7))</f>
        <v/>
      </c>
      <c r="C839" s="24" t="str">
        <f>IF(I839="","",IF(B839="","",VLOOKUP(B839,Auxiliar!$DK$23:$DL$45,2,0)))</f>
        <v/>
      </c>
      <c r="D839" s="24" t="str">
        <f>IF(I839="","",IF(OR('Identificação da EG'!$B$7=0,'Identificação da EG'!$B$7=""),"","Portugal"))</f>
        <v/>
      </c>
      <c r="E839" s="24" t="str">
        <f>IF(I839="","",'Identificação da EG'!$C$7)</f>
        <v/>
      </c>
      <c r="F839" s="24" t="str">
        <f>IF(I839="","",'Identificação da EG'!$E$7)</f>
        <v/>
      </c>
      <c r="G839" s="24" t="str">
        <f t="shared" si="40"/>
        <v/>
      </c>
      <c r="H839" s="24" t="str">
        <f>IF(I839="","",'Identificação da EG'!$D$7)</f>
        <v/>
      </c>
      <c r="I839" s="138" t="str">
        <f t="shared" si="39"/>
        <v/>
      </c>
      <c r="J839" s="138" t="str">
        <v/>
      </c>
      <c r="K839" s="138"/>
      <c r="L839" s="138" t="str">
        <v/>
      </c>
      <c r="M839" s="138"/>
      <c r="N839" s="138" t="str">
        <v/>
      </c>
      <c r="O839" s="138" t="str">
        <v/>
      </c>
      <c r="P839" s="138" t="str">
        <v/>
      </c>
      <c r="Q839" s="138" t="str">
        <f>IF(L837="","","Nº de estabelecimentos abrangidos")</f>
        <v/>
      </c>
      <c r="R839" s="138" t="str">
        <f t="shared" si="41"/>
        <v/>
      </c>
      <c r="S839" s="138" t="str" cm="1">
        <f t="array" ref="S839">IF(ISBLANK(INDEX('Infraestruturas Recolha'!$AB$31:$AF$105,INT((ROWS($B$1:B238)-1)/5)+1,MOD(ROWS($B$1:B238)-1,5)+1)),"",INDEX('Infraestruturas Recolha'!$AB$31:$AF$105,INT((ROWS($B$1:B238)-1)/5)+1,MOD(ROWS($B$1:B238)-1,5)+1))</f>
        <v/>
      </c>
      <c r="T839" s="138" t="str">
        <f>IF(OR(L839="",'Infraestruturas Recolha'!$X$108="",'Infraestruturas Recolha'!$X$108="(máximo 300 carateres)"),"",'Infraestruturas Recolha'!$X$108)</f>
        <v/>
      </c>
    </row>
    <row r="840" spans="1:20">
      <c r="A840" s="24" t="str">
        <f>IF(I840="","",IF(OR('Identificação da EG'!$B$7=0,'Identificação da EG'!$B$7=""),"",Capa!$C$10))</f>
        <v/>
      </c>
      <c r="B840" s="24" t="str">
        <f>IF(I840="","",IF(OR('Identificação da EG'!$B$7=0,'Identificação da EG'!$B$7=""),"",'Identificação da EG'!$B$7))</f>
        <v/>
      </c>
      <c r="C840" s="24" t="str">
        <f>IF(I840="","",IF(B840="","",VLOOKUP(B840,Auxiliar!$DK$23:$DL$45,2,0)))</f>
        <v/>
      </c>
      <c r="D840" s="24" t="str">
        <f>IF(I840="","",IF(OR('Identificação da EG'!$B$7=0,'Identificação da EG'!$B$7=""),"","Portugal"))</f>
        <v/>
      </c>
      <c r="E840" s="24" t="str">
        <f>IF(I840="","",'Identificação da EG'!$C$7)</f>
        <v/>
      </c>
      <c r="F840" s="24" t="str">
        <f>IF(I840="","",'Identificação da EG'!$E$7)</f>
        <v/>
      </c>
      <c r="G840" s="24" t="str">
        <f t="shared" si="40"/>
        <v/>
      </c>
      <c r="H840" s="24" t="str">
        <f>IF(I840="","",'Identificação da EG'!$D$7)</f>
        <v/>
      </c>
      <c r="I840" s="138" t="str">
        <f t="shared" si="39"/>
        <v/>
      </c>
      <c r="J840" s="138" t="str">
        <v/>
      </c>
      <c r="K840" s="138"/>
      <c r="L840" s="138" t="str">
        <v/>
      </c>
      <c r="M840" s="138"/>
      <c r="N840" s="138" t="str">
        <v/>
      </c>
      <c r="O840" s="138" t="str">
        <v/>
      </c>
      <c r="P840" s="138" t="str">
        <v/>
      </c>
      <c r="Q840" s="138" t="str">
        <f>IF(L838="","","Nº de alojamentos participantes")</f>
        <v/>
      </c>
      <c r="R840" s="138" t="str">
        <f t="shared" si="41"/>
        <v/>
      </c>
      <c r="S840" s="138" t="str" cm="1">
        <f t="array" ref="S840">IF(ISBLANK(INDEX('Infraestruturas Recolha'!$AB$31:$AF$105,INT((ROWS($B$1:B239)-1)/5)+1,MOD(ROWS($B$1:B239)-1,5)+1)),"",INDEX('Infraestruturas Recolha'!$AB$31:$AF$105,INT((ROWS($B$1:B239)-1)/5)+1,MOD(ROWS($B$1:B239)-1,5)+1))</f>
        <v/>
      </c>
      <c r="T840" s="138" t="str">
        <f>IF(OR(L840="",'Infraestruturas Recolha'!$X$108="",'Infraestruturas Recolha'!$X$108="(máximo 300 carateres)"),"",'Infraestruturas Recolha'!$X$108)</f>
        <v/>
      </c>
    </row>
    <row r="841" spans="1:20">
      <c r="A841" s="24" t="str">
        <f>IF(I841="","",IF(OR('Identificação da EG'!$B$7=0,'Identificação da EG'!$B$7=""),"",Capa!$C$10))</f>
        <v/>
      </c>
      <c r="B841" s="24" t="str">
        <f>IF(I841="","",IF(OR('Identificação da EG'!$B$7=0,'Identificação da EG'!$B$7=""),"",'Identificação da EG'!$B$7))</f>
        <v/>
      </c>
      <c r="C841" s="24" t="str">
        <f>IF(I841="","",IF(B841="","",VLOOKUP(B841,Auxiliar!$DK$23:$DL$45,2,0)))</f>
        <v/>
      </c>
      <c r="D841" s="24" t="str">
        <f>IF(I841="","",IF(OR('Identificação da EG'!$B$7=0,'Identificação da EG'!$B$7=""),"","Portugal"))</f>
        <v/>
      </c>
      <c r="E841" s="24" t="str">
        <f>IF(I841="","",'Identificação da EG'!$C$7)</f>
        <v/>
      </c>
      <c r="F841" s="24" t="str">
        <f>IF(I841="","",'Identificação da EG'!$E$7)</f>
        <v/>
      </c>
      <c r="G841" s="24" t="str">
        <f t="shared" si="40"/>
        <v/>
      </c>
      <c r="H841" s="24" t="str">
        <f>IF(I841="","",'Identificação da EG'!$D$7)</f>
        <v/>
      </c>
      <c r="I841" s="138" t="str">
        <f t="shared" si="39"/>
        <v/>
      </c>
      <c r="J841" s="138" t="str">
        <v/>
      </c>
      <c r="K841" s="138"/>
      <c r="L841" s="138" t="str">
        <v/>
      </c>
      <c r="M841" s="138"/>
      <c r="N841" s="138" t="str">
        <v/>
      </c>
      <c r="O841" s="138" t="str">
        <v/>
      </c>
      <c r="P841" s="138" t="str">
        <v/>
      </c>
      <c r="Q841" s="138" t="str">
        <f>IF(L839="","","Nº de estabelecimentos participantes")</f>
        <v/>
      </c>
      <c r="R841" s="138" t="str">
        <f t="shared" si="41"/>
        <v/>
      </c>
      <c r="S841" s="138" t="str" cm="1">
        <f t="array" ref="S841">IF(ISBLANK(INDEX('Infraestruturas Recolha'!$AB$31:$AF$105,INT((ROWS($B$1:B240)-1)/5)+1,MOD(ROWS($B$1:B240)-1,5)+1)),"",INDEX('Infraestruturas Recolha'!$AB$31:$AF$105,INT((ROWS($B$1:B240)-1)/5)+1,MOD(ROWS($B$1:B240)-1,5)+1))</f>
        <v/>
      </c>
      <c r="T841" s="138" t="str">
        <f>IF(OR(L841="",'Infraestruturas Recolha'!$X$108="",'Infraestruturas Recolha'!$X$108="(máximo 300 carateres)"),"",'Infraestruturas Recolha'!$X$108)</f>
        <v/>
      </c>
    </row>
    <row r="842" spans="1:20">
      <c r="A842" s="24" t="str">
        <f>IF(I842="","",IF(OR('Identificação da EG'!$B$7=0,'Identificação da EG'!$B$7=""),"",Capa!$C$10))</f>
        <v/>
      </c>
      <c r="B842" s="24" t="str">
        <f>IF(I842="","",IF(OR('Identificação da EG'!$B$7=0,'Identificação da EG'!$B$7=""),"",'Identificação da EG'!$B$7))</f>
        <v/>
      </c>
      <c r="C842" s="24" t="str">
        <f>IF(I842="","",IF(B842="","",VLOOKUP(B842,Auxiliar!$DK$23:$DL$45,2,0)))</f>
        <v/>
      </c>
      <c r="D842" s="24" t="str">
        <f>IF(I842="","",IF(OR('Identificação da EG'!$B$7=0,'Identificação da EG'!$B$7=""),"","Portugal"))</f>
        <v/>
      </c>
      <c r="E842" s="24" t="str">
        <f>IF(I842="","",'Identificação da EG'!$C$7)</f>
        <v/>
      </c>
      <c r="F842" s="24" t="str">
        <f>IF(I842="","",'Identificação da EG'!$E$7)</f>
        <v/>
      </c>
      <c r="G842" s="24" t="str">
        <f t="shared" si="40"/>
        <v/>
      </c>
      <c r="H842" s="24" t="str">
        <f>IF(I842="","",'Identificação da EG'!$D$7)</f>
        <v/>
      </c>
      <c r="I842" s="138" t="str">
        <f t="shared" si="39"/>
        <v/>
      </c>
      <c r="J842" s="138" t="str">
        <v/>
      </c>
      <c r="K842" s="138"/>
      <c r="L842" s="138" t="str">
        <v/>
      </c>
      <c r="M842" s="138"/>
      <c r="N842" s="138" t="str">
        <v/>
      </c>
      <c r="O842" s="138" t="str">
        <v/>
      </c>
      <c r="P842" s="138" t="str">
        <v/>
      </c>
      <c r="Q842" s="138" t="str">
        <f>IF(L842="","","Nº de infraestruturas")</f>
        <v/>
      </c>
      <c r="R842" s="138" t="str">
        <f t="shared" si="41"/>
        <v/>
      </c>
      <c r="S842" s="138" t="str" cm="1">
        <f t="array" ref="S842">IF(ISBLANK(INDEX('Infraestruturas Recolha'!$AB$31:$AF$105,INT((ROWS($B$1:B241)-1)/5)+1,MOD(ROWS($B$1:B241)-1,5)+1)),"",INDEX('Infraestruturas Recolha'!$AB$31:$AF$105,INT((ROWS($B$1:B241)-1)/5)+1,MOD(ROWS($B$1:B241)-1,5)+1))</f>
        <v/>
      </c>
      <c r="T842" s="138" t="str">
        <f>IF(OR(L842="",'Infraestruturas Recolha'!$X$108="",'Infraestruturas Recolha'!$X$108="(máximo 300 carateres)"),"",'Infraestruturas Recolha'!$X$108)</f>
        <v/>
      </c>
    </row>
    <row r="843" spans="1:20">
      <c r="A843" s="24" t="str">
        <f>IF(I843="","",IF(OR('Identificação da EG'!$B$7=0,'Identificação da EG'!$B$7=""),"",Capa!$C$10))</f>
        <v/>
      </c>
      <c r="B843" s="24" t="str">
        <f>IF(I843="","",IF(OR('Identificação da EG'!$B$7=0,'Identificação da EG'!$B$7=""),"",'Identificação da EG'!$B$7))</f>
        <v/>
      </c>
      <c r="C843" s="24" t="str">
        <f>IF(I843="","",IF(B843="","",VLOOKUP(B843,Auxiliar!$DK$23:$DL$45,2,0)))</f>
        <v/>
      </c>
      <c r="D843" s="24" t="str">
        <f>IF(I843="","",IF(OR('Identificação da EG'!$B$7=0,'Identificação da EG'!$B$7=""),"","Portugal"))</f>
        <v/>
      </c>
      <c r="E843" s="24" t="str">
        <f>IF(I843="","",'Identificação da EG'!$C$7)</f>
        <v/>
      </c>
      <c r="F843" s="24" t="str">
        <f>IF(I843="","",'Identificação da EG'!$E$7)</f>
        <v/>
      </c>
      <c r="G843" s="24" t="str">
        <f t="shared" si="40"/>
        <v/>
      </c>
      <c r="H843" s="24" t="str">
        <f>IF(I843="","",'Identificação da EG'!$D$7)</f>
        <v/>
      </c>
      <c r="I843" s="138" t="str">
        <f t="shared" si="39"/>
        <v/>
      </c>
      <c r="J843" s="138" t="str">
        <v/>
      </c>
      <c r="K843" s="138"/>
      <c r="L843" s="138" t="str">
        <v/>
      </c>
      <c r="M843" s="138"/>
      <c r="N843" s="138" t="str">
        <v/>
      </c>
      <c r="O843" s="138" t="str">
        <v/>
      </c>
      <c r="P843" s="138" t="str">
        <v/>
      </c>
      <c r="Q843" s="138" t="str">
        <f>IF(L842="","","Nº de alojamentos abrangidos")</f>
        <v/>
      </c>
      <c r="R843" s="138" t="str">
        <f t="shared" si="41"/>
        <v/>
      </c>
      <c r="S843" s="138" t="str" cm="1">
        <f t="array" ref="S843">IF(ISBLANK(INDEX('Infraestruturas Recolha'!$AB$31:$AF$105,INT((ROWS($B$1:B242)-1)/5)+1,MOD(ROWS($B$1:B242)-1,5)+1)),"",INDEX('Infraestruturas Recolha'!$AB$31:$AF$105,INT((ROWS($B$1:B242)-1)/5)+1,MOD(ROWS($B$1:B242)-1,5)+1))</f>
        <v/>
      </c>
      <c r="T843" s="138" t="str">
        <f>IF(OR(L843="",'Infraestruturas Recolha'!$X$108="",'Infraestruturas Recolha'!$X$108="(máximo 300 carateres)"),"",'Infraestruturas Recolha'!$X$108)</f>
        <v/>
      </c>
    </row>
    <row r="844" spans="1:20">
      <c r="A844" s="24" t="str">
        <f>IF(I844="","",IF(OR('Identificação da EG'!$B$7=0,'Identificação da EG'!$B$7=""),"",Capa!$C$10))</f>
        <v/>
      </c>
      <c r="B844" s="24" t="str">
        <f>IF(I844="","",IF(OR('Identificação da EG'!$B$7=0,'Identificação da EG'!$B$7=""),"",'Identificação da EG'!$B$7))</f>
        <v/>
      </c>
      <c r="C844" s="24" t="str">
        <f>IF(I844="","",IF(B844="","",VLOOKUP(B844,Auxiliar!$DK$23:$DL$45,2,0)))</f>
        <v/>
      </c>
      <c r="D844" s="24" t="str">
        <f>IF(I844="","",IF(OR('Identificação da EG'!$B$7=0,'Identificação da EG'!$B$7=""),"","Portugal"))</f>
        <v/>
      </c>
      <c r="E844" s="24" t="str">
        <f>IF(I844="","",'Identificação da EG'!$C$7)</f>
        <v/>
      </c>
      <c r="F844" s="24" t="str">
        <f>IF(I844="","",'Identificação da EG'!$E$7)</f>
        <v/>
      </c>
      <c r="G844" s="24" t="str">
        <f t="shared" si="40"/>
        <v/>
      </c>
      <c r="H844" s="24" t="str">
        <f>IF(I844="","",'Identificação da EG'!$D$7)</f>
        <v/>
      </c>
      <c r="I844" s="138" t="str">
        <f t="shared" si="39"/>
        <v/>
      </c>
      <c r="J844" s="138" t="str">
        <v/>
      </c>
      <c r="K844" s="138"/>
      <c r="L844" s="138" t="str">
        <v/>
      </c>
      <c r="M844" s="138"/>
      <c r="N844" s="138" t="str">
        <v/>
      </c>
      <c r="O844" s="138" t="str">
        <v/>
      </c>
      <c r="P844" s="138" t="str">
        <v/>
      </c>
      <c r="Q844" s="138" t="str">
        <f>IF(L842="","","Nº de estabelecimentos abrangidos")</f>
        <v/>
      </c>
      <c r="R844" s="138" t="str">
        <f t="shared" si="41"/>
        <v/>
      </c>
      <c r="S844" s="138" t="str" cm="1">
        <f t="array" ref="S844">IF(ISBLANK(INDEX('Infraestruturas Recolha'!$AB$31:$AF$105,INT((ROWS($B$1:B243)-1)/5)+1,MOD(ROWS($B$1:B243)-1,5)+1)),"",INDEX('Infraestruturas Recolha'!$AB$31:$AF$105,INT((ROWS($B$1:B243)-1)/5)+1,MOD(ROWS($B$1:B243)-1,5)+1))</f>
        <v/>
      </c>
      <c r="T844" s="138" t="str">
        <f>IF(OR(L844="",'Infraestruturas Recolha'!$X$108="",'Infraestruturas Recolha'!$X$108="(máximo 300 carateres)"),"",'Infraestruturas Recolha'!$X$108)</f>
        <v/>
      </c>
    </row>
    <row r="845" spans="1:20">
      <c r="A845" s="24" t="str">
        <f>IF(I845="","",IF(OR('Identificação da EG'!$B$7=0,'Identificação da EG'!$B$7=""),"",Capa!$C$10))</f>
        <v/>
      </c>
      <c r="B845" s="24" t="str">
        <f>IF(I845="","",IF(OR('Identificação da EG'!$B$7=0,'Identificação da EG'!$B$7=""),"",'Identificação da EG'!$B$7))</f>
        <v/>
      </c>
      <c r="C845" s="24" t="str">
        <f>IF(I845="","",IF(B845="","",VLOOKUP(B845,Auxiliar!$DK$23:$DL$45,2,0)))</f>
        <v/>
      </c>
      <c r="D845" s="24" t="str">
        <f>IF(I845="","",IF(OR('Identificação da EG'!$B$7=0,'Identificação da EG'!$B$7=""),"","Portugal"))</f>
        <v/>
      </c>
      <c r="E845" s="24" t="str">
        <f>IF(I845="","",'Identificação da EG'!$C$7)</f>
        <v/>
      </c>
      <c r="F845" s="24" t="str">
        <f>IF(I845="","",'Identificação da EG'!$E$7)</f>
        <v/>
      </c>
      <c r="G845" s="24" t="str">
        <f t="shared" si="40"/>
        <v/>
      </c>
      <c r="H845" s="24" t="str">
        <f>IF(I845="","",'Identificação da EG'!$D$7)</f>
        <v/>
      </c>
      <c r="I845" s="138" t="str">
        <f t="shared" si="39"/>
        <v/>
      </c>
      <c r="J845" s="138" t="str">
        <v/>
      </c>
      <c r="K845" s="138"/>
      <c r="L845" s="138" t="str">
        <v/>
      </c>
      <c r="M845" s="138"/>
      <c r="N845" s="138" t="str">
        <v/>
      </c>
      <c r="O845" s="138" t="str">
        <v/>
      </c>
      <c r="P845" s="138" t="str">
        <v/>
      </c>
      <c r="Q845" s="138" t="str">
        <f>IF(L843="","","Nº de alojamentos participantes")</f>
        <v/>
      </c>
      <c r="R845" s="138" t="str">
        <f t="shared" si="41"/>
        <v/>
      </c>
      <c r="S845" s="138" t="str" cm="1">
        <f t="array" ref="S845">IF(ISBLANK(INDEX('Infraestruturas Recolha'!$AB$31:$AF$105,INT((ROWS($B$1:B244)-1)/5)+1,MOD(ROWS($B$1:B244)-1,5)+1)),"",INDEX('Infraestruturas Recolha'!$AB$31:$AF$105,INT((ROWS($B$1:B244)-1)/5)+1,MOD(ROWS($B$1:B244)-1,5)+1))</f>
        <v/>
      </c>
      <c r="T845" s="138" t="str">
        <f>IF(OR(L845="",'Infraestruturas Recolha'!$X$108="",'Infraestruturas Recolha'!$X$108="(máximo 300 carateres)"),"",'Infraestruturas Recolha'!$X$108)</f>
        <v/>
      </c>
    </row>
    <row r="846" spans="1:20">
      <c r="A846" s="24" t="str">
        <f>IF(I846="","",IF(OR('Identificação da EG'!$B$7=0,'Identificação da EG'!$B$7=""),"",Capa!$C$10))</f>
        <v/>
      </c>
      <c r="B846" s="24" t="str">
        <f>IF(I846="","",IF(OR('Identificação da EG'!$B$7=0,'Identificação da EG'!$B$7=""),"",'Identificação da EG'!$B$7))</f>
        <v/>
      </c>
      <c r="C846" s="24" t="str">
        <f>IF(I846="","",IF(B846="","",VLOOKUP(B846,Auxiliar!$DK$23:$DL$45,2,0)))</f>
        <v/>
      </c>
      <c r="D846" s="24" t="str">
        <f>IF(I846="","",IF(OR('Identificação da EG'!$B$7=0,'Identificação da EG'!$B$7=""),"","Portugal"))</f>
        <v/>
      </c>
      <c r="E846" s="24" t="str">
        <f>IF(I846="","",'Identificação da EG'!$C$7)</f>
        <v/>
      </c>
      <c r="F846" s="24" t="str">
        <f>IF(I846="","",'Identificação da EG'!$E$7)</f>
        <v/>
      </c>
      <c r="G846" s="24" t="str">
        <f t="shared" si="40"/>
        <v/>
      </c>
      <c r="H846" s="24" t="str">
        <f>IF(I846="","",'Identificação da EG'!$D$7)</f>
        <v/>
      </c>
      <c r="I846" s="138" t="str">
        <f t="shared" si="39"/>
        <v/>
      </c>
      <c r="J846" s="138" t="str">
        <v/>
      </c>
      <c r="K846" s="138"/>
      <c r="L846" s="138" t="str">
        <v/>
      </c>
      <c r="M846" s="138"/>
      <c r="N846" s="138" t="str">
        <v/>
      </c>
      <c r="O846" s="138" t="str">
        <v/>
      </c>
      <c r="P846" s="138" t="str">
        <v/>
      </c>
      <c r="Q846" s="138" t="str">
        <f>IF(L844="","","Nº de estabelecimentos participantes")</f>
        <v/>
      </c>
      <c r="R846" s="138" t="str">
        <f t="shared" si="41"/>
        <v/>
      </c>
      <c r="S846" s="138" t="str" cm="1">
        <f t="array" ref="S846">IF(ISBLANK(INDEX('Infraestruturas Recolha'!$AB$31:$AF$105,INT((ROWS($B$1:B245)-1)/5)+1,MOD(ROWS($B$1:B245)-1,5)+1)),"",INDEX('Infraestruturas Recolha'!$AB$31:$AF$105,INT((ROWS($B$1:B245)-1)/5)+1,MOD(ROWS($B$1:B245)-1,5)+1))</f>
        <v/>
      </c>
      <c r="T846" s="138" t="str">
        <f>IF(OR(L846="",'Infraestruturas Recolha'!$X$108="",'Infraestruturas Recolha'!$X$108="(máximo 300 carateres)"),"",'Infraestruturas Recolha'!$X$108)</f>
        <v/>
      </c>
    </row>
    <row r="847" spans="1:20">
      <c r="A847" s="24" t="str">
        <f>IF(I847="","",IF(OR('Identificação da EG'!$B$7=0,'Identificação da EG'!$B$7=""),"",Capa!$C$10))</f>
        <v/>
      </c>
      <c r="B847" s="24" t="str">
        <f>IF(I847="","",IF(OR('Identificação da EG'!$B$7=0,'Identificação da EG'!$B$7=""),"",'Identificação da EG'!$B$7))</f>
        <v/>
      </c>
      <c r="C847" s="24" t="str">
        <f>IF(I847="","",IF(B847="","",VLOOKUP(B847,Auxiliar!$DK$23:$DL$45,2,0)))</f>
        <v/>
      </c>
      <c r="D847" s="24" t="str">
        <f>IF(I847="","",IF(OR('Identificação da EG'!$B$7=0,'Identificação da EG'!$B$7=""),"","Portugal"))</f>
        <v/>
      </c>
      <c r="E847" s="24" t="str">
        <f>IF(I847="","",'Identificação da EG'!$C$7)</f>
        <v/>
      </c>
      <c r="F847" s="24" t="str">
        <f>IF(I847="","",'Identificação da EG'!$E$7)</f>
        <v/>
      </c>
      <c r="G847" s="24" t="str">
        <f t="shared" si="40"/>
        <v/>
      </c>
      <c r="H847" s="24" t="str">
        <f>IF(I847="","",'Identificação da EG'!$D$7)</f>
        <v/>
      </c>
      <c r="I847" s="138" t="str">
        <f t="shared" si="39"/>
        <v/>
      </c>
      <c r="J847" s="138" t="str">
        <v/>
      </c>
      <c r="K847" s="138"/>
      <c r="L847" s="138" t="str">
        <v/>
      </c>
      <c r="M847" s="138"/>
      <c r="N847" s="138" t="str">
        <v/>
      </c>
      <c r="O847" s="138" t="str">
        <v/>
      </c>
      <c r="P847" s="138" t="str">
        <v/>
      </c>
      <c r="Q847" s="138" t="str">
        <f>IF(L847="","","Nº de infraestruturas")</f>
        <v/>
      </c>
      <c r="R847" s="138" t="str">
        <f t="shared" si="41"/>
        <v/>
      </c>
      <c r="S847" s="138" t="str" cm="1">
        <f t="array" ref="S847">IF(ISBLANK(INDEX('Infraestruturas Recolha'!$AB$31:$AF$105,INT((ROWS($B$1:B246)-1)/5)+1,MOD(ROWS($B$1:B246)-1,5)+1)),"",INDEX('Infraestruturas Recolha'!$AB$31:$AF$105,INT((ROWS($B$1:B246)-1)/5)+1,MOD(ROWS($B$1:B246)-1,5)+1))</f>
        <v/>
      </c>
      <c r="T847" s="138" t="str">
        <f>IF(OR(L847="",'Infraestruturas Recolha'!$X$108="",'Infraestruturas Recolha'!$X$108="(máximo 300 carateres)"),"",'Infraestruturas Recolha'!$X$108)</f>
        <v/>
      </c>
    </row>
    <row r="848" spans="1:20">
      <c r="A848" s="24" t="str">
        <f>IF(I848="","",IF(OR('Identificação da EG'!$B$7=0,'Identificação da EG'!$B$7=""),"",Capa!$C$10))</f>
        <v/>
      </c>
      <c r="B848" s="24" t="str">
        <f>IF(I848="","",IF(OR('Identificação da EG'!$B$7=0,'Identificação da EG'!$B$7=""),"",'Identificação da EG'!$B$7))</f>
        <v/>
      </c>
      <c r="C848" s="24" t="str">
        <f>IF(I848="","",IF(B848="","",VLOOKUP(B848,Auxiliar!$DK$23:$DL$45,2,0)))</f>
        <v/>
      </c>
      <c r="D848" s="24" t="str">
        <f>IF(I848="","",IF(OR('Identificação da EG'!$B$7=0,'Identificação da EG'!$B$7=""),"","Portugal"))</f>
        <v/>
      </c>
      <c r="E848" s="24" t="str">
        <f>IF(I848="","",'Identificação da EG'!$C$7)</f>
        <v/>
      </c>
      <c r="F848" s="24" t="str">
        <f>IF(I848="","",'Identificação da EG'!$E$7)</f>
        <v/>
      </c>
      <c r="G848" s="24" t="str">
        <f t="shared" si="40"/>
        <v/>
      </c>
      <c r="H848" s="24" t="str">
        <f>IF(I848="","",'Identificação da EG'!$D$7)</f>
        <v/>
      </c>
      <c r="I848" s="138" t="str">
        <f t="shared" si="39"/>
        <v/>
      </c>
      <c r="J848" s="138" t="str">
        <v/>
      </c>
      <c r="K848" s="138"/>
      <c r="L848" s="138" t="str">
        <v/>
      </c>
      <c r="M848" s="138"/>
      <c r="N848" s="138" t="str">
        <v/>
      </c>
      <c r="O848" s="138" t="str">
        <v/>
      </c>
      <c r="P848" s="138" t="str">
        <v/>
      </c>
      <c r="Q848" s="138" t="str">
        <f>IF(L847="","","Nº de alojamentos abrangidos")</f>
        <v/>
      </c>
      <c r="R848" s="138" t="str">
        <f t="shared" si="41"/>
        <v/>
      </c>
      <c r="S848" s="138" t="str" cm="1">
        <f t="array" ref="S848">IF(ISBLANK(INDEX('Infraestruturas Recolha'!$AB$31:$AF$105,INT((ROWS($B$1:B247)-1)/5)+1,MOD(ROWS($B$1:B247)-1,5)+1)),"",INDEX('Infraestruturas Recolha'!$AB$31:$AF$105,INT((ROWS($B$1:B247)-1)/5)+1,MOD(ROWS($B$1:B247)-1,5)+1))</f>
        <v/>
      </c>
      <c r="T848" s="138" t="str">
        <f>IF(OR(L848="",'Infraestruturas Recolha'!$X$108="",'Infraestruturas Recolha'!$X$108="(máximo 300 carateres)"),"",'Infraestruturas Recolha'!$X$108)</f>
        <v/>
      </c>
    </row>
    <row r="849" spans="1:20">
      <c r="A849" s="24" t="str">
        <f>IF(I849="","",IF(OR('Identificação da EG'!$B$7=0,'Identificação da EG'!$B$7=""),"",Capa!$C$10))</f>
        <v/>
      </c>
      <c r="B849" s="24" t="str">
        <f>IF(I849="","",IF(OR('Identificação da EG'!$B$7=0,'Identificação da EG'!$B$7=""),"",'Identificação da EG'!$B$7))</f>
        <v/>
      </c>
      <c r="C849" s="24" t="str">
        <f>IF(I849="","",IF(B849="","",VLOOKUP(B849,Auxiliar!$DK$23:$DL$45,2,0)))</f>
        <v/>
      </c>
      <c r="D849" s="24" t="str">
        <f>IF(I849="","",IF(OR('Identificação da EG'!$B$7=0,'Identificação da EG'!$B$7=""),"","Portugal"))</f>
        <v/>
      </c>
      <c r="E849" s="24" t="str">
        <f>IF(I849="","",'Identificação da EG'!$C$7)</f>
        <v/>
      </c>
      <c r="F849" s="24" t="str">
        <f>IF(I849="","",'Identificação da EG'!$E$7)</f>
        <v/>
      </c>
      <c r="G849" s="24" t="str">
        <f t="shared" si="40"/>
        <v/>
      </c>
      <c r="H849" s="24" t="str">
        <f>IF(I849="","",'Identificação da EG'!$D$7)</f>
        <v/>
      </c>
      <c r="I849" s="138" t="str">
        <f t="shared" si="39"/>
        <v/>
      </c>
      <c r="J849" s="138" t="str">
        <v/>
      </c>
      <c r="K849" s="138"/>
      <c r="L849" s="138" t="str">
        <v/>
      </c>
      <c r="M849" s="138"/>
      <c r="N849" s="138" t="str">
        <v/>
      </c>
      <c r="O849" s="138" t="str">
        <v/>
      </c>
      <c r="P849" s="138" t="str">
        <v/>
      </c>
      <c r="Q849" s="138" t="str">
        <f>IF(L847="","","Nº de estabelecimentos abrangidos")</f>
        <v/>
      </c>
      <c r="R849" s="138" t="str">
        <f t="shared" si="41"/>
        <v/>
      </c>
      <c r="S849" s="138" t="str" cm="1">
        <f t="array" ref="S849">IF(ISBLANK(INDEX('Infraestruturas Recolha'!$AB$31:$AF$105,INT((ROWS($B$1:B248)-1)/5)+1,MOD(ROWS($B$1:B248)-1,5)+1)),"",INDEX('Infraestruturas Recolha'!$AB$31:$AF$105,INT((ROWS($B$1:B248)-1)/5)+1,MOD(ROWS($B$1:B248)-1,5)+1))</f>
        <v/>
      </c>
      <c r="T849" s="138" t="str">
        <f>IF(OR(L849="",'Infraestruturas Recolha'!$X$108="",'Infraestruturas Recolha'!$X$108="(máximo 300 carateres)"),"",'Infraestruturas Recolha'!$X$108)</f>
        <v/>
      </c>
    </row>
    <row r="850" spans="1:20">
      <c r="A850" s="24" t="str">
        <f>IF(I850="","",IF(OR('Identificação da EG'!$B$7=0,'Identificação da EG'!$B$7=""),"",Capa!$C$10))</f>
        <v/>
      </c>
      <c r="B850" s="24" t="str">
        <f>IF(I850="","",IF(OR('Identificação da EG'!$B$7=0,'Identificação da EG'!$B$7=""),"",'Identificação da EG'!$B$7))</f>
        <v/>
      </c>
      <c r="C850" s="24" t="str">
        <f>IF(I850="","",IF(B850="","",VLOOKUP(B850,Auxiliar!$DK$23:$DL$45,2,0)))</f>
        <v/>
      </c>
      <c r="D850" s="24" t="str">
        <f>IF(I850="","",IF(OR('Identificação da EG'!$B$7=0,'Identificação da EG'!$B$7=""),"","Portugal"))</f>
        <v/>
      </c>
      <c r="E850" s="24" t="str">
        <f>IF(I850="","",'Identificação da EG'!$C$7)</f>
        <v/>
      </c>
      <c r="F850" s="24" t="str">
        <f>IF(I850="","",'Identificação da EG'!$E$7)</f>
        <v/>
      </c>
      <c r="G850" s="24" t="str">
        <f t="shared" si="40"/>
        <v/>
      </c>
      <c r="H850" s="24" t="str">
        <f>IF(I850="","",'Identificação da EG'!$D$7)</f>
        <v/>
      </c>
      <c r="I850" s="138" t="str">
        <f t="shared" si="39"/>
        <v/>
      </c>
      <c r="J850" s="138" t="str">
        <v/>
      </c>
      <c r="K850" s="138"/>
      <c r="L850" s="138" t="str">
        <v/>
      </c>
      <c r="M850" s="138"/>
      <c r="N850" s="138" t="str">
        <v/>
      </c>
      <c r="O850" s="138" t="str">
        <v/>
      </c>
      <c r="P850" s="138" t="str">
        <v/>
      </c>
      <c r="Q850" s="138" t="str">
        <f>IF(L848="","","Nº de alojamentos participantes")</f>
        <v/>
      </c>
      <c r="R850" s="138" t="str">
        <f t="shared" si="41"/>
        <v/>
      </c>
      <c r="S850" s="138" t="str" cm="1">
        <f t="array" ref="S850">IF(ISBLANK(INDEX('Infraestruturas Recolha'!$AB$31:$AF$105,INT((ROWS($B$1:B249)-1)/5)+1,MOD(ROWS($B$1:B249)-1,5)+1)),"",INDEX('Infraestruturas Recolha'!$AB$31:$AF$105,INT((ROWS($B$1:B249)-1)/5)+1,MOD(ROWS($B$1:B249)-1,5)+1))</f>
        <v/>
      </c>
      <c r="T850" s="138" t="str">
        <f>IF(OR(L850="",'Infraestruturas Recolha'!$X$108="",'Infraestruturas Recolha'!$X$108="(máximo 300 carateres)"),"",'Infraestruturas Recolha'!$X$108)</f>
        <v/>
      </c>
    </row>
    <row r="851" spans="1:20">
      <c r="A851" s="24" t="str">
        <f>IF(I851="","",IF(OR('Identificação da EG'!$B$7=0,'Identificação da EG'!$B$7=""),"",Capa!$C$10))</f>
        <v/>
      </c>
      <c r="B851" s="24" t="str">
        <f>IF(I851="","",IF(OR('Identificação da EG'!$B$7=0,'Identificação da EG'!$B$7=""),"",'Identificação da EG'!$B$7))</f>
        <v/>
      </c>
      <c r="C851" s="24" t="str">
        <f>IF(I851="","",IF(B851="","",VLOOKUP(B851,Auxiliar!$DK$23:$DL$45,2,0)))</f>
        <v/>
      </c>
      <c r="D851" s="24" t="str">
        <f>IF(I851="","",IF(OR('Identificação da EG'!$B$7=0,'Identificação da EG'!$B$7=""),"","Portugal"))</f>
        <v/>
      </c>
      <c r="E851" s="24" t="str">
        <f>IF(I851="","",'Identificação da EG'!$C$7)</f>
        <v/>
      </c>
      <c r="F851" s="24" t="str">
        <f>IF(I851="","",'Identificação da EG'!$E$7)</f>
        <v/>
      </c>
      <c r="G851" s="24" t="str">
        <f t="shared" si="40"/>
        <v/>
      </c>
      <c r="H851" s="24" t="str">
        <f>IF(I851="","",'Identificação da EG'!$D$7)</f>
        <v/>
      </c>
      <c r="I851" s="138" t="str">
        <f t="shared" si="39"/>
        <v/>
      </c>
      <c r="J851" s="138" t="str">
        <v/>
      </c>
      <c r="K851" s="138"/>
      <c r="L851" s="138" t="str">
        <v/>
      </c>
      <c r="M851" s="138"/>
      <c r="N851" s="138" t="str">
        <v/>
      </c>
      <c r="O851" s="138" t="str">
        <v/>
      </c>
      <c r="P851" s="138" t="str">
        <v/>
      </c>
      <c r="Q851" s="138" t="str">
        <f>IF(L849="","","Nº de estabelecimentos participantes")</f>
        <v/>
      </c>
      <c r="R851" s="138" t="str">
        <f t="shared" si="41"/>
        <v/>
      </c>
      <c r="S851" s="138" t="str" cm="1">
        <f t="array" ref="S851">IF(ISBLANK(INDEX('Infraestruturas Recolha'!$AB$31:$AF$105,INT((ROWS($B$1:B250)-1)/5)+1,MOD(ROWS($B$1:B250)-1,5)+1)),"",INDEX('Infraestruturas Recolha'!$AB$31:$AF$105,INT((ROWS($B$1:B250)-1)/5)+1,MOD(ROWS($B$1:B250)-1,5)+1))</f>
        <v/>
      </c>
      <c r="T851" s="138" t="str">
        <f>IF(OR(L851="",'Infraestruturas Recolha'!$X$108="",'Infraestruturas Recolha'!$X$108="(máximo 300 carateres)"),"",'Infraestruturas Recolha'!$X$108)</f>
        <v/>
      </c>
    </row>
    <row r="852" spans="1:20">
      <c r="A852" s="24" t="str">
        <f>IF(I852="","",IF(OR('Identificação da EG'!$B$7=0,'Identificação da EG'!$B$7=""),"",Capa!$C$10))</f>
        <v/>
      </c>
      <c r="B852" s="24" t="str">
        <f>IF(I852="","",IF(OR('Identificação da EG'!$B$7=0,'Identificação da EG'!$B$7=""),"",'Identificação da EG'!$B$7))</f>
        <v/>
      </c>
      <c r="C852" s="24" t="str">
        <f>IF(I852="","",IF(B852="","",VLOOKUP(B852,Auxiliar!$DK$23:$DL$45,2,0)))</f>
        <v/>
      </c>
      <c r="D852" s="24" t="str">
        <f>IF(I852="","",IF(OR('Identificação da EG'!$B$7=0,'Identificação da EG'!$B$7=""),"","Portugal"))</f>
        <v/>
      </c>
      <c r="E852" s="24" t="str">
        <f>IF(I852="","",'Identificação da EG'!$C$7)</f>
        <v/>
      </c>
      <c r="F852" s="24" t="str">
        <f>IF(I852="","",'Identificação da EG'!$E$7)</f>
        <v/>
      </c>
      <c r="G852" s="24" t="str">
        <f t="shared" si="40"/>
        <v/>
      </c>
      <c r="H852" s="24" t="str">
        <f>IF(I852="","",'Identificação da EG'!$D$7)</f>
        <v/>
      </c>
      <c r="I852" s="138" t="str">
        <f t="shared" si="39"/>
        <v/>
      </c>
      <c r="J852" s="138" t="str">
        <v/>
      </c>
      <c r="K852" s="138"/>
      <c r="L852" s="138" t="str">
        <v/>
      </c>
      <c r="M852" s="138"/>
      <c r="N852" s="138" t="str">
        <v/>
      </c>
      <c r="O852" s="138" t="str">
        <v/>
      </c>
      <c r="P852" s="138" t="str">
        <v/>
      </c>
      <c r="Q852" s="138" t="str">
        <f>IF(L852="","","Nº de infraestruturas")</f>
        <v/>
      </c>
      <c r="R852" s="138" t="str">
        <f t="shared" si="41"/>
        <v/>
      </c>
      <c r="S852" s="138" t="str" cm="1">
        <f t="array" ref="S852">IF(ISBLANK(INDEX('Infraestruturas Recolha'!$AB$31:$AF$105,INT((ROWS($B$1:B251)-1)/5)+1,MOD(ROWS($B$1:B251)-1,5)+1)),"",INDEX('Infraestruturas Recolha'!$AB$31:$AF$105,INT((ROWS($B$1:B251)-1)/5)+1,MOD(ROWS($B$1:B251)-1,5)+1))</f>
        <v/>
      </c>
      <c r="T852" s="138" t="str">
        <f>IF(OR(L852="",'Infraestruturas Recolha'!$X$108="",'Infraestruturas Recolha'!$X$108="(máximo 300 carateres)"),"",'Infraestruturas Recolha'!$X$108)</f>
        <v/>
      </c>
    </row>
    <row r="853" spans="1:20">
      <c r="A853" s="24" t="str">
        <f>IF(I853="","",IF(OR('Identificação da EG'!$B$7=0,'Identificação da EG'!$B$7=""),"",Capa!$C$10))</f>
        <v/>
      </c>
      <c r="B853" s="24" t="str">
        <f>IF(I853="","",IF(OR('Identificação da EG'!$B$7=0,'Identificação da EG'!$B$7=""),"",'Identificação da EG'!$B$7))</f>
        <v/>
      </c>
      <c r="C853" s="24" t="str">
        <f>IF(I853="","",IF(B853="","",VLOOKUP(B853,Auxiliar!$DK$23:$DL$45,2,0)))</f>
        <v/>
      </c>
      <c r="D853" s="24" t="str">
        <f>IF(I853="","",IF(OR('Identificação da EG'!$B$7=0,'Identificação da EG'!$B$7=""),"","Portugal"))</f>
        <v/>
      </c>
      <c r="E853" s="24" t="str">
        <f>IF(I853="","",'Identificação da EG'!$C$7)</f>
        <v/>
      </c>
      <c r="F853" s="24" t="str">
        <f>IF(I853="","",'Identificação da EG'!$E$7)</f>
        <v/>
      </c>
      <c r="G853" s="24" t="str">
        <f t="shared" si="40"/>
        <v/>
      </c>
      <c r="H853" s="24" t="str">
        <f>IF(I853="","",'Identificação da EG'!$D$7)</f>
        <v/>
      </c>
      <c r="I853" s="138" t="str">
        <f t="shared" si="39"/>
        <v/>
      </c>
      <c r="J853" s="138" t="str">
        <v/>
      </c>
      <c r="K853" s="138"/>
      <c r="L853" s="138" t="str">
        <v/>
      </c>
      <c r="M853" s="138"/>
      <c r="N853" s="138" t="str">
        <v/>
      </c>
      <c r="O853" s="138" t="str">
        <v/>
      </c>
      <c r="P853" s="138" t="str">
        <v/>
      </c>
      <c r="Q853" s="138" t="str">
        <f>IF(L852="","","Nº de alojamentos abrangidos")</f>
        <v/>
      </c>
      <c r="R853" s="138" t="str">
        <f t="shared" si="41"/>
        <v/>
      </c>
      <c r="S853" s="138" t="str" cm="1">
        <f t="array" ref="S853">IF(ISBLANK(INDEX('Infraestruturas Recolha'!$AB$31:$AF$105,INT((ROWS($B$1:B252)-1)/5)+1,MOD(ROWS($B$1:B252)-1,5)+1)),"",INDEX('Infraestruturas Recolha'!$AB$31:$AF$105,INT((ROWS($B$1:B252)-1)/5)+1,MOD(ROWS($B$1:B252)-1,5)+1))</f>
        <v/>
      </c>
      <c r="T853" s="138" t="str">
        <f>IF(OR(L853="",'Infraestruturas Recolha'!$X$108="",'Infraestruturas Recolha'!$X$108="(máximo 300 carateres)"),"",'Infraestruturas Recolha'!$X$108)</f>
        <v/>
      </c>
    </row>
    <row r="854" spans="1:20">
      <c r="A854" s="24" t="str">
        <f>IF(I854="","",IF(OR('Identificação da EG'!$B$7=0,'Identificação da EG'!$B$7=""),"",Capa!$C$10))</f>
        <v/>
      </c>
      <c r="B854" s="24" t="str">
        <f>IF(I854="","",IF(OR('Identificação da EG'!$B$7=0,'Identificação da EG'!$B$7=""),"",'Identificação da EG'!$B$7))</f>
        <v/>
      </c>
      <c r="C854" s="24" t="str">
        <f>IF(I854="","",IF(B854="","",VLOOKUP(B854,Auxiliar!$DK$23:$DL$45,2,0)))</f>
        <v/>
      </c>
      <c r="D854" s="24" t="str">
        <f>IF(I854="","",IF(OR('Identificação da EG'!$B$7=0,'Identificação da EG'!$B$7=""),"","Portugal"))</f>
        <v/>
      </c>
      <c r="E854" s="24" t="str">
        <f>IF(I854="","",'Identificação da EG'!$C$7)</f>
        <v/>
      </c>
      <c r="F854" s="24" t="str">
        <f>IF(I854="","",'Identificação da EG'!$E$7)</f>
        <v/>
      </c>
      <c r="G854" s="24" t="str">
        <f t="shared" si="40"/>
        <v/>
      </c>
      <c r="H854" s="24" t="str">
        <f>IF(I854="","",'Identificação da EG'!$D$7)</f>
        <v/>
      </c>
      <c r="I854" s="138" t="str">
        <f t="shared" si="39"/>
        <v/>
      </c>
      <c r="J854" s="138" t="str">
        <v/>
      </c>
      <c r="K854" s="138"/>
      <c r="L854" s="138" t="str">
        <v/>
      </c>
      <c r="M854" s="138"/>
      <c r="N854" s="138" t="str">
        <v/>
      </c>
      <c r="O854" s="138" t="str">
        <v/>
      </c>
      <c r="P854" s="138" t="str">
        <v/>
      </c>
      <c r="Q854" s="138" t="str">
        <f>IF(L852="","","Nº de estabelecimentos abrangidos")</f>
        <v/>
      </c>
      <c r="R854" s="138" t="str">
        <f t="shared" si="41"/>
        <v/>
      </c>
      <c r="S854" s="138" t="str" cm="1">
        <f t="array" ref="S854">IF(ISBLANK(INDEX('Infraestruturas Recolha'!$AB$31:$AF$105,INT((ROWS($B$1:B253)-1)/5)+1,MOD(ROWS($B$1:B253)-1,5)+1)),"",INDEX('Infraestruturas Recolha'!$AB$31:$AF$105,INT((ROWS($B$1:B253)-1)/5)+1,MOD(ROWS($B$1:B253)-1,5)+1))</f>
        <v/>
      </c>
      <c r="T854" s="138" t="str">
        <f>IF(OR(L854="",'Infraestruturas Recolha'!$X$108="",'Infraestruturas Recolha'!$X$108="(máximo 300 carateres)"),"",'Infraestruturas Recolha'!$X$108)</f>
        <v/>
      </c>
    </row>
    <row r="855" spans="1:20">
      <c r="A855" s="24" t="str">
        <f>IF(I855="","",IF(OR('Identificação da EG'!$B$7=0,'Identificação da EG'!$B$7=""),"",Capa!$C$10))</f>
        <v/>
      </c>
      <c r="B855" s="24" t="str">
        <f>IF(I855="","",IF(OR('Identificação da EG'!$B$7=0,'Identificação da EG'!$B$7=""),"",'Identificação da EG'!$B$7))</f>
        <v/>
      </c>
      <c r="C855" s="24" t="str">
        <f>IF(I855="","",IF(B855="","",VLOOKUP(B855,Auxiliar!$DK$23:$DL$45,2,0)))</f>
        <v/>
      </c>
      <c r="D855" s="24" t="str">
        <f>IF(I855="","",IF(OR('Identificação da EG'!$B$7=0,'Identificação da EG'!$B$7=""),"","Portugal"))</f>
        <v/>
      </c>
      <c r="E855" s="24" t="str">
        <f>IF(I855="","",'Identificação da EG'!$C$7)</f>
        <v/>
      </c>
      <c r="F855" s="24" t="str">
        <f>IF(I855="","",'Identificação da EG'!$E$7)</f>
        <v/>
      </c>
      <c r="G855" s="24" t="str">
        <f t="shared" si="40"/>
        <v/>
      </c>
      <c r="H855" s="24" t="str">
        <f>IF(I855="","",'Identificação da EG'!$D$7)</f>
        <v/>
      </c>
      <c r="I855" s="138" t="str">
        <f t="shared" si="39"/>
        <v/>
      </c>
      <c r="J855" s="138" t="str">
        <v/>
      </c>
      <c r="K855" s="138"/>
      <c r="L855" s="138" t="str">
        <v/>
      </c>
      <c r="M855" s="138"/>
      <c r="N855" s="138" t="str">
        <v/>
      </c>
      <c r="O855" s="138" t="str">
        <v/>
      </c>
      <c r="P855" s="138" t="str">
        <v/>
      </c>
      <c r="Q855" s="138" t="str">
        <f>IF(L853="","","Nº de alojamentos participantes")</f>
        <v/>
      </c>
      <c r="R855" s="138" t="str">
        <f t="shared" si="41"/>
        <v/>
      </c>
      <c r="S855" s="138" t="str" cm="1">
        <f t="array" ref="S855">IF(ISBLANK(INDEX('Infraestruturas Recolha'!$AB$31:$AF$105,INT((ROWS($B$1:B254)-1)/5)+1,MOD(ROWS($B$1:B254)-1,5)+1)),"",INDEX('Infraestruturas Recolha'!$AB$31:$AF$105,INT((ROWS($B$1:B254)-1)/5)+1,MOD(ROWS($B$1:B254)-1,5)+1))</f>
        <v/>
      </c>
      <c r="T855" s="138" t="str">
        <f>IF(OR(L855="",'Infraestruturas Recolha'!$X$108="",'Infraestruturas Recolha'!$X$108="(máximo 300 carateres)"),"",'Infraestruturas Recolha'!$X$108)</f>
        <v/>
      </c>
    </row>
    <row r="856" spans="1:20">
      <c r="A856" s="24" t="str">
        <f>IF(I856="","",IF(OR('Identificação da EG'!$B$7=0,'Identificação da EG'!$B$7=""),"",Capa!$C$10))</f>
        <v/>
      </c>
      <c r="B856" s="24" t="str">
        <f>IF(I856="","",IF(OR('Identificação da EG'!$B$7=0,'Identificação da EG'!$B$7=""),"",'Identificação da EG'!$B$7))</f>
        <v/>
      </c>
      <c r="C856" s="24" t="str">
        <f>IF(I856="","",IF(B856="","",VLOOKUP(B856,Auxiliar!$DK$23:$DL$45,2,0)))</f>
        <v/>
      </c>
      <c r="D856" s="24" t="str">
        <f>IF(I856="","",IF(OR('Identificação da EG'!$B$7=0,'Identificação da EG'!$B$7=""),"","Portugal"))</f>
        <v/>
      </c>
      <c r="E856" s="24" t="str">
        <f>IF(I856="","",'Identificação da EG'!$C$7)</f>
        <v/>
      </c>
      <c r="F856" s="24" t="str">
        <f>IF(I856="","",'Identificação da EG'!$E$7)</f>
        <v/>
      </c>
      <c r="G856" s="24" t="str">
        <f t="shared" si="40"/>
        <v/>
      </c>
      <c r="H856" s="24" t="str">
        <f>IF(I856="","",'Identificação da EG'!$D$7)</f>
        <v/>
      </c>
      <c r="I856" s="138" t="str">
        <f t="shared" si="39"/>
        <v/>
      </c>
      <c r="J856" s="138" t="str">
        <v/>
      </c>
      <c r="K856" s="138"/>
      <c r="L856" s="138" t="str">
        <v/>
      </c>
      <c r="M856" s="138"/>
      <c r="N856" s="138" t="str">
        <v/>
      </c>
      <c r="O856" s="138" t="str">
        <v/>
      </c>
      <c r="P856" s="138" t="str">
        <v/>
      </c>
      <c r="Q856" s="138" t="str">
        <f>IF(L854="","","Nº de estabelecimentos participantes")</f>
        <v/>
      </c>
      <c r="R856" s="138" t="str">
        <f t="shared" si="41"/>
        <v/>
      </c>
      <c r="S856" s="138" t="str" cm="1">
        <f t="array" ref="S856">IF(ISBLANK(INDEX('Infraestruturas Recolha'!$AB$31:$AF$105,INT((ROWS($B$1:B255)-1)/5)+1,MOD(ROWS($B$1:B255)-1,5)+1)),"",INDEX('Infraestruturas Recolha'!$AB$31:$AF$105,INT((ROWS($B$1:B255)-1)/5)+1,MOD(ROWS($B$1:B255)-1,5)+1))</f>
        <v/>
      </c>
      <c r="T856" s="138" t="str">
        <f>IF(OR(L856="",'Infraestruturas Recolha'!$X$108="",'Infraestruturas Recolha'!$X$108="(máximo 300 carateres)"),"",'Infraestruturas Recolha'!$X$108)</f>
        <v/>
      </c>
    </row>
    <row r="857" spans="1:20">
      <c r="A857" s="24" t="str">
        <f>IF(I857="","",IF(OR('Identificação da EG'!$B$7=0,'Identificação da EG'!$B$7=""),"",Capa!$C$10))</f>
        <v/>
      </c>
      <c r="B857" s="24" t="str">
        <f>IF(I857="","",IF(OR('Identificação da EG'!$B$7=0,'Identificação da EG'!$B$7=""),"",'Identificação da EG'!$B$7))</f>
        <v/>
      </c>
      <c r="C857" s="24" t="str">
        <f>IF(I857="","",IF(B857="","",VLOOKUP(B857,Auxiliar!$DK$23:$DL$45,2,0)))</f>
        <v/>
      </c>
      <c r="D857" s="24" t="str">
        <f>IF(I857="","",IF(OR('Identificação da EG'!$B$7=0,'Identificação da EG'!$B$7=""),"","Portugal"))</f>
        <v/>
      </c>
      <c r="E857" s="24" t="str">
        <f>IF(I857="","",'Identificação da EG'!$C$7)</f>
        <v/>
      </c>
      <c r="F857" s="24" t="str">
        <f>IF(I857="","",'Identificação da EG'!$E$7)</f>
        <v/>
      </c>
      <c r="G857" s="24" t="str">
        <f t="shared" si="40"/>
        <v/>
      </c>
      <c r="H857" s="24" t="str">
        <f>IF(I857="","",'Identificação da EG'!$D$7)</f>
        <v/>
      </c>
      <c r="I857" s="138" t="str">
        <f t="shared" si="39"/>
        <v/>
      </c>
      <c r="J857" s="138" t="str">
        <v/>
      </c>
      <c r="K857" s="138"/>
      <c r="L857" s="138" t="str">
        <v/>
      </c>
      <c r="M857" s="138"/>
      <c r="N857" s="138" t="str">
        <v/>
      </c>
      <c r="O857" s="138" t="str">
        <v/>
      </c>
      <c r="P857" s="138" t="str">
        <v/>
      </c>
      <c r="Q857" s="138" t="str">
        <f>IF(L857="","","Nº de infraestruturas")</f>
        <v/>
      </c>
      <c r="R857" s="138" t="str">
        <f t="shared" si="41"/>
        <v/>
      </c>
      <c r="S857" s="138" t="str" cm="1">
        <f t="array" ref="S857">IF(ISBLANK(INDEX('Infraestruturas Recolha'!$AB$31:$AF$105,INT((ROWS($B$1:B256)-1)/5)+1,MOD(ROWS($B$1:B256)-1,5)+1)),"",INDEX('Infraestruturas Recolha'!$AB$31:$AF$105,INT((ROWS($B$1:B256)-1)/5)+1,MOD(ROWS($B$1:B256)-1,5)+1))</f>
        <v/>
      </c>
      <c r="T857" s="138" t="str">
        <f>IF(OR(L857="",'Infraestruturas Recolha'!$X$108="",'Infraestruturas Recolha'!$X$108="(máximo 300 carateres)"),"",'Infraestruturas Recolha'!$X$108)</f>
        <v/>
      </c>
    </row>
    <row r="858" spans="1:20">
      <c r="A858" s="24" t="str">
        <f>IF(I858="","",IF(OR('Identificação da EG'!$B$7=0,'Identificação da EG'!$B$7=""),"",Capa!$C$10))</f>
        <v/>
      </c>
      <c r="B858" s="24" t="str">
        <f>IF(I858="","",IF(OR('Identificação da EG'!$B$7=0,'Identificação da EG'!$B$7=""),"",'Identificação da EG'!$B$7))</f>
        <v/>
      </c>
      <c r="C858" s="24" t="str">
        <f>IF(I858="","",IF(B858="","",VLOOKUP(B858,Auxiliar!$DK$23:$DL$45,2,0)))</f>
        <v/>
      </c>
      <c r="D858" s="24" t="str">
        <f>IF(I858="","",IF(OR('Identificação da EG'!$B$7=0,'Identificação da EG'!$B$7=""),"","Portugal"))</f>
        <v/>
      </c>
      <c r="E858" s="24" t="str">
        <f>IF(I858="","",'Identificação da EG'!$C$7)</f>
        <v/>
      </c>
      <c r="F858" s="24" t="str">
        <f>IF(I858="","",'Identificação da EG'!$E$7)</f>
        <v/>
      </c>
      <c r="G858" s="24" t="str">
        <f t="shared" si="40"/>
        <v/>
      </c>
      <c r="H858" s="24" t="str">
        <f>IF(I858="","",'Identificação da EG'!$D$7)</f>
        <v/>
      </c>
      <c r="I858" s="138" t="str">
        <f t="shared" si="39"/>
        <v/>
      </c>
      <c r="J858" s="138" t="str">
        <v/>
      </c>
      <c r="K858" s="138"/>
      <c r="L858" s="138" t="str">
        <v/>
      </c>
      <c r="M858" s="138"/>
      <c r="N858" s="138" t="str">
        <v/>
      </c>
      <c r="O858" s="138" t="str">
        <v/>
      </c>
      <c r="P858" s="138" t="str">
        <v/>
      </c>
      <c r="Q858" s="138" t="str">
        <f>IF(L857="","","Nº de alojamentos abrangidos")</f>
        <v/>
      </c>
      <c r="R858" s="138" t="str">
        <f t="shared" si="41"/>
        <v/>
      </c>
      <c r="S858" s="138" t="str" cm="1">
        <f t="array" ref="S858">IF(ISBLANK(INDEX('Infraestruturas Recolha'!$AB$31:$AF$105,INT((ROWS($B$1:B257)-1)/5)+1,MOD(ROWS($B$1:B257)-1,5)+1)),"",INDEX('Infraestruturas Recolha'!$AB$31:$AF$105,INT((ROWS($B$1:B257)-1)/5)+1,MOD(ROWS($B$1:B257)-1,5)+1))</f>
        <v/>
      </c>
      <c r="T858" s="138" t="str">
        <f>IF(OR(L858="",'Infraestruturas Recolha'!$X$108="",'Infraestruturas Recolha'!$X$108="(máximo 300 carateres)"),"",'Infraestruturas Recolha'!$X$108)</f>
        <v/>
      </c>
    </row>
    <row r="859" spans="1:20">
      <c r="A859" s="24" t="str">
        <f>IF(I859="","",IF(OR('Identificação da EG'!$B$7=0,'Identificação da EG'!$B$7=""),"",Capa!$C$10))</f>
        <v/>
      </c>
      <c r="B859" s="24" t="str">
        <f>IF(I859="","",IF(OR('Identificação da EG'!$B$7=0,'Identificação da EG'!$B$7=""),"",'Identificação da EG'!$B$7))</f>
        <v/>
      </c>
      <c r="C859" s="24" t="str">
        <f>IF(I859="","",IF(B859="","",VLOOKUP(B859,Auxiliar!$DK$23:$DL$45,2,0)))</f>
        <v/>
      </c>
      <c r="D859" s="24" t="str">
        <f>IF(I859="","",IF(OR('Identificação da EG'!$B$7=0,'Identificação da EG'!$B$7=""),"","Portugal"))</f>
        <v/>
      </c>
      <c r="E859" s="24" t="str">
        <f>IF(I859="","",'Identificação da EG'!$C$7)</f>
        <v/>
      </c>
      <c r="F859" s="24" t="str">
        <f>IF(I859="","",'Identificação da EG'!$E$7)</f>
        <v/>
      </c>
      <c r="G859" s="24" t="str">
        <f t="shared" si="40"/>
        <v/>
      </c>
      <c r="H859" s="24" t="str">
        <f>IF(I859="","",'Identificação da EG'!$D$7)</f>
        <v/>
      </c>
      <c r="I859" s="138" t="str">
        <f t="shared" ref="I859:I922" si="42">IF(L859="","","Recolha seletiva de biorresíduos verdes")</f>
        <v/>
      </c>
      <c r="J859" s="138" t="str">
        <v/>
      </c>
      <c r="K859" s="138"/>
      <c r="L859" s="138" t="str">
        <v/>
      </c>
      <c r="M859" s="138"/>
      <c r="N859" s="138" t="str">
        <v/>
      </c>
      <c r="O859" s="138" t="str">
        <v/>
      </c>
      <c r="P859" s="138" t="str">
        <v/>
      </c>
      <c r="Q859" s="138" t="str">
        <f>IF(L857="","","Nº de estabelecimentos abrangidos")</f>
        <v/>
      </c>
      <c r="R859" s="138" t="str">
        <f t="shared" si="41"/>
        <v/>
      </c>
      <c r="S859" s="138" t="str" cm="1">
        <f t="array" ref="S859">IF(ISBLANK(INDEX('Infraestruturas Recolha'!$AB$31:$AF$105,INT((ROWS($B$1:B258)-1)/5)+1,MOD(ROWS($B$1:B258)-1,5)+1)),"",INDEX('Infraestruturas Recolha'!$AB$31:$AF$105,INT((ROWS($B$1:B258)-1)/5)+1,MOD(ROWS($B$1:B258)-1,5)+1))</f>
        <v/>
      </c>
      <c r="T859" s="138" t="str">
        <f>IF(OR(L859="",'Infraestruturas Recolha'!$X$108="",'Infraestruturas Recolha'!$X$108="(máximo 300 carateres)"),"",'Infraestruturas Recolha'!$X$108)</f>
        <v/>
      </c>
    </row>
    <row r="860" spans="1:20">
      <c r="A860" s="24" t="str">
        <f>IF(I860="","",IF(OR('Identificação da EG'!$B$7=0,'Identificação da EG'!$B$7=""),"",Capa!$C$10))</f>
        <v/>
      </c>
      <c r="B860" s="24" t="str">
        <f>IF(I860="","",IF(OR('Identificação da EG'!$B$7=0,'Identificação da EG'!$B$7=""),"",'Identificação da EG'!$B$7))</f>
        <v/>
      </c>
      <c r="C860" s="24" t="str">
        <f>IF(I860="","",IF(B860="","",VLOOKUP(B860,Auxiliar!$DK$23:$DL$45,2,0)))</f>
        <v/>
      </c>
      <c r="D860" s="24" t="str">
        <f>IF(I860="","",IF(OR('Identificação da EG'!$B$7=0,'Identificação da EG'!$B$7=""),"","Portugal"))</f>
        <v/>
      </c>
      <c r="E860" s="24" t="str">
        <f>IF(I860="","",'Identificação da EG'!$C$7)</f>
        <v/>
      </c>
      <c r="F860" s="24" t="str">
        <f>IF(I860="","",'Identificação da EG'!$E$7)</f>
        <v/>
      </c>
      <c r="G860" s="24" t="str">
        <f t="shared" si="40"/>
        <v/>
      </c>
      <c r="H860" s="24" t="str">
        <f>IF(I860="","",'Identificação da EG'!$D$7)</f>
        <v/>
      </c>
      <c r="I860" s="138" t="str">
        <f t="shared" si="42"/>
        <v/>
      </c>
      <c r="J860" s="138" t="str">
        <v/>
      </c>
      <c r="K860" s="138"/>
      <c r="L860" s="138" t="str">
        <v/>
      </c>
      <c r="M860" s="138"/>
      <c r="N860" s="138" t="str">
        <v/>
      </c>
      <c r="O860" s="138" t="str">
        <v/>
      </c>
      <c r="P860" s="138" t="str">
        <v/>
      </c>
      <c r="Q860" s="138" t="str">
        <f>IF(L858="","","Nº de alojamentos participantes")</f>
        <v/>
      </c>
      <c r="R860" s="138" t="str">
        <f t="shared" si="41"/>
        <v/>
      </c>
      <c r="S860" s="138" t="str" cm="1">
        <f t="array" ref="S860">IF(ISBLANK(INDEX('Infraestruturas Recolha'!$AB$31:$AF$105,INT((ROWS($B$1:B259)-1)/5)+1,MOD(ROWS($B$1:B259)-1,5)+1)),"",INDEX('Infraestruturas Recolha'!$AB$31:$AF$105,INT((ROWS($B$1:B259)-1)/5)+1,MOD(ROWS($B$1:B259)-1,5)+1))</f>
        <v/>
      </c>
      <c r="T860" s="138" t="str">
        <f>IF(OR(L860="",'Infraestruturas Recolha'!$X$108="",'Infraestruturas Recolha'!$X$108="(máximo 300 carateres)"),"",'Infraestruturas Recolha'!$X$108)</f>
        <v/>
      </c>
    </row>
    <row r="861" spans="1:20">
      <c r="A861" s="24" t="str">
        <f>IF(I861="","",IF(OR('Identificação da EG'!$B$7=0,'Identificação da EG'!$B$7=""),"",Capa!$C$10))</f>
        <v/>
      </c>
      <c r="B861" s="24" t="str">
        <f>IF(I861="","",IF(OR('Identificação da EG'!$B$7=0,'Identificação da EG'!$B$7=""),"",'Identificação da EG'!$B$7))</f>
        <v/>
      </c>
      <c r="C861" s="24" t="str">
        <f>IF(I861="","",IF(B861="","",VLOOKUP(B861,Auxiliar!$DK$23:$DL$45,2,0)))</f>
        <v/>
      </c>
      <c r="D861" s="24" t="str">
        <f>IF(I861="","",IF(OR('Identificação da EG'!$B$7=0,'Identificação da EG'!$B$7=""),"","Portugal"))</f>
        <v/>
      </c>
      <c r="E861" s="24" t="str">
        <f>IF(I861="","",'Identificação da EG'!$C$7)</f>
        <v/>
      </c>
      <c r="F861" s="24" t="str">
        <f>IF(I861="","",'Identificação da EG'!$E$7)</f>
        <v/>
      </c>
      <c r="G861" s="24" t="str">
        <f t="shared" si="40"/>
        <v/>
      </c>
      <c r="H861" s="24" t="str">
        <f>IF(I861="","",'Identificação da EG'!$D$7)</f>
        <v/>
      </c>
      <c r="I861" s="138" t="str">
        <f t="shared" si="42"/>
        <v/>
      </c>
      <c r="J861" s="138" t="str">
        <v/>
      </c>
      <c r="K861" s="138"/>
      <c r="L861" s="138" t="str">
        <v/>
      </c>
      <c r="M861" s="138"/>
      <c r="N861" s="138" t="str">
        <v/>
      </c>
      <c r="O861" s="138" t="str">
        <v/>
      </c>
      <c r="P861" s="138" t="str">
        <v/>
      </c>
      <c r="Q861" s="138" t="str">
        <f>IF(L859="","","Nº de estabelecimentos participantes")</f>
        <v/>
      </c>
      <c r="R861" s="138" t="str">
        <f t="shared" si="41"/>
        <v/>
      </c>
      <c r="S861" s="138" t="str" cm="1">
        <f t="array" ref="S861">IF(ISBLANK(INDEX('Infraestruturas Recolha'!$AB$31:$AF$105,INT((ROWS($B$1:B260)-1)/5)+1,MOD(ROWS($B$1:B260)-1,5)+1)),"",INDEX('Infraestruturas Recolha'!$AB$31:$AF$105,INT((ROWS($B$1:B260)-1)/5)+1,MOD(ROWS($B$1:B260)-1,5)+1))</f>
        <v/>
      </c>
      <c r="T861" s="138" t="str">
        <f>IF(OR(L861="",'Infraestruturas Recolha'!$X$108="",'Infraestruturas Recolha'!$X$108="(máximo 300 carateres)"),"",'Infraestruturas Recolha'!$X$108)</f>
        <v/>
      </c>
    </row>
    <row r="862" spans="1:20">
      <c r="A862" s="24" t="str">
        <f>IF(I862="","",IF(OR('Identificação da EG'!$B$7=0,'Identificação da EG'!$B$7=""),"",Capa!$C$10))</f>
        <v/>
      </c>
      <c r="B862" s="24" t="str">
        <f>IF(I862="","",IF(OR('Identificação da EG'!$B$7=0,'Identificação da EG'!$B$7=""),"",'Identificação da EG'!$B$7))</f>
        <v/>
      </c>
      <c r="C862" s="24" t="str">
        <f>IF(I862="","",IF(B862="","",VLOOKUP(B862,Auxiliar!$DK$23:$DL$45,2,0)))</f>
        <v/>
      </c>
      <c r="D862" s="24" t="str">
        <f>IF(I862="","",IF(OR('Identificação da EG'!$B$7=0,'Identificação da EG'!$B$7=""),"","Portugal"))</f>
        <v/>
      </c>
      <c r="E862" s="24" t="str">
        <f>IF(I862="","",'Identificação da EG'!$C$7)</f>
        <v/>
      </c>
      <c r="F862" s="24" t="str">
        <f>IF(I862="","",'Identificação da EG'!$E$7)</f>
        <v/>
      </c>
      <c r="G862" s="24" t="str">
        <f t="shared" si="40"/>
        <v/>
      </c>
      <c r="H862" s="24" t="str">
        <f>IF(I862="","",'Identificação da EG'!$D$7)</f>
        <v/>
      </c>
      <c r="I862" s="138" t="str">
        <f t="shared" si="42"/>
        <v/>
      </c>
      <c r="J862" s="138" t="str">
        <v/>
      </c>
      <c r="K862" s="138"/>
      <c r="L862" s="138" t="str">
        <v/>
      </c>
      <c r="M862" s="138"/>
      <c r="N862" s="138" t="str">
        <v/>
      </c>
      <c r="O862" s="138" t="str">
        <v/>
      </c>
      <c r="P862" s="138" t="str">
        <v/>
      </c>
      <c r="Q862" s="138" t="str">
        <f>IF(L862="","","Nº de infraestruturas")</f>
        <v/>
      </c>
      <c r="R862" s="138" t="str">
        <f t="shared" si="41"/>
        <v/>
      </c>
      <c r="S862" s="138" t="str" cm="1">
        <f t="array" ref="S862">IF(ISBLANK(INDEX('Infraestruturas Recolha'!$AB$31:$AF$105,INT((ROWS($B$1:B261)-1)/5)+1,MOD(ROWS($B$1:B261)-1,5)+1)),"",INDEX('Infraestruturas Recolha'!$AB$31:$AF$105,INT((ROWS($B$1:B261)-1)/5)+1,MOD(ROWS($B$1:B261)-1,5)+1))</f>
        <v/>
      </c>
      <c r="T862" s="138" t="str">
        <f>IF(OR(L862="",'Infraestruturas Recolha'!$X$108="",'Infraestruturas Recolha'!$X$108="(máximo 300 carateres)"),"",'Infraestruturas Recolha'!$X$108)</f>
        <v/>
      </c>
    </row>
    <row r="863" spans="1:20">
      <c r="A863" s="24" t="str">
        <f>IF(I863="","",IF(OR('Identificação da EG'!$B$7=0,'Identificação da EG'!$B$7=""),"",Capa!$C$10))</f>
        <v/>
      </c>
      <c r="B863" s="24" t="str">
        <f>IF(I863="","",IF(OR('Identificação da EG'!$B$7=0,'Identificação da EG'!$B$7=""),"",'Identificação da EG'!$B$7))</f>
        <v/>
      </c>
      <c r="C863" s="24" t="str">
        <f>IF(I863="","",IF(B863="","",VLOOKUP(B863,Auxiliar!$DK$23:$DL$45,2,0)))</f>
        <v/>
      </c>
      <c r="D863" s="24" t="str">
        <f>IF(I863="","",IF(OR('Identificação da EG'!$B$7=0,'Identificação da EG'!$B$7=""),"","Portugal"))</f>
        <v/>
      </c>
      <c r="E863" s="24" t="str">
        <f>IF(I863="","",'Identificação da EG'!$C$7)</f>
        <v/>
      </c>
      <c r="F863" s="24" t="str">
        <f>IF(I863="","",'Identificação da EG'!$E$7)</f>
        <v/>
      </c>
      <c r="G863" s="24" t="str">
        <f t="shared" si="40"/>
        <v/>
      </c>
      <c r="H863" s="24" t="str">
        <f>IF(I863="","",'Identificação da EG'!$D$7)</f>
        <v/>
      </c>
      <c r="I863" s="138" t="str">
        <f t="shared" si="42"/>
        <v/>
      </c>
      <c r="J863" s="138" t="str">
        <v/>
      </c>
      <c r="K863" s="138"/>
      <c r="L863" s="138" t="str">
        <v/>
      </c>
      <c r="M863" s="138"/>
      <c r="N863" s="138" t="str">
        <v/>
      </c>
      <c r="O863" s="138" t="str">
        <v/>
      </c>
      <c r="P863" s="138" t="str">
        <v/>
      </c>
      <c r="Q863" s="138" t="str">
        <f>IF(L862="","","Nº de alojamentos abrangidos")</f>
        <v/>
      </c>
      <c r="R863" s="138" t="str">
        <f t="shared" si="41"/>
        <v/>
      </c>
      <c r="S863" s="138" t="str" cm="1">
        <f t="array" ref="S863">IF(ISBLANK(INDEX('Infraestruturas Recolha'!$AB$31:$AF$105,INT((ROWS($B$1:B262)-1)/5)+1,MOD(ROWS($B$1:B262)-1,5)+1)),"",INDEX('Infraestruturas Recolha'!$AB$31:$AF$105,INT((ROWS($B$1:B262)-1)/5)+1,MOD(ROWS($B$1:B262)-1,5)+1))</f>
        <v/>
      </c>
      <c r="T863" s="138" t="str">
        <f>IF(OR(L863="",'Infraestruturas Recolha'!$X$108="",'Infraestruturas Recolha'!$X$108="(máximo 300 carateres)"),"",'Infraestruturas Recolha'!$X$108)</f>
        <v/>
      </c>
    </row>
    <row r="864" spans="1:20">
      <c r="A864" s="24" t="str">
        <f>IF(I864="","",IF(OR('Identificação da EG'!$B$7=0,'Identificação da EG'!$B$7=""),"",Capa!$C$10))</f>
        <v/>
      </c>
      <c r="B864" s="24" t="str">
        <f>IF(I864="","",IF(OR('Identificação da EG'!$B$7=0,'Identificação da EG'!$B$7=""),"",'Identificação da EG'!$B$7))</f>
        <v/>
      </c>
      <c r="C864" s="24" t="str">
        <f>IF(I864="","",IF(B864="","",VLOOKUP(B864,Auxiliar!$DK$23:$DL$45,2,0)))</f>
        <v/>
      </c>
      <c r="D864" s="24" t="str">
        <f>IF(I864="","",IF(OR('Identificação da EG'!$B$7=0,'Identificação da EG'!$B$7=""),"","Portugal"))</f>
        <v/>
      </c>
      <c r="E864" s="24" t="str">
        <f>IF(I864="","",'Identificação da EG'!$C$7)</f>
        <v/>
      </c>
      <c r="F864" s="24" t="str">
        <f>IF(I864="","",'Identificação da EG'!$E$7)</f>
        <v/>
      </c>
      <c r="G864" s="24" t="str">
        <f t="shared" si="40"/>
        <v/>
      </c>
      <c r="H864" s="24" t="str">
        <f>IF(I864="","",'Identificação da EG'!$D$7)</f>
        <v/>
      </c>
      <c r="I864" s="138" t="str">
        <f t="shared" si="42"/>
        <v/>
      </c>
      <c r="J864" s="138" t="str">
        <v/>
      </c>
      <c r="K864" s="138"/>
      <c r="L864" s="138" t="str">
        <v/>
      </c>
      <c r="M864" s="138"/>
      <c r="N864" s="138" t="str">
        <v/>
      </c>
      <c r="O864" s="138" t="str">
        <v/>
      </c>
      <c r="P864" s="138" t="str">
        <v/>
      </c>
      <c r="Q864" s="138" t="str">
        <f>IF(L862="","","Nº de estabelecimentos abrangidos")</f>
        <v/>
      </c>
      <c r="R864" s="138" t="str">
        <f t="shared" si="41"/>
        <v/>
      </c>
      <c r="S864" s="138" t="str" cm="1">
        <f t="array" ref="S864">IF(ISBLANK(INDEX('Infraestruturas Recolha'!$AB$31:$AF$105,INT((ROWS($B$1:B263)-1)/5)+1,MOD(ROWS($B$1:B263)-1,5)+1)),"",INDEX('Infraestruturas Recolha'!$AB$31:$AF$105,INT((ROWS($B$1:B263)-1)/5)+1,MOD(ROWS($B$1:B263)-1,5)+1))</f>
        <v/>
      </c>
      <c r="T864" s="138" t="str">
        <f>IF(OR(L864="",'Infraestruturas Recolha'!$X$108="",'Infraestruturas Recolha'!$X$108="(máximo 300 carateres)"),"",'Infraestruturas Recolha'!$X$108)</f>
        <v/>
      </c>
    </row>
    <row r="865" spans="1:20">
      <c r="A865" s="24" t="str">
        <f>IF(I865="","",IF(OR('Identificação da EG'!$B$7=0,'Identificação da EG'!$B$7=""),"",Capa!$C$10))</f>
        <v/>
      </c>
      <c r="B865" s="24" t="str">
        <f>IF(I865="","",IF(OR('Identificação da EG'!$B$7=0,'Identificação da EG'!$B$7=""),"",'Identificação da EG'!$B$7))</f>
        <v/>
      </c>
      <c r="C865" s="24" t="str">
        <f>IF(I865="","",IF(B865="","",VLOOKUP(B865,Auxiliar!$DK$23:$DL$45,2,0)))</f>
        <v/>
      </c>
      <c r="D865" s="24" t="str">
        <f>IF(I865="","",IF(OR('Identificação da EG'!$B$7=0,'Identificação da EG'!$B$7=""),"","Portugal"))</f>
        <v/>
      </c>
      <c r="E865" s="24" t="str">
        <f>IF(I865="","",'Identificação da EG'!$C$7)</f>
        <v/>
      </c>
      <c r="F865" s="24" t="str">
        <f>IF(I865="","",'Identificação da EG'!$E$7)</f>
        <v/>
      </c>
      <c r="G865" s="24" t="str">
        <f t="shared" si="40"/>
        <v/>
      </c>
      <c r="H865" s="24" t="str">
        <f>IF(I865="","",'Identificação da EG'!$D$7)</f>
        <v/>
      </c>
      <c r="I865" s="138" t="str">
        <f t="shared" si="42"/>
        <v/>
      </c>
      <c r="J865" s="138" t="str">
        <v/>
      </c>
      <c r="K865" s="138"/>
      <c r="L865" s="138" t="str">
        <v/>
      </c>
      <c r="M865" s="138"/>
      <c r="N865" s="138" t="str">
        <v/>
      </c>
      <c r="O865" s="138" t="str">
        <v/>
      </c>
      <c r="P865" s="138" t="str">
        <v/>
      </c>
      <c r="Q865" s="138" t="str">
        <f>IF(L863="","","Nº de alojamentos participantes")</f>
        <v/>
      </c>
      <c r="R865" s="138" t="str">
        <f t="shared" si="41"/>
        <v/>
      </c>
      <c r="S865" s="138" t="str" cm="1">
        <f t="array" ref="S865">IF(ISBLANK(INDEX('Infraestruturas Recolha'!$AB$31:$AF$105,INT((ROWS($B$1:B264)-1)/5)+1,MOD(ROWS($B$1:B264)-1,5)+1)),"",INDEX('Infraestruturas Recolha'!$AB$31:$AF$105,INT((ROWS($B$1:B264)-1)/5)+1,MOD(ROWS($B$1:B264)-1,5)+1))</f>
        <v/>
      </c>
      <c r="T865" s="138" t="str">
        <f>IF(OR(L865="",'Infraestruturas Recolha'!$X$108="",'Infraestruturas Recolha'!$X$108="(máximo 300 carateres)"),"",'Infraestruturas Recolha'!$X$108)</f>
        <v/>
      </c>
    </row>
    <row r="866" spans="1:20">
      <c r="A866" s="24" t="str">
        <f>IF(I866="","",IF(OR('Identificação da EG'!$B$7=0,'Identificação da EG'!$B$7=""),"",Capa!$C$10))</f>
        <v/>
      </c>
      <c r="B866" s="24" t="str">
        <f>IF(I866="","",IF(OR('Identificação da EG'!$B$7=0,'Identificação da EG'!$B$7=""),"",'Identificação da EG'!$B$7))</f>
        <v/>
      </c>
      <c r="C866" s="24" t="str">
        <f>IF(I866="","",IF(B866="","",VLOOKUP(B866,Auxiliar!$DK$23:$DL$45,2,0)))</f>
        <v/>
      </c>
      <c r="D866" s="24" t="str">
        <f>IF(I866="","",IF(OR('Identificação da EG'!$B$7=0,'Identificação da EG'!$B$7=""),"","Portugal"))</f>
        <v/>
      </c>
      <c r="E866" s="24" t="str">
        <f>IF(I866="","",'Identificação da EG'!$C$7)</f>
        <v/>
      </c>
      <c r="F866" s="24" t="str">
        <f>IF(I866="","",'Identificação da EG'!$E$7)</f>
        <v/>
      </c>
      <c r="G866" s="24" t="str">
        <f t="shared" si="40"/>
        <v/>
      </c>
      <c r="H866" s="24" t="str">
        <f>IF(I866="","",'Identificação da EG'!$D$7)</f>
        <v/>
      </c>
      <c r="I866" s="138" t="str">
        <f t="shared" si="42"/>
        <v/>
      </c>
      <c r="J866" s="138" t="str">
        <v/>
      </c>
      <c r="K866" s="138"/>
      <c r="L866" s="138" t="str">
        <v/>
      </c>
      <c r="M866" s="138"/>
      <c r="N866" s="138" t="str">
        <v/>
      </c>
      <c r="O866" s="138" t="str">
        <v/>
      </c>
      <c r="P866" s="138" t="str">
        <v/>
      </c>
      <c r="Q866" s="138" t="str">
        <f>IF(L864="","","Nº de estabelecimentos participantes")</f>
        <v/>
      </c>
      <c r="R866" s="138" t="str">
        <f t="shared" si="41"/>
        <v/>
      </c>
      <c r="S866" s="138" t="str" cm="1">
        <f t="array" ref="S866">IF(ISBLANK(INDEX('Infraestruturas Recolha'!$AB$31:$AF$105,INT((ROWS($B$1:B265)-1)/5)+1,MOD(ROWS($B$1:B265)-1,5)+1)),"",INDEX('Infraestruturas Recolha'!$AB$31:$AF$105,INT((ROWS($B$1:B265)-1)/5)+1,MOD(ROWS($B$1:B265)-1,5)+1))</f>
        <v/>
      </c>
      <c r="T866" s="138" t="str">
        <f>IF(OR(L866="",'Infraestruturas Recolha'!$X$108="",'Infraestruturas Recolha'!$X$108="(máximo 300 carateres)"),"",'Infraestruturas Recolha'!$X$108)</f>
        <v/>
      </c>
    </row>
    <row r="867" spans="1:20">
      <c r="A867" s="24" t="str">
        <f>IF(I867="","",IF(OR('Identificação da EG'!$B$7=0,'Identificação da EG'!$B$7=""),"",Capa!$C$10))</f>
        <v/>
      </c>
      <c r="B867" s="24" t="str">
        <f>IF(I867="","",IF(OR('Identificação da EG'!$B$7=0,'Identificação da EG'!$B$7=""),"",'Identificação da EG'!$B$7))</f>
        <v/>
      </c>
      <c r="C867" s="24" t="str">
        <f>IF(I867="","",IF(B867="","",VLOOKUP(B867,Auxiliar!$DK$23:$DL$45,2,0)))</f>
        <v/>
      </c>
      <c r="D867" s="24" t="str">
        <f>IF(I867="","",IF(OR('Identificação da EG'!$B$7=0,'Identificação da EG'!$B$7=""),"","Portugal"))</f>
        <v/>
      </c>
      <c r="E867" s="24" t="str">
        <f>IF(I867="","",'Identificação da EG'!$C$7)</f>
        <v/>
      </c>
      <c r="F867" s="24" t="str">
        <f>IF(I867="","",'Identificação da EG'!$E$7)</f>
        <v/>
      </c>
      <c r="G867" s="24" t="str">
        <f t="shared" si="40"/>
        <v/>
      </c>
      <c r="H867" s="24" t="str">
        <f>IF(I867="","",'Identificação da EG'!$D$7)</f>
        <v/>
      </c>
      <c r="I867" s="138" t="str">
        <f t="shared" si="42"/>
        <v/>
      </c>
      <c r="J867" s="138" t="str">
        <v/>
      </c>
      <c r="K867" s="138"/>
      <c r="L867" s="138" t="str">
        <v/>
      </c>
      <c r="M867" s="138"/>
      <c r="N867" s="138" t="str">
        <v/>
      </c>
      <c r="O867" s="138" t="str">
        <v/>
      </c>
      <c r="P867" s="138" t="str">
        <v/>
      </c>
      <c r="Q867" s="138" t="str">
        <f>IF(L867="","","Nº de infraestruturas")</f>
        <v/>
      </c>
      <c r="R867" s="138" t="str">
        <f t="shared" si="41"/>
        <v/>
      </c>
      <c r="S867" s="138" t="str" cm="1">
        <f t="array" ref="S867">IF(ISBLANK(INDEX('Infraestruturas Recolha'!$AB$31:$AF$105,INT((ROWS($B$1:B266)-1)/5)+1,MOD(ROWS($B$1:B266)-1,5)+1)),"",INDEX('Infraestruturas Recolha'!$AB$31:$AF$105,INT((ROWS($B$1:B266)-1)/5)+1,MOD(ROWS($B$1:B266)-1,5)+1))</f>
        <v/>
      </c>
      <c r="T867" s="138" t="str">
        <f>IF(OR(L867="",'Infraestruturas Recolha'!$X$108="",'Infraestruturas Recolha'!$X$108="(máximo 300 carateres)"),"",'Infraestruturas Recolha'!$X$108)</f>
        <v/>
      </c>
    </row>
    <row r="868" spans="1:20">
      <c r="A868" s="24" t="str">
        <f>IF(I868="","",IF(OR('Identificação da EG'!$B$7=0,'Identificação da EG'!$B$7=""),"",Capa!$C$10))</f>
        <v/>
      </c>
      <c r="B868" s="24" t="str">
        <f>IF(I868="","",IF(OR('Identificação da EG'!$B$7=0,'Identificação da EG'!$B$7=""),"",'Identificação da EG'!$B$7))</f>
        <v/>
      </c>
      <c r="C868" s="24" t="str">
        <f>IF(I868="","",IF(B868="","",VLOOKUP(B868,Auxiliar!$DK$23:$DL$45,2,0)))</f>
        <v/>
      </c>
      <c r="D868" s="24" t="str">
        <f>IF(I868="","",IF(OR('Identificação da EG'!$B$7=0,'Identificação da EG'!$B$7=""),"","Portugal"))</f>
        <v/>
      </c>
      <c r="E868" s="24" t="str">
        <f>IF(I868="","",'Identificação da EG'!$C$7)</f>
        <v/>
      </c>
      <c r="F868" s="24" t="str">
        <f>IF(I868="","",'Identificação da EG'!$E$7)</f>
        <v/>
      </c>
      <c r="G868" s="24" t="str">
        <f t="shared" si="40"/>
        <v/>
      </c>
      <c r="H868" s="24" t="str">
        <f>IF(I868="","",'Identificação da EG'!$D$7)</f>
        <v/>
      </c>
      <c r="I868" s="138" t="str">
        <f t="shared" si="42"/>
        <v/>
      </c>
      <c r="J868" s="138" t="str">
        <v/>
      </c>
      <c r="K868" s="138"/>
      <c r="L868" s="138" t="str">
        <v/>
      </c>
      <c r="M868" s="138"/>
      <c r="N868" s="138" t="str">
        <v/>
      </c>
      <c r="O868" s="138" t="str">
        <v/>
      </c>
      <c r="P868" s="138" t="str">
        <v/>
      </c>
      <c r="Q868" s="138" t="str">
        <f>IF(L867="","","Nº de alojamentos abrangidos")</f>
        <v/>
      </c>
      <c r="R868" s="138" t="str">
        <f t="shared" si="41"/>
        <v/>
      </c>
      <c r="S868" s="138" t="str" cm="1">
        <f t="array" ref="S868">IF(ISBLANK(INDEX('Infraestruturas Recolha'!$AB$31:$AF$105,INT((ROWS($B$1:B267)-1)/5)+1,MOD(ROWS($B$1:B267)-1,5)+1)),"",INDEX('Infraestruturas Recolha'!$AB$31:$AF$105,INT((ROWS($B$1:B267)-1)/5)+1,MOD(ROWS($B$1:B267)-1,5)+1))</f>
        <v/>
      </c>
      <c r="T868" s="138" t="str">
        <f>IF(OR(L868="",'Infraestruturas Recolha'!$X$108="",'Infraestruturas Recolha'!$X$108="(máximo 300 carateres)"),"",'Infraestruturas Recolha'!$X$108)</f>
        <v/>
      </c>
    </row>
    <row r="869" spans="1:20">
      <c r="A869" s="24" t="str">
        <f>IF(I869="","",IF(OR('Identificação da EG'!$B$7=0,'Identificação da EG'!$B$7=""),"",Capa!$C$10))</f>
        <v/>
      </c>
      <c r="B869" s="24" t="str">
        <f>IF(I869="","",IF(OR('Identificação da EG'!$B$7=0,'Identificação da EG'!$B$7=""),"",'Identificação da EG'!$B$7))</f>
        <v/>
      </c>
      <c r="C869" s="24" t="str">
        <f>IF(I869="","",IF(B869="","",VLOOKUP(B869,Auxiliar!$DK$23:$DL$45,2,0)))</f>
        <v/>
      </c>
      <c r="D869" s="24" t="str">
        <f>IF(I869="","",IF(OR('Identificação da EG'!$B$7=0,'Identificação da EG'!$B$7=""),"","Portugal"))</f>
        <v/>
      </c>
      <c r="E869" s="24" t="str">
        <f>IF(I869="","",'Identificação da EG'!$C$7)</f>
        <v/>
      </c>
      <c r="F869" s="24" t="str">
        <f>IF(I869="","",'Identificação da EG'!$E$7)</f>
        <v/>
      </c>
      <c r="G869" s="24" t="str">
        <f t="shared" si="40"/>
        <v/>
      </c>
      <c r="H869" s="24" t="str">
        <f>IF(I869="","",'Identificação da EG'!$D$7)</f>
        <v/>
      </c>
      <c r="I869" s="138" t="str">
        <f t="shared" si="42"/>
        <v/>
      </c>
      <c r="J869" s="138" t="str">
        <v/>
      </c>
      <c r="K869" s="138"/>
      <c r="L869" s="138" t="str">
        <v/>
      </c>
      <c r="M869" s="138"/>
      <c r="N869" s="138" t="str">
        <v/>
      </c>
      <c r="O869" s="138" t="str">
        <v/>
      </c>
      <c r="P869" s="138" t="str">
        <v/>
      </c>
      <c r="Q869" s="138" t="str">
        <f>IF(L867="","","Nº de estabelecimentos abrangidos")</f>
        <v/>
      </c>
      <c r="R869" s="138" t="str">
        <f t="shared" si="41"/>
        <v/>
      </c>
      <c r="S869" s="138" t="str" cm="1">
        <f t="array" ref="S869">IF(ISBLANK(INDEX('Infraestruturas Recolha'!$AB$31:$AF$105,INT((ROWS($B$1:B268)-1)/5)+1,MOD(ROWS($B$1:B268)-1,5)+1)),"",INDEX('Infraestruturas Recolha'!$AB$31:$AF$105,INT((ROWS($B$1:B268)-1)/5)+1,MOD(ROWS($B$1:B268)-1,5)+1))</f>
        <v/>
      </c>
      <c r="T869" s="138" t="str">
        <f>IF(OR(L869="",'Infraestruturas Recolha'!$X$108="",'Infraestruturas Recolha'!$X$108="(máximo 300 carateres)"),"",'Infraestruturas Recolha'!$X$108)</f>
        <v/>
      </c>
    </row>
    <row r="870" spans="1:20">
      <c r="A870" s="24" t="str">
        <f>IF(I870="","",IF(OR('Identificação da EG'!$B$7=0,'Identificação da EG'!$B$7=""),"",Capa!$C$10))</f>
        <v/>
      </c>
      <c r="B870" s="24" t="str">
        <f>IF(I870="","",IF(OR('Identificação da EG'!$B$7=0,'Identificação da EG'!$B$7=""),"",'Identificação da EG'!$B$7))</f>
        <v/>
      </c>
      <c r="C870" s="24" t="str">
        <f>IF(I870="","",IF(B870="","",VLOOKUP(B870,Auxiliar!$DK$23:$DL$45,2,0)))</f>
        <v/>
      </c>
      <c r="D870" s="24" t="str">
        <f>IF(I870="","",IF(OR('Identificação da EG'!$B$7=0,'Identificação da EG'!$B$7=""),"","Portugal"))</f>
        <v/>
      </c>
      <c r="E870" s="24" t="str">
        <f>IF(I870="","",'Identificação da EG'!$C$7)</f>
        <v/>
      </c>
      <c r="F870" s="24" t="str">
        <f>IF(I870="","",'Identificação da EG'!$E$7)</f>
        <v/>
      </c>
      <c r="G870" s="24" t="str">
        <f t="shared" si="40"/>
        <v/>
      </c>
      <c r="H870" s="24" t="str">
        <f>IF(I870="","",'Identificação da EG'!$D$7)</f>
        <v/>
      </c>
      <c r="I870" s="138" t="str">
        <f t="shared" si="42"/>
        <v/>
      </c>
      <c r="J870" s="138" t="str">
        <v/>
      </c>
      <c r="K870" s="138"/>
      <c r="L870" s="138" t="str">
        <v/>
      </c>
      <c r="M870" s="138"/>
      <c r="N870" s="138" t="str">
        <v/>
      </c>
      <c r="O870" s="138" t="str">
        <v/>
      </c>
      <c r="P870" s="138" t="str">
        <v/>
      </c>
      <c r="Q870" s="138" t="str">
        <f>IF(L868="","","Nº de alojamentos participantes")</f>
        <v/>
      </c>
      <c r="R870" s="138" t="str">
        <f t="shared" si="41"/>
        <v/>
      </c>
      <c r="S870" s="138" t="str" cm="1">
        <f t="array" ref="S870">IF(ISBLANK(INDEX('Infraestruturas Recolha'!$AB$31:$AF$105,INT((ROWS($B$1:B269)-1)/5)+1,MOD(ROWS($B$1:B269)-1,5)+1)),"",INDEX('Infraestruturas Recolha'!$AB$31:$AF$105,INT((ROWS($B$1:B269)-1)/5)+1,MOD(ROWS($B$1:B269)-1,5)+1))</f>
        <v/>
      </c>
      <c r="T870" s="138" t="str">
        <f>IF(OR(L870="",'Infraestruturas Recolha'!$X$108="",'Infraestruturas Recolha'!$X$108="(máximo 300 carateres)"),"",'Infraestruturas Recolha'!$X$108)</f>
        <v/>
      </c>
    </row>
    <row r="871" spans="1:20">
      <c r="A871" s="24" t="str">
        <f>IF(I871="","",IF(OR('Identificação da EG'!$B$7=0,'Identificação da EG'!$B$7=""),"",Capa!$C$10))</f>
        <v/>
      </c>
      <c r="B871" s="24" t="str">
        <f>IF(I871="","",IF(OR('Identificação da EG'!$B$7=0,'Identificação da EG'!$B$7=""),"",'Identificação da EG'!$B$7))</f>
        <v/>
      </c>
      <c r="C871" s="24" t="str">
        <f>IF(I871="","",IF(B871="","",VLOOKUP(B871,Auxiliar!$DK$23:$DL$45,2,0)))</f>
        <v/>
      </c>
      <c r="D871" s="24" t="str">
        <f>IF(I871="","",IF(OR('Identificação da EG'!$B$7=0,'Identificação da EG'!$B$7=""),"","Portugal"))</f>
        <v/>
      </c>
      <c r="E871" s="24" t="str">
        <f>IF(I871="","",'Identificação da EG'!$C$7)</f>
        <v/>
      </c>
      <c r="F871" s="24" t="str">
        <f>IF(I871="","",'Identificação da EG'!$E$7)</f>
        <v/>
      </c>
      <c r="G871" s="24" t="str">
        <f t="shared" si="40"/>
        <v/>
      </c>
      <c r="H871" s="24" t="str">
        <f>IF(I871="","",'Identificação da EG'!$D$7)</f>
        <v/>
      </c>
      <c r="I871" s="138" t="str">
        <f t="shared" si="42"/>
        <v/>
      </c>
      <c r="J871" s="138" t="str">
        <v/>
      </c>
      <c r="K871" s="138"/>
      <c r="L871" s="138" t="str">
        <v/>
      </c>
      <c r="M871" s="138"/>
      <c r="N871" s="138" t="str">
        <v/>
      </c>
      <c r="O871" s="138" t="str">
        <v/>
      </c>
      <c r="P871" s="138" t="str">
        <v/>
      </c>
      <c r="Q871" s="138" t="str">
        <f>IF(L869="","","Nº de estabelecimentos participantes")</f>
        <v/>
      </c>
      <c r="R871" s="138" t="str">
        <f t="shared" si="41"/>
        <v/>
      </c>
      <c r="S871" s="138" t="str" cm="1">
        <f t="array" ref="S871">IF(ISBLANK(INDEX('Infraestruturas Recolha'!$AB$31:$AF$105,INT((ROWS($B$1:B270)-1)/5)+1,MOD(ROWS($B$1:B270)-1,5)+1)),"",INDEX('Infraestruturas Recolha'!$AB$31:$AF$105,INT((ROWS($B$1:B270)-1)/5)+1,MOD(ROWS($B$1:B270)-1,5)+1))</f>
        <v/>
      </c>
      <c r="T871" s="138" t="str">
        <f>IF(OR(L871="",'Infraestruturas Recolha'!$X$108="",'Infraestruturas Recolha'!$X$108="(máximo 300 carateres)"),"",'Infraestruturas Recolha'!$X$108)</f>
        <v/>
      </c>
    </row>
    <row r="872" spans="1:20">
      <c r="A872" s="24" t="str">
        <f>IF(I872="","",IF(OR('Identificação da EG'!$B$7=0,'Identificação da EG'!$B$7=""),"",Capa!$C$10))</f>
        <v/>
      </c>
      <c r="B872" s="24" t="str">
        <f>IF(I872="","",IF(OR('Identificação da EG'!$B$7=0,'Identificação da EG'!$B$7=""),"",'Identificação da EG'!$B$7))</f>
        <v/>
      </c>
      <c r="C872" s="24" t="str">
        <f>IF(I872="","",IF(B872="","",VLOOKUP(B872,Auxiliar!$DK$23:$DL$45,2,0)))</f>
        <v/>
      </c>
      <c r="D872" s="24" t="str">
        <f>IF(I872="","",IF(OR('Identificação da EG'!$B$7=0,'Identificação da EG'!$B$7=""),"","Portugal"))</f>
        <v/>
      </c>
      <c r="E872" s="24" t="str">
        <f>IF(I872="","",'Identificação da EG'!$C$7)</f>
        <v/>
      </c>
      <c r="F872" s="24" t="str">
        <f>IF(I872="","",'Identificação da EG'!$E$7)</f>
        <v/>
      </c>
      <c r="G872" s="24" t="str">
        <f t="shared" si="40"/>
        <v/>
      </c>
      <c r="H872" s="24" t="str">
        <f>IF(I872="","",'Identificação da EG'!$D$7)</f>
        <v/>
      </c>
      <c r="I872" s="138" t="str">
        <f t="shared" si="42"/>
        <v/>
      </c>
      <c r="J872" s="138" t="str">
        <v/>
      </c>
      <c r="K872" s="138"/>
      <c r="L872" s="138" t="str">
        <v/>
      </c>
      <c r="M872" s="138"/>
      <c r="N872" s="138" t="str">
        <v/>
      </c>
      <c r="O872" s="138" t="str">
        <v/>
      </c>
      <c r="P872" s="138" t="str">
        <v/>
      </c>
      <c r="Q872" s="138" t="str">
        <f>IF(L872="","","Nº de infraestruturas")</f>
        <v/>
      </c>
      <c r="R872" s="138" t="str">
        <f t="shared" si="41"/>
        <v/>
      </c>
      <c r="S872" s="138" t="str" cm="1">
        <f t="array" ref="S872">IF(ISBLANK(INDEX('Infraestruturas Recolha'!$AB$31:$AF$105,INT((ROWS($B$1:B271)-1)/5)+1,MOD(ROWS($B$1:B271)-1,5)+1)),"",INDEX('Infraestruturas Recolha'!$AB$31:$AF$105,INT((ROWS($B$1:B271)-1)/5)+1,MOD(ROWS($B$1:B271)-1,5)+1))</f>
        <v/>
      </c>
      <c r="T872" s="138" t="str">
        <f>IF(OR(L872="",'Infraestruturas Recolha'!$X$108="",'Infraestruturas Recolha'!$X$108="(máximo 300 carateres)"),"",'Infraestruturas Recolha'!$X$108)</f>
        <v/>
      </c>
    </row>
    <row r="873" spans="1:20">
      <c r="A873" s="24" t="str">
        <f>IF(I873="","",IF(OR('Identificação da EG'!$B$7=0,'Identificação da EG'!$B$7=""),"",Capa!$C$10))</f>
        <v/>
      </c>
      <c r="B873" s="24" t="str">
        <f>IF(I873="","",IF(OR('Identificação da EG'!$B$7=0,'Identificação da EG'!$B$7=""),"",'Identificação da EG'!$B$7))</f>
        <v/>
      </c>
      <c r="C873" s="24" t="str">
        <f>IF(I873="","",IF(B873="","",VLOOKUP(B873,Auxiliar!$DK$23:$DL$45,2,0)))</f>
        <v/>
      </c>
      <c r="D873" s="24" t="str">
        <f>IF(I873="","",IF(OR('Identificação da EG'!$B$7=0,'Identificação da EG'!$B$7=""),"","Portugal"))</f>
        <v/>
      </c>
      <c r="E873" s="24" t="str">
        <f>IF(I873="","",'Identificação da EG'!$C$7)</f>
        <v/>
      </c>
      <c r="F873" s="24" t="str">
        <f>IF(I873="","",'Identificação da EG'!$E$7)</f>
        <v/>
      </c>
      <c r="G873" s="24" t="str">
        <f t="shared" si="40"/>
        <v/>
      </c>
      <c r="H873" s="24" t="str">
        <f>IF(I873="","",'Identificação da EG'!$D$7)</f>
        <v/>
      </c>
      <c r="I873" s="138" t="str">
        <f t="shared" si="42"/>
        <v/>
      </c>
      <c r="J873" s="138" t="str">
        <v/>
      </c>
      <c r="K873" s="138"/>
      <c r="L873" s="138" t="str">
        <v/>
      </c>
      <c r="M873" s="138"/>
      <c r="N873" s="138" t="str">
        <v/>
      </c>
      <c r="O873" s="138" t="str">
        <v/>
      </c>
      <c r="P873" s="138" t="str">
        <v/>
      </c>
      <c r="Q873" s="138" t="str">
        <f>IF(L872="","","Nº de alojamentos abrangidos")</f>
        <v/>
      </c>
      <c r="R873" s="138" t="str">
        <f t="shared" si="41"/>
        <v/>
      </c>
      <c r="S873" s="138" t="str" cm="1">
        <f t="array" ref="S873">IF(ISBLANK(INDEX('Infraestruturas Recolha'!$AB$31:$AF$105,INT((ROWS($B$1:B272)-1)/5)+1,MOD(ROWS($B$1:B272)-1,5)+1)),"",INDEX('Infraestruturas Recolha'!$AB$31:$AF$105,INT((ROWS($B$1:B272)-1)/5)+1,MOD(ROWS($B$1:B272)-1,5)+1))</f>
        <v/>
      </c>
      <c r="T873" s="138" t="str">
        <f>IF(OR(L873="",'Infraestruturas Recolha'!$X$108="",'Infraestruturas Recolha'!$X$108="(máximo 300 carateres)"),"",'Infraestruturas Recolha'!$X$108)</f>
        <v/>
      </c>
    </row>
    <row r="874" spans="1:20">
      <c r="A874" s="24" t="str">
        <f>IF(I874="","",IF(OR('Identificação da EG'!$B$7=0,'Identificação da EG'!$B$7=""),"",Capa!$C$10))</f>
        <v/>
      </c>
      <c r="B874" s="24" t="str">
        <f>IF(I874="","",IF(OR('Identificação da EG'!$B$7=0,'Identificação da EG'!$B$7=""),"",'Identificação da EG'!$B$7))</f>
        <v/>
      </c>
      <c r="C874" s="24" t="str">
        <f>IF(I874="","",IF(B874="","",VLOOKUP(B874,Auxiliar!$DK$23:$DL$45,2,0)))</f>
        <v/>
      </c>
      <c r="D874" s="24" t="str">
        <f>IF(I874="","",IF(OR('Identificação da EG'!$B$7=0,'Identificação da EG'!$B$7=""),"","Portugal"))</f>
        <v/>
      </c>
      <c r="E874" s="24" t="str">
        <f>IF(I874="","",'Identificação da EG'!$C$7)</f>
        <v/>
      </c>
      <c r="F874" s="24" t="str">
        <f>IF(I874="","",'Identificação da EG'!$E$7)</f>
        <v/>
      </c>
      <c r="G874" s="24" t="str">
        <f t="shared" si="40"/>
        <v/>
      </c>
      <c r="H874" s="24" t="str">
        <f>IF(I874="","",'Identificação da EG'!$D$7)</f>
        <v/>
      </c>
      <c r="I874" s="138" t="str">
        <f t="shared" si="42"/>
        <v/>
      </c>
      <c r="J874" s="138" t="str">
        <v/>
      </c>
      <c r="K874" s="138"/>
      <c r="L874" s="138" t="str">
        <v/>
      </c>
      <c r="M874" s="138"/>
      <c r="N874" s="138" t="str">
        <v/>
      </c>
      <c r="O874" s="138" t="str">
        <v/>
      </c>
      <c r="P874" s="138" t="str">
        <v/>
      </c>
      <c r="Q874" s="138" t="str">
        <f>IF(L872="","","Nº de estabelecimentos abrangidos")</f>
        <v/>
      </c>
      <c r="R874" s="138" t="str">
        <f t="shared" si="41"/>
        <v/>
      </c>
      <c r="S874" s="138" t="str" cm="1">
        <f t="array" ref="S874">IF(ISBLANK(INDEX('Infraestruturas Recolha'!$AB$31:$AF$105,INT((ROWS($B$1:B273)-1)/5)+1,MOD(ROWS($B$1:B273)-1,5)+1)),"",INDEX('Infraestruturas Recolha'!$AB$31:$AF$105,INT((ROWS($B$1:B273)-1)/5)+1,MOD(ROWS($B$1:B273)-1,5)+1))</f>
        <v/>
      </c>
      <c r="T874" s="138" t="str">
        <f>IF(OR(L874="",'Infraestruturas Recolha'!$X$108="",'Infraestruturas Recolha'!$X$108="(máximo 300 carateres)"),"",'Infraestruturas Recolha'!$X$108)</f>
        <v/>
      </c>
    </row>
    <row r="875" spans="1:20">
      <c r="A875" s="24" t="str">
        <f>IF(I875="","",IF(OR('Identificação da EG'!$B$7=0,'Identificação da EG'!$B$7=""),"",Capa!$C$10))</f>
        <v/>
      </c>
      <c r="B875" s="24" t="str">
        <f>IF(I875="","",IF(OR('Identificação da EG'!$B$7=0,'Identificação da EG'!$B$7=""),"",'Identificação da EG'!$B$7))</f>
        <v/>
      </c>
      <c r="C875" s="24" t="str">
        <f>IF(I875="","",IF(B875="","",VLOOKUP(B875,Auxiliar!$DK$23:$DL$45,2,0)))</f>
        <v/>
      </c>
      <c r="D875" s="24" t="str">
        <f>IF(I875="","",IF(OR('Identificação da EG'!$B$7=0,'Identificação da EG'!$B$7=""),"","Portugal"))</f>
        <v/>
      </c>
      <c r="E875" s="24" t="str">
        <f>IF(I875="","",'Identificação da EG'!$C$7)</f>
        <v/>
      </c>
      <c r="F875" s="24" t="str">
        <f>IF(I875="","",'Identificação da EG'!$E$7)</f>
        <v/>
      </c>
      <c r="G875" s="24" t="str">
        <f t="shared" si="40"/>
        <v/>
      </c>
      <c r="H875" s="24" t="str">
        <f>IF(I875="","",'Identificação da EG'!$D$7)</f>
        <v/>
      </c>
      <c r="I875" s="138" t="str">
        <f t="shared" si="42"/>
        <v/>
      </c>
      <c r="J875" s="138" t="str">
        <v/>
      </c>
      <c r="K875" s="138"/>
      <c r="L875" s="138" t="str">
        <v/>
      </c>
      <c r="M875" s="138"/>
      <c r="N875" s="138" t="str">
        <v/>
      </c>
      <c r="O875" s="138" t="str">
        <v/>
      </c>
      <c r="P875" s="138" t="str">
        <v/>
      </c>
      <c r="Q875" s="138" t="str">
        <f>IF(L873="","","Nº de alojamentos participantes")</f>
        <v/>
      </c>
      <c r="R875" s="138" t="str">
        <f t="shared" si="41"/>
        <v/>
      </c>
      <c r="S875" s="138" t="str" cm="1">
        <f t="array" ref="S875">IF(ISBLANK(INDEX('Infraestruturas Recolha'!$AB$31:$AF$105,INT((ROWS($B$1:B274)-1)/5)+1,MOD(ROWS($B$1:B274)-1,5)+1)),"",INDEX('Infraestruturas Recolha'!$AB$31:$AF$105,INT((ROWS($B$1:B274)-1)/5)+1,MOD(ROWS($B$1:B274)-1,5)+1))</f>
        <v/>
      </c>
      <c r="T875" s="138" t="str">
        <f>IF(OR(L875="",'Infraestruturas Recolha'!$X$108="",'Infraestruturas Recolha'!$X$108="(máximo 300 carateres)"),"",'Infraestruturas Recolha'!$X$108)</f>
        <v/>
      </c>
    </row>
    <row r="876" spans="1:20">
      <c r="A876" s="24" t="str">
        <f>IF(I876="","",IF(OR('Identificação da EG'!$B$7=0,'Identificação da EG'!$B$7=""),"",Capa!$C$10))</f>
        <v/>
      </c>
      <c r="B876" s="24" t="str">
        <f>IF(I876="","",IF(OR('Identificação da EG'!$B$7=0,'Identificação da EG'!$B$7=""),"",'Identificação da EG'!$B$7))</f>
        <v/>
      </c>
      <c r="C876" s="24" t="str">
        <f>IF(I876="","",IF(B876="","",VLOOKUP(B876,Auxiliar!$DK$23:$DL$45,2,0)))</f>
        <v/>
      </c>
      <c r="D876" s="24" t="str">
        <f>IF(I876="","",IF(OR('Identificação da EG'!$B$7=0,'Identificação da EG'!$B$7=""),"","Portugal"))</f>
        <v/>
      </c>
      <c r="E876" s="24" t="str">
        <f>IF(I876="","",'Identificação da EG'!$C$7)</f>
        <v/>
      </c>
      <c r="F876" s="24" t="str">
        <f>IF(I876="","",'Identificação da EG'!$E$7)</f>
        <v/>
      </c>
      <c r="G876" s="24" t="str">
        <f t="shared" si="40"/>
        <v/>
      </c>
      <c r="H876" s="24" t="str">
        <f>IF(I876="","",'Identificação da EG'!$D$7)</f>
        <v/>
      </c>
      <c r="I876" s="138" t="str">
        <f t="shared" si="42"/>
        <v/>
      </c>
      <c r="J876" s="138" t="str">
        <v/>
      </c>
      <c r="K876" s="138"/>
      <c r="L876" s="138" t="str">
        <v/>
      </c>
      <c r="M876" s="138"/>
      <c r="N876" s="138" t="str">
        <v/>
      </c>
      <c r="O876" s="138" t="str">
        <v/>
      </c>
      <c r="P876" s="138" t="str">
        <v/>
      </c>
      <c r="Q876" s="138" t="str">
        <f>IF(L874="","","Nº de estabelecimentos participantes")</f>
        <v/>
      </c>
      <c r="R876" s="138" t="str">
        <f t="shared" si="41"/>
        <v/>
      </c>
      <c r="S876" s="138" t="str" cm="1">
        <f t="array" ref="S876">IF(ISBLANK(INDEX('Infraestruturas Recolha'!$AB$31:$AF$105,INT((ROWS($B$1:B275)-1)/5)+1,MOD(ROWS($B$1:B275)-1,5)+1)),"",INDEX('Infraestruturas Recolha'!$AB$31:$AF$105,INT((ROWS($B$1:B275)-1)/5)+1,MOD(ROWS($B$1:B275)-1,5)+1))</f>
        <v/>
      </c>
      <c r="T876" s="138" t="str">
        <f>IF(OR(L876="",'Infraestruturas Recolha'!$X$108="",'Infraestruturas Recolha'!$X$108="(máximo 300 carateres)"),"",'Infraestruturas Recolha'!$X$108)</f>
        <v/>
      </c>
    </row>
    <row r="877" spans="1:20">
      <c r="A877" s="24" t="str">
        <f>IF(I877="","",IF(OR('Identificação da EG'!$B$7=0,'Identificação da EG'!$B$7=""),"",Capa!$C$10))</f>
        <v/>
      </c>
      <c r="B877" s="24" t="str">
        <f>IF(I877="","",IF(OR('Identificação da EG'!$B$7=0,'Identificação da EG'!$B$7=""),"",'Identificação da EG'!$B$7))</f>
        <v/>
      </c>
      <c r="C877" s="24" t="str">
        <f>IF(I877="","",IF(B877="","",VLOOKUP(B877,Auxiliar!$DK$23:$DL$45,2,0)))</f>
        <v/>
      </c>
      <c r="D877" s="24" t="str">
        <f>IF(I877="","",IF(OR('Identificação da EG'!$B$7=0,'Identificação da EG'!$B$7=""),"","Portugal"))</f>
        <v/>
      </c>
      <c r="E877" s="24" t="str">
        <f>IF(I877="","",'Identificação da EG'!$C$7)</f>
        <v/>
      </c>
      <c r="F877" s="24" t="str">
        <f>IF(I877="","",'Identificação da EG'!$E$7)</f>
        <v/>
      </c>
      <c r="G877" s="24" t="str">
        <f t="shared" si="40"/>
        <v/>
      </c>
      <c r="H877" s="24" t="str">
        <f>IF(I877="","",'Identificação da EG'!$D$7)</f>
        <v/>
      </c>
      <c r="I877" s="138" t="str">
        <f t="shared" si="42"/>
        <v/>
      </c>
      <c r="J877" s="138" t="str">
        <v/>
      </c>
      <c r="K877" s="138"/>
      <c r="L877" s="138" t="str">
        <v/>
      </c>
      <c r="M877" s="138"/>
      <c r="N877" s="138" t="str">
        <v/>
      </c>
      <c r="O877" s="138" t="str">
        <v/>
      </c>
      <c r="P877" s="138" t="str">
        <v/>
      </c>
      <c r="Q877" s="138" t="str">
        <f>IF(L877="","","Nº de infraestruturas")</f>
        <v/>
      </c>
      <c r="R877" s="138" t="str">
        <f t="shared" si="41"/>
        <v/>
      </c>
      <c r="S877" s="138" t="str" cm="1">
        <f t="array" ref="S877">IF(ISBLANK(INDEX('Infraestruturas Recolha'!$AB$31:$AF$105,INT((ROWS($B$1:B276)-1)/5)+1,MOD(ROWS($B$1:B276)-1,5)+1)),"",INDEX('Infraestruturas Recolha'!$AB$31:$AF$105,INT((ROWS($B$1:B276)-1)/5)+1,MOD(ROWS($B$1:B276)-1,5)+1))</f>
        <v/>
      </c>
      <c r="T877" s="138" t="str">
        <f>IF(OR(L877="",'Infraestruturas Recolha'!$X$108="",'Infraestruturas Recolha'!$X$108="(máximo 300 carateres)"),"",'Infraestruturas Recolha'!$X$108)</f>
        <v/>
      </c>
    </row>
    <row r="878" spans="1:20">
      <c r="A878" s="24" t="str">
        <f>IF(I878="","",IF(OR('Identificação da EG'!$B$7=0,'Identificação da EG'!$B$7=""),"",Capa!$C$10))</f>
        <v/>
      </c>
      <c r="B878" s="24" t="str">
        <f>IF(I878="","",IF(OR('Identificação da EG'!$B$7=0,'Identificação da EG'!$B$7=""),"",'Identificação da EG'!$B$7))</f>
        <v/>
      </c>
      <c r="C878" s="24" t="str">
        <f>IF(I878="","",IF(B878="","",VLOOKUP(B878,Auxiliar!$DK$23:$DL$45,2,0)))</f>
        <v/>
      </c>
      <c r="D878" s="24" t="str">
        <f>IF(I878="","",IF(OR('Identificação da EG'!$B$7=0,'Identificação da EG'!$B$7=""),"","Portugal"))</f>
        <v/>
      </c>
      <c r="E878" s="24" t="str">
        <f>IF(I878="","",'Identificação da EG'!$C$7)</f>
        <v/>
      </c>
      <c r="F878" s="24" t="str">
        <f>IF(I878="","",'Identificação da EG'!$E$7)</f>
        <v/>
      </c>
      <c r="G878" s="24" t="str">
        <f t="shared" si="40"/>
        <v/>
      </c>
      <c r="H878" s="24" t="str">
        <f>IF(I878="","",'Identificação da EG'!$D$7)</f>
        <v/>
      </c>
      <c r="I878" s="138" t="str">
        <f t="shared" si="42"/>
        <v/>
      </c>
      <c r="J878" s="138" t="str">
        <v/>
      </c>
      <c r="K878" s="138"/>
      <c r="L878" s="138" t="str">
        <v/>
      </c>
      <c r="M878" s="138"/>
      <c r="N878" s="138" t="str">
        <v/>
      </c>
      <c r="O878" s="138" t="str">
        <v/>
      </c>
      <c r="P878" s="138" t="str">
        <v/>
      </c>
      <c r="Q878" s="138" t="str">
        <f>IF(L877="","","Nº de alojamentos abrangidos")</f>
        <v/>
      </c>
      <c r="R878" s="138" t="str">
        <f t="shared" si="41"/>
        <v/>
      </c>
      <c r="S878" s="138" t="str" cm="1">
        <f t="array" ref="S878">IF(ISBLANK(INDEX('Infraestruturas Recolha'!$AB$31:$AF$105,INT((ROWS($B$1:B277)-1)/5)+1,MOD(ROWS($B$1:B277)-1,5)+1)),"",INDEX('Infraestruturas Recolha'!$AB$31:$AF$105,INT((ROWS($B$1:B277)-1)/5)+1,MOD(ROWS($B$1:B277)-1,5)+1))</f>
        <v/>
      </c>
      <c r="T878" s="138" t="str">
        <f>IF(OR(L878="",'Infraestruturas Recolha'!$X$108="",'Infraestruturas Recolha'!$X$108="(máximo 300 carateres)"),"",'Infraestruturas Recolha'!$X$108)</f>
        <v/>
      </c>
    </row>
    <row r="879" spans="1:20">
      <c r="A879" s="24" t="str">
        <f>IF(I879="","",IF(OR('Identificação da EG'!$B$7=0,'Identificação da EG'!$B$7=""),"",Capa!$C$10))</f>
        <v/>
      </c>
      <c r="B879" s="24" t="str">
        <f>IF(I879="","",IF(OR('Identificação da EG'!$B$7=0,'Identificação da EG'!$B$7=""),"",'Identificação da EG'!$B$7))</f>
        <v/>
      </c>
      <c r="C879" s="24" t="str">
        <f>IF(I879="","",IF(B879="","",VLOOKUP(B879,Auxiliar!$DK$23:$DL$45,2,0)))</f>
        <v/>
      </c>
      <c r="D879" s="24" t="str">
        <f>IF(I879="","",IF(OR('Identificação da EG'!$B$7=0,'Identificação da EG'!$B$7=""),"","Portugal"))</f>
        <v/>
      </c>
      <c r="E879" s="24" t="str">
        <f>IF(I879="","",'Identificação da EG'!$C$7)</f>
        <v/>
      </c>
      <c r="F879" s="24" t="str">
        <f>IF(I879="","",'Identificação da EG'!$E$7)</f>
        <v/>
      </c>
      <c r="G879" s="24" t="str">
        <f t="shared" si="40"/>
        <v/>
      </c>
      <c r="H879" s="24" t="str">
        <f>IF(I879="","",'Identificação da EG'!$D$7)</f>
        <v/>
      </c>
      <c r="I879" s="138" t="str">
        <f t="shared" si="42"/>
        <v/>
      </c>
      <c r="J879" s="138" t="str">
        <v/>
      </c>
      <c r="K879" s="138"/>
      <c r="L879" s="138" t="str">
        <v/>
      </c>
      <c r="M879" s="138"/>
      <c r="N879" s="138" t="str">
        <v/>
      </c>
      <c r="O879" s="138" t="str">
        <v/>
      </c>
      <c r="P879" s="138" t="str">
        <v/>
      </c>
      <c r="Q879" s="138" t="str">
        <f>IF(L877="","","Nº de estabelecimentos abrangidos")</f>
        <v/>
      </c>
      <c r="R879" s="138" t="str">
        <f t="shared" si="41"/>
        <v/>
      </c>
      <c r="S879" s="138" t="str" cm="1">
        <f t="array" ref="S879">IF(ISBLANK(INDEX('Infraestruturas Recolha'!$AB$31:$AF$105,INT((ROWS($B$1:B278)-1)/5)+1,MOD(ROWS($B$1:B278)-1,5)+1)),"",INDEX('Infraestruturas Recolha'!$AB$31:$AF$105,INT((ROWS($B$1:B278)-1)/5)+1,MOD(ROWS($B$1:B278)-1,5)+1))</f>
        <v/>
      </c>
      <c r="T879" s="138" t="str">
        <f>IF(OR(L879="",'Infraestruturas Recolha'!$X$108="",'Infraestruturas Recolha'!$X$108="(máximo 300 carateres)"),"",'Infraestruturas Recolha'!$X$108)</f>
        <v/>
      </c>
    </row>
    <row r="880" spans="1:20">
      <c r="A880" s="24" t="str">
        <f>IF(I880="","",IF(OR('Identificação da EG'!$B$7=0,'Identificação da EG'!$B$7=""),"",Capa!$C$10))</f>
        <v/>
      </c>
      <c r="B880" s="24" t="str">
        <f>IF(I880="","",IF(OR('Identificação da EG'!$B$7=0,'Identificação da EG'!$B$7=""),"",'Identificação da EG'!$B$7))</f>
        <v/>
      </c>
      <c r="C880" s="24" t="str">
        <f>IF(I880="","",IF(B880="","",VLOOKUP(B880,Auxiliar!$DK$23:$DL$45,2,0)))</f>
        <v/>
      </c>
      <c r="D880" s="24" t="str">
        <f>IF(I880="","",IF(OR('Identificação da EG'!$B$7=0,'Identificação da EG'!$B$7=""),"","Portugal"))</f>
        <v/>
      </c>
      <c r="E880" s="24" t="str">
        <f>IF(I880="","",'Identificação da EG'!$C$7)</f>
        <v/>
      </c>
      <c r="F880" s="24" t="str">
        <f>IF(I880="","",'Identificação da EG'!$E$7)</f>
        <v/>
      </c>
      <c r="G880" s="24" t="str">
        <f t="shared" si="40"/>
        <v/>
      </c>
      <c r="H880" s="24" t="str">
        <f>IF(I880="","",'Identificação da EG'!$D$7)</f>
        <v/>
      </c>
      <c r="I880" s="138" t="str">
        <f t="shared" si="42"/>
        <v/>
      </c>
      <c r="J880" s="138" t="str">
        <v/>
      </c>
      <c r="K880" s="138"/>
      <c r="L880" s="138" t="str">
        <v/>
      </c>
      <c r="M880" s="138"/>
      <c r="N880" s="138" t="str">
        <v/>
      </c>
      <c r="O880" s="138" t="str">
        <v/>
      </c>
      <c r="P880" s="138" t="str">
        <v/>
      </c>
      <c r="Q880" s="138" t="str">
        <f>IF(L878="","","Nº de alojamentos participantes")</f>
        <v/>
      </c>
      <c r="R880" s="138" t="str">
        <f t="shared" si="41"/>
        <v/>
      </c>
      <c r="S880" s="138" t="str" cm="1">
        <f t="array" ref="S880">IF(ISBLANK(INDEX('Infraestruturas Recolha'!$AB$31:$AF$105,INT((ROWS($B$1:B279)-1)/5)+1,MOD(ROWS($B$1:B279)-1,5)+1)),"",INDEX('Infraestruturas Recolha'!$AB$31:$AF$105,INT((ROWS($B$1:B279)-1)/5)+1,MOD(ROWS($B$1:B279)-1,5)+1))</f>
        <v/>
      </c>
      <c r="T880" s="138" t="str">
        <f>IF(OR(L880="",'Infraestruturas Recolha'!$X$108="",'Infraestruturas Recolha'!$X$108="(máximo 300 carateres)"),"",'Infraestruturas Recolha'!$X$108)</f>
        <v/>
      </c>
    </row>
    <row r="881" spans="1:20">
      <c r="A881" s="24" t="str">
        <f>IF(I881="","",IF(OR('Identificação da EG'!$B$7=0,'Identificação da EG'!$B$7=""),"",Capa!$C$10))</f>
        <v/>
      </c>
      <c r="B881" s="24" t="str">
        <f>IF(I881="","",IF(OR('Identificação da EG'!$B$7=0,'Identificação da EG'!$B$7=""),"",'Identificação da EG'!$B$7))</f>
        <v/>
      </c>
      <c r="C881" s="24" t="str">
        <f>IF(I881="","",IF(B881="","",VLOOKUP(B881,Auxiliar!$DK$23:$DL$45,2,0)))</f>
        <v/>
      </c>
      <c r="D881" s="24" t="str">
        <f>IF(I881="","",IF(OR('Identificação da EG'!$B$7=0,'Identificação da EG'!$B$7=""),"","Portugal"))</f>
        <v/>
      </c>
      <c r="E881" s="24" t="str">
        <f>IF(I881="","",'Identificação da EG'!$C$7)</f>
        <v/>
      </c>
      <c r="F881" s="24" t="str">
        <f>IF(I881="","",'Identificação da EG'!$E$7)</f>
        <v/>
      </c>
      <c r="G881" s="24" t="str">
        <f t="shared" si="40"/>
        <v/>
      </c>
      <c r="H881" s="24" t="str">
        <f>IF(I881="","",'Identificação da EG'!$D$7)</f>
        <v/>
      </c>
      <c r="I881" s="138" t="str">
        <f t="shared" si="42"/>
        <v/>
      </c>
      <c r="J881" s="138" t="str">
        <v/>
      </c>
      <c r="K881" s="138"/>
      <c r="L881" s="138" t="str">
        <v/>
      </c>
      <c r="M881" s="138"/>
      <c r="N881" s="138" t="str">
        <v/>
      </c>
      <c r="O881" s="138" t="str">
        <v/>
      </c>
      <c r="P881" s="138" t="str">
        <v/>
      </c>
      <c r="Q881" s="138" t="str">
        <f>IF(L879="","","Nº de estabelecimentos participantes")</f>
        <v/>
      </c>
      <c r="R881" s="138" t="str">
        <f t="shared" si="41"/>
        <v/>
      </c>
      <c r="S881" s="138" t="str" cm="1">
        <f t="array" ref="S881">IF(ISBLANK(INDEX('Infraestruturas Recolha'!$AB$31:$AF$105,INT((ROWS($B$1:B280)-1)/5)+1,MOD(ROWS($B$1:B280)-1,5)+1)),"",INDEX('Infraestruturas Recolha'!$AB$31:$AF$105,INT((ROWS($B$1:B280)-1)/5)+1,MOD(ROWS($B$1:B280)-1,5)+1))</f>
        <v/>
      </c>
      <c r="T881" s="138" t="str">
        <f>IF(OR(L881="",'Infraestruturas Recolha'!$X$108="",'Infraestruturas Recolha'!$X$108="(máximo 300 carateres)"),"",'Infraestruturas Recolha'!$X$108)</f>
        <v/>
      </c>
    </row>
    <row r="882" spans="1:20">
      <c r="A882" s="24" t="str">
        <f>IF(I882="","",IF(OR('Identificação da EG'!$B$7=0,'Identificação da EG'!$B$7=""),"",Capa!$C$10))</f>
        <v/>
      </c>
      <c r="B882" s="24" t="str">
        <f>IF(I882="","",IF(OR('Identificação da EG'!$B$7=0,'Identificação da EG'!$B$7=""),"",'Identificação da EG'!$B$7))</f>
        <v/>
      </c>
      <c r="C882" s="24" t="str">
        <f>IF(I882="","",IF(B882="","",VLOOKUP(B882,Auxiliar!$DK$23:$DL$45,2,0)))</f>
        <v/>
      </c>
      <c r="D882" s="24" t="str">
        <f>IF(I882="","",IF(OR('Identificação da EG'!$B$7=0,'Identificação da EG'!$B$7=""),"","Portugal"))</f>
        <v/>
      </c>
      <c r="E882" s="24" t="str">
        <f>IF(I882="","",'Identificação da EG'!$C$7)</f>
        <v/>
      </c>
      <c r="F882" s="24" t="str">
        <f>IF(I882="","",'Identificação da EG'!$E$7)</f>
        <v/>
      </c>
      <c r="G882" s="24" t="str">
        <f t="shared" si="40"/>
        <v/>
      </c>
      <c r="H882" s="24" t="str">
        <f>IF(I882="","",'Identificação da EG'!$D$7)</f>
        <v/>
      </c>
      <c r="I882" s="138" t="str">
        <f t="shared" si="42"/>
        <v/>
      </c>
      <c r="J882" s="138" t="str">
        <v/>
      </c>
      <c r="K882" s="138"/>
      <c r="L882" s="138" t="str">
        <v/>
      </c>
      <c r="M882" s="138"/>
      <c r="N882" s="138" t="str">
        <v/>
      </c>
      <c r="O882" s="138" t="str">
        <v/>
      </c>
      <c r="P882" s="138" t="str">
        <v/>
      </c>
      <c r="Q882" s="138" t="str">
        <f>IF(L882="","","Nº de infraestruturas")</f>
        <v/>
      </c>
      <c r="R882" s="138" t="str">
        <f t="shared" si="41"/>
        <v/>
      </c>
      <c r="S882" s="138" t="str" cm="1">
        <f t="array" ref="S882">IF(ISBLANK(INDEX('Infraestruturas Recolha'!$AB$31:$AF$105,INT((ROWS($B$1:B281)-1)/5)+1,MOD(ROWS($B$1:B281)-1,5)+1)),"",INDEX('Infraestruturas Recolha'!$AB$31:$AF$105,INT((ROWS($B$1:B281)-1)/5)+1,MOD(ROWS($B$1:B281)-1,5)+1))</f>
        <v/>
      </c>
      <c r="T882" s="138" t="str">
        <f>IF(OR(L882="",'Infraestruturas Recolha'!$X$108="",'Infraestruturas Recolha'!$X$108="(máximo 300 carateres)"),"",'Infraestruturas Recolha'!$X$108)</f>
        <v/>
      </c>
    </row>
    <row r="883" spans="1:20">
      <c r="A883" s="24" t="str">
        <f>IF(I883="","",IF(OR('Identificação da EG'!$B$7=0,'Identificação da EG'!$B$7=""),"",Capa!$C$10))</f>
        <v/>
      </c>
      <c r="B883" s="24" t="str">
        <f>IF(I883="","",IF(OR('Identificação da EG'!$B$7=0,'Identificação da EG'!$B$7=""),"",'Identificação da EG'!$B$7))</f>
        <v/>
      </c>
      <c r="C883" s="24" t="str">
        <f>IF(I883="","",IF(B883="","",VLOOKUP(B883,Auxiliar!$DK$23:$DL$45,2,0)))</f>
        <v/>
      </c>
      <c r="D883" s="24" t="str">
        <f>IF(I883="","",IF(OR('Identificação da EG'!$B$7=0,'Identificação da EG'!$B$7=""),"","Portugal"))</f>
        <v/>
      </c>
      <c r="E883" s="24" t="str">
        <f>IF(I883="","",'Identificação da EG'!$C$7)</f>
        <v/>
      </c>
      <c r="F883" s="24" t="str">
        <f>IF(I883="","",'Identificação da EG'!$E$7)</f>
        <v/>
      </c>
      <c r="G883" s="24" t="str">
        <f t="shared" si="40"/>
        <v/>
      </c>
      <c r="H883" s="24" t="str">
        <f>IF(I883="","",'Identificação da EG'!$D$7)</f>
        <v/>
      </c>
      <c r="I883" s="138" t="str">
        <f t="shared" si="42"/>
        <v/>
      </c>
      <c r="J883" s="138" t="str">
        <v/>
      </c>
      <c r="K883" s="138"/>
      <c r="L883" s="138" t="str">
        <v/>
      </c>
      <c r="M883" s="138"/>
      <c r="N883" s="138" t="str">
        <v/>
      </c>
      <c r="O883" s="138" t="str">
        <v/>
      </c>
      <c r="P883" s="138" t="str">
        <v/>
      </c>
      <c r="Q883" s="138" t="str">
        <f>IF(L882="","","Nº de alojamentos abrangidos")</f>
        <v/>
      </c>
      <c r="R883" s="138" t="str">
        <f t="shared" si="41"/>
        <v/>
      </c>
      <c r="S883" s="138" t="str" cm="1">
        <f t="array" ref="S883">IF(ISBLANK(INDEX('Infraestruturas Recolha'!$AB$31:$AF$105,INT((ROWS($B$1:B282)-1)/5)+1,MOD(ROWS($B$1:B282)-1,5)+1)),"",INDEX('Infraestruturas Recolha'!$AB$31:$AF$105,INT((ROWS($B$1:B282)-1)/5)+1,MOD(ROWS($B$1:B282)-1,5)+1))</f>
        <v/>
      </c>
      <c r="T883" s="138" t="str">
        <f>IF(OR(L883="",'Infraestruturas Recolha'!$X$108="",'Infraestruturas Recolha'!$X$108="(máximo 300 carateres)"),"",'Infraestruturas Recolha'!$X$108)</f>
        <v/>
      </c>
    </row>
    <row r="884" spans="1:20">
      <c r="A884" s="24" t="str">
        <f>IF(I884="","",IF(OR('Identificação da EG'!$B$7=0,'Identificação da EG'!$B$7=""),"",Capa!$C$10))</f>
        <v/>
      </c>
      <c r="B884" s="24" t="str">
        <f>IF(I884="","",IF(OR('Identificação da EG'!$B$7=0,'Identificação da EG'!$B$7=""),"",'Identificação da EG'!$B$7))</f>
        <v/>
      </c>
      <c r="C884" s="24" t="str">
        <f>IF(I884="","",IF(B884="","",VLOOKUP(B884,Auxiliar!$DK$23:$DL$45,2,0)))</f>
        <v/>
      </c>
      <c r="D884" s="24" t="str">
        <f>IF(I884="","",IF(OR('Identificação da EG'!$B$7=0,'Identificação da EG'!$B$7=""),"","Portugal"))</f>
        <v/>
      </c>
      <c r="E884" s="24" t="str">
        <f>IF(I884="","",'Identificação da EG'!$C$7)</f>
        <v/>
      </c>
      <c r="F884" s="24" t="str">
        <f>IF(I884="","",'Identificação da EG'!$E$7)</f>
        <v/>
      </c>
      <c r="G884" s="24" t="str">
        <f t="shared" si="40"/>
        <v/>
      </c>
      <c r="H884" s="24" t="str">
        <f>IF(I884="","",'Identificação da EG'!$D$7)</f>
        <v/>
      </c>
      <c r="I884" s="138" t="str">
        <f t="shared" si="42"/>
        <v/>
      </c>
      <c r="J884" s="138" t="str">
        <v/>
      </c>
      <c r="K884" s="138"/>
      <c r="L884" s="138" t="str">
        <v/>
      </c>
      <c r="M884" s="138"/>
      <c r="N884" s="138" t="str">
        <v/>
      </c>
      <c r="O884" s="138" t="str">
        <v/>
      </c>
      <c r="P884" s="138" t="str">
        <v/>
      </c>
      <c r="Q884" s="138" t="str">
        <f>IF(L882="","","Nº de estabelecimentos abrangidos")</f>
        <v/>
      </c>
      <c r="R884" s="138" t="str">
        <f t="shared" si="41"/>
        <v/>
      </c>
      <c r="S884" s="138" t="str" cm="1">
        <f t="array" ref="S884">IF(ISBLANK(INDEX('Infraestruturas Recolha'!$AB$31:$AF$105,INT((ROWS($B$1:B283)-1)/5)+1,MOD(ROWS($B$1:B283)-1,5)+1)),"",INDEX('Infraestruturas Recolha'!$AB$31:$AF$105,INT((ROWS($B$1:B283)-1)/5)+1,MOD(ROWS($B$1:B283)-1,5)+1))</f>
        <v/>
      </c>
      <c r="T884" s="138" t="str">
        <f>IF(OR(L884="",'Infraestruturas Recolha'!$X$108="",'Infraestruturas Recolha'!$X$108="(máximo 300 carateres)"),"",'Infraestruturas Recolha'!$X$108)</f>
        <v/>
      </c>
    </row>
    <row r="885" spans="1:20">
      <c r="A885" s="24" t="str">
        <f>IF(I885="","",IF(OR('Identificação da EG'!$B$7=0,'Identificação da EG'!$B$7=""),"",Capa!$C$10))</f>
        <v/>
      </c>
      <c r="B885" s="24" t="str">
        <f>IF(I885="","",IF(OR('Identificação da EG'!$B$7=0,'Identificação da EG'!$B$7=""),"",'Identificação da EG'!$B$7))</f>
        <v/>
      </c>
      <c r="C885" s="24" t="str">
        <f>IF(I885="","",IF(B885="","",VLOOKUP(B885,Auxiliar!$DK$23:$DL$45,2,0)))</f>
        <v/>
      </c>
      <c r="D885" s="24" t="str">
        <f>IF(I885="","",IF(OR('Identificação da EG'!$B$7=0,'Identificação da EG'!$B$7=""),"","Portugal"))</f>
        <v/>
      </c>
      <c r="E885" s="24" t="str">
        <f>IF(I885="","",'Identificação da EG'!$C$7)</f>
        <v/>
      </c>
      <c r="F885" s="24" t="str">
        <f>IF(I885="","",'Identificação da EG'!$E$7)</f>
        <v/>
      </c>
      <c r="G885" s="24" t="str">
        <f t="shared" si="40"/>
        <v/>
      </c>
      <c r="H885" s="24" t="str">
        <f>IF(I885="","",'Identificação da EG'!$D$7)</f>
        <v/>
      </c>
      <c r="I885" s="138" t="str">
        <f t="shared" si="42"/>
        <v/>
      </c>
      <c r="J885" s="138" t="str">
        <v/>
      </c>
      <c r="K885" s="138"/>
      <c r="L885" s="138" t="str">
        <v/>
      </c>
      <c r="M885" s="138"/>
      <c r="N885" s="138" t="str">
        <v/>
      </c>
      <c r="O885" s="138" t="str">
        <v/>
      </c>
      <c r="P885" s="138" t="str">
        <v/>
      </c>
      <c r="Q885" s="138" t="str">
        <f>IF(L883="","","Nº de alojamentos participantes")</f>
        <v/>
      </c>
      <c r="R885" s="138" t="str">
        <f t="shared" si="41"/>
        <v/>
      </c>
      <c r="S885" s="138" t="str" cm="1">
        <f t="array" ref="S885">IF(ISBLANK(INDEX('Infraestruturas Recolha'!$AB$31:$AF$105,INT((ROWS($B$1:B284)-1)/5)+1,MOD(ROWS($B$1:B284)-1,5)+1)),"",INDEX('Infraestruturas Recolha'!$AB$31:$AF$105,INT((ROWS($B$1:B284)-1)/5)+1,MOD(ROWS($B$1:B284)-1,5)+1))</f>
        <v/>
      </c>
      <c r="T885" s="138" t="str">
        <f>IF(OR(L885="",'Infraestruturas Recolha'!$X$108="",'Infraestruturas Recolha'!$X$108="(máximo 300 carateres)"),"",'Infraestruturas Recolha'!$X$108)</f>
        <v/>
      </c>
    </row>
    <row r="886" spans="1:20">
      <c r="A886" s="24" t="str">
        <f>IF(I886="","",IF(OR('Identificação da EG'!$B$7=0,'Identificação da EG'!$B$7=""),"",Capa!$C$10))</f>
        <v/>
      </c>
      <c r="B886" s="24" t="str">
        <f>IF(I886="","",IF(OR('Identificação da EG'!$B$7=0,'Identificação da EG'!$B$7=""),"",'Identificação da EG'!$B$7))</f>
        <v/>
      </c>
      <c r="C886" s="24" t="str">
        <f>IF(I886="","",IF(B886="","",VLOOKUP(B886,Auxiliar!$DK$23:$DL$45,2,0)))</f>
        <v/>
      </c>
      <c r="D886" s="24" t="str">
        <f>IF(I886="","",IF(OR('Identificação da EG'!$B$7=0,'Identificação da EG'!$B$7=""),"","Portugal"))</f>
        <v/>
      </c>
      <c r="E886" s="24" t="str">
        <f>IF(I886="","",'Identificação da EG'!$C$7)</f>
        <v/>
      </c>
      <c r="F886" s="24" t="str">
        <f>IF(I886="","",'Identificação da EG'!$E$7)</f>
        <v/>
      </c>
      <c r="G886" s="24" t="str">
        <f t="shared" si="40"/>
        <v/>
      </c>
      <c r="H886" s="24" t="str">
        <f>IF(I886="","",'Identificação da EG'!$D$7)</f>
        <v/>
      </c>
      <c r="I886" s="138" t="str">
        <f t="shared" si="42"/>
        <v/>
      </c>
      <c r="J886" s="138" t="str">
        <v/>
      </c>
      <c r="K886" s="138"/>
      <c r="L886" s="138" t="str">
        <v/>
      </c>
      <c r="M886" s="138"/>
      <c r="N886" s="138" t="str">
        <v/>
      </c>
      <c r="O886" s="138" t="str">
        <v/>
      </c>
      <c r="P886" s="138" t="str">
        <v/>
      </c>
      <c r="Q886" s="138" t="str">
        <f>IF(L884="","","Nº de estabelecimentos participantes")</f>
        <v/>
      </c>
      <c r="R886" s="138" t="str">
        <f t="shared" si="41"/>
        <v/>
      </c>
      <c r="S886" s="138" t="str" cm="1">
        <f t="array" ref="S886">IF(ISBLANK(INDEX('Infraestruturas Recolha'!$AB$31:$AF$105,INT((ROWS($B$1:B285)-1)/5)+1,MOD(ROWS($B$1:B285)-1,5)+1)),"",INDEX('Infraestruturas Recolha'!$AB$31:$AF$105,INT((ROWS($B$1:B285)-1)/5)+1,MOD(ROWS($B$1:B285)-1,5)+1))</f>
        <v/>
      </c>
      <c r="T886" s="138" t="str">
        <f>IF(OR(L886="",'Infraestruturas Recolha'!$X$108="",'Infraestruturas Recolha'!$X$108="(máximo 300 carateres)"),"",'Infraestruturas Recolha'!$X$108)</f>
        <v/>
      </c>
    </row>
    <row r="887" spans="1:20">
      <c r="A887" s="24" t="str">
        <f>IF(I887="","",IF(OR('Identificação da EG'!$B$7=0,'Identificação da EG'!$B$7=""),"",Capa!$C$10))</f>
        <v/>
      </c>
      <c r="B887" s="24" t="str">
        <f>IF(I887="","",IF(OR('Identificação da EG'!$B$7=0,'Identificação da EG'!$B$7=""),"",'Identificação da EG'!$B$7))</f>
        <v/>
      </c>
      <c r="C887" s="24" t="str">
        <f>IF(I887="","",IF(B887="","",VLOOKUP(B887,Auxiliar!$DK$23:$DL$45,2,0)))</f>
        <v/>
      </c>
      <c r="D887" s="24" t="str">
        <f>IF(I887="","",IF(OR('Identificação da EG'!$B$7=0,'Identificação da EG'!$B$7=""),"","Portugal"))</f>
        <v/>
      </c>
      <c r="E887" s="24" t="str">
        <f>IF(I887="","",'Identificação da EG'!$C$7)</f>
        <v/>
      </c>
      <c r="F887" s="24" t="str">
        <f>IF(I887="","",'Identificação da EG'!$E$7)</f>
        <v/>
      </c>
      <c r="G887" s="24" t="str">
        <f t="shared" si="40"/>
        <v/>
      </c>
      <c r="H887" s="24" t="str">
        <f>IF(I887="","",'Identificação da EG'!$D$7)</f>
        <v/>
      </c>
      <c r="I887" s="138" t="str">
        <f t="shared" si="42"/>
        <v/>
      </c>
      <c r="J887" s="138" t="str">
        <v/>
      </c>
      <c r="K887" s="138"/>
      <c r="L887" s="138" t="str">
        <v/>
      </c>
      <c r="M887" s="138"/>
      <c r="N887" s="138" t="str">
        <v/>
      </c>
      <c r="O887" s="138" t="str">
        <v/>
      </c>
      <c r="P887" s="138" t="str">
        <v/>
      </c>
      <c r="Q887" s="138" t="str">
        <f>IF(L887="","","Nº de infraestruturas")</f>
        <v/>
      </c>
      <c r="R887" s="138" t="str">
        <f t="shared" si="41"/>
        <v/>
      </c>
      <c r="S887" s="138" t="str" cm="1">
        <f t="array" ref="S887">IF(ISBLANK(INDEX('Infraestruturas Recolha'!$AB$31:$AF$105,INT((ROWS($B$1:B286)-1)/5)+1,MOD(ROWS($B$1:B286)-1,5)+1)),"",INDEX('Infraestruturas Recolha'!$AB$31:$AF$105,INT((ROWS($B$1:B286)-1)/5)+1,MOD(ROWS($B$1:B286)-1,5)+1))</f>
        <v/>
      </c>
      <c r="T887" s="138" t="str">
        <f>IF(OR(L887="",'Infraestruturas Recolha'!$X$108="",'Infraestruturas Recolha'!$X$108="(máximo 300 carateres)"),"",'Infraestruturas Recolha'!$X$108)</f>
        <v/>
      </c>
    </row>
    <row r="888" spans="1:20">
      <c r="A888" s="24" t="str">
        <f>IF(I888="","",IF(OR('Identificação da EG'!$B$7=0,'Identificação da EG'!$B$7=""),"",Capa!$C$10))</f>
        <v/>
      </c>
      <c r="B888" s="24" t="str">
        <f>IF(I888="","",IF(OR('Identificação da EG'!$B$7=0,'Identificação da EG'!$B$7=""),"",'Identificação da EG'!$B$7))</f>
        <v/>
      </c>
      <c r="C888" s="24" t="str">
        <f>IF(I888="","",IF(B888="","",VLOOKUP(B888,Auxiliar!$DK$23:$DL$45,2,0)))</f>
        <v/>
      </c>
      <c r="D888" s="24" t="str">
        <f>IF(I888="","",IF(OR('Identificação da EG'!$B$7=0,'Identificação da EG'!$B$7=""),"","Portugal"))</f>
        <v/>
      </c>
      <c r="E888" s="24" t="str">
        <f>IF(I888="","",'Identificação da EG'!$C$7)</f>
        <v/>
      </c>
      <c r="F888" s="24" t="str">
        <f>IF(I888="","",'Identificação da EG'!$E$7)</f>
        <v/>
      </c>
      <c r="G888" s="24" t="str">
        <f t="shared" si="40"/>
        <v/>
      </c>
      <c r="H888" s="24" t="str">
        <f>IF(I888="","",'Identificação da EG'!$D$7)</f>
        <v/>
      </c>
      <c r="I888" s="138" t="str">
        <f t="shared" si="42"/>
        <v/>
      </c>
      <c r="J888" s="138" t="str">
        <v/>
      </c>
      <c r="K888" s="138"/>
      <c r="L888" s="138" t="str">
        <v/>
      </c>
      <c r="M888" s="138"/>
      <c r="N888" s="138" t="str">
        <v/>
      </c>
      <c r="O888" s="138" t="str">
        <v/>
      </c>
      <c r="P888" s="138" t="str">
        <v/>
      </c>
      <c r="Q888" s="138" t="str">
        <f>IF(L887="","","Nº de alojamentos abrangidos")</f>
        <v/>
      </c>
      <c r="R888" s="138" t="str">
        <f t="shared" si="41"/>
        <v/>
      </c>
      <c r="S888" s="138" t="str" cm="1">
        <f t="array" ref="S888">IF(ISBLANK(INDEX('Infraestruturas Recolha'!$AB$31:$AF$105,INT((ROWS($B$1:B287)-1)/5)+1,MOD(ROWS($B$1:B287)-1,5)+1)),"",INDEX('Infraestruturas Recolha'!$AB$31:$AF$105,INT((ROWS($B$1:B287)-1)/5)+1,MOD(ROWS($B$1:B287)-1,5)+1))</f>
        <v/>
      </c>
      <c r="T888" s="138" t="str">
        <f>IF(OR(L888="",'Infraestruturas Recolha'!$X$108="",'Infraestruturas Recolha'!$X$108="(máximo 300 carateres)"),"",'Infraestruturas Recolha'!$X$108)</f>
        <v/>
      </c>
    </row>
    <row r="889" spans="1:20">
      <c r="A889" s="24" t="str">
        <f>IF(I889="","",IF(OR('Identificação da EG'!$B$7=0,'Identificação da EG'!$B$7=""),"",Capa!$C$10))</f>
        <v/>
      </c>
      <c r="B889" s="24" t="str">
        <f>IF(I889="","",IF(OR('Identificação da EG'!$B$7=0,'Identificação da EG'!$B$7=""),"",'Identificação da EG'!$B$7))</f>
        <v/>
      </c>
      <c r="C889" s="24" t="str">
        <f>IF(I889="","",IF(B889="","",VLOOKUP(B889,Auxiliar!$DK$23:$DL$45,2,0)))</f>
        <v/>
      </c>
      <c r="D889" s="24" t="str">
        <f>IF(I889="","",IF(OR('Identificação da EG'!$B$7=0,'Identificação da EG'!$B$7=""),"","Portugal"))</f>
        <v/>
      </c>
      <c r="E889" s="24" t="str">
        <f>IF(I889="","",'Identificação da EG'!$C$7)</f>
        <v/>
      </c>
      <c r="F889" s="24" t="str">
        <f>IF(I889="","",'Identificação da EG'!$E$7)</f>
        <v/>
      </c>
      <c r="G889" s="24" t="str">
        <f t="shared" si="40"/>
        <v/>
      </c>
      <c r="H889" s="24" t="str">
        <f>IF(I889="","",'Identificação da EG'!$D$7)</f>
        <v/>
      </c>
      <c r="I889" s="138" t="str">
        <f t="shared" si="42"/>
        <v/>
      </c>
      <c r="J889" s="138" t="str">
        <v/>
      </c>
      <c r="K889" s="138"/>
      <c r="L889" s="138" t="str">
        <v/>
      </c>
      <c r="M889" s="138"/>
      <c r="N889" s="138" t="str">
        <v/>
      </c>
      <c r="O889" s="138" t="str">
        <v/>
      </c>
      <c r="P889" s="138" t="str">
        <v/>
      </c>
      <c r="Q889" s="138" t="str">
        <f>IF(L887="","","Nº de estabelecimentos abrangidos")</f>
        <v/>
      </c>
      <c r="R889" s="138" t="str">
        <f t="shared" si="41"/>
        <v/>
      </c>
      <c r="S889" s="138" t="str" cm="1">
        <f t="array" ref="S889">IF(ISBLANK(INDEX('Infraestruturas Recolha'!$AB$31:$AF$105,INT((ROWS($B$1:B288)-1)/5)+1,MOD(ROWS($B$1:B288)-1,5)+1)),"",INDEX('Infraestruturas Recolha'!$AB$31:$AF$105,INT((ROWS($B$1:B288)-1)/5)+1,MOD(ROWS($B$1:B288)-1,5)+1))</f>
        <v/>
      </c>
      <c r="T889" s="138" t="str">
        <f>IF(OR(L889="",'Infraestruturas Recolha'!$X$108="",'Infraestruturas Recolha'!$X$108="(máximo 300 carateres)"),"",'Infraestruturas Recolha'!$X$108)</f>
        <v/>
      </c>
    </row>
    <row r="890" spans="1:20">
      <c r="A890" s="24" t="str">
        <f>IF(I890="","",IF(OR('Identificação da EG'!$B$7=0,'Identificação da EG'!$B$7=""),"",Capa!$C$10))</f>
        <v/>
      </c>
      <c r="B890" s="24" t="str">
        <f>IF(I890="","",IF(OR('Identificação da EG'!$B$7=0,'Identificação da EG'!$B$7=""),"",'Identificação da EG'!$B$7))</f>
        <v/>
      </c>
      <c r="C890" s="24" t="str">
        <f>IF(I890="","",IF(B890="","",VLOOKUP(B890,Auxiliar!$DK$23:$DL$45,2,0)))</f>
        <v/>
      </c>
      <c r="D890" s="24" t="str">
        <f>IF(I890="","",IF(OR('Identificação da EG'!$B$7=0,'Identificação da EG'!$B$7=""),"","Portugal"))</f>
        <v/>
      </c>
      <c r="E890" s="24" t="str">
        <f>IF(I890="","",'Identificação da EG'!$C$7)</f>
        <v/>
      </c>
      <c r="F890" s="24" t="str">
        <f>IF(I890="","",'Identificação da EG'!$E$7)</f>
        <v/>
      </c>
      <c r="G890" s="24" t="str">
        <f t="shared" si="40"/>
        <v/>
      </c>
      <c r="H890" s="24" t="str">
        <f>IF(I890="","",'Identificação da EG'!$D$7)</f>
        <v/>
      </c>
      <c r="I890" s="138" t="str">
        <f t="shared" si="42"/>
        <v/>
      </c>
      <c r="J890" s="138" t="str">
        <v/>
      </c>
      <c r="K890" s="138"/>
      <c r="L890" s="138" t="str">
        <v/>
      </c>
      <c r="M890" s="138"/>
      <c r="N890" s="138" t="str">
        <v/>
      </c>
      <c r="O890" s="138" t="str">
        <v/>
      </c>
      <c r="P890" s="138" t="str">
        <v/>
      </c>
      <c r="Q890" s="138" t="str">
        <f>IF(L888="","","Nº de alojamentos participantes")</f>
        <v/>
      </c>
      <c r="R890" s="138" t="str">
        <f t="shared" si="41"/>
        <v/>
      </c>
      <c r="S890" s="138" t="str" cm="1">
        <f t="array" ref="S890">IF(ISBLANK(INDEX('Infraestruturas Recolha'!$AB$31:$AF$105,INT((ROWS($B$1:B289)-1)/5)+1,MOD(ROWS($B$1:B289)-1,5)+1)),"",INDEX('Infraestruturas Recolha'!$AB$31:$AF$105,INT((ROWS($B$1:B289)-1)/5)+1,MOD(ROWS($B$1:B289)-1,5)+1))</f>
        <v/>
      </c>
      <c r="T890" s="138" t="str">
        <f>IF(OR(L890="",'Infraestruturas Recolha'!$X$108="",'Infraestruturas Recolha'!$X$108="(máximo 300 carateres)"),"",'Infraestruturas Recolha'!$X$108)</f>
        <v/>
      </c>
    </row>
    <row r="891" spans="1:20">
      <c r="A891" s="24" t="str">
        <f>IF(I891="","",IF(OR('Identificação da EG'!$B$7=0,'Identificação da EG'!$B$7=""),"",Capa!$C$10))</f>
        <v/>
      </c>
      <c r="B891" s="24" t="str">
        <f>IF(I891="","",IF(OR('Identificação da EG'!$B$7=0,'Identificação da EG'!$B$7=""),"",'Identificação da EG'!$B$7))</f>
        <v/>
      </c>
      <c r="C891" s="24" t="str">
        <f>IF(I891="","",IF(B891="","",VLOOKUP(B891,Auxiliar!$DK$23:$DL$45,2,0)))</f>
        <v/>
      </c>
      <c r="D891" s="24" t="str">
        <f>IF(I891="","",IF(OR('Identificação da EG'!$B$7=0,'Identificação da EG'!$B$7=""),"","Portugal"))</f>
        <v/>
      </c>
      <c r="E891" s="24" t="str">
        <f>IF(I891="","",'Identificação da EG'!$C$7)</f>
        <v/>
      </c>
      <c r="F891" s="24" t="str">
        <f>IF(I891="","",'Identificação da EG'!$E$7)</f>
        <v/>
      </c>
      <c r="G891" s="24" t="str">
        <f t="shared" si="40"/>
        <v/>
      </c>
      <c r="H891" s="24" t="str">
        <f>IF(I891="","",'Identificação da EG'!$D$7)</f>
        <v/>
      </c>
      <c r="I891" s="138" t="str">
        <f t="shared" si="42"/>
        <v/>
      </c>
      <c r="J891" s="138" t="str">
        <v/>
      </c>
      <c r="K891" s="138"/>
      <c r="L891" s="138" t="str">
        <v/>
      </c>
      <c r="M891" s="138"/>
      <c r="N891" s="138" t="str">
        <v/>
      </c>
      <c r="O891" s="138" t="str">
        <v/>
      </c>
      <c r="P891" s="138" t="str">
        <v/>
      </c>
      <c r="Q891" s="138" t="str">
        <f>IF(L889="","","Nº de estabelecimentos participantes")</f>
        <v/>
      </c>
      <c r="R891" s="138" t="str">
        <f t="shared" si="41"/>
        <v/>
      </c>
      <c r="S891" s="138" t="str" cm="1">
        <f t="array" ref="S891">IF(ISBLANK(INDEX('Infraestruturas Recolha'!$AB$31:$AF$105,INT((ROWS($B$1:B290)-1)/5)+1,MOD(ROWS($B$1:B290)-1,5)+1)),"",INDEX('Infraestruturas Recolha'!$AB$31:$AF$105,INT((ROWS($B$1:B290)-1)/5)+1,MOD(ROWS($B$1:B290)-1,5)+1))</f>
        <v/>
      </c>
      <c r="T891" s="138" t="str">
        <f>IF(OR(L891="",'Infraestruturas Recolha'!$X$108="",'Infraestruturas Recolha'!$X$108="(máximo 300 carateres)"),"",'Infraestruturas Recolha'!$X$108)</f>
        <v/>
      </c>
    </row>
    <row r="892" spans="1:20">
      <c r="A892" s="24" t="str">
        <f>IF(I892="","",IF(OR('Identificação da EG'!$B$7=0,'Identificação da EG'!$B$7=""),"",Capa!$C$10))</f>
        <v/>
      </c>
      <c r="B892" s="24" t="str">
        <f>IF(I892="","",IF(OR('Identificação da EG'!$B$7=0,'Identificação da EG'!$B$7=""),"",'Identificação da EG'!$B$7))</f>
        <v/>
      </c>
      <c r="C892" s="24" t="str">
        <f>IF(I892="","",IF(B892="","",VLOOKUP(B892,Auxiliar!$DK$23:$DL$45,2,0)))</f>
        <v/>
      </c>
      <c r="D892" s="24" t="str">
        <f>IF(I892="","",IF(OR('Identificação da EG'!$B$7=0,'Identificação da EG'!$B$7=""),"","Portugal"))</f>
        <v/>
      </c>
      <c r="E892" s="24" t="str">
        <f>IF(I892="","",'Identificação da EG'!$C$7)</f>
        <v/>
      </c>
      <c r="F892" s="24" t="str">
        <f>IF(I892="","",'Identificação da EG'!$E$7)</f>
        <v/>
      </c>
      <c r="G892" s="24" t="str">
        <f t="shared" si="40"/>
        <v/>
      </c>
      <c r="H892" s="24" t="str">
        <f>IF(I892="","",'Identificação da EG'!$D$7)</f>
        <v/>
      </c>
      <c r="I892" s="138" t="str">
        <f t="shared" si="42"/>
        <v/>
      </c>
      <c r="J892" s="138" t="str">
        <v/>
      </c>
      <c r="K892" s="138"/>
      <c r="L892" s="138" t="str">
        <v/>
      </c>
      <c r="M892" s="138"/>
      <c r="N892" s="138" t="str">
        <v/>
      </c>
      <c r="O892" s="138" t="str">
        <v/>
      </c>
      <c r="P892" s="138" t="str">
        <v/>
      </c>
      <c r="Q892" s="138" t="str">
        <f>IF(L892="","","Nº de infraestruturas")</f>
        <v/>
      </c>
      <c r="R892" s="138" t="str">
        <f t="shared" si="41"/>
        <v/>
      </c>
      <c r="S892" s="138" t="str" cm="1">
        <f t="array" ref="S892">IF(ISBLANK(INDEX('Infraestruturas Recolha'!$AB$31:$AF$105,INT((ROWS($B$1:B291)-1)/5)+1,MOD(ROWS($B$1:B291)-1,5)+1)),"",INDEX('Infraestruturas Recolha'!$AB$31:$AF$105,INT((ROWS($B$1:B291)-1)/5)+1,MOD(ROWS($B$1:B291)-1,5)+1))</f>
        <v/>
      </c>
      <c r="T892" s="138" t="str">
        <f>IF(OR(L892="",'Infraestruturas Recolha'!$X$108="",'Infraestruturas Recolha'!$X$108="(máximo 300 carateres)"),"",'Infraestruturas Recolha'!$X$108)</f>
        <v/>
      </c>
    </row>
    <row r="893" spans="1:20">
      <c r="A893" s="24" t="str">
        <f>IF(I893="","",IF(OR('Identificação da EG'!$B$7=0,'Identificação da EG'!$B$7=""),"",Capa!$C$10))</f>
        <v/>
      </c>
      <c r="B893" s="24" t="str">
        <f>IF(I893="","",IF(OR('Identificação da EG'!$B$7=0,'Identificação da EG'!$B$7=""),"",'Identificação da EG'!$B$7))</f>
        <v/>
      </c>
      <c r="C893" s="24" t="str">
        <f>IF(I893="","",IF(B893="","",VLOOKUP(B893,Auxiliar!$DK$23:$DL$45,2,0)))</f>
        <v/>
      </c>
      <c r="D893" s="24" t="str">
        <f>IF(I893="","",IF(OR('Identificação da EG'!$B$7=0,'Identificação da EG'!$B$7=""),"","Portugal"))</f>
        <v/>
      </c>
      <c r="E893" s="24" t="str">
        <f>IF(I893="","",'Identificação da EG'!$C$7)</f>
        <v/>
      </c>
      <c r="F893" s="24" t="str">
        <f>IF(I893="","",'Identificação da EG'!$E$7)</f>
        <v/>
      </c>
      <c r="G893" s="24" t="str">
        <f t="shared" si="40"/>
        <v/>
      </c>
      <c r="H893" s="24" t="str">
        <f>IF(I893="","",'Identificação da EG'!$D$7)</f>
        <v/>
      </c>
      <c r="I893" s="138" t="str">
        <f t="shared" si="42"/>
        <v/>
      </c>
      <c r="J893" s="138" t="str">
        <v/>
      </c>
      <c r="K893" s="138"/>
      <c r="L893" s="138" t="str">
        <v/>
      </c>
      <c r="M893" s="138"/>
      <c r="N893" s="138" t="str">
        <v/>
      </c>
      <c r="O893" s="138" t="str">
        <v/>
      </c>
      <c r="P893" s="138" t="str">
        <v/>
      </c>
      <c r="Q893" s="138" t="str">
        <f>IF(L892="","","Nº de alojamentos abrangidos")</f>
        <v/>
      </c>
      <c r="R893" s="138" t="str">
        <f t="shared" si="41"/>
        <v/>
      </c>
      <c r="S893" s="138" t="str" cm="1">
        <f t="array" ref="S893">IF(ISBLANK(INDEX('Infraestruturas Recolha'!$AB$31:$AF$105,INT((ROWS($B$1:B292)-1)/5)+1,MOD(ROWS($B$1:B292)-1,5)+1)),"",INDEX('Infraestruturas Recolha'!$AB$31:$AF$105,INT((ROWS($B$1:B292)-1)/5)+1,MOD(ROWS($B$1:B292)-1,5)+1))</f>
        <v/>
      </c>
      <c r="T893" s="138" t="str">
        <f>IF(OR(L893="",'Infraestruturas Recolha'!$X$108="",'Infraestruturas Recolha'!$X$108="(máximo 300 carateres)"),"",'Infraestruturas Recolha'!$X$108)</f>
        <v/>
      </c>
    </row>
    <row r="894" spans="1:20">
      <c r="A894" s="24" t="str">
        <f>IF(I894="","",IF(OR('Identificação da EG'!$B$7=0,'Identificação da EG'!$B$7=""),"",Capa!$C$10))</f>
        <v/>
      </c>
      <c r="B894" s="24" t="str">
        <f>IF(I894="","",IF(OR('Identificação da EG'!$B$7=0,'Identificação da EG'!$B$7=""),"",'Identificação da EG'!$B$7))</f>
        <v/>
      </c>
      <c r="C894" s="24" t="str">
        <f>IF(I894="","",IF(B894="","",VLOOKUP(B894,Auxiliar!$DK$23:$DL$45,2,0)))</f>
        <v/>
      </c>
      <c r="D894" s="24" t="str">
        <f>IF(I894="","",IF(OR('Identificação da EG'!$B$7=0,'Identificação da EG'!$B$7=""),"","Portugal"))</f>
        <v/>
      </c>
      <c r="E894" s="24" t="str">
        <f>IF(I894="","",'Identificação da EG'!$C$7)</f>
        <v/>
      </c>
      <c r="F894" s="24" t="str">
        <f>IF(I894="","",'Identificação da EG'!$E$7)</f>
        <v/>
      </c>
      <c r="G894" s="24" t="str">
        <f t="shared" si="40"/>
        <v/>
      </c>
      <c r="H894" s="24" t="str">
        <f>IF(I894="","",'Identificação da EG'!$D$7)</f>
        <v/>
      </c>
      <c r="I894" s="138" t="str">
        <f t="shared" si="42"/>
        <v/>
      </c>
      <c r="J894" s="138" t="str">
        <v/>
      </c>
      <c r="K894" s="138"/>
      <c r="L894" s="138" t="str">
        <v/>
      </c>
      <c r="M894" s="138"/>
      <c r="N894" s="138" t="str">
        <v/>
      </c>
      <c r="O894" s="138" t="str">
        <v/>
      </c>
      <c r="P894" s="138" t="str">
        <v/>
      </c>
      <c r="Q894" s="138" t="str">
        <f>IF(L892="","","Nº de estabelecimentos abrangidos")</f>
        <v/>
      </c>
      <c r="R894" s="138" t="str">
        <f t="shared" si="41"/>
        <v/>
      </c>
      <c r="S894" s="138" t="str" cm="1">
        <f t="array" ref="S894">IF(ISBLANK(INDEX('Infraestruturas Recolha'!$AB$31:$AF$105,INT((ROWS($B$1:B293)-1)/5)+1,MOD(ROWS($B$1:B293)-1,5)+1)),"",INDEX('Infraestruturas Recolha'!$AB$31:$AF$105,INT((ROWS($B$1:B293)-1)/5)+1,MOD(ROWS($B$1:B293)-1,5)+1))</f>
        <v/>
      </c>
      <c r="T894" s="138" t="str">
        <f>IF(OR(L894="",'Infraestruturas Recolha'!$X$108="",'Infraestruturas Recolha'!$X$108="(máximo 300 carateres)"),"",'Infraestruturas Recolha'!$X$108)</f>
        <v/>
      </c>
    </row>
    <row r="895" spans="1:20">
      <c r="A895" s="24" t="str">
        <f>IF(I895="","",IF(OR('Identificação da EG'!$B$7=0,'Identificação da EG'!$B$7=""),"",Capa!$C$10))</f>
        <v/>
      </c>
      <c r="B895" s="24" t="str">
        <f>IF(I895="","",IF(OR('Identificação da EG'!$B$7=0,'Identificação da EG'!$B$7=""),"",'Identificação da EG'!$B$7))</f>
        <v/>
      </c>
      <c r="C895" s="24" t="str">
        <f>IF(I895="","",IF(B895="","",VLOOKUP(B895,Auxiliar!$DK$23:$DL$45,2,0)))</f>
        <v/>
      </c>
      <c r="D895" s="24" t="str">
        <f>IF(I895="","",IF(OR('Identificação da EG'!$B$7=0,'Identificação da EG'!$B$7=""),"","Portugal"))</f>
        <v/>
      </c>
      <c r="E895" s="24" t="str">
        <f>IF(I895="","",'Identificação da EG'!$C$7)</f>
        <v/>
      </c>
      <c r="F895" s="24" t="str">
        <f>IF(I895="","",'Identificação da EG'!$E$7)</f>
        <v/>
      </c>
      <c r="G895" s="24" t="str">
        <f t="shared" si="40"/>
        <v/>
      </c>
      <c r="H895" s="24" t="str">
        <f>IF(I895="","",'Identificação da EG'!$D$7)</f>
        <v/>
      </c>
      <c r="I895" s="138" t="str">
        <f t="shared" si="42"/>
        <v/>
      </c>
      <c r="J895" s="138" t="str">
        <v/>
      </c>
      <c r="K895" s="138"/>
      <c r="L895" s="138" t="str">
        <v/>
      </c>
      <c r="M895" s="138"/>
      <c r="N895" s="138" t="str">
        <v/>
      </c>
      <c r="O895" s="138" t="str">
        <v/>
      </c>
      <c r="P895" s="138" t="str">
        <v/>
      </c>
      <c r="Q895" s="138" t="str">
        <f>IF(L893="","","Nº de alojamentos participantes")</f>
        <v/>
      </c>
      <c r="R895" s="138" t="str">
        <f t="shared" si="41"/>
        <v/>
      </c>
      <c r="S895" s="138" t="str" cm="1">
        <f t="array" ref="S895">IF(ISBLANK(INDEX('Infraestruturas Recolha'!$AB$31:$AF$105,INT((ROWS($B$1:B294)-1)/5)+1,MOD(ROWS($B$1:B294)-1,5)+1)),"",INDEX('Infraestruturas Recolha'!$AB$31:$AF$105,INT((ROWS($B$1:B294)-1)/5)+1,MOD(ROWS($B$1:B294)-1,5)+1))</f>
        <v/>
      </c>
      <c r="T895" s="138" t="str">
        <f>IF(OR(L895="",'Infraestruturas Recolha'!$X$108="",'Infraestruturas Recolha'!$X$108="(máximo 300 carateres)"),"",'Infraestruturas Recolha'!$X$108)</f>
        <v/>
      </c>
    </row>
    <row r="896" spans="1:20">
      <c r="A896" s="24" t="str">
        <f>IF(I896="","",IF(OR('Identificação da EG'!$B$7=0,'Identificação da EG'!$B$7=""),"",Capa!$C$10))</f>
        <v/>
      </c>
      <c r="B896" s="24" t="str">
        <f>IF(I896="","",IF(OR('Identificação da EG'!$B$7=0,'Identificação da EG'!$B$7=""),"",'Identificação da EG'!$B$7))</f>
        <v/>
      </c>
      <c r="C896" s="24" t="str">
        <f>IF(I896="","",IF(B896="","",VLOOKUP(B896,Auxiliar!$DK$23:$DL$45,2,0)))</f>
        <v/>
      </c>
      <c r="D896" s="24" t="str">
        <f>IF(I896="","",IF(OR('Identificação da EG'!$B$7=0,'Identificação da EG'!$B$7=""),"","Portugal"))</f>
        <v/>
      </c>
      <c r="E896" s="24" t="str">
        <f>IF(I896="","",'Identificação da EG'!$C$7)</f>
        <v/>
      </c>
      <c r="F896" s="24" t="str">
        <f>IF(I896="","",'Identificação da EG'!$E$7)</f>
        <v/>
      </c>
      <c r="G896" s="24" t="str">
        <f t="shared" si="40"/>
        <v/>
      </c>
      <c r="H896" s="24" t="str">
        <f>IF(I896="","",'Identificação da EG'!$D$7)</f>
        <v/>
      </c>
      <c r="I896" s="138" t="str">
        <f t="shared" si="42"/>
        <v/>
      </c>
      <c r="J896" s="138" t="str">
        <v/>
      </c>
      <c r="K896" s="138"/>
      <c r="L896" s="138" t="str">
        <v/>
      </c>
      <c r="M896" s="138"/>
      <c r="N896" s="138" t="str">
        <v/>
      </c>
      <c r="O896" s="138" t="str">
        <v/>
      </c>
      <c r="P896" s="138" t="str">
        <v/>
      </c>
      <c r="Q896" s="138" t="str">
        <f>IF(L894="","","Nº de estabelecimentos participantes")</f>
        <v/>
      </c>
      <c r="R896" s="138" t="str">
        <f t="shared" si="41"/>
        <v/>
      </c>
      <c r="S896" s="138" t="str" cm="1">
        <f t="array" ref="S896">IF(ISBLANK(INDEX('Infraestruturas Recolha'!$AB$31:$AF$105,INT((ROWS($B$1:B295)-1)/5)+1,MOD(ROWS($B$1:B295)-1,5)+1)),"",INDEX('Infraestruturas Recolha'!$AB$31:$AF$105,INT((ROWS($B$1:B295)-1)/5)+1,MOD(ROWS($B$1:B295)-1,5)+1))</f>
        <v/>
      </c>
      <c r="T896" s="138" t="str">
        <f>IF(OR(L896="",'Infraestruturas Recolha'!$X$108="",'Infraestruturas Recolha'!$X$108="(máximo 300 carateres)"),"",'Infraestruturas Recolha'!$X$108)</f>
        <v/>
      </c>
    </row>
    <row r="897" spans="1:20">
      <c r="A897" s="24" t="str">
        <f>IF(I897="","",IF(OR('Identificação da EG'!$B$7=0,'Identificação da EG'!$B$7=""),"",Capa!$C$10))</f>
        <v/>
      </c>
      <c r="B897" s="24" t="str">
        <f>IF(I897="","",IF(OR('Identificação da EG'!$B$7=0,'Identificação da EG'!$B$7=""),"",'Identificação da EG'!$B$7))</f>
        <v/>
      </c>
      <c r="C897" s="24" t="str">
        <f>IF(I897="","",IF(B897="","",VLOOKUP(B897,Auxiliar!$DK$23:$DL$45,2,0)))</f>
        <v/>
      </c>
      <c r="D897" s="24" t="str">
        <f>IF(I897="","",IF(OR('Identificação da EG'!$B$7=0,'Identificação da EG'!$B$7=""),"","Portugal"))</f>
        <v/>
      </c>
      <c r="E897" s="24" t="str">
        <f>IF(I897="","",'Identificação da EG'!$C$7)</f>
        <v/>
      </c>
      <c r="F897" s="24" t="str">
        <f>IF(I897="","",'Identificação da EG'!$E$7)</f>
        <v/>
      </c>
      <c r="G897" s="24" t="str">
        <f t="shared" si="40"/>
        <v/>
      </c>
      <c r="H897" s="24" t="str">
        <f>IF(I897="","",'Identificação da EG'!$D$7)</f>
        <v/>
      </c>
      <c r="I897" s="138" t="str">
        <f t="shared" si="42"/>
        <v/>
      </c>
      <c r="J897" s="138" t="str">
        <v/>
      </c>
      <c r="K897" s="138"/>
      <c r="L897" s="138" t="str">
        <v/>
      </c>
      <c r="M897" s="138"/>
      <c r="N897" s="138" t="str">
        <v/>
      </c>
      <c r="O897" s="138" t="str">
        <v/>
      </c>
      <c r="P897" s="138" t="str">
        <v/>
      </c>
      <c r="Q897" s="138" t="str">
        <f>IF(L897="","","Nº de infraestruturas")</f>
        <v/>
      </c>
      <c r="R897" s="138" t="str">
        <f t="shared" si="41"/>
        <v/>
      </c>
      <c r="S897" s="138" t="str" cm="1">
        <f t="array" ref="S897">IF(ISBLANK(INDEX('Infraestruturas Recolha'!$AB$31:$AF$105,INT((ROWS($B$1:B296)-1)/5)+1,MOD(ROWS($B$1:B296)-1,5)+1)),"",INDEX('Infraestruturas Recolha'!$AB$31:$AF$105,INT((ROWS($B$1:B296)-1)/5)+1,MOD(ROWS($B$1:B296)-1,5)+1))</f>
        <v/>
      </c>
      <c r="T897" s="138" t="str">
        <f>IF(OR(L897="",'Infraestruturas Recolha'!$X$108="",'Infraestruturas Recolha'!$X$108="(máximo 300 carateres)"),"",'Infraestruturas Recolha'!$X$108)</f>
        <v/>
      </c>
    </row>
    <row r="898" spans="1:20">
      <c r="A898" s="24" t="str">
        <f>IF(I898="","",IF(OR('Identificação da EG'!$B$7=0,'Identificação da EG'!$B$7=""),"",Capa!$C$10))</f>
        <v/>
      </c>
      <c r="B898" s="24" t="str">
        <f>IF(I898="","",IF(OR('Identificação da EG'!$B$7=0,'Identificação da EG'!$B$7=""),"",'Identificação da EG'!$B$7))</f>
        <v/>
      </c>
      <c r="C898" s="24" t="str">
        <f>IF(I898="","",IF(B898="","",VLOOKUP(B898,Auxiliar!$DK$23:$DL$45,2,0)))</f>
        <v/>
      </c>
      <c r="D898" s="24" t="str">
        <f>IF(I898="","",IF(OR('Identificação da EG'!$B$7=0,'Identificação da EG'!$B$7=""),"","Portugal"))</f>
        <v/>
      </c>
      <c r="E898" s="24" t="str">
        <f>IF(I898="","",'Identificação da EG'!$C$7)</f>
        <v/>
      </c>
      <c r="F898" s="24" t="str">
        <f>IF(I898="","",'Identificação da EG'!$E$7)</f>
        <v/>
      </c>
      <c r="G898" s="24" t="str">
        <f t="shared" si="40"/>
        <v/>
      </c>
      <c r="H898" s="24" t="str">
        <f>IF(I898="","",'Identificação da EG'!$D$7)</f>
        <v/>
      </c>
      <c r="I898" s="138" t="str">
        <f t="shared" si="42"/>
        <v/>
      </c>
      <c r="J898" s="138" t="str">
        <v/>
      </c>
      <c r="K898" s="138"/>
      <c r="L898" s="138" t="str">
        <v/>
      </c>
      <c r="M898" s="138"/>
      <c r="N898" s="138" t="str">
        <v/>
      </c>
      <c r="O898" s="138" t="str">
        <v/>
      </c>
      <c r="P898" s="138" t="str">
        <v/>
      </c>
      <c r="Q898" s="138" t="str">
        <f>IF(L897="","","Nº de alojamentos abrangidos")</f>
        <v/>
      </c>
      <c r="R898" s="138" t="str">
        <f t="shared" si="41"/>
        <v/>
      </c>
      <c r="S898" s="138" t="str" cm="1">
        <f t="array" ref="S898">IF(ISBLANK(INDEX('Infraestruturas Recolha'!$AB$31:$AF$105,INT((ROWS($B$1:B297)-1)/5)+1,MOD(ROWS($B$1:B297)-1,5)+1)),"",INDEX('Infraestruturas Recolha'!$AB$31:$AF$105,INT((ROWS($B$1:B297)-1)/5)+1,MOD(ROWS($B$1:B297)-1,5)+1))</f>
        <v/>
      </c>
      <c r="T898" s="138" t="str">
        <f>IF(OR(L898="",'Infraestruturas Recolha'!$X$108="",'Infraestruturas Recolha'!$X$108="(máximo 300 carateres)"),"",'Infraestruturas Recolha'!$X$108)</f>
        <v/>
      </c>
    </row>
    <row r="899" spans="1:20">
      <c r="A899" s="24" t="str">
        <f>IF(I899="","",IF(OR('Identificação da EG'!$B$7=0,'Identificação da EG'!$B$7=""),"",Capa!$C$10))</f>
        <v/>
      </c>
      <c r="B899" s="24" t="str">
        <f>IF(I899="","",IF(OR('Identificação da EG'!$B$7=0,'Identificação da EG'!$B$7=""),"",'Identificação da EG'!$B$7))</f>
        <v/>
      </c>
      <c r="C899" s="24" t="str">
        <f>IF(I899="","",IF(B899="","",VLOOKUP(B899,Auxiliar!$DK$23:$DL$45,2,0)))</f>
        <v/>
      </c>
      <c r="D899" s="24" t="str">
        <f>IF(I899="","",IF(OR('Identificação da EG'!$B$7=0,'Identificação da EG'!$B$7=""),"","Portugal"))</f>
        <v/>
      </c>
      <c r="E899" s="24" t="str">
        <f>IF(I899="","",'Identificação da EG'!$C$7)</f>
        <v/>
      </c>
      <c r="F899" s="24" t="str">
        <f>IF(I899="","",'Identificação da EG'!$E$7)</f>
        <v/>
      </c>
      <c r="G899" s="24" t="str">
        <f t="shared" ref="G899:G962" si="43">IF(I899="","",B899)</f>
        <v/>
      </c>
      <c r="H899" s="24" t="str">
        <f>IF(I899="","",'Identificação da EG'!$D$7)</f>
        <v/>
      </c>
      <c r="I899" s="138" t="str">
        <f t="shared" si="42"/>
        <v/>
      </c>
      <c r="J899" s="138" t="str">
        <v/>
      </c>
      <c r="K899" s="138"/>
      <c r="L899" s="138" t="str">
        <v/>
      </c>
      <c r="M899" s="138"/>
      <c r="N899" s="138" t="str">
        <v/>
      </c>
      <c r="O899" s="138" t="str">
        <v/>
      </c>
      <c r="P899" s="138" t="str">
        <v/>
      </c>
      <c r="Q899" s="138" t="str">
        <f>IF(L897="","","Nº de estabelecimentos abrangidos")</f>
        <v/>
      </c>
      <c r="R899" s="138" t="str">
        <f t="shared" ref="R899:R962" si="44">IF(L899="","","nº")</f>
        <v/>
      </c>
      <c r="S899" s="138" t="str" cm="1">
        <f t="array" ref="S899">IF(ISBLANK(INDEX('Infraestruturas Recolha'!$AB$31:$AF$105,INT((ROWS($B$1:B298)-1)/5)+1,MOD(ROWS($B$1:B298)-1,5)+1)),"",INDEX('Infraestruturas Recolha'!$AB$31:$AF$105,INT((ROWS($B$1:B298)-1)/5)+1,MOD(ROWS($B$1:B298)-1,5)+1))</f>
        <v/>
      </c>
      <c r="T899" s="138" t="str">
        <f>IF(OR(L899="",'Infraestruturas Recolha'!$X$108="",'Infraestruturas Recolha'!$X$108="(máximo 300 carateres)"),"",'Infraestruturas Recolha'!$X$108)</f>
        <v/>
      </c>
    </row>
    <row r="900" spans="1:20">
      <c r="A900" s="24" t="str">
        <f>IF(I900="","",IF(OR('Identificação da EG'!$B$7=0,'Identificação da EG'!$B$7=""),"",Capa!$C$10))</f>
        <v/>
      </c>
      <c r="B900" s="24" t="str">
        <f>IF(I900="","",IF(OR('Identificação da EG'!$B$7=0,'Identificação da EG'!$B$7=""),"",'Identificação da EG'!$B$7))</f>
        <v/>
      </c>
      <c r="C900" s="24" t="str">
        <f>IF(I900="","",IF(B900="","",VLOOKUP(B900,Auxiliar!$DK$23:$DL$45,2,0)))</f>
        <v/>
      </c>
      <c r="D900" s="24" t="str">
        <f>IF(I900="","",IF(OR('Identificação da EG'!$B$7=0,'Identificação da EG'!$B$7=""),"","Portugal"))</f>
        <v/>
      </c>
      <c r="E900" s="24" t="str">
        <f>IF(I900="","",'Identificação da EG'!$C$7)</f>
        <v/>
      </c>
      <c r="F900" s="24" t="str">
        <f>IF(I900="","",'Identificação da EG'!$E$7)</f>
        <v/>
      </c>
      <c r="G900" s="24" t="str">
        <f t="shared" si="43"/>
        <v/>
      </c>
      <c r="H900" s="24" t="str">
        <f>IF(I900="","",'Identificação da EG'!$D$7)</f>
        <v/>
      </c>
      <c r="I900" s="138" t="str">
        <f t="shared" si="42"/>
        <v/>
      </c>
      <c r="J900" s="138" t="str">
        <v/>
      </c>
      <c r="K900" s="138"/>
      <c r="L900" s="138" t="str">
        <v/>
      </c>
      <c r="M900" s="138"/>
      <c r="N900" s="138" t="str">
        <v/>
      </c>
      <c r="O900" s="138" t="str">
        <v/>
      </c>
      <c r="P900" s="138" t="str">
        <v/>
      </c>
      <c r="Q900" s="138" t="str">
        <f>IF(L898="","","Nº de alojamentos participantes")</f>
        <v/>
      </c>
      <c r="R900" s="138" t="str">
        <f t="shared" si="44"/>
        <v/>
      </c>
      <c r="S900" s="138" t="str" cm="1">
        <f t="array" ref="S900">IF(ISBLANK(INDEX('Infraestruturas Recolha'!$AB$31:$AF$105,INT((ROWS($B$1:B299)-1)/5)+1,MOD(ROWS($B$1:B299)-1,5)+1)),"",INDEX('Infraestruturas Recolha'!$AB$31:$AF$105,INT((ROWS($B$1:B299)-1)/5)+1,MOD(ROWS($B$1:B299)-1,5)+1))</f>
        <v/>
      </c>
      <c r="T900" s="138" t="str">
        <f>IF(OR(L900="",'Infraestruturas Recolha'!$X$108="",'Infraestruturas Recolha'!$X$108="(máximo 300 carateres)"),"",'Infraestruturas Recolha'!$X$108)</f>
        <v/>
      </c>
    </row>
    <row r="901" spans="1:20">
      <c r="A901" s="24" t="str">
        <f>IF(I901="","",IF(OR('Identificação da EG'!$B$7=0,'Identificação da EG'!$B$7=""),"",Capa!$C$10))</f>
        <v/>
      </c>
      <c r="B901" s="24" t="str">
        <f>IF(I901="","",IF(OR('Identificação da EG'!$B$7=0,'Identificação da EG'!$B$7=""),"",'Identificação da EG'!$B$7))</f>
        <v/>
      </c>
      <c r="C901" s="24" t="str">
        <f>IF(I901="","",IF(B901="","",VLOOKUP(B901,Auxiliar!$DK$23:$DL$45,2,0)))</f>
        <v/>
      </c>
      <c r="D901" s="24" t="str">
        <f>IF(I901="","",IF(OR('Identificação da EG'!$B$7=0,'Identificação da EG'!$B$7=""),"","Portugal"))</f>
        <v/>
      </c>
      <c r="E901" s="24" t="str">
        <f>IF(I901="","",'Identificação da EG'!$C$7)</f>
        <v/>
      </c>
      <c r="F901" s="24" t="str">
        <f>IF(I901="","",'Identificação da EG'!$E$7)</f>
        <v/>
      </c>
      <c r="G901" s="24" t="str">
        <f t="shared" si="43"/>
        <v/>
      </c>
      <c r="H901" s="24" t="str">
        <f>IF(I901="","",'Identificação da EG'!$D$7)</f>
        <v/>
      </c>
      <c r="I901" s="138" t="str">
        <f t="shared" si="42"/>
        <v/>
      </c>
      <c r="J901" s="138" t="str">
        <v/>
      </c>
      <c r="K901" s="138"/>
      <c r="L901" s="138" t="str">
        <v/>
      </c>
      <c r="M901" s="138"/>
      <c r="N901" s="138" t="str">
        <v/>
      </c>
      <c r="O901" s="138" t="str">
        <v/>
      </c>
      <c r="P901" s="138" t="str">
        <v/>
      </c>
      <c r="Q901" s="138" t="str">
        <f>IF(L899="","","Nº de estabelecimentos participantes")</f>
        <v/>
      </c>
      <c r="R901" s="138" t="str">
        <f t="shared" si="44"/>
        <v/>
      </c>
      <c r="S901" s="138" t="str" cm="1">
        <f t="array" ref="S901">IF(ISBLANK(INDEX('Infraestruturas Recolha'!$AB$31:$AF$105,INT((ROWS($B$1:B300)-1)/5)+1,MOD(ROWS($B$1:B300)-1,5)+1)),"",INDEX('Infraestruturas Recolha'!$AB$31:$AF$105,INT((ROWS($B$1:B300)-1)/5)+1,MOD(ROWS($B$1:B300)-1,5)+1))</f>
        <v/>
      </c>
      <c r="T901" s="138" t="str">
        <f>IF(OR(L901="",'Infraestruturas Recolha'!$X$108="",'Infraestruturas Recolha'!$X$108="(máximo 300 carateres)"),"",'Infraestruturas Recolha'!$X$108)</f>
        <v/>
      </c>
    </row>
    <row r="902" spans="1:20">
      <c r="A902" s="24" t="str">
        <f>IF(I902="","",IF(OR('Identificação da EG'!$B$7=0,'Identificação da EG'!$B$7=""),"",Capa!$C$10))</f>
        <v/>
      </c>
      <c r="B902" s="24" t="str">
        <f>IF(I902="","",IF(OR('Identificação da EG'!$B$7=0,'Identificação da EG'!$B$7=""),"",'Identificação da EG'!$B$7))</f>
        <v/>
      </c>
      <c r="C902" s="24" t="str">
        <f>IF(I902="","",IF(B902="","",VLOOKUP(B902,Auxiliar!$DK$23:$DL$45,2,0)))</f>
        <v/>
      </c>
      <c r="D902" s="24" t="str">
        <f>IF(I902="","",IF(OR('Identificação da EG'!$B$7=0,'Identificação da EG'!$B$7=""),"","Portugal"))</f>
        <v/>
      </c>
      <c r="E902" s="24" t="str">
        <f>IF(I902="","",'Identificação da EG'!$C$7)</f>
        <v/>
      </c>
      <c r="F902" s="24" t="str">
        <f>IF(I902="","",'Identificação da EG'!$E$7)</f>
        <v/>
      </c>
      <c r="G902" s="24" t="str">
        <f t="shared" si="43"/>
        <v/>
      </c>
      <c r="H902" s="24" t="str">
        <f>IF(I902="","",'Identificação da EG'!$D$7)</f>
        <v/>
      </c>
      <c r="I902" s="138" t="str">
        <f t="shared" si="42"/>
        <v/>
      </c>
      <c r="J902" s="138" t="str">
        <v/>
      </c>
      <c r="K902" s="138"/>
      <c r="L902" s="138" t="str">
        <v/>
      </c>
      <c r="M902" s="138"/>
      <c r="N902" s="138" t="str">
        <v/>
      </c>
      <c r="O902" s="138" t="str">
        <v/>
      </c>
      <c r="P902" s="138" t="str">
        <v/>
      </c>
      <c r="Q902" s="138" t="str">
        <f>IF(L902="","","Nº de infraestruturas")</f>
        <v/>
      </c>
      <c r="R902" s="138" t="str">
        <f t="shared" si="44"/>
        <v/>
      </c>
      <c r="S902" s="138" t="str" cm="1">
        <f t="array" ref="S902">IF(ISBLANK(INDEX('Infraestruturas Recolha'!$AB$31:$AF$105,INT((ROWS($B$1:B301)-1)/5)+1,MOD(ROWS($B$1:B301)-1,5)+1)),"",INDEX('Infraestruturas Recolha'!$AB$31:$AF$105,INT((ROWS($B$1:B301)-1)/5)+1,MOD(ROWS($B$1:B301)-1,5)+1))</f>
        <v/>
      </c>
      <c r="T902" s="138" t="str">
        <f>IF(OR(L902="",'Infraestruturas Recolha'!$X$108="",'Infraestruturas Recolha'!$X$108="(máximo 300 carateres)"),"",'Infraestruturas Recolha'!$X$108)</f>
        <v/>
      </c>
    </row>
    <row r="903" spans="1:20">
      <c r="A903" s="24" t="str">
        <f>IF(I903="","",IF(OR('Identificação da EG'!$B$7=0,'Identificação da EG'!$B$7=""),"",Capa!$C$10))</f>
        <v/>
      </c>
      <c r="B903" s="24" t="str">
        <f>IF(I903="","",IF(OR('Identificação da EG'!$B$7=0,'Identificação da EG'!$B$7=""),"",'Identificação da EG'!$B$7))</f>
        <v/>
      </c>
      <c r="C903" s="24" t="str">
        <f>IF(I903="","",IF(B903="","",VLOOKUP(B903,Auxiliar!$DK$23:$DL$45,2,0)))</f>
        <v/>
      </c>
      <c r="D903" s="24" t="str">
        <f>IF(I903="","",IF(OR('Identificação da EG'!$B$7=0,'Identificação da EG'!$B$7=""),"","Portugal"))</f>
        <v/>
      </c>
      <c r="E903" s="24" t="str">
        <f>IF(I903="","",'Identificação da EG'!$C$7)</f>
        <v/>
      </c>
      <c r="F903" s="24" t="str">
        <f>IF(I903="","",'Identificação da EG'!$E$7)</f>
        <v/>
      </c>
      <c r="G903" s="24" t="str">
        <f t="shared" si="43"/>
        <v/>
      </c>
      <c r="H903" s="24" t="str">
        <f>IF(I903="","",'Identificação da EG'!$D$7)</f>
        <v/>
      </c>
      <c r="I903" s="138" t="str">
        <f t="shared" si="42"/>
        <v/>
      </c>
      <c r="J903" s="138" t="str">
        <v/>
      </c>
      <c r="K903" s="138"/>
      <c r="L903" s="138" t="str">
        <v/>
      </c>
      <c r="M903" s="138"/>
      <c r="N903" s="138" t="str">
        <v/>
      </c>
      <c r="O903" s="138" t="str">
        <v/>
      </c>
      <c r="P903" s="138" t="str">
        <v/>
      </c>
      <c r="Q903" s="138" t="str">
        <f>IF(L902="","","Nº de alojamentos abrangidos")</f>
        <v/>
      </c>
      <c r="R903" s="138" t="str">
        <f t="shared" si="44"/>
        <v/>
      </c>
      <c r="S903" s="138" t="str" cm="1">
        <f t="array" ref="S903">IF(ISBLANK(INDEX('Infraestruturas Recolha'!$AB$31:$AF$105,INT((ROWS($B$1:B302)-1)/5)+1,MOD(ROWS($B$1:B302)-1,5)+1)),"",INDEX('Infraestruturas Recolha'!$AB$31:$AF$105,INT((ROWS($B$1:B302)-1)/5)+1,MOD(ROWS($B$1:B302)-1,5)+1))</f>
        <v/>
      </c>
      <c r="T903" s="138" t="str">
        <f>IF(OR(L903="",'Infraestruturas Recolha'!$X$108="",'Infraestruturas Recolha'!$X$108="(máximo 300 carateres)"),"",'Infraestruturas Recolha'!$X$108)</f>
        <v/>
      </c>
    </row>
    <row r="904" spans="1:20">
      <c r="A904" s="24" t="str">
        <f>IF(I904="","",IF(OR('Identificação da EG'!$B$7=0,'Identificação da EG'!$B$7=""),"",Capa!$C$10))</f>
        <v/>
      </c>
      <c r="B904" s="24" t="str">
        <f>IF(I904="","",IF(OR('Identificação da EG'!$B$7=0,'Identificação da EG'!$B$7=""),"",'Identificação da EG'!$B$7))</f>
        <v/>
      </c>
      <c r="C904" s="24" t="str">
        <f>IF(I904="","",IF(B904="","",VLOOKUP(B904,Auxiliar!$DK$23:$DL$45,2,0)))</f>
        <v/>
      </c>
      <c r="D904" s="24" t="str">
        <f>IF(I904="","",IF(OR('Identificação da EG'!$B$7=0,'Identificação da EG'!$B$7=""),"","Portugal"))</f>
        <v/>
      </c>
      <c r="E904" s="24" t="str">
        <f>IF(I904="","",'Identificação da EG'!$C$7)</f>
        <v/>
      </c>
      <c r="F904" s="24" t="str">
        <f>IF(I904="","",'Identificação da EG'!$E$7)</f>
        <v/>
      </c>
      <c r="G904" s="24" t="str">
        <f t="shared" si="43"/>
        <v/>
      </c>
      <c r="H904" s="24" t="str">
        <f>IF(I904="","",'Identificação da EG'!$D$7)</f>
        <v/>
      </c>
      <c r="I904" s="138" t="str">
        <f t="shared" si="42"/>
        <v/>
      </c>
      <c r="J904" s="138" t="str">
        <v/>
      </c>
      <c r="K904" s="138"/>
      <c r="L904" s="138" t="str">
        <v/>
      </c>
      <c r="M904" s="138"/>
      <c r="N904" s="138" t="str">
        <v/>
      </c>
      <c r="O904" s="138" t="str">
        <v/>
      </c>
      <c r="P904" s="138" t="str">
        <v/>
      </c>
      <c r="Q904" s="138" t="str">
        <f>IF(L902="","","Nº de estabelecimentos abrangidos")</f>
        <v/>
      </c>
      <c r="R904" s="138" t="str">
        <f t="shared" si="44"/>
        <v/>
      </c>
      <c r="S904" s="138" t="str" cm="1">
        <f t="array" ref="S904">IF(ISBLANK(INDEX('Infraestruturas Recolha'!$AB$31:$AF$105,INT((ROWS($B$1:B303)-1)/5)+1,MOD(ROWS($B$1:B303)-1,5)+1)),"",INDEX('Infraestruturas Recolha'!$AB$31:$AF$105,INT((ROWS($B$1:B303)-1)/5)+1,MOD(ROWS($B$1:B303)-1,5)+1))</f>
        <v/>
      </c>
      <c r="T904" s="138" t="str">
        <f>IF(OR(L904="",'Infraestruturas Recolha'!$X$108="",'Infraestruturas Recolha'!$X$108="(máximo 300 carateres)"),"",'Infraestruturas Recolha'!$X$108)</f>
        <v/>
      </c>
    </row>
    <row r="905" spans="1:20">
      <c r="A905" s="24" t="str">
        <f>IF(I905="","",IF(OR('Identificação da EG'!$B$7=0,'Identificação da EG'!$B$7=""),"",Capa!$C$10))</f>
        <v/>
      </c>
      <c r="B905" s="24" t="str">
        <f>IF(I905="","",IF(OR('Identificação da EG'!$B$7=0,'Identificação da EG'!$B$7=""),"",'Identificação da EG'!$B$7))</f>
        <v/>
      </c>
      <c r="C905" s="24" t="str">
        <f>IF(I905="","",IF(B905="","",VLOOKUP(B905,Auxiliar!$DK$23:$DL$45,2,0)))</f>
        <v/>
      </c>
      <c r="D905" s="24" t="str">
        <f>IF(I905="","",IF(OR('Identificação da EG'!$B$7=0,'Identificação da EG'!$B$7=""),"","Portugal"))</f>
        <v/>
      </c>
      <c r="E905" s="24" t="str">
        <f>IF(I905="","",'Identificação da EG'!$C$7)</f>
        <v/>
      </c>
      <c r="F905" s="24" t="str">
        <f>IF(I905="","",'Identificação da EG'!$E$7)</f>
        <v/>
      </c>
      <c r="G905" s="24" t="str">
        <f t="shared" si="43"/>
        <v/>
      </c>
      <c r="H905" s="24" t="str">
        <f>IF(I905="","",'Identificação da EG'!$D$7)</f>
        <v/>
      </c>
      <c r="I905" s="138" t="str">
        <f t="shared" si="42"/>
        <v/>
      </c>
      <c r="J905" s="138" t="str">
        <v/>
      </c>
      <c r="K905" s="138"/>
      <c r="L905" s="138" t="str">
        <v/>
      </c>
      <c r="M905" s="138"/>
      <c r="N905" s="138" t="str">
        <v/>
      </c>
      <c r="O905" s="138" t="str">
        <v/>
      </c>
      <c r="P905" s="138" t="str">
        <v/>
      </c>
      <c r="Q905" s="138" t="str">
        <f>IF(L903="","","Nº de alojamentos participantes")</f>
        <v/>
      </c>
      <c r="R905" s="138" t="str">
        <f t="shared" si="44"/>
        <v/>
      </c>
      <c r="S905" s="138" t="str" cm="1">
        <f t="array" ref="S905">IF(ISBLANK(INDEX('Infraestruturas Recolha'!$AB$31:$AF$105,INT((ROWS($B$1:B304)-1)/5)+1,MOD(ROWS($B$1:B304)-1,5)+1)),"",INDEX('Infraestruturas Recolha'!$AB$31:$AF$105,INT((ROWS($B$1:B304)-1)/5)+1,MOD(ROWS($B$1:B304)-1,5)+1))</f>
        <v/>
      </c>
      <c r="T905" s="138" t="str">
        <f>IF(OR(L905="",'Infraestruturas Recolha'!$X$108="",'Infraestruturas Recolha'!$X$108="(máximo 300 carateres)"),"",'Infraestruturas Recolha'!$X$108)</f>
        <v/>
      </c>
    </row>
    <row r="906" spans="1:20">
      <c r="A906" s="24" t="str">
        <f>IF(I906="","",IF(OR('Identificação da EG'!$B$7=0,'Identificação da EG'!$B$7=""),"",Capa!$C$10))</f>
        <v/>
      </c>
      <c r="B906" s="24" t="str">
        <f>IF(I906="","",IF(OR('Identificação da EG'!$B$7=0,'Identificação da EG'!$B$7=""),"",'Identificação da EG'!$B$7))</f>
        <v/>
      </c>
      <c r="C906" s="24" t="str">
        <f>IF(I906="","",IF(B906="","",VLOOKUP(B906,Auxiliar!$DK$23:$DL$45,2,0)))</f>
        <v/>
      </c>
      <c r="D906" s="24" t="str">
        <f>IF(I906="","",IF(OR('Identificação da EG'!$B$7=0,'Identificação da EG'!$B$7=""),"","Portugal"))</f>
        <v/>
      </c>
      <c r="E906" s="24" t="str">
        <f>IF(I906="","",'Identificação da EG'!$C$7)</f>
        <v/>
      </c>
      <c r="F906" s="24" t="str">
        <f>IF(I906="","",'Identificação da EG'!$E$7)</f>
        <v/>
      </c>
      <c r="G906" s="24" t="str">
        <f t="shared" si="43"/>
        <v/>
      </c>
      <c r="H906" s="24" t="str">
        <f>IF(I906="","",'Identificação da EG'!$D$7)</f>
        <v/>
      </c>
      <c r="I906" s="138" t="str">
        <f t="shared" si="42"/>
        <v/>
      </c>
      <c r="J906" s="138" t="str">
        <v/>
      </c>
      <c r="K906" s="138"/>
      <c r="L906" s="138" t="str">
        <v/>
      </c>
      <c r="M906" s="138"/>
      <c r="N906" s="138" t="str">
        <v/>
      </c>
      <c r="O906" s="138" t="str">
        <v/>
      </c>
      <c r="P906" s="138" t="str">
        <v/>
      </c>
      <c r="Q906" s="138" t="str">
        <f>IF(L904="","","Nº de estabelecimentos participantes")</f>
        <v/>
      </c>
      <c r="R906" s="138" t="str">
        <f t="shared" si="44"/>
        <v/>
      </c>
      <c r="S906" s="138" t="str" cm="1">
        <f t="array" ref="S906">IF(ISBLANK(INDEX('Infraestruturas Recolha'!$AB$31:$AF$105,INT((ROWS($B$1:B305)-1)/5)+1,MOD(ROWS($B$1:B305)-1,5)+1)),"",INDEX('Infraestruturas Recolha'!$AB$31:$AF$105,INT((ROWS($B$1:B305)-1)/5)+1,MOD(ROWS($B$1:B305)-1,5)+1))</f>
        <v/>
      </c>
      <c r="T906" s="138" t="str">
        <f>IF(OR(L906="",'Infraestruturas Recolha'!$X$108="",'Infraestruturas Recolha'!$X$108="(máximo 300 carateres)"),"",'Infraestruturas Recolha'!$X$108)</f>
        <v/>
      </c>
    </row>
    <row r="907" spans="1:20">
      <c r="A907" s="24" t="str">
        <f>IF(I907="","",IF(OR('Identificação da EG'!$B$7=0,'Identificação da EG'!$B$7=""),"",Capa!$C$10))</f>
        <v/>
      </c>
      <c r="B907" s="24" t="str">
        <f>IF(I907="","",IF(OR('Identificação da EG'!$B$7=0,'Identificação da EG'!$B$7=""),"",'Identificação da EG'!$B$7))</f>
        <v/>
      </c>
      <c r="C907" s="24" t="str">
        <f>IF(I907="","",IF(B907="","",VLOOKUP(B907,Auxiliar!$DK$23:$DL$45,2,0)))</f>
        <v/>
      </c>
      <c r="D907" s="24" t="str">
        <f>IF(I907="","",IF(OR('Identificação da EG'!$B$7=0,'Identificação da EG'!$B$7=""),"","Portugal"))</f>
        <v/>
      </c>
      <c r="E907" s="24" t="str">
        <f>IF(I907="","",'Identificação da EG'!$C$7)</f>
        <v/>
      </c>
      <c r="F907" s="24" t="str">
        <f>IF(I907="","",'Identificação da EG'!$E$7)</f>
        <v/>
      </c>
      <c r="G907" s="24" t="str">
        <f t="shared" si="43"/>
        <v/>
      </c>
      <c r="H907" s="24" t="str">
        <f>IF(I907="","",'Identificação da EG'!$D$7)</f>
        <v/>
      </c>
      <c r="I907" s="138" t="str">
        <f t="shared" si="42"/>
        <v/>
      </c>
      <c r="J907" s="138" t="str">
        <v/>
      </c>
      <c r="K907" s="138"/>
      <c r="L907" s="138" t="str">
        <v/>
      </c>
      <c r="M907" s="138"/>
      <c r="N907" s="138" t="str">
        <v/>
      </c>
      <c r="O907" s="138" t="str">
        <v/>
      </c>
      <c r="P907" s="138" t="str">
        <v/>
      </c>
      <c r="Q907" s="138" t="str">
        <f>IF(L907="","","Nº de infraestruturas")</f>
        <v/>
      </c>
      <c r="R907" s="138" t="str">
        <f t="shared" si="44"/>
        <v/>
      </c>
      <c r="S907" s="138" t="str" cm="1">
        <f t="array" ref="S907">IF(ISBLANK(INDEX('Infraestruturas Recolha'!$AB$31:$AF$105,INT((ROWS($B$1:B306)-1)/5)+1,MOD(ROWS($B$1:B306)-1,5)+1)),"",INDEX('Infraestruturas Recolha'!$AB$31:$AF$105,INT((ROWS($B$1:B306)-1)/5)+1,MOD(ROWS($B$1:B306)-1,5)+1))</f>
        <v/>
      </c>
      <c r="T907" s="138" t="str">
        <f>IF(OR(L907="",'Infraestruturas Recolha'!$X$108="",'Infraestruturas Recolha'!$X$108="(máximo 300 carateres)"),"",'Infraestruturas Recolha'!$X$108)</f>
        <v/>
      </c>
    </row>
    <row r="908" spans="1:20">
      <c r="A908" s="24" t="str">
        <f>IF(I908="","",IF(OR('Identificação da EG'!$B$7=0,'Identificação da EG'!$B$7=""),"",Capa!$C$10))</f>
        <v/>
      </c>
      <c r="B908" s="24" t="str">
        <f>IF(I908="","",IF(OR('Identificação da EG'!$B$7=0,'Identificação da EG'!$B$7=""),"",'Identificação da EG'!$B$7))</f>
        <v/>
      </c>
      <c r="C908" s="24" t="str">
        <f>IF(I908="","",IF(B908="","",VLOOKUP(B908,Auxiliar!$DK$23:$DL$45,2,0)))</f>
        <v/>
      </c>
      <c r="D908" s="24" t="str">
        <f>IF(I908="","",IF(OR('Identificação da EG'!$B$7=0,'Identificação da EG'!$B$7=""),"","Portugal"))</f>
        <v/>
      </c>
      <c r="E908" s="24" t="str">
        <f>IF(I908="","",'Identificação da EG'!$C$7)</f>
        <v/>
      </c>
      <c r="F908" s="24" t="str">
        <f>IF(I908="","",'Identificação da EG'!$E$7)</f>
        <v/>
      </c>
      <c r="G908" s="24" t="str">
        <f t="shared" si="43"/>
        <v/>
      </c>
      <c r="H908" s="24" t="str">
        <f>IF(I908="","",'Identificação da EG'!$D$7)</f>
        <v/>
      </c>
      <c r="I908" s="138" t="str">
        <f t="shared" si="42"/>
        <v/>
      </c>
      <c r="J908" s="138" t="str">
        <v/>
      </c>
      <c r="K908" s="138"/>
      <c r="L908" s="138" t="str">
        <v/>
      </c>
      <c r="M908" s="138"/>
      <c r="N908" s="138" t="str">
        <v/>
      </c>
      <c r="O908" s="138" t="str">
        <v/>
      </c>
      <c r="P908" s="138" t="str">
        <v/>
      </c>
      <c r="Q908" s="138" t="str">
        <f>IF(L907="","","Nº de alojamentos abrangidos")</f>
        <v/>
      </c>
      <c r="R908" s="138" t="str">
        <f t="shared" si="44"/>
        <v/>
      </c>
      <c r="S908" s="138" t="str" cm="1">
        <f t="array" ref="S908">IF(ISBLANK(INDEX('Infraestruturas Recolha'!$AB$31:$AF$105,INT((ROWS($B$1:B307)-1)/5)+1,MOD(ROWS($B$1:B307)-1,5)+1)),"",INDEX('Infraestruturas Recolha'!$AB$31:$AF$105,INT((ROWS($B$1:B307)-1)/5)+1,MOD(ROWS($B$1:B307)-1,5)+1))</f>
        <v/>
      </c>
      <c r="T908" s="138" t="str">
        <f>IF(OR(L908="",'Infraestruturas Recolha'!$X$108="",'Infraestruturas Recolha'!$X$108="(máximo 300 carateres)"),"",'Infraestruturas Recolha'!$X$108)</f>
        <v/>
      </c>
    </row>
    <row r="909" spans="1:20">
      <c r="A909" s="24" t="str">
        <f>IF(I909="","",IF(OR('Identificação da EG'!$B$7=0,'Identificação da EG'!$B$7=""),"",Capa!$C$10))</f>
        <v/>
      </c>
      <c r="B909" s="24" t="str">
        <f>IF(I909="","",IF(OR('Identificação da EG'!$B$7=0,'Identificação da EG'!$B$7=""),"",'Identificação da EG'!$B$7))</f>
        <v/>
      </c>
      <c r="C909" s="24" t="str">
        <f>IF(I909="","",IF(B909="","",VLOOKUP(B909,Auxiliar!$DK$23:$DL$45,2,0)))</f>
        <v/>
      </c>
      <c r="D909" s="24" t="str">
        <f>IF(I909="","",IF(OR('Identificação da EG'!$B$7=0,'Identificação da EG'!$B$7=""),"","Portugal"))</f>
        <v/>
      </c>
      <c r="E909" s="24" t="str">
        <f>IF(I909="","",'Identificação da EG'!$C$7)</f>
        <v/>
      </c>
      <c r="F909" s="24" t="str">
        <f>IF(I909="","",'Identificação da EG'!$E$7)</f>
        <v/>
      </c>
      <c r="G909" s="24" t="str">
        <f t="shared" si="43"/>
        <v/>
      </c>
      <c r="H909" s="24" t="str">
        <f>IF(I909="","",'Identificação da EG'!$D$7)</f>
        <v/>
      </c>
      <c r="I909" s="138" t="str">
        <f t="shared" si="42"/>
        <v/>
      </c>
      <c r="J909" s="138" t="str">
        <v/>
      </c>
      <c r="K909" s="138"/>
      <c r="L909" s="138" t="str">
        <v/>
      </c>
      <c r="M909" s="138"/>
      <c r="N909" s="138" t="str">
        <v/>
      </c>
      <c r="O909" s="138" t="str">
        <v/>
      </c>
      <c r="P909" s="138" t="str">
        <v/>
      </c>
      <c r="Q909" s="138" t="str">
        <f>IF(L907="","","Nº de estabelecimentos abrangidos")</f>
        <v/>
      </c>
      <c r="R909" s="138" t="str">
        <f t="shared" si="44"/>
        <v/>
      </c>
      <c r="S909" s="138" t="str" cm="1">
        <f t="array" ref="S909">IF(ISBLANK(INDEX('Infraestruturas Recolha'!$AB$31:$AF$105,INT((ROWS($B$1:B308)-1)/5)+1,MOD(ROWS($B$1:B308)-1,5)+1)),"",INDEX('Infraestruturas Recolha'!$AB$31:$AF$105,INT((ROWS($B$1:B308)-1)/5)+1,MOD(ROWS($B$1:B308)-1,5)+1))</f>
        <v/>
      </c>
      <c r="T909" s="138" t="str">
        <f>IF(OR(L909="",'Infraestruturas Recolha'!$X$108="",'Infraestruturas Recolha'!$X$108="(máximo 300 carateres)"),"",'Infraestruturas Recolha'!$X$108)</f>
        <v/>
      </c>
    </row>
    <row r="910" spans="1:20">
      <c r="A910" s="24" t="str">
        <f>IF(I910="","",IF(OR('Identificação da EG'!$B$7=0,'Identificação da EG'!$B$7=""),"",Capa!$C$10))</f>
        <v/>
      </c>
      <c r="B910" s="24" t="str">
        <f>IF(I910="","",IF(OR('Identificação da EG'!$B$7=0,'Identificação da EG'!$B$7=""),"",'Identificação da EG'!$B$7))</f>
        <v/>
      </c>
      <c r="C910" s="24" t="str">
        <f>IF(I910="","",IF(B910="","",VLOOKUP(B910,Auxiliar!$DK$23:$DL$45,2,0)))</f>
        <v/>
      </c>
      <c r="D910" s="24" t="str">
        <f>IF(I910="","",IF(OR('Identificação da EG'!$B$7=0,'Identificação da EG'!$B$7=""),"","Portugal"))</f>
        <v/>
      </c>
      <c r="E910" s="24" t="str">
        <f>IF(I910="","",'Identificação da EG'!$C$7)</f>
        <v/>
      </c>
      <c r="F910" s="24" t="str">
        <f>IF(I910="","",'Identificação da EG'!$E$7)</f>
        <v/>
      </c>
      <c r="G910" s="24" t="str">
        <f t="shared" si="43"/>
        <v/>
      </c>
      <c r="H910" s="24" t="str">
        <f>IF(I910="","",'Identificação da EG'!$D$7)</f>
        <v/>
      </c>
      <c r="I910" s="138" t="str">
        <f t="shared" si="42"/>
        <v/>
      </c>
      <c r="J910" s="138" t="str">
        <v/>
      </c>
      <c r="K910" s="138"/>
      <c r="L910" s="138" t="str">
        <v/>
      </c>
      <c r="M910" s="138"/>
      <c r="N910" s="138" t="str">
        <v/>
      </c>
      <c r="O910" s="138" t="str">
        <v/>
      </c>
      <c r="P910" s="138" t="str">
        <v/>
      </c>
      <c r="Q910" s="138" t="str">
        <f>IF(L908="","","Nº de alojamentos participantes")</f>
        <v/>
      </c>
      <c r="R910" s="138" t="str">
        <f t="shared" si="44"/>
        <v/>
      </c>
      <c r="S910" s="138" t="str" cm="1">
        <f t="array" ref="S910">IF(ISBLANK(INDEX('Infraestruturas Recolha'!$AB$31:$AF$105,INT((ROWS($B$1:B309)-1)/5)+1,MOD(ROWS($B$1:B309)-1,5)+1)),"",INDEX('Infraestruturas Recolha'!$AB$31:$AF$105,INT((ROWS($B$1:B309)-1)/5)+1,MOD(ROWS($B$1:B309)-1,5)+1))</f>
        <v/>
      </c>
      <c r="T910" s="138" t="str">
        <f>IF(OR(L910="",'Infraestruturas Recolha'!$X$108="",'Infraestruturas Recolha'!$X$108="(máximo 300 carateres)"),"",'Infraestruturas Recolha'!$X$108)</f>
        <v/>
      </c>
    </row>
    <row r="911" spans="1:20">
      <c r="A911" s="24" t="str">
        <f>IF(I911="","",IF(OR('Identificação da EG'!$B$7=0,'Identificação da EG'!$B$7=""),"",Capa!$C$10))</f>
        <v/>
      </c>
      <c r="B911" s="24" t="str">
        <f>IF(I911="","",IF(OR('Identificação da EG'!$B$7=0,'Identificação da EG'!$B$7=""),"",'Identificação da EG'!$B$7))</f>
        <v/>
      </c>
      <c r="C911" s="24" t="str">
        <f>IF(I911="","",IF(B911="","",VLOOKUP(B911,Auxiliar!$DK$23:$DL$45,2,0)))</f>
        <v/>
      </c>
      <c r="D911" s="24" t="str">
        <f>IF(I911="","",IF(OR('Identificação da EG'!$B$7=0,'Identificação da EG'!$B$7=""),"","Portugal"))</f>
        <v/>
      </c>
      <c r="E911" s="24" t="str">
        <f>IF(I911="","",'Identificação da EG'!$C$7)</f>
        <v/>
      </c>
      <c r="F911" s="24" t="str">
        <f>IF(I911="","",'Identificação da EG'!$E$7)</f>
        <v/>
      </c>
      <c r="G911" s="24" t="str">
        <f t="shared" si="43"/>
        <v/>
      </c>
      <c r="H911" s="24" t="str">
        <f>IF(I911="","",'Identificação da EG'!$D$7)</f>
        <v/>
      </c>
      <c r="I911" s="138" t="str">
        <f t="shared" si="42"/>
        <v/>
      </c>
      <c r="J911" s="138" t="str">
        <v/>
      </c>
      <c r="K911" s="138"/>
      <c r="L911" s="138" t="str">
        <v/>
      </c>
      <c r="M911" s="138"/>
      <c r="N911" s="138" t="str">
        <v/>
      </c>
      <c r="O911" s="138" t="str">
        <v/>
      </c>
      <c r="P911" s="138" t="str">
        <v/>
      </c>
      <c r="Q911" s="138" t="str">
        <f>IF(L909="","","Nº de estabelecimentos participantes")</f>
        <v/>
      </c>
      <c r="R911" s="138" t="str">
        <f t="shared" si="44"/>
        <v/>
      </c>
      <c r="S911" s="138" t="str" cm="1">
        <f t="array" ref="S911">IF(ISBLANK(INDEX('Infraestruturas Recolha'!$AB$31:$AF$105,INT((ROWS($B$1:B310)-1)/5)+1,MOD(ROWS($B$1:B310)-1,5)+1)),"",INDEX('Infraestruturas Recolha'!$AB$31:$AF$105,INT((ROWS($B$1:B310)-1)/5)+1,MOD(ROWS($B$1:B310)-1,5)+1))</f>
        <v/>
      </c>
      <c r="T911" s="138" t="str">
        <f>IF(OR(L911="",'Infraestruturas Recolha'!$X$108="",'Infraestruturas Recolha'!$X$108="(máximo 300 carateres)"),"",'Infraestruturas Recolha'!$X$108)</f>
        <v/>
      </c>
    </row>
    <row r="912" spans="1:20">
      <c r="A912" s="24" t="str">
        <f>IF(I912="","",IF(OR('Identificação da EG'!$B$7=0,'Identificação da EG'!$B$7=""),"",Capa!$C$10))</f>
        <v/>
      </c>
      <c r="B912" s="24" t="str">
        <f>IF(I912="","",IF(OR('Identificação da EG'!$B$7=0,'Identificação da EG'!$B$7=""),"",'Identificação da EG'!$B$7))</f>
        <v/>
      </c>
      <c r="C912" s="24" t="str">
        <f>IF(I912="","",IF(B912="","",VLOOKUP(B912,Auxiliar!$DK$23:$DL$45,2,0)))</f>
        <v/>
      </c>
      <c r="D912" s="24" t="str">
        <f>IF(I912="","",IF(OR('Identificação da EG'!$B$7=0,'Identificação da EG'!$B$7=""),"","Portugal"))</f>
        <v/>
      </c>
      <c r="E912" s="24" t="str">
        <f>IF(I912="","",'Identificação da EG'!$C$7)</f>
        <v/>
      </c>
      <c r="F912" s="24" t="str">
        <f>IF(I912="","",'Identificação da EG'!$E$7)</f>
        <v/>
      </c>
      <c r="G912" s="24" t="str">
        <f t="shared" si="43"/>
        <v/>
      </c>
      <c r="H912" s="24" t="str">
        <f>IF(I912="","",'Identificação da EG'!$D$7)</f>
        <v/>
      </c>
      <c r="I912" s="138" t="str">
        <f t="shared" si="42"/>
        <v/>
      </c>
      <c r="J912" s="138" t="str">
        <v/>
      </c>
      <c r="K912" s="138"/>
      <c r="L912" s="138" t="str">
        <v/>
      </c>
      <c r="M912" s="138"/>
      <c r="N912" s="138" t="str">
        <v/>
      </c>
      <c r="O912" s="138" t="str">
        <v/>
      </c>
      <c r="P912" s="138" t="str">
        <v/>
      </c>
      <c r="Q912" s="138" t="str">
        <f>IF(L912="","","Nº de infraestruturas")</f>
        <v/>
      </c>
      <c r="R912" s="138" t="str">
        <f t="shared" si="44"/>
        <v/>
      </c>
      <c r="S912" s="138" t="str" cm="1">
        <f t="array" ref="S912">IF(ISBLANK(INDEX('Infraestruturas Recolha'!$AB$31:$AF$105,INT((ROWS($B$1:B311)-1)/5)+1,MOD(ROWS($B$1:B311)-1,5)+1)),"",INDEX('Infraestruturas Recolha'!$AB$31:$AF$105,INT((ROWS($B$1:B311)-1)/5)+1,MOD(ROWS($B$1:B311)-1,5)+1))</f>
        <v/>
      </c>
      <c r="T912" s="138" t="str">
        <f>IF(OR(L912="",'Infraestruturas Recolha'!$X$108="",'Infraestruturas Recolha'!$X$108="(máximo 300 carateres)"),"",'Infraestruturas Recolha'!$X$108)</f>
        <v/>
      </c>
    </row>
    <row r="913" spans="1:20">
      <c r="A913" s="24" t="str">
        <f>IF(I913="","",IF(OR('Identificação da EG'!$B$7=0,'Identificação da EG'!$B$7=""),"",Capa!$C$10))</f>
        <v/>
      </c>
      <c r="B913" s="24" t="str">
        <f>IF(I913="","",IF(OR('Identificação da EG'!$B$7=0,'Identificação da EG'!$B$7=""),"",'Identificação da EG'!$B$7))</f>
        <v/>
      </c>
      <c r="C913" s="24" t="str">
        <f>IF(I913="","",IF(B913="","",VLOOKUP(B913,Auxiliar!$DK$23:$DL$45,2,0)))</f>
        <v/>
      </c>
      <c r="D913" s="24" t="str">
        <f>IF(I913="","",IF(OR('Identificação da EG'!$B$7=0,'Identificação da EG'!$B$7=""),"","Portugal"))</f>
        <v/>
      </c>
      <c r="E913" s="24" t="str">
        <f>IF(I913="","",'Identificação da EG'!$C$7)</f>
        <v/>
      </c>
      <c r="F913" s="24" t="str">
        <f>IF(I913="","",'Identificação da EG'!$E$7)</f>
        <v/>
      </c>
      <c r="G913" s="24" t="str">
        <f t="shared" si="43"/>
        <v/>
      </c>
      <c r="H913" s="24" t="str">
        <f>IF(I913="","",'Identificação da EG'!$D$7)</f>
        <v/>
      </c>
      <c r="I913" s="138" t="str">
        <f t="shared" si="42"/>
        <v/>
      </c>
      <c r="J913" s="138" t="str">
        <v/>
      </c>
      <c r="K913" s="138"/>
      <c r="L913" s="138" t="str">
        <v/>
      </c>
      <c r="M913" s="138"/>
      <c r="N913" s="138" t="str">
        <v/>
      </c>
      <c r="O913" s="138" t="str">
        <v/>
      </c>
      <c r="P913" s="138" t="str">
        <v/>
      </c>
      <c r="Q913" s="138" t="str">
        <f>IF(L912="","","Nº de alojamentos abrangidos")</f>
        <v/>
      </c>
      <c r="R913" s="138" t="str">
        <f t="shared" si="44"/>
        <v/>
      </c>
      <c r="S913" s="138" t="str" cm="1">
        <f t="array" ref="S913">IF(ISBLANK(INDEX('Infraestruturas Recolha'!$AB$31:$AF$105,INT((ROWS($B$1:B312)-1)/5)+1,MOD(ROWS($B$1:B312)-1,5)+1)),"",INDEX('Infraestruturas Recolha'!$AB$31:$AF$105,INT((ROWS($B$1:B312)-1)/5)+1,MOD(ROWS($B$1:B312)-1,5)+1))</f>
        <v/>
      </c>
      <c r="T913" s="138" t="str">
        <f>IF(OR(L913="",'Infraestruturas Recolha'!$X$108="",'Infraestruturas Recolha'!$X$108="(máximo 300 carateres)"),"",'Infraestruturas Recolha'!$X$108)</f>
        <v/>
      </c>
    </row>
    <row r="914" spans="1:20">
      <c r="A914" s="24" t="str">
        <f>IF(I914="","",IF(OR('Identificação da EG'!$B$7=0,'Identificação da EG'!$B$7=""),"",Capa!$C$10))</f>
        <v/>
      </c>
      <c r="B914" s="24" t="str">
        <f>IF(I914="","",IF(OR('Identificação da EG'!$B$7=0,'Identificação da EG'!$B$7=""),"",'Identificação da EG'!$B$7))</f>
        <v/>
      </c>
      <c r="C914" s="24" t="str">
        <f>IF(I914="","",IF(B914="","",VLOOKUP(B914,Auxiliar!$DK$23:$DL$45,2,0)))</f>
        <v/>
      </c>
      <c r="D914" s="24" t="str">
        <f>IF(I914="","",IF(OR('Identificação da EG'!$B$7=0,'Identificação da EG'!$B$7=""),"","Portugal"))</f>
        <v/>
      </c>
      <c r="E914" s="24" t="str">
        <f>IF(I914="","",'Identificação da EG'!$C$7)</f>
        <v/>
      </c>
      <c r="F914" s="24" t="str">
        <f>IF(I914="","",'Identificação da EG'!$E$7)</f>
        <v/>
      </c>
      <c r="G914" s="24" t="str">
        <f t="shared" si="43"/>
        <v/>
      </c>
      <c r="H914" s="24" t="str">
        <f>IF(I914="","",'Identificação da EG'!$D$7)</f>
        <v/>
      </c>
      <c r="I914" s="138" t="str">
        <f t="shared" si="42"/>
        <v/>
      </c>
      <c r="J914" s="138" t="str">
        <v/>
      </c>
      <c r="K914" s="138"/>
      <c r="L914" s="138" t="str">
        <v/>
      </c>
      <c r="M914" s="138"/>
      <c r="N914" s="138" t="str">
        <v/>
      </c>
      <c r="O914" s="138" t="str">
        <v/>
      </c>
      <c r="P914" s="138" t="str">
        <v/>
      </c>
      <c r="Q914" s="138" t="str">
        <f>IF(L912="","","Nº de estabelecimentos abrangidos")</f>
        <v/>
      </c>
      <c r="R914" s="138" t="str">
        <f t="shared" si="44"/>
        <v/>
      </c>
      <c r="S914" s="138" t="str" cm="1">
        <f t="array" ref="S914">IF(ISBLANK(INDEX('Infraestruturas Recolha'!$AB$31:$AF$105,INT((ROWS($B$1:B313)-1)/5)+1,MOD(ROWS($B$1:B313)-1,5)+1)),"",INDEX('Infraestruturas Recolha'!$AB$31:$AF$105,INT((ROWS($B$1:B313)-1)/5)+1,MOD(ROWS($B$1:B313)-1,5)+1))</f>
        <v/>
      </c>
      <c r="T914" s="138" t="str">
        <f>IF(OR(L914="",'Infraestruturas Recolha'!$X$108="",'Infraestruturas Recolha'!$X$108="(máximo 300 carateres)"),"",'Infraestruturas Recolha'!$X$108)</f>
        <v/>
      </c>
    </row>
    <row r="915" spans="1:20">
      <c r="A915" s="24" t="str">
        <f>IF(I915="","",IF(OR('Identificação da EG'!$B$7=0,'Identificação da EG'!$B$7=""),"",Capa!$C$10))</f>
        <v/>
      </c>
      <c r="B915" s="24" t="str">
        <f>IF(I915="","",IF(OR('Identificação da EG'!$B$7=0,'Identificação da EG'!$B$7=""),"",'Identificação da EG'!$B$7))</f>
        <v/>
      </c>
      <c r="C915" s="24" t="str">
        <f>IF(I915="","",IF(B915="","",VLOOKUP(B915,Auxiliar!$DK$23:$DL$45,2,0)))</f>
        <v/>
      </c>
      <c r="D915" s="24" t="str">
        <f>IF(I915="","",IF(OR('Identificação da EG'!$B$7=0,'Identificação da EG'!$B$7=""),"","Portugal"))</f>
        <v/>
      </c>
      <c r="E915" s="24" t="str">
        <f>IF(I915="","",'Identificação da EG'!$C$7)</f>
        <v/>
      </c>
      <c r="F915" s="24" t="str">
        <f>IF(I915="","",'Identificação da EG'!$E$7)</f>
        <v/>
      </c>
      <c r="G915" s="24" t="str">
        <f t="shared" si="43"/>
        <v/>
      </c>
      <c r="H915" s="24" t="str">
        <f>IF(I915="","",'Identificação da EG'!$D$7)</f>
        <v/>
      </c>
      <c r="I915" s="138" t="str">
        <f t="shared" si="42"/>
        <v/>
      </c>
      <c r="J915" s="138" t="str">
        <v/>
      </c>
      <c r="K915" s="138"/>
      <c r="L915" s="138" t="str">
        <v/>
      </c>
      <c r="M915" s="138"/>
      <c r="N915" s="138" t="str">
        <v/>
      </c>
      <c r="O915" s="138" t="str">
        <v/>
      </c>
      <c r="P915" s="138" t="str">
        <v/>
      </c>
      <c r="Q915" s="138" t="str">
        <f>IF(L913="","","Nº de alojamentos participantes")</f>
        <v/>
      </c>
      <c r="R915" s="138" t="str">
        <f t="shared" si="44"/>
        <v/>
      </c>
      <c r="S915" s="138" t="str" cm="1">
        <f t="array" ref="S915">IF(ISBLANK(INDEX('Infraestruturas Recolha'!$AB$31:$AF$105,INT((ROWS($B$1:B314)-1)/5)+1,MOD(ROWS($B$1:B314)-1,5)+1)),"",INDEX('Infraestruturas Recolha'!$AB$31:$AF$105,INT((ROWS($B$1:B314)-1)/5)+1,MOD(ROWS($B$1:B314)-1,5)+1))</f>
        <v/>
      </c>
      <c r="T915" s="138" t="str">
        <f>IF(OR(L915="",'Infraestruturas Recolha'!$X$108="",'Infraestruturas Recolha'!$X$108="(máximo 300 carateres)"),"",'Infraestruturas Recolha'!$X$108)</f>
        <v/>
      </c>
    </row>
    <row r="916" spans="1:20">
      <c r="A916" s="24" t="str">
        <f>IF(I916="","",IF(OR('Identificação da EG'!$B$7=0,'Identificação da EG'!$B$7=""),"",Capa!$C$10))</f>
        <v/>
      </c>
      <c r="B916" s="24" t="str">
        <f>IF(I916="","",IF(OR('Identificação da EG'!$B$7=0,'Identificação da EG'!$B$7=""),"",'Identificação da EG'!$B$7))</f>
        <v/>
      </c>
      <c r="C916" s="24" t="str">
        <f>IF(I916="","",IF(B916="","",VLOOKUP(B916,Auxiliar!$DK$23:$DL$45,2,0)))</f>
        <v/>
      </c>
      <c r="D916" s="24" t="str">
        <f>IF(I916="","",IF(OR('Identificação da EG'!$B$7=0,'Identificação da EG'!$B$7=""),"","Portugal"))</f>
        <v/>
      </c>
      <c r="E916" s="24" t="str">
        <f>IF(I916="","",'Identificação da EG'!$C$7)</f>
        <v/>
      </c>
      <c r="F916" s="24" t="str">
        <f>IF(I916="","",'Identificação da EG'!$E$7)</f>
        <v/>
      </c>
      <c r="G916" s="24" t="str">
        <f t="shared" si="43"/>
        <v/>
      </c>
      <c r="H916" s="24" t="str">
        <f>IF(I916="","",'Identificação da EG'!$D$7)</f>
        <v/>
      </c>
      <c r="I916" s="138" t="str">
        <f t="shared" si="42"/>
        <v/>
      </c>
      <c r="J916" s="138" t="str">
        <v/>
      </c>
      <c r="K916" s="138"/>
      <c r="L916" s="138" t="str">
        <v/>
      </c>
      <c r="M916" s="138"/>
      <c r="N916" s="138" t="str">
        <v/>
      </c>
      <c r="O916" s="138" t="str">
        <v/>
      </c>
      <c r="P916" s="138" t="str">
        <v/>
      </c>
      <c r="Q916" s="138" t="str">
        <f>IF(L914="","","Nº de estabelecimentos participantes")</f>
        <v/>
      </c>
      <c r="R916" s="138" t="str">
        <f t="shared" si="44"/>
        <v/>
      </c>
      <c r="S916" s="138" t="str" cm="1">
        <f t="array" ref="S916">IF(ISBLANK(INDEX('Infraestruturas Recolha'!$AB$31:$AF$105,INT((ROWS($B$1:B315)-1)/5)+1,MOD(ROWS($B$1:B315)-1,5)+1)),"",INDEX('Infraestruturas Recolha'!$AB$31:$AF$105,INT((ROWS($B$1:B315)-1)/5)+1,MOD(ROWS($B$1:B315)-1,5)+1))</f>
        <v/>
      </c>
      <c r="T916" s="138" t="str">
        <f>IF(OR(L916="",'Infraestruturas Recolha'!$X$108="",'Infraestruturas Recolha'!$X$108="(máximo 300 carateres)"),"",'Infraestruturas Recolha'!$X$108)</f>
        <v/>
      </c>
    </row>
    <row r="917" spans="1:20">
      <c r="A917" s="24" t="str">
        <f>IF(I917="","",IF(OR('Identificação da EG'!$B$7=0,'Identificação da EG'!$B$7=""),"",Capa!$C$10))</f>
        <v/>
      </c>
      <c r="B917" s="24" t="str">
        <f>IF(I917="","",IF(OR('Identificação da EG'!$B$7=0,'Identificação da EG'!$B$7=""),"",'Identificação da EG'!$B$7))</f>
        <v/>
      </c>
      <c r="C917" s="24" t="str">
        <f>IF(I917="","",IF(B917="","",VLOOKUP(B917,Auxiliar!$DK$23:$DL$45,2,0)))</f>
        <v/>
      </c>
      <c r="D917" s="24" t="str">
        <f>IF(I917="","",IF(OR('Identificação da EG'!$B$7=0,'Identificação da EG'!$B$7=""),"","Portugal"))</f>
        <v/>
      </c>
      <c r="E917" s="24" t="str">
        <f>IF(I917="","",'Identificação da EG'!$C$7)</f>
        <v/>
      </c>
      <c r="F917" s="24" t="str">
        <f>IF(I917="","",'Identificação da EG'!$E$7)</f>
        <v/>
      </c>
      <c r="G917" s="24" t="str">
        <f t="shared" si="43"/>
        <v/>
      </c>
      <c r="H917" s="24" t="str">
        <f>IF(I917="","",'Identificação da EG'!$D$7)</f>
        <v/>
      </c>
      <c r="I917" s="138" t="str">
        <f t="shared" si="42"/>
        <v/>
      </c>
      <c r="J917" s="138" t="str">
        <v/>
      </c>
      <c r="K917" s="138"/>
      <c r="L917" s="138" t="str">
        <v/>
      </c>
      <c r="M917" s="138"/>
      <c r="N917" s="138" t="str">
        <v/>
      </c>
      <c r="O917" s="138" t="str">
        <v/>
      </c>
      <c r="P917" s="138" t="str">
        <v/>
      </c>
      <c r="Q917" s="138" t="str">
        <f>IF(L917="","","Nº de infraestruturas")</f>
        <v/>
      </c>
      <c r="R917" s="138" t="str">
        <f t="shared" si="44"/>
        <v/>
      </c>
      <c r="S917" s="138" t="str" cm="1">
        <f t="array" ref="S917">IF(ISBLANK(INDEX('Infraestruturas Recolha'!$AB$31:$AF$105,INT((ROWS($B$1:B316)-1)/5)+1,MOD(ROWS($B$1:B316)-1,5)+1)),"",INDEX('Infraestruturas Recolha'!$AB$31:$AF$105,INT((ROWS($B$1:B316)-1)/5)+1,MOD(ROWS($B$1:B316)-1,5)+1))</f>
        <v/>
      </c>
      <c r="T917" s="138" t="str">
        <f>IF(OR(L917="",'Infraestruturas Recolha'!$X$108="",'Infraestruturas Recolha'!$X$108="(máximo 300 carateres)"),"",'Infraestruturas Recolha'!$X$108)</f>
        <v/>
      </c>
    </row>
    <row r="918" spans="1:20">
      <c r="A918" s="24" t="str">
        <f>IF(I918="","",IF(OR('Identificação da EG'!$B$7=0,'Identificação da EG'!$B$7=""),"",Capa!$C$10))</f>
        <v/>
      </c>
      <c r="B918" s="24" t="str">
        <f>IF(I918="","",IF(OR('Identificação da EG'!$B$7=0,'Identificação da EG'!$B$7=""),"",'Identificação da EG'!$B$7))</f>
        <v/>
      </c>
      <c r="C918" s="24" t="str">
        <f>IF(I918="","",IF(B918="","",VLOOKUP(B918,Auxiliar!$DK$23:$DL$45,2,0)))</f>
        <v/>
      </c>
      <c r="D918" s="24" t="str">
        <f>IF(I918="","",IF(OR('Identificação da EG'!$B$7=0,'Identificação da EG'!$B$7=""),"","Portugal"))</f>
        <v/>
      </c>
      <c r="E918" s="24" t="str">
        <f>IF(I918="","",'Identificação da EG'!$C$7)</f>
        <v/>
      </c>
      <c r="F918" s="24" t="str">
        <f>IF(I918="","",'Identificação da EG'!$E$7)</f>
        <v/>
      </c>
      <c r="G918" s="24" t="str">
        <f t="shared" si="43"/>
        <v/>
      </c>
      <c r="H918" s="24" t="str">
        <f>IF(I918="","",'Identificação da EG'!$D$7)</f>
        <v/>
      </c>
      <c r="I918" s="138" t="str">
        <f t="shared" si="42"/>
        <v/>
      </c>
      <c r="J918" s="138" t="str">
        <v/>
      </c>
      <c r="K918" s="138"/>
      <c r="L918" s="138" t="str">
        <v/>
      </c>
      <c r="M918" s="138"/>
      <c r="N918" s="138" t="str">
        <v/>
      </c>
      <c r="O918" s="138" t="str">
        <v/>
      </c>
      <c r="P918" s="138" t="str">
        <v/>
      </c>
      <c r="Q918" s="138" t="str">
        <f>IF(L917="","","Nº de alojamentos abrangidos")</f>
        <v/>
      </c>
      <c r="R918" s="138" t="str">
        <f t="shared" si="44"/>
        <v/>
      </c>
      <c r="S918" s="138" t="str" cm="1">
        <f t="array" ref="S918">IF(ISBLANK(INDEX('Infraestruturas Recolha'!$AB$31:$AF$105,INT((ROWS($B$1:B317)-1)/5)+1,MOD(ROWS($B$1:B317)-1,5)+1)),"",INDEX('Infraestruturas Recolha'!$AB$31:$AF$105,INT((ROWS($B$1:B317)-1)/5)+1,MOD(ROWS($B$1:B317)-1,5)+1))</f>
        <v/>
      </c>
      <c r="T918" s="138" t="str">
        <f>IF(OR(L918="",'Infraestruturas Recolha'!$X$108="",'Infraestruturas Recolha'!$X$108="(máximo 300 carateres)"),"",'Infraestruturas Recolha'!$X$108)</f>
        <v/>
      </c>
    </row>
    <row r="919" spans="1:20">
      <c r="A919" s="24" t="str">
        <f>IF(I919="","",IF(OR('Identificação da EG'!$B$7=0,'Identificação da EG'!$B$7=""),"",Capa!$C$10))</f>
        <v/>
      </c>
      <c r="B919" s="24" t="str">
        <f>IF(I919="","",IF(OR('Identificação da EG'!$B$7=0,'Identificação da EG'!$B$7=""),"",'Identificação da EG'!$B$7))</f>
        <v/>
      </c>
      <c r="C919" s="24" t="str">
        <f>IF(I919="","",IF(B919="","",VLOOKUP(B919,Auxiliar!$DK$23:$DL$45,2,0)))</f>
        <v/>
      </c>
      <c r="D919" s="24" t="str">
        <f>IF(I919="","",IF(OR('Identificação da EG'!$B$7=0,'Identificação da EG'!$B$7=""),"","Portugal"))</f>
        <v/>
      </c>
      <c r="E919" s="24" t="str">
        <f>IF(I919="","",'Identificação da EG'!$C$7)</f>
        <v/>
      </c>
      <c r="F919" s="24" t="str">
        <f>IF(I919="","",'Identificação da EG'!$E$7)</f>
        <v/>
      </c>
      <c r="G919" s="24" t="str">
        <f t="shared" si="43"/>
        <v/>
      </c>
      <c r="H919" s="24" t="str">
        <f>IF(I919="","",'Identificação da EG'!$D$7)</f>
        <v/>
      </c>
      <c r="I919" s="138" t="str">
        <f t="shared" si="42"/>
        <v/>
      </c>
      <c r="J919" s="138" t="str">
        <v/>
      </c>
      <c r="K919" s="138"/>
      <c r="L919" s="138" t="str">
        <v/>
      </c>
      <c r="M919" s="138"/>
      <c r="N919" s="138" t="str">
        <v/>
      </c>
      <c r="O919" s="138" t="str">
        <v/>
      </c>
      <c r="P919" s="138" t="str">
        <v/>
      </c>
      <c r="Q919" s="138" t="str">
        <f>IF(L917="","","Nº de estabelecimentos abrangidos")</f>
        <v/>
      </c>
      <c r="R919" s="138" t="str">
        <f t="shared" si="44"/>
        <v/>
      </c>
      <c r="S919" s="138" t="str" cm="1">
        <f t="array" ref="S919">IF(ISBLANK(INDEX('Infraestruturas Recolha'!$AB$31:$AF$105,INT((ROWS($B$1:B318)-1)/5)+1,MOD(ROWS($B$1:B318)-1,5)+1)),"",INDEX('Infraestruturas Recolha'!$AB$31:$AF$105,INT((ROWS($B$1:B318)-1)/5)+1,MOD(ROWS($B$1:B318)-1,5)+1))</f>
        <v/>
      </c>
      <c r="T919" s="138" t="str">
        <f>IF(OR(L919="",'Infraestruturas Recolha'!$X$108="",'Infraestruturas Recolha'!$X$108="(máximo 300 carateres)"),"",'Infraestruturas Recolha'!$X$108)</f>
        <v/>
      </c>
    </row>
    <row r="920" spans="1:20">
      <c r="A920" s="24" t="str">
        <f>IF(I920="","",IF(OR('Identificação da EG'!$B$7=0,'Identificação da EG'!$B$7=""),"",Capa!$C$10))</f>
        <v/>
      </c>
      <c r="B920" s="24" t="str">
        <f>IF(I920="","",IF(OR('Identificação da EG'!$B$7=0,'Identificação da EG'!$B$7=""),"",'Identificação da EG'!$B$7))</f>
        <v/>
      </c>
      <c r="C920" s="24" t="str">
        <f>IF(I920="","",IF(B920="","",VLOOKUP(B920,Auxiliar!$DK$23:$DL$45,2,0)))</f>
        <v/>
      </c>
      <c r="D920" s="24" t="str">
        <f>IF(I920="","",IF(OR('Identificação da EG'!$B$7=0,'Identificação da EG'!$B$7=""),"","Portugal"))</f>
        <v/>
      </c>
      <c r="E920" s="24" t="str">
        <f>IF(I920="","",'Identificação da EG'!$C$7)</f>
        <v/>
      </c>
      <c r="F920" s="24" t="str">
        <f>IF(I920="","",'Identificação da EG'!$E$7)</f>
        <v/>
      </c>
      <c r="G920" s="24" t="str">
        <f t="shared" si="43"/>
        <v/>
      </c>
      <c r="H920" s="24" t="str">
        <f>IF(I920="","",'Identificação da EG'!$D$7)</f>
        <v/>
      </c>
      <c r="I920" s="138" t="str">
        <f t="shared" si="42"/>
        <v/>
      </c>
      <c r="J920" s="138" t="str">
        <v/>
      </c>
      <c r="K920" s="138"/>
      <c r="L920" s="138" t="str">
        <v/>
      </c>
      <c r="M920" s="138"/>
      <c r="N920" s="138" t="str">
        <v/>
      </c>
      <c r="O920" s="138" t="str">
        <v/>
      </c>
      <c r="P920" s="138" t="str">
        <v/>
      </c>
      <c r="Q920" s="138" t="str">
        <f>IF(L918="","","Nº de alojamentos participantes")</f>
        <v/>
      </c>
      <c r="R920" s="138" t="str">
        <f t="shared" si="44"/>
        <v/>
      </c>
      <c r="S920" s="138" t="str" cm="1">
        <f t="array" ref="S920">IF(ISBLANK(INDEX('Infraestruturas Recolha'!$AB$31:$AF$105,INT((ROWS($B$1:B319)-1)/5)+1,MOD(ROWS($B$1:B319)-1,5)+1)),"",INDEX('Infraestruturas Recolha'!$AB$31:$AF$105,INT((ROWS($B$1:B319)-1)/5)+1,MOD(ROWS($B$1:B319)-1,5)+1))</f>
        <v/>
      </c>
      <c r="T920" s="138" t="str">
        <f>IF(OR(L920="",'Infraestruturas Recolha'!$X$108="",'Infraestruturas Recolha'!$X$108="(máximo 300 carateres)"),"",'Infraestruturas Recolha'!$X$108)</f>
        <v/>
      </c>
    </row>
    <row r="921" spans="1:20">
      <c r="A921" s="24" t="str">
        <f>IF(I921="","",IF(OR('Identificação da EG'!$B$7=0,'Identificação da EG'!$B$7=""),"",Capa!$C$10))</f>
        <v/>
      </c>
      <c r="B921" s="24" t="str">
        <f>IF(I921="","",IF(OR('Identificação da EG'!$B$7=0,'Identificação da EG'!$B$7=""),"",'Identificação da EG'!$B$7))</f>
        <v/>
      </c>
      <c r="C921" s="24" t="str">
        <f>IF(I921="","",IF(B921="","",VLOOKUP(B921,Auxiliar!$DK$23:$DL$45,2,0)))</f>
        <v/>
      </c>
      <c r="D921" s="24" t="str">
        <f>IF(I921="","",IF(OR('Identificação da EG'!$B$7=0,'Identificação da EG'!$B$7=""),"","Portugal"))</f>
        <v/>
      </c>
      <c r="E921" s="24" t="str">
        <f>IF(I921="","",'Identificação da EG'!$C$7)</f>
        <v/>
      </c>
      <c r="F921" s="24" t="str">
        <f>IF(I921="","",'Identificação da EG'!$E$7)</f>
        <v/>
      </c>
      <c r="G921" s="24" t="str">
        <f t="shared" si="43"/>
        <v/>
      </c>
      <c r="H921" s="24" t="str">
        <f>IF(I921="","",'Identificação da EG'!$D$7)</f>
        <v/>
      </c>
      <c r="I921" s="138" t="str">
        <f t="shared" si="42"/>
        <v/>
      </c>
      <c r="J921" s="138" t="str">
        <v/>
      </c>
      <c r="K921" s="138"/>
      <c r="L921" s="138" t="str">
        <v/>
      </c>
      <c r="M921" s="138"/>
      <c r="N921" s="138" t="str">
        <v/>
      </c>
      <c r="O921" s="138" t="str">
        <v/>
      </c>
      <c r="P921" s="138" t="str">
        <v/>
      </c>
      <c r="Q921" s="138" t="str">
        <f>IF(L919="","","Nº de estabelecimentos participantes")</f>
        <v/>
      </c>
      <c r="R921" s="138" t="str">
        <f t="shared" si="44"/>
        <v/>
      </c>
      <c r="S921" s="138" t="str" cm="1">
        <f t="array" ref="S921">IF(ISBLANK(INDEX('Infraestruturas Recolha'!$AB$31:$AF$105,INT((ROWS($B$1:B320)-1)/5)+1,MOD(ROWS($B$1:B320)-1,5)+1)),"",INDEX('Infraestruturas Recolha'!$AB$31:$AF$105,INT((ROWS($B$1:B320)-1)/5)+1,MOD(ROWS($B$1:B320)-1,5)+1))</f>
        <v/>
      </c>
      <c r="T921" s="138" t="str">
        <f>IF(OR(L921="",'Infraestruturas Recolha'!$X$108="",'Infraestruturas Recolha'!$X$108="(máximo 300 carateres)"),"",'Infraestruturas Recolha'!$X$108)</f>
        <v/>
      </c>
    </row>
    <row r="922" spans="1:20">
      <c r="A922" s="24" t="str">
        <f>IF(I922="","",IF(OR('Identificação da EG'!$B$7=0,'Identificação da EG'!$B$7=""),"",Capa!$C$10))</f>
        <v/>
      </c>
      <c r="B922" s="24" t="str">
        <f>IF(I922="","",IF(OR('Identificação da EG'!$B$7=0,'Identificação da EG'!$B$7=""),"",'Identificação da EG'!$B$7))</f>
        <v/>
      </c>
      <c r="C922" s="24" t="str">
        <f>IF(I922="","",IF(B922="","",VLOOKUP(B922,Auxiliar!$DK$23:$DL$45,2,0)))</f>
        <v/>
      </c>
      <c r="D922" s="24" t="str">
        <f>IF(I922="","",IF(OR('Identificação da EG'!$B$7=0,'Identificação da EG'!$B$7=""),"","Portugal"))</f>
        <v/>
      </c>
      <c r="E922" s="24" t="str">
        <f>IF(I922="","",'Identificação da EG'!$C$7)</f>
        <v/>
      </c>
      <c r="F922" s="24" t="str">
        <f>IF(I922="","",'Identificação da EG'!$E$7)</f>
        <v/>
      </c>
      <c r="G922" s="24" t="str">
        <f t="shared" si="43"/>
        <v/>
      </c>
      <c r="H922" s="24" t="str">
        <f>IF(I922="","",'Identificação da EG'!$D$7)</f>
        <v/>
      </c>
      <c r="I922" s="138" t="str">
        <f t="shared" si="42"/>
        <v/>
      </c>
      <c r="J922" s="138" t="str">
        <v/>
      </c>
      <c r="K922" s="138"/>
      <c r="L922" s="138" t="str">
        <v/>
      </c>
      <c r="M922" s="138"/>
      <c r="N922" s="138" t="str">
        <v/>
      </c>
      <c r="O922" s="138" t="str">
        <v/>
      </c>
      <c r="P922" s="138" t="str">
        <v/>
      </c>
      <c r="Q922" s="138" t="str">
        <f>IF(L922="","","Nº de infraestruturas")</f>
        <v/>
      </c>
      <c r="R922" s="138" t="str">
        <f t="shared" si="44"/>
        <v/>
      </c>
      <c r="S922" s="138" t="str" cm="1">
        <f t="array" ref="S922">IF(ISBLANK(INDEX('Infraestruturas Recolha'!$AB$31:$AF$105,INT((ROWS($B$1:B321)-1)/5)+1,MOD(ROWS($B$1:B321)-1,5)+1)),"",INDEX('Infraestruturas Recolha'!$AB$31:$AF$105,INT((ROWS($B$1:B321)-1)/5)+1,MOD(ROWS($B$1:B321)-1,5)+1))</f>
        <v/>
      </c>
      <c r="T922" s="138" t="str">
        <f>IF(OR(L922="",'Infraestruturas Recolha'!$X$108="",'Infraestruturas Recolha'!$X$108="(máximo 300 carateres)"),"",'Infraestruturas Recolha'!$X$108)</f>
        <v/>
      </c>
    </row>
    <row r="923" spans="1:20">
      <c r="A923" s="24" t="str">
        <f>IF(I923="","",IF(OR('Identificação da EG'!$B$7=0,'Identificação da EG'!$B$7=""),"",Capa!$C$10))</f>
        <v/>
      </c>
      <c r="B923" s="24" t="str">
        <f>IF(I923="","",IF(OR('Identificação da EG'!$B$7=0,'Identificação da EG'!$B$7=""),"",'Identificação da EG'!$B$7))</f>
        <v/>
      </c>
      <c r="C923" s="24" t="str">
        <f>IF(I923="","",IF(B923="","",VLOOKUP(B923,Auxiliar!$DK$23:$DL$45,2,0)))</f>
        <v/>
      </c>
      <c r="D923" s="24" t="str">
        <f>IF(I923="","",IF(OR('Identificação da EG'!$B$7=0,'Identificação da EG'!$B$7=""),"","Portugal"))</f>
        <v/>
      </c>
      <c r="E923" s="24" t="str">
        <f>IF(I923="","",'Identificação da EG'!$C$7)</f>
        <v/>
      </c>
      <c r="F923" s="24" t="str">
        <f>IF(I923="","",'Identificação da EG'!$E$7)</f>
        <v/>
      </c>
      <c r="G923" s="24" t="str">
        <f t="shared" si="43"/>
        <v/>
      </c>
      <c r="H923" s="24" t="str">
        <f>IF(I923="","",'Identificação da EG'!$D$7)</f>
        <v/>
      </c>
      <c r="I923" s="138" t="str">
        <f t="shared" ref="I923:I976" si="45">IF(L923="","","Recolha seletiva de biorresíduos verdes")</f>
        <v/>
      </c>
      <c r="J923" s="138" t="str">
        <v/>
      </c>
      <c r="K923" s="138"/>
      <c r="L923" s="138" t="str">
        <v/>
      </c>
      <c r="M923" s="138"/>
      <c r="N923" s="138" t="str">
        <v/>
      </c>
      <c r="O923" s="138" t="str">
        <v/>
      </c>
      <c r="P923" s="138" t="str">
        <v/>
      </c>
      <c r="Q923" s="138" t="str">
        <f>IF(L922="","","Nº de alojamentos abrangidos")</f>
        <v/>
      </c>
      <c r="R923" s="138" t="str">
        <f t="shared" si="44"/>
        <v/>
      </c>
      <c r="S923" s="138" t="str" cm="1">
        <f t="array" ref="S923">IF(ISBLANK(INDEX('Infraestruturas Recolha'!$AB$31:$AF$105,INT((ROWS($B$1:B322)-1)/5)+1,MOD(ROWS($B$1:B322)-1,5)+1)),"",INDEX('Infraestruturas Recolha'!$AB$31:$AF$105,INT((ROWS($B$1:B322)-1)/5)+1,MOD(ROWS($B$1:B322)-1,5)+1))</f>
        <v/>
      </c>
      <c r="T923" s="138" t="str">
        <f>IF(OR(L923="",'Infraestruturas Recolha'!$X$108="",'Infraestruturas Recolha'!$X$108="(máximo 300 carateres)"),"",'Infraestruturas Recolha'!$X$108)</f>
        <v/>
      </c>
    </row>
    <row r="924" spans="1:20">
      <c r="A924" s="24" t="str">
        <f>IF(I924="","",IF(OR('Identificação da EG'!$B$7=0,'Identificação da EG'!$B$7=""),"",Capa!$C$10))</f>
        <v/>
      </c>
      <c r="B924" s="24" t="str">
        <f>IF(I924="","",IF(OR('Identificação da EG'!$B$7=0,'Identificação da EG'!$B$7=""),"",'Identificação da EG'!$B$7))</f>
        <v/>
      </c>
      <c r="C924" s="24" t="str">
        <f>IF(I924="","",IF(B924="","",VLOOKUP(B924,Auxiliar!$DK$23:$DL$45,2,0)))</f>
        <v/>
      </c>
      <c r="D924" s="24" t="str">
        <f>IF(I924="","",IF(OR('Identificação da EG'!$B$7=0,'Identificação da EG'!$B$7=""),"","Portugal"))</f>
        <v/>
      </c>
      <c r="E924" s="24" t="str">
        <f>IF(I924="","",'Identificação da EG'!$C$7)</f>
        <v/>
      </c>
      <c r="F924" s="24" t="str">
        <f>IF(I924="","",'Identificação da EG'!$E$7)</f>
        <v/>
      </c>
      <c r="G924" s="24" t="str">
        <f t="shared" si="43"/>
        <v/>
      </c>
      <c r="H924" s="24" t="str">
        <f>IF(I924="","",'Identificação da EG'!$D$7)</f>
        <v/>
      </c>
      <c r="I924" s="138" t="str">
        <f t="shared" si="45"/>
        <v/>
      </c>
      <c r="J924" s="138" t="str">
        <v/>
      </c>
      <c r="K924" s="138"/>
      <c r="L924" s="138" t="str">
        <v/>
      </c>
      <c r="M924" s="138"/>
      <c r="N924" s="138" t="str">
        <v/>
      </c>
      <c r="O924" s="138" t="str">
        <v/>
      </c>
      <c r="P924" s="138" t="str">
        <v/>
      </c>
      <c r="Q924" s="138" t="str">
        <f>IF(L922="","","Nº de estabelecimentos abrangidos")</f>
        <v/>
      </c>
      <c r="R924" s="138" t="str">
        <f t="shared" si="44"/>
        <v/>
      </c>
      <c r="S924" s="138" t="str" cm="1">
        <f t="array" ref="S924">IF(ISBLANK(INDEX('Infraestruturas Recolha'!$AB$31:$AF$105,INT((ROWS($B$1:B323)-1)/5)+1,MOD(ROWS($B$1:B323)-1,5)+1)),"",INDEX('Infraestruturas Recolha'!$AB$31:$AF$105,INT((ROWS($B$1:B323)-1)/5)+1,MOD(ROWS($B$1:B323)-1,5)+1))</f>
        <v/>
      </c>
      <c r="T924" s="138" t="str">
        <f>IF(OR(L924="",'Infraestruturas Recolha'!$X$108="",'Infraestruturas Recolha'!$X$108="(máximo 300 carateres)"),"",'Infraestruturas Recolha'!$X$108)</f>
        <v/>
      </c>
    </row>
    <row r="925" spans="1:20">
      <c r="A925" s="24" t="str">
        <f>IF(I925="","",IF(OR('Identificação da EG'!$B$7=0,'Identificação da EG'!$B$7=""),"",Capa!$C$10))</f>
        <v/>
      </c>
      <c r="B925" s="24" t="str">
        <f>IF(I925="","",IF(OR('Identificação da EG'!$B$7=0,'Identificação da EG'!$B$7=""),"",'Identificação da EG'!$B$7))</f>
        <v/>
      </c>
      <c r="C925" s="24" t="str">
        <f>IF(I925="","",IF(B925="","",VLOOKUP(B925,Auxiliar!$DK$23:$DL$45,2,0)))</f>
        <v/>
      </c>
      <c r="D925" s="24" t="str">
        <f>IF(I925="","",IF(OR('Identificação da EG'!$B$7=0,'Identificação da EG'!$B$7=""),"","Portugal"))</f>
        <v/>
      </c>
      <c r="E925" s="24" t="str">
        <f>IF(I925="","",'Identificação da EG'!$C$7)</f>
        <v/>
      </c>
      <c r="F925" s="24" t="str">
        <f>IF(I925="","",'Identificação da EG'!$E$7)</f>
        <v/>
      </c>
      <c r="G925" s="24" t="str">
        <f t="shared" si="43"/>
        <v/>
      </c>
      <c r="H925" s="24" t="str">
        <f>IF(I925="","",'Identificação da EG'!$D$7)</f>
        <v/>
      </c>
      <c r="I925" s="138" t="str">
        <f t="shared" si="45"/>
        <v/>
      </c>
      <c r="J925" s="138" t="str">
        <v/>
      </c>
      <c r="K925" s="138"/>
      <c r="L925" s="138" t="str">
        <v/>
      </c>
      <c r="M925" s="138"/>
      <c r="N925" s="138" t="str">
        <v/>
      </c>
      <c r="O925" s="138" t="str">
        <v/>
      </c>
      <c r="P925" s="138" t="str">
        <v/>
      </c>
      <c r="Q925" s="138" t="str">
        <f>IF(L923="","","Nº de alojamentos participantes")</f>
        <v/>
      </c>
      <c r="R925" s="138" t="str">
        <f t="shared" si="44"/>
        <v/>
      </c>
      <c r="S925" s="138" t="str" cm="1">
        <f t="array" ref="S925">IF(ISBLANK(INDEX('Infraestruturas Recolha'!$AB$31:$AF$105,INT((ROWS($B$1:B324)-1)/5)+1,MOD(ROWS($B$1:B324)-1,5)+1)),"",INDEX('Infraestruturas Recolha'!$AB$31:$AF$105,INT((ROWS($B$1:B324)-1)/5)+1,MOD(ROWS($B$1:B324)-1,5)+1))</f>
        <v/>
      </c>
      <c r="T925" s="138" t="str">
        <f>IF(OR(L925="",'Infraestruturas Recolha'!$X$108="",'Infraestruturas Recolha'!$X$108="(máximo 300 carateres)"),"",'Infraestruturas Recolha'!$X$108)</f>
        <v/>
      </c>
    </row>
    <row r="926" spans="1:20">
      <c r="A926" s="24" t="str">
        <f>IF(I926="","",IF(OR('Identificação da EG'!$B$7=0,'Identificação da EG'!$B$7=""),"",Capa!$C$10))</f>
        <v/>
      </c>
      <c r="B926" s="24" t="str">
        <f>IF(I926="","",IF(OR('Identificação da EG'!$B$7=0,'Identificação da EG'!$B$7=""),"",'Identificação da EG'!$B$7))</f>
        <v/>
      </c>
      <c r="C926" s="24" t="str">
        <f>IF(I926="","",IF(B926="","",VLOOKUP(B926,Auxiliar!$DK$23:$DL$45,2,0)))</f>
        <v/>
      </c>
      <c r="D926" s="24" t="str">
        <f>IF(I926="","",IF(OR('Identificação da EG'!$B$7=0,'Identificação da EG'!$B$7=""),"","Portugal"))</f>
        <v/>
      </c>
      <c r="E926" s="24" t="str">
        <f>IF(I926="","",'Identificação da EG'!$C$7)</f>
        <v/>
      </c>
      <c r="F926" s="24" t="str">
        <f>IF(I926="","",'Identificação da EG'!$E$7)</f>
        <v/>
      </c>
      <c r="G926" s="24" t="str">
        <f t="shared" si="43"/>
        <v/>
      </c>
      <c r="H926" s="24" t="str">
        <f>IF(I926="","",'Identificação da EG'!$D$7)</f>
        <v/>
      </c>
      <c r="I926" s="138" t="str">
        <f t="shared" si="45"/>
        <v/>
      </c>
      <c r="J926" s="138" t="str">
        <v/>
      </c>
      <c r="K926" s="138"/>
      <c r="L926" s="138" t="str">
        <v/>
      </c>
      <c r="M926" s="138"/>
      <c r="N926" s="138" t="str">
        <v/>
      </c>
      <c r="O926" s="138" t="str">
        <v/>
      </c>
      <c r="P926" s="138" t="str">
        <v/>
      </c>
      <c r="Q926" s="138" t="str">
        <f>IF(L924="","","Nº de estabelecimentos participantes")</f>
        <v/>
      </c>
      <c r="R926" s="138" t="str">
        <f t="shared" si="44"/>
        <v/>
      </c>
      <c r="S926" s="138" t="str" cm="1">
        <f t="array" ref="S926">IF(ISBLANK(INDEX('Infraestruturas Recolha'!$AB$31:$AF$105,INT((ROWS($B$1:B325)-1)/5)+1,MOD(ROWS($B$1:B325)-1,5)+1)),"",INDEX('Infraestruturas Recolha'!$AB$31:$AF$105,INT((ROWS($B$1:B325)-1)/5)+1,MOD(ROWS($B$1:B325)-1,5)+1))</f>
        <v/>
      </c>
      <c r="T926" s="138" t="str">
        <f>IF(OR(L926="",'Infraestruturas Recolha'!$X$108="",'Infraestruturas Recolha'!$X$108="(máximo 300 carateres)"),"",'Infraestruturas Recolha'!$X$108)</f>
        <v/>
      </c>
    </row>
    <row r="927" spans="1:20">
      <c r="A927" s="24" t="str">
        <f>IF(I927="","",IF(OR('Identificação da EG'!$B$7=0,'Identificação da EG'!$B$7=""),"",Capa!$C$10))</f>
        <v/>
      </c>
      <c r="B927" s="24" t="str">
        <f>IF(I927="","",IF(OR('Identificação da EG'!$B$7=0,'Identificação da EG'!$B$7=""),"",'Identificação da EG'!$B$7))</f>
        <v/>
      </c>
      <c r="C927" s="24" t="str">
        <f>IF(I927="","",IF(B927="","",VLOOKUP(B927,Auxiliar!$DK$23:$DL$45,2,0)))</f>
        <v/>
      </c>
      <c r="D927" s="24" t="str">
        <f>IF(I927="","",IF(OR('Identificação da EG'!$B$7=0,'Identificação da EG'!$B$7=""),"","Portugal"))</f>
        <v/>
      </c>
      <c r="E927" s="24" t="str">
        <f>IF(I927="","",'Identificação da EG'!$C$7)</f>
        <v/>
      </c>
      <c r="F927" s="24" t="str">
        <f>IF(I927="","",'Identificação da EG'!$E$7)</f>
        <v/>
      </c>
      <c r="G927" s="24" t="str">
        <f t="shared" si="43"/>
        <v/>
      </c>
      <c r="H927" s="24" t="str">
        <f>IF(I927="","",'Identificação da EG'!$D$7)</f>
        <v/>
      </c>
      <c r="I927" s="138" t="str">
        <f t="shared" si="45"/>
        <v/>
      </c>
      <c r="J927" s="138" t="str">
        <v/>
      </c>
      <c r="K927" s="138"/>
      <c r="L927" s="138" t="str">
        <v/>
      </c>
      <c r="M927" s="138"/>
      <c r="N927" s="138" t="str">
        <v/>
      </c>
      <c r="O927" s="138" t="str">
        <v/>
      </c>
      <c r="P927" s="138" t="str">
        <v/>
      </c>
      <c r="Q927" s="138" t="str">
        <f>IF(L927="","","Nº de infraestruturas")</f>
        <v/>
      </c>
      <c r="R927" s="138" t="str">
        <f t="shared" si="44"/>
        <v/>
      </c>
      <c r="S927" s="138" t="str" cm="1">
        <f t="array" ref="S927">IF(ISBLANK(INDEX('Infraestruturas Recolha'!$AB$31:$AF$105,INT((ROWS($B$1:B326)-1)/5)+1,MOD(ROWS($B$1:B326)-1,5)+1)),"",INDEX('Infraestruturas Recolha'!$AB$31:$AF$105,INT((ROWS($B$1:B326)-1)/5)+1,MOD(ROWS($B$1:B326)-1,5)+1))</f>
        <v/>
      </c>
      <c r="T927" s="138" t="str">
        <f>IF(OR(L927="",'Infraestruturas Recolha'!$X$108="",'Infraestruturas Recolha'!$X$108="(máximo 300 carateres)"),"",'Infraestruturas Recolha'!$X$108)</f>
        <v/>
      </c>
    </row>
    <row r="928" spans="1:20">
      <c r="A928" s="24" t="str">
        <f>IF(I928="","",IF(OR('Identificação da EG'!$B$7=0,'Identificação da EG'!$B$7=""),"",Capa!$C$10))</f>
        <v/>
      </c>
      <c r="B928" s="24" t="str">
        <f>IF(I928="","",IF(OR('Identificação da EG'!$B$7=0,'Identificação da EG'!$B$7=""),"",'Identificação da EG'!$B$7))</f>
        <v/>
      </c>
      <c r="C928" s="24" t="str">
        <f>IF(I928="","",IF(B928="","",VLOOKUP(B928,Auxiliar!$DK$23:$DL$45,2,0)))</f>
        <v/>
      </c>
      <c r="D928" s="24" t="str">
        <f>IF(I928="","",IF(OR('Identificação da EG'!$B$7=0,'Identificação da EG'!$B$7=""),"","Portugal"))</f>
        <v/>
      </c>
      <c r="E928" s="24" t="str">
        <f>IF(I928="","",'Identificação da EG'!$C$7)</f>
        <v/>
      </c>
      <c r="F928" s="24" t="str">
        <f>IF(I928="","",'Identificação da EG'!$E$7)</f>
        <v/>
      </c>
      <c r="G928" s="24" t="str">
        <f t="shared" si="43"/>
        <v/>
      </c>
      <c r="H928" s="24" t="str">
        <f>IF(I928="","",'Identificação da EG'!$D$7)</f>
        <v/>
      </c>
      <c r="I928" s="138" t="str">
        <f t="shared" si="45"/>
        <v/>
      </c>
      <c r="J928" s="138" t="str">
        <v/>
      </c>
      <c r="K928" s="138"/>
      <c r="L928" s="138" t="str">
        <v/>
      </c>
      <c r="M928" s="138"/>
      <c r="N928" s="138" t="str">
        <v/>
      </c>
      <c r="O928" s="138" t="str">
        <v/>
      </c>
      <c r="P928" s="138" t="str">
        <v/>
      </c>
      <c r="Q928" s="138" t="str">
        <f>IF(L927="","","Nº de alojamentos abrangidos")</f>
        <v/>
      </c>
      <c r="R928" s="138" t="str">
        <f t="shared" si="44"/>
        <v/>
      </c>
      <c r="S928" s="138" t="str" cm="1">
        <f t="array" ref="S928">IF(ISBLANK(INDEX('Infraestruturas Recolha'!$AB$31:$AF$105,INT((ROWS($B$1:B327)-1)/5)+1,MOD(ROWS($B$1:B327)-1,5)+1)),"",INDEX('Infraestruturas Recolha'!$AB$31:$AF$105,INT((ROWS($B$1:B327)-1)/5)+1,MOD(ROWS($B$1:B327)-1,5)+1))</f>
        <v/>
      </c>
      <c r="T928" s="138" t="str">
        <f>IF(OR(L928="",'Infraestruturas Recolha'!$X$108="",'Infraestruturas Recolha'!$X$108="(máximo 300 carateres)"),"",'Infraestruturas Recolha'!$X$108)</f>
        <v/>
      </c>
    </row>
    <row r="929" spans="1:20">
      <c r="A929" s="24" t="str">
        <f>IF(I929="","",IF(OR('Identificação da EG'!$B$7=0,'Identificação da EG'!$B$7=""),"",Capa!$C$10))</f>
        <v/>
      </c>
      <c r="B929" s="24" t="str">
        <f>IF(I929="","",IF(OR('Identificação da EG'!$B$7=0,'Identificação da EG'!$B$7=""),"",'Identificação da EG'!$B$7))</f>
        <v/>
      </c>
      <c r="C929" s="24" t="str">
        <f>IF(I929="","",IF(B929="","",VLOOKUP(B929,Auxiliar!$DK$23:$DL$45,2,0)))</f>
        <v/>
      </c>
      <c r="D929" s="24" t="str">
        <f>IF(I929="","",IF(OR('Identificação da EG'!$B$7=0,'Identificação da EG'!$B$7=""),"","Portugal"))</f>
        <v/>
      </c>
      <c r="E929" s="24" t="str">
        <f>IF(I929="","",'Identificação da EG'!$C$7)</f>
        <v/>
      </c>
      <c r="F929" s="24" t="str">
        <f>IF(I929="","",'Identificação da EG'!$E$7)</f>
        <v/>
      </c>
      <c r="G929" s="24" t="str">
        <f t="shared" si="43"/>
        <v/>
      </c>
      <c r="H929" s="24" t="str">
        <f>IF(I929="","",'Identificação da EG'!$D$7)</f>
        <v/>
      </c>
      <c r="I929" s="138" t="str">
        <f t="shared" si="45"/>
        <v/>
      </c>
      <c r="J929" s="138" t="str">
        <v/>
      </c>
      <c r="K929" s="138"/>
      <c r="L929" s="138" t="str">
        <v/>
      </c>
      <c r="M929" s="138"/>
      <c r="N929" s="138" t="str">
        <v/>
      </c>
      <c r="O929" s="138" t="str">
        <v/>
      </c>
      <c r="P929" s="138" t="str">
        <v/>
      </c>
      <c r="Q929" s="138" t="str">
        <f>IF(L927="","","Nº de estabelecimentos abrangidos")</f>
        <v/>
      </c>
      <c r="R929" s="138" t="str">
        <f t="shared" si="44"/>
        <v/>
      </c>
      <c r="S929" s="138" t="str" cm="1">
        <f t="array" ref="S929">IF(ISBLANK(INDEX('Infraestruturas Recolha'!$AB$31:$AF$105,INT((ROWS($B$1:B328)-1)/5)+1,MOD(ROWS($B$1:B328)-1,5)+1)),"",INDEX('Infraestruturas Recolha'!$AB$31:$AF$105,INT((ROWS($B$1:B328)-1)/5)+1,MOD(ROWS($B$1:B328)-1,5)+1))</f>
        <v/>
      </c>
      <c r="T929" s="138" t="str">
        <f>IF(OR(L929="",'Infraestruturas Recolha'!$X$108="",'Infraestruturas Recolha'!$X$108="(máximo 300 carateres)"),"",'Infraestruturas Recolha'!$X$108)</f>
        <v/>
      </c>
    </row>
    <row r="930" spans="1:20">
      <c r="A930" s="24" t="str">
        <f>IF(I930="","",IF(OR('Identificação da EG'!$B$7=0,'Identificação da EG'!$B$7=""),"",Capa!$C$10))</f>
        <v/>
      </c>
      <c r="B930" s="24" t="str">
        <f>IF(I930="","",IF(OR('Identificação da EG'!$B$7=0,'Identificação da EG'!$B$7=""),"",'Identificação da EG'!$B$7))</f>
        <v/>
      </c>
      <c r="C930" s="24" t="str">
        <f>IF(I930="","",IF(B930="","",VLOOKUP(B930,Auxiliar!$DK$23:$DL$45,2,0)))</f>
        <v/>
      </c>
      <c r="D930" s="24" t="str">
        <f>IF(I930="","",IF(OR('Identificação da EG'!$B$7=0,'Identificação da EG'!$B$7=""),"","Portugal"))</f>
        <v/>
      </c>
      <c r="E930" s="24" t="str">
        <f>IF(I930="","",'Identificação da EG'!$C$7)</f>
        <v/>
      </c>
      <c r="F930" s="24" t="str">
        <f>IF(I930="","",'Identificação da EG'!$E$7)</f>
        <v/>
      </c>
      <c r="G930" s="24" t="str">
        <f t="shared" si="43"/>
        <v/>
      </c>
      <c r="H930" s="24" t="str">
        <f>IF(I930="","",'Identificação da EG'!$D$7)</f>
        <v/>
      </c>
      <c r="I930" s="138" t="str">
        <f t="shared" si="45"/>
        <v/>
      </c>
      <c r="J930" s="138" t="str">
        <v/>
      </c>
      <c r="K930" s="138"/>
      <c r="L930" s="138" t="str">
        <v/>
      </c>
      <c r="M930" s="138"/>
      <c r="N930" s="138" t="str">
        <v/>
      </c>
      <c r="O930" s="138" t="str">
        <v/>
      </c>
      <c r="P930" s="138" t="str">
        <v/>
      </c>
      <c r="Q930" s="138" t="str">
        <f>IF(L928="","","Nº de alojamentos participantes")</f>
        <v/>
      </c>
      <c r="R930" s="138" t="str">
        <f t="shared" si="44"/>
        <v/>
      </c>
      <c r="S930" s="138" t="str" cm="1">
        <f t="array" ref="S930">IF(ISBLANK(INDEX('Infraestruturas Recolha'!$AB$31:$AF$105,INT((ROWS($B$1:B329)-1)/5)+1,MOD(ROWS($B$1:B329)-1,5)+1)),"",INDEX('Infraestruturas Recolha'!$AB$31:$AF$105,INT((ROWS($B$1:B329)-1)/5)+1,MOD(ROWS($B$1:B329)-1,5)+1))</f>
        <v/>
      </c>
      <c r="T930" s="138" t="str">
        <f>IF(OR(L930="",'Infraestruturas Recolha'!$X$108="",'Infraestruturas Recolha'!$X$108="(máximo 300 carateres)"),"",'Infraestruturas Recolha'!$X$108)</f>
        <v/>
      </c>
    </row>
    <row r="931" spans="1:20">
      <c r="A931" s="24" t="str">
        <f>IF(I931="","",IF(OR('Identificação da EG'!$B$7=0,'Identificação da EG'!$B$7=""),"",Capa!$C$10))</f>
        <v/>
      </c>
      <c r="B931" s="24" t="str">
        <f>IF(I931="","",IF(OR('Identificação da EG'!$B$7=0,'Identificação da EG'!$B$7=""),"",'Identificação da EG'!$B$7))</f>
        <v/>
      </c>
      <c r="C931" s="24" t="str">
        <f>IF(I931="","",IF(B931="","",VLOOKUP(B931,Auxiliar!$DK$23:$DL$45,2,0)))</f>
        <v/>
      </c>
      <c r="D931" s="24" t="str">
        <f>IF(I931="","",IF(OR('Identificação da EG'!$B$7=0,'Identificação da EG'!$B$7=""),"","Portugal"))</f>
        <v/>
      </c>
      <c r="E931" s="24" t="str">
        <f>IF(I931="","",'Identificação da EG'!$C$7)</f>
        <v/>
      </c>
      <c r="F931" s="24" t="str">
        <f>IF(I931="","",'Identificação da EG'!$E$7)</f>
        <v/>
      </c>
      <c r="G931" s="24" t="str">
        <f t="shared" si="43"/>
        <v/>
      </c>
      <c r="H931" s="24" t="str">
        <f>IF(I931="","",'Identificação da EG'!$D$7)</f>
        <v/>
      </c>
      <c r="I931" s="138" t="str">
        <f t="shared" si="45"/>
        <v/>
      </c>
      <c r="J931" s="138" t="str">
        <v/>
      </c>
      <c r="K931" s="138"/>
      <c r="L931" s="138" t="str">
        <v/>
      </c>
      <c r="M931" s="138"/>
      <c r="N931" s="138" t="str">
        <v/>
      </c>
      <c r="O931" s="138" t="str">
        <v/>
      </c>
      <c r="P931" s="138" t="str">
        <v/>
      </c>
      <c r="Q931" s="138" t="str">
        <f>IF(L929="","","Nº de estabelecimentos participantes")</f>
        <v/>
      </c>
      <c r="R931" s="138" t="str">
        <f t="shared" si="44"/>
        <v/>
      </c>
      <c r="S931" s="138" t="str" cm="1">
        <f t="array" ref="S931">IF(ISBLANK(INDEX('Infraestruturas Recolha'!$AB$31:$AF$105,INT((ROWS($B$1:B330)-1)/5)+1,MOD(ROWS($B$1:B330)-1,5)+1)),"",INDEX('Infraestruturas Recolha'!$AB$31:$AF$105,INT((ROWS($B$1:B330)-1)/5)+1,MOD(ROWS($B$1:B330)-1,5)+1))</f>
        <v/>
      </c>
      <c r="T931" s="138" t="str">
        <f>IF(OR(L931="",'Infraestruturas Recolha'!$X$108="",'Infraestruturas Recolha'!$X$108="(máximo 300 carateres)"),"",'Infraestruturas Recolha'!$X$108)</f>
        <v/>
      </c>
    </row>
    <row r="932" spans="1:20">
      <c r="A932" s="24" t="str">
        <f>IF(I932="","",IF(OR('Identificação da EG'!$B$7=0,'Identificação da EG'!$B$7=""),"",Capa!$C$10))</f>
        <v/>
      </c>
      <c r="B932" s="24" t="str">
        <f>IF(I932="","",IF(OR('Identificação da EG'!$B$7=0,'Identificação da EG'!$B$7=""),"",'Identificação da EG'!$B$7))</f>
        <v/>
      </c>
      <c r="C932" s="24" t="str">
        <f>IF(I932="","",IF(B932="","",VLOOKUP(B932,Auxiliar!$DK$23:$DL$45,2,0)))</f>
        <v/>
      </c>
      <c r="D932" s="24" t="str">
        <f>IF(I932="","",IF(OR('Identificação da EG'!$B$7=0,'Identificação da EG'!$B$7=""),"","Portugal"))</f>
        <v/>
      </c>
      <c r="E932" s="24" t="str">
        <f>IF(I932="","",'Identificação da EG'!$C$7)</f>
        <v/>
      </c>
      <c r="F932" s="24" t="str">
        <f>IF(I932="","",'Identificação da EG'!$E$7)</f>
        <v/>
      </c>
      <c r="G932" s="24" t="str">
        <f t="shared" si="43"/>
        <v/>
      </c>
      <c r="H932" s="24" t="str">
        <f>IF(I932="","",'Identificação da EG'!$D$7)</f>
        <v/>
      </c>
      <c r="I932" s="138" t="str">
        <f t="shared" si="45"/>
        <v/>
      </c>
      <c r="J932" s="138" t="str">
        <v/>
      </c>
      <c r="K932" s="138"/>
      <c r="L932" s="138" t="str">
        <v/>
      </c>
      <c r="M932" s="138"/>
      <c r="N932" s="138" t="str">
        <v/>
      </c>
      <c r="O932" s="138" t="str">
        <v/>
      </c>
      <c r="P932" s="138" t="str">
        <v/>
      </c>
      <c r="Q932" s="138" t="str">
        <f>IF(L932="","","Nº de infraestruturas")</f>
        <v/>
      </c>
      <c r="R932" s="138" t="str">
        <f t="shared" si="44"/>
        <v/>
      </c>
      <c r="S932" s="138" t="str" cm="1">
        <f t="array" ref="S932">IF(ISBLANK(INDEX('Infraestruturas Recolha'!$AB$31:$AF$105,INT((ROWS($B$1:B331)-1)/5)+1,MOD(ROWS($B$1:B331)-1,5)+1)),"",INDEX('Infraestruturas Recolha'!$AB$31:$AF$105,INT((ROWS($B$1:B331)-1)/5)+1,MOD(ROWS($B$1:B331)-1,5)+1))</f>
        <v/>
      </c>
      <c r="T932" s="138" t="str">
        <f>IF(OR(L932="",'Infraestruturas Recolha'!$X$108="",'Infraestruturas Recolha'!$X$108="(máximo 300 carateres)"),"",'Infraestruturas Recolha'!$X$108)</f>
        <v/>
      </c>
    </row>
    <row r="933" spans="1:20">
      <c r="A933" s="24" t="str">
        <f>IF(I933="","",IF(OR('Identificação da EG'!$B$7=0,'Identificação da EG'!$B$7=""),"",Capa!$C$10))</f>
        <v/>
      </c>
      <c r="B933" s="24" t="str">
        <f>IF(I933="","",IF(OR('Identificação da EG'!$B$7=0,'Identificação da EG'!$B$7=""),"",'Identificação da EG'!$B$7))</f>
        <v/>
      </c>
      <c r="C933" s="24" t="str">
        <f>IF(I933="","",IF(B933="","",VLOOKUP(B933,Auxiliar!$DK$23:$DL$45,2,0)))</f>
        <v/>
      </c>
      <c r="D933" s="24" t="str">
        <f>IF(I933="","",IF(OR('Identificação da EG'!$B$7=0,'Identificação da EG'!$B$7=""),"","Portugal"))</f>
        <v/>
      </c>
      <c r="E933" s="24" t="str">
        <f>IF(I933="","",'Identificação da EG'!$C$7)</f>
        <v/>
      </c>
      <c r="F933" s="24" t="str">
        <f>IF(I933="","",'Identificação da EG'!$E$7)</f>
        <v/>
      </c>
      <c r="G933" s="24" t="str">
        <f t="shared" si="43"/>
        <v/>
      </c>
      <c r="H933" s="24" t="str">
        <f>IF(I933="","",'Identificação da EG'!$D$7)</f>
        <v/>
      </c>
      <c r="I933" s="138" t="str">
        <f t="shared" si="45"/>
        <v/>
      </c>
      <c r="J933" s="138" t="str">
        <v/>
      </c>
      <c r="K933" s="138"/>
      <c r="L933" s="138" t="str">
        <v/>
      </c>
      <c r="M933" s="138"/>
      <c r="N933" s="138" t="str">
        <v/>
      </c>
      <c r="O933" s="138" t="str">
        <v/>
      </c>
      <c r="P933" s="138" t="str">
        <v/>
      </c>
      <c r="Q933" s="138" t="str">
        <f>IF(L932="","","Nº de alojamentos abrangidos")</f>
        <v/>
      </c>
      <c r="R933" s="138" t="str">
        <f t="shared" si="44"/>
        <v/>
      </c>
      <c r="S933" s="138" t="str" cm="1">
        <f t="array" ref="S933">IF(ISBLANK(INDEX('Infraestruturas Recolha'!$AB$31:$AF$105,INT((ROWS($B$1:B332)-1)/5)+1,MOD(ROWS($B$1:B332)-1,5)+1)),"",INDEX('Infraestruturas Recolha'!$AB$31:$AF$105,INT((ROWS($B$1:B332)-1)/5)+1,MOD(ROWS($B$1:B332)-1,5)+1))</f>
        <v/>
      </c>
      <c r="T933" s="138" t="str">
        <f>IF(OR(L933="",'Infraestruturas Recolha'!$X$108="",'Infraestruturas Recolha'!$X$108="(máximo 300 carateres)"),"",'Infraestruturas Recolha'!$X$108)</f>
        <v/>
      </c>
    </row>
    <row r="934" spans="1:20">
      <c r="A934" s="24" t="str">
        <f>IF(I934="","",IF(OR('Identificação da EG'!$B$7=0,'Identificação da EG'!$B$7=""),"",Capa!$C$10))</f>
        <v/>
      </c>
      <c r="B934" s="24" t="str">
        <f>IF(I934="","",IF(OR('Identificação da EG'!$B$7=0,'Identificação da EG'!$B$7=""),"",'Identificação da EG'!$B$7))</f>
        <v/>
      </c>
      <c r="C934" s="24" t="str">
        <f>IF(I934="","",IF(B934="","",VLOOKUP(B934,Auxiliar!$DK$23:$DL$45,2,0)))</f>
        <v/>
      </c>
      <c r="D934" s="24" t="str">
        <f>IF(I934="","",IF(OR('Identificação da EG'!$B$7=0,'Identificação da EG'!$B$7=""),"","Portugal"))</f>
        <v/>
      </c>
      <c r="E934" s="24" t="str">
        <f>IF(I934="","",'Identificação da EG'!$C$7)</f>
        <v/>
      </c>
      <c r="F934" s="24" t="str">
        <f>IF(I934="","",'Identificação da EG'!$E$7)</f>
        <v/>
      </c>
      <c r="G934" s="24" t="str">
        <f t="shared" si="43"/>
        <v/>
      </c>
      <c r="H934" s="24" t="str">
        <f>IF(I934="","",'Identificação da EG'!$D$7)</f>
        <v/>
      </c>
      <c r="I934" s="138" t="str">
        <f t="shared" si="45"/>
        <v/>
      </c>
      <c r="J934" s="138" t="str">
        <v/>
      </c>
      <c r="K934" s="138"/>
      <c r="L934" s="138" t="str">
        <v/>
      </c>
      <c r="M934" s="138"/>
      <c r="N934" s="138" t="str">
        <v/>
      </c>
      <c r="O934" s="138" t="str">
        <v/>
      </c>
      <c r="P934" s="138" t="str">
        <v/>
      </c>
      <c r="Q934" s="138" t="str">
        <f>IF(L932="","","Nº de estabelecimentos abrangidos")</f>
        <v/>
      </c>
      <c r="R934" s="138" t="str">
        <f t="shared" si="44"/>
        <v/>
      </c>
      <c r="S934" s="138" t="str" cm="1">
        <f t="array" ref="S934">IF(ISBLANK(INDEX('Infraestruturas Recolha'!$AB$31:$AF$105,INT((ROWS($B$1:B333)-1)/5)+1,MOD(ROWS($B$1:B333)-1,5)+1)),"",INDEX('Infraestruturas Recolha'!$AB$31:$AF$105,INT((ROWS($B$1:B333)-1)/5)+1,MOD(ROWS($B$1:B333)-1,5)+1))</f>
        <v/>
      </c>
      <c r="T934" s="138" t="str">
        <f>IF(OR(L934="",'Infraestruturas Recolha'!$X$108="",'Infraestruturas Recolha'!$X$108="(máximo 300 carateres)"),"",'Infraestruturas Recolha'!$X$108)</f>
        <v/>
      </c>
    </row>
    <row r="935" spans="1:20">
      <c r="A935" s="24" t="str">
        <f>IF(I935="","",IF(OR('Identificação da EG'!$B$7=0,'Identificação da EG'!$B$7=""),"",Capa!$C$10))</f>
        <v/>
      </c>
      <c r="B935" s="24" t="str">
        <f>IF(I935="","",IF(OR('Identificação da EG'!$B$7=0,'Identificação da EG'!$B$7=""),"",'Identificação da EG'!$B$7))</f>
        <v/>
      </c>
      <c r="C935" s="24" t="str">
        <f>IF(I935="","",IF(B935="","",VLOOKUP(B935,Auxiliar!$DK$23:$DL$45,2,0)))</f>
        <v/>
      </c>
      <c r="D935" s="24" t="str">
        <f>IF(I935="","",IF(OR('Identificação da EG'!$B$7=0,'Identificação da EG'!$B$7=""),"","Portugal"))</f>
        <v/>
      </c>
      <c r="E935" s="24" t="str">
        <f>IF(I935="","",'Identificação da EG'!$C$7)</f>
        <v/>
      </c>
      <c r="F935" s="24" t="str">
        <f>IF(I935="","",'Identificação da EG'!$E$7)</f>
        <v/>
      </c>
      <c r="G935" s="24" t="str">
        <f t="shared" si="43"/>
        <v/>
      </c>
      <c r="H935" s="24" t="str">
        <f>IF(I935="","",'Identificação da EG'!$D$7)</f>
        <v/>
      </c>
      <c r="I935" s="138" t="str">
        <f t="shared" si="45"/>
        <v/>
      </c>
      <c r="J935" s="138" t="str">
        <v/>
      </c>
      <c r="K935" s="138"/>
      <c r="L935" s="138" t="str">
        <v/>
      </c>
      <c r="M935" s="138"/>
      <c r="N935" s="138" t="str">
        <v/>
      </c>
      <c r="O935" s="138" t="str">
        <v/>
      </c>
      <c r="P935" s="138" t="str">
        <v/>
      </c>
      <c r="Q935" s="138" t="str">
        <f>IF(L933="","","Nº de alojamentos participantes")</f>
        <v/>
      </c>
      <c r="R935" s="138" t="str">
        <f t="shared" si="44"/>
        <v/>
      </c>
      <c r="S935" s="138" t="str" cm="1">
        <f t="array" ref="S935">IF(ISBLANK(INDEX('Infraestruturas Recolha'!$AB$31:$AF$105,INT((ROWS($B$1:B334)-1)/5)+1,MOD(ROWS($B$1:B334)-1,5)+1)),"",INDEX('Infraestruturas Recolha'!$AB$31:$AF$105,INT((ROWS($B$1:B334)-1)/5)+1,MOD(ROWS($B$1:B334)-1,5)+1))</f>
        <v/>
      </c>
      <c r="T935" s="138" t="str">
        <f>IF(OR(L935="",'Infraestruturas Recolha'!$X$108="",'Infraestruturas Recolha'!$X$108="(máximo 300 carateres)"),"",'Infraestruturas Recolha'!$X$108)</f>
        <v/>
      </c>
    </row>
    <row r="936" spans="1:20">
      <c r="A936" s="24" t="str">
        <f>IF(I936="","",IF(OR('Identificação da EG'!$B$7=0,'Identificação da EG'!$B$7=""),"",Capa!$C$10))</f>
        <v/>
      </c>
      <c r="B936" s="24" t="str">
        <f>IF(I936="","",IF(OR('Identificação da EG'!$B$7=0,'Identificação da EG'!$B$7=""),"",'Identificação da EG'!$B$7))</f>
        <v/>
      </c>
      <c r="C936" s="24" t="str">
        <f>IF(I936="","",IF(B936="","",VLOOKUP(B936,Auxiliar!$DK$23:$DL$45,2,0)))</f>
        <v/>
      </c>
      <c r="D936" s="24" t="str">
        <f>IF(I936="","",IF(OR('Identificação da EG'!$B$7=0,'Identificação da EG'!$B$7=""),"","Portugal"))</f>
        <v/>
      </c>
      <c r="E936" s="24" t="str">
        <f>IF(I936="","",'Identificação da EG'!$C$7)</f>
        <v/>
      </c>
      <c r="F936" s="24" t="str">
        <f>IF(I936="","",'Identificação da EG'!$E$7)</f>
        <v/>
      </c>
      <c r="G936" s="24" t="str">
        <f t="shared" si="43"/>
        <v/>
      </c>
      <c r="H936" s="24" t="str">
        <f>IF(I936="","",'Identificação da EG'!$D$7)</f>
        <v/>
      </c>
      <c r="I936" s="138" t="str">
        <f t="shared" si="45"/>
        <v/>
      </c>
      <c r="J936" s="138" t="str">
        <v/>
      </c>
      <c r="K936" s="138"/>
      <c r="L936" s="138" t="str">
        <v/>
      </c>
      <c r="M936" s="138"/>
      <c r="N936" s="138" t="str">
        <v/>
      </c>
      <c r="O936" s="138" t="str">
        <v/>
      </c>
      <c r="P936" s="138" t="str">
        <v/>
      </c>
      <c r="Q936" s="138" t="str">
        <f>IF(L934="","","Nº de estabelecimentos participantes")</f>
        <v/>
      </c>
      <c r="R936" s="138" t="str">
        <f t="shared" si="44"/>
        <v/>
      </c>
      <c r="S936" s="138" t="str" cm="1">
        <f t="array" ref="S936">IF(ISBLANK(INDEX('Infraestruturas Recolha'!$AB$31:$AF$105,INT((ROWS($B$1:B335)-1)/5)+1,MOD(ROWS($B$1:B335)-1,5)+1)),"",INDEX('Infraestruturas Recolha'!$AB$31:$AF$105,INT((ROWS($B$1:B335)-1)/5)+1,MOD(ROWS($B$1:B335)-1,5)+1))</f>
        <v/>
      </c>
      <c r="T936" s="138" t="str">
        <f>IF(OR(L936="",'Infraestruturas Recolha'!$X$108="",'Infraestruturas Recolha'!$X$108="(máximo 300 carateres)"),"",'Infraestruturas Recolha'!$X$108)</f>
        <v/>
      </c>
    </row>
    <row r="937" spans="1:20">
      <c r="A937" s="24" t="str">
        <f>IF(I937="","",IF(OR('Identificação da EG'!$B$7=0,'Identificação da EG'!$B$7=""),"",Capa!$C$10))</f>
        <v/>
      </c>
      <c r="B937" s="24" t="str">
        <f>IF(I937="","",IF(OR('Identificação da EG'!$B$7=0,'Identificação da EG'!$B$7=""),"",'Identificação da EG'!$B$7))</f>
        <v/>
      </c>
      <c r="C937" s="24" t="str">
        <f>IF(I937="","",IF(B937="","",VLOOKUP(B937,Auxiliar!$DK$23:$DL$45,2,0)))</f>
        <v/>
      </c>
      <c r="D937" s="24" t="str">
        <f>IF(I937="","",IF(OR('Identificação da EG'!$B$7=0,'Identificação da EG'!$B$7=""),"","Portugal"))</f>
        <v/>
      </c>
      <c r="E937" s="24" t="str">
        <f>IF(I937="","",'Identificação da EG'!$C$7)</f>
        <v/>
      </c>
      <c r="F937" s="24" t="str">
        <f>IF(I937="","",'Identificação da EG'!$E$7)</f>
        <v/>
      </c>
      <c r="G937" s="24" t="str">
        <f t="shared" si="43"/>
        <v/>
      </c>
      <c r="H937" s="24" t="str">
        <f>IF(I937="","",'Identificação da EG'!$D$7)</f>
        <v/>
      </c>
      <c r="I937" s="138" t="str">
        <f t="shared" si="45"/>
        <v/>
      </c>
      <c r="J937" s="138" t="str">
        <v/>
      </c>
      <c r="K937" s="138"/>
      <c r="L937" s="138" t="str">
        <v/>
      </c>
      <c r="M937" s="138"/>
      <c r="N937" s="138" t="str">
        <v/>
      </c>
      <c r="O937" s="138" t="str">
        <v/>
      </c>
      <c r="P937" s="138" t="str">
        <v/>
      </c>
      <c r="Q937" s="138" t="str">
        <f>IF(L937="","","Nº de infraestruturas")</f>
        <v/>
      </c>
      <c r="R937" s="138" t="str">
        <f t="shared" si="44"/>
        <v/>
      </c>
      <c r="S937" s="138" t="str" cm="1">
        <f t="array" ref="S937">IF(ISBLANK(INDEX('Infraestruturas Recolha'!$AB$31:$AF$105,INT((ROWS($B$1:B336)-1)/5)+1,MOD(ROWS($B$1:B336)-1,5)+1)),"",INDEX('Infraestruturas Recolha'!$AB$31:$AF$105,INT((ROWS($B$1:B336)-1)/5)+1,MOD(ROWS($B$1:B336)-1,5)+1))</f>
        <v/>
      </c>
      <c r="T937" s="138" t="str">
        <f>IF(OR(L937="",'Infraestruturas Recolha'!$X$108="",'Infraestruturas Recolha'!$X$108="(máximo 300 carateres)"),"",'Infraestruturas Recolha'!$X$108)</f>
        <v/>
      </c>
    </row>
    <row r="938" spans="1:20">
      <c r="A938" s="24" t="str">
        <f>IF(I938="","",IF(OR('Identificação da EG'!$B$7=0,'Identificação da EG'!$B$7=""),"",Capa!$C$10))</f>
        <v/>
      </c>
      <c r="B938" s="24" t="str">
        <f>IF(I938="","",IF(OR('Identificação da EG'!$B$7=0,'Identificação da EG'!$B$7=""),"",'Identificação da EG'!$B$7))</f>
        <v/>
      </c>
      <c r="C938" s="24" t="str">
        <f>IF(I938="","",IF(B938="","",VLOOKUP(B938,Auxiliar!$DK$23:$DL$45,2,0)))</f>
        <v/>
      </c>
      <c r="D938" s="24" t="str">
        <f>IF(I938="","",IF(OR('Identificação da EG'!$B$7=0,'Identificação da EG'!$B$7=""),"","Portugal"))</f>
        <v/>
      </c>
      <c r="E938" s="24" t="str">
        <f>IF(I938="","",'Identificação da EG'!$C$7)</f>
        <v/>
      </c>
      <c r="F938" s="24" t="str">
        <f>IF(I938="","",'Identificação da EG'!$E$7)</f>
        <v/>
      </c>
      <c r="G938" s="24" t="str">
        <f t="shared" si="43"/>
        <v/>
      </c>
      <c r="H938" s="24" t="str">
        <f>IF(I938="","",'Identificação da EG'!$D$7)</f>
        <v/>
      </c>
      <c r="I938" s="138" t="str">
        <f t="shared" si="45"/>
        <v/>
      </c>
      <c r="J938" s="138" t="str">
        <v/>
      </c>
      <c r="K938" s="138"/>
      <c r="L938" s="138" t="str">
        <v/>
      </c>
      <c r="M938" s="138"/>
      <c r="N938" s="138" t="str">
        <v/>
      </c>
      <c r="O938" s="138" t="str">
        <v/>
      </c>
      <c r="P938" s="138" t="str">
        <v/>
      </c>
      <c r="Q938" s="138" t="str">
        <f>IF(L937="","","Nº de alojamentos abrangidos")</f>
        <v/>
      </c>
      <c r="R938" s="138" t="str">
        <f t="shared" si="44"/>
        <v/>
      </c>
      <c r="S938" s="138" t="str" cm="1">
        <f t="array" ref="S938">IF(ISBLANK(INDEX('Infraestruturas Recolha'!$AB$31:$AF$105,INT((ROWS($B$1:B337)-1)/5)+1,MOD(ROWS($B$1:B337)-1,5)+1)),"",INDEX('Infraestruturas Recolha'!$AB$31:$AF$105,INT((ROWS($B$1:B337)-1)/5)+1,MOD(ROWS($B$1:B337)-1,5)+1))</f>
        <v/>
      </c>
      <c r="T938" s="138" t="str">
        <f>IF(OR(L938="",'Infraestruturas Recolha'!$X$108="",'Infraestruturas Recolha'!$X$108="(máximo 300 carateres)"),"",'Infraestruturas Recolha'!$X$108)</f>
        <v/>
      </c>
    </row>
    <row r="939" spans="1:20">
      <c r="A939" s="24" t="str">
        <f>IF(I939="","",IF(OR('Identificação da EG'!$B$7=0,'Identificação da EG'!$B$7=""),"",Capa!$C$10))</f>
        <v/>
      </c>
      <c r="B939" s="24" t="str">
        <f>IF(I939="","",IF(OR('Identificação da EG'!$B$7=0,'Identificação da EG'!$B$7=""),"",'Identificação da EG'!$B$7))</f>
        <v/>
      </c>
      <c r="C939" s="24" t="str">
        <f>IF(I939="","",IF(B939="","",VLOOKUP(B939,Auxiliar!$DK$23:$DL$45,2,0)))</f>
        <v/>
      </c>
      <c r="D939" s="24" t="str">
        <f>IF(I939="","",IF(OR('Identificação da EG'!$B$7=0,'Identificação da EG'!$B$7=""),"","Portugal"))</f>
        <v/>
      </c>
      <c r="E939" s="24" t="str">
        <f>IF(I939="","",'Identificação da EG'!$C$7)</f>
        <v/>
      </c>
      <c r="F939" s="24" t="str">
        <f>IF(I939="","",'Identificação da EG'!$E$7)</f>
        <v/>
      </c>
      <c r="G939" s="24" t="str">
        <f t="shared" si="43"/>
        <v/>
      </c>
      <c r="H939" s="24" t="str">
        <f>IF(I939="","",'Identificação da EG'!$D$7)</f>
        <v/>
      </c>
      <c r="I939" s="138" t="str">
        <f t="shared" si="45"/>
        <v/>
      </c>
      <c r="J939" s="138" t="str">
        <v/>
      </c>
      <c r="K939" s="138"/>
      <c r="L939" s="138" t="str">
        <v/>
      </c>
      <c r="M939" s="138"/>
      <c r="N939" s="138" t="str">
        <v/>
      </c>
      <c r="O939" s="138" t="str">
        <v/>
      </c>
      <c r="P939" s="138" t="str">
        <v/>
      </c>
      <c r="Q939" s="138" t="str">
        <f>IF(L937="","","Nº de estabelecimentos abrangidos")</f>
        <v/>
      </c>
      <c r="R939" s="138" t="str">
        <f t="shared" si="44"/>
        <v/>
      </c>
      <c r="S939" s="138" t="str" cm="1">
        <f t="array" ref="S939">IF(ISBLANK(INDEX('Infraestruturas Recolha'!$AB$31:$AF$105,INT((ROWS($B$1:B338)-1)/5)+1,MOD(ROWS($B$1:B338)-1,5)+1)),"",INDEX('Infraestruturas Recolha'!$AB$31:$AF$105,INT((ROWS($B$1:B338)-1)/5)+1,MOD(ROWS($B$1:B338)-1,5)+1))</f>
        <v/>
      </c>
      <c r="T939" s="138" t="str">
        <f>IF(OR(L939="",'Infraestruturas Recolha'!$X$108="",'Infraestruturas Recolha'!$X$108="(máximo 300 carateres)"),"",'Infraestruturas Recolha'!$X$108)</f>
        <v/>
      </c>
    </row>
    <row r="940" spans="1:20">
      <c r="A940" s="24" t="str">
        <f>IF(I940="","",IF(OR('Identificação da EG'!$B$7=0,'Identificação da EG'!$B$7=""),"",Capa!$C$10))</f>
        <v/>
      </c>
      <c r="B940" s="24" t="str">
        <f>IF(I940="","",IF(OR('Identificação da EG'!$B$7=0,'Identificação da EG'!$B$7=""),"",'Identificação da EG'!$B$7))</f>
        <v/>
      </c>
      <c r="C940" s="24" t="str">
        <f>IF(I940="","",IF(B940="","",VLOOKUP(B940,Auxiliar!$DK$23:$DL$45,2,0)))</f>
        <v/>
      </c>
      <c r="D940" s="24" t="str">
        <f>IF(I940="","",IF(OR('Identificação da EG'!$B$7=0,'Identificação da EG'!$B$7=""),"","Portugal"))</f>
        <v/>
      </c>
      <c r="E940" s="24" t="str">
        <f>IF(I940="","",'Identificação da EG'!$C$7)</f>
        <v/>
      </c>
      <c r="F940" s="24" t="str">
        <f>IF(I940="","",'Identificação da EG'!$E$7)</f>
        <v/>
      </c>
      <c r="G940" s="24" t="str">
        <f t="shared" si="43"/>
        <v/>
      </c>
      <c r="H940" s="24" t="str">
        <f>IF(I940="","",'Identificação da EG'!$D$7)</f>
        <v/>
      </c>
      <c r="I940" s="138" t="str">
        <f t="shared" si="45"/>
        <v/>
      </c>
      <c r="J940" s="138" t="str">
        <v/>
      </c>
      <c r="K940" s="138"/>
      <c r="L940" s="138" t="str">
        <v/>
      </c>
      <c r="M940" s="138"/>
      <c r="N940" s="138" t="str">
        <v/>
      </c>
      <c r="O940" s="138" t="str">
        <v/>
      </c>
      <c r="P940" s="138" t="str">
        <v/>
      </c>
      <c r="Q940" s="138" t="str">
        <f>IF(L938="","","Nº de alojamentos participantes")</f>
        <v/>
      </c>
      <c r="R940" s="138" t="str">
        <f t="shared" si="44"/>
        <v/>
      </c>
      <c r="S940" s="138" t="str" cm="1">
        <f t="array" ref="S940">IF(ISBLANK(INDEX('Infraestruturas Recolha'!$AB$31:$AF$105,INT((ROWS($B$1:B339)-1)/5)+1,MOD(ROWS($B$1:B339)-1,5)+1)),"",INDEX('Infraestruturas Recolha'!$AB$31:$AF$105,INT((ROWS($B$1:B339)-1)/5)+1,MOD(ROWS($B$1:B339)-1,5)+1))</f>
        <v/>
      </c>
      <c r="T940" s="138" t="str">
        <f>IF(OR(L940="",'Infraestruturas Recolha'!$X$108="",'Infraestruturas Recolha'!$X$108="(máximo 300 carateres)"),"",'Infraestruturas Recolha'!$X$108)</f>
        <v/>
      </c>
    </row>
    <row r="941" spans="1:20">
      <c r="A941" s="24" t="str">
        <f>IF(I941="","",IF(OR('Identificação da EG'!$B$7=0,'Identificação da EG'!$B$7=""),"",Capa!$C$10))</f>
        <v/>
      </c>
      <c r="B941" s="24" t="str">
        <f>IF(I941="","",IF(OR('Identificação da EG'!$B$7=0,'Identificação da EG'!$B$7=""),"",'Identificação da EG'!$B$7))</f>
        <v/>
      </c>
      <c r="C941" s="24" t="str">
        <f>IF(I941="","",IF(B941="","",VLOOKUP(B941,Auxiliar!$DK$23:$DL$45,2,0)))</f>
        <v/>
      </c>
      <c r="D941" s="24" t="str">
        <f>IF(I941="","",IF(OR('Identificação da EG'!$B$7=0,'Identificação da EG'!$B$7=""),"","Portugal"))</f>
        <v/>
      </c>
      <c r="E941" s="24" t="str">
        <f>IF(I941="","",'Identificação da EG'!$C$7)</f>
        <v/>
      </c>
      <c r="F941" s="24" t="str">
        <f>IF(I941="","",'Identificação da EG'!$E$7)</f>
        <v/>
      </c>
      <c r="G941" s="24" t="str">
        <f t="shared" si="43"/>
        <v/>
      </c>
      <c r="H941" s="24" t="str">
        <f>IF(I941="","",'Identificação da EG'!$D$7)</f>
        <v/>
      </c>
      <c r="I941" s="138" t="str">
        <f t="shared" si="45"/>
        <v/>
      </c>
      <c r="J941" s="138" t="str">
        <v/>
      </c>
      <c r="K941" s="138"/>
      <c r="L941" s="138" t="str">
        <v/>
      </c>
      <c r="M941" s="138"/>
      <c r="N941" s="138" t="str">
        <v/>
      </c>
      <c r="O941" s="138" t="str">
        <v/>
      </c>
      <c r="P941" s="138" t="str">
        <v/>
      </c>
      <c r="Q941" s="138" t="str">
        <f>IF(L939="","","Nº de estabelecimentos participantes")</f>
        <v/>
      </c>
      <c r="R941" s="138" t="str">
        <f t="shared" si="44"/>
        <v/>
      </c>
      <c r="S941" s="138" t="str" cm="1">
        <f t="array" ref="S941">IF(ISBLANK(INDEX('Infraestruturas Recolha'!$AB$31:$AF$105,INT((ROWS($B$1:B340)-1)/5)+1,MOD(ROWS($B$1:B340)-1,5)+1)),"",INDEX('Infraestruturas Recolha'!$AB$31:$AF$105,INT((ROWS($B$1:B340)-1)/5)+1,MOD(ROWS($B$1:B340)-1,5)+1))</f>
        <v/>
      </c>
      <c r="T941" s="138" t="str">
        <f>IF(OR(L941="",'Infraestruturas Recolha'!$X$108="",'Infraestruturas Recolha'!$X$108="(máximo 300 carateres)"),"",'Infraestruturas Recolha'!$X$108)</f>
        <v/>
      </c>
    </row>
    <row r="942" spans="1:20">
      <c r="A942" s="24" t="str">
        <f>IF(I942="","",IF(OR('Identificação da EG'!$B$7=0,'Identificação da EG'!$B$7=""),"",Capa!$C$10))</f>
        <v/>
      </c>
      <c r="B942" s="24" t="str">
        <f>IF(I942="","",IF(OR('Identificação da EG'!$B$7=0,'Identificação da EG'!$B$7=""),"",'Identificação da EG'!$B$7))</f>
        <v/>
      </c>
      <c r="C942" s="24" t="str">
        <f>IF(I942="","",IF(B942="","",VLOOKUP(B942,Auxiliar!$DK$23:$DL$45,2,0)))</f>
        <v/>
      </c>
      <c r="D942" s="24" t="str">
        <f>IF(I942="","",IF(OR('Identificação da EG'!$B$7=0,'Identificação da EG'!$B$7=""),"","Portugal"))</f>
        <v/>
      </c>
      <c r="E942" s="24" t="str">
        <f>IF(I942="","",'Identificação da EG'!$C$7)</f>
        <v/>
      </c>
      <c r="F942" s="24" t="str">
        <f>IF(I942="","",'Identificação da EG'!$E$7)</f>
        <v/>
      </c>
      <c r="G942" s="24" t="str">
        <f t="shared" si="43"/>
        <v/>
      </c>
      <c r="H942" s="24" t="str">
        <f>IF(I942="","",'Identificação da EG'!$D$7)</f>
        <v/>
      </c>
      <c r="I942" s="138" t="str">
        <f t="shared" si="45"/>
        <v/>
      </c>
      <c r="J942" s="138" t="str">
        <v/>
      </c>
      <c r="K942" s="138"/>
      <c r="L942" s="138" t="str">
        <v/>
      </c>
      <c r="M942" s="138"/>
      <c r="N942" s="138" t="str">
        <v/>
      </c>
      <c r="O942" s="138" t="str">
        <v/>
      </c>
      <c r="P942" s="138" t="str">
        <v/>
      </c>
      <c r="Q942" s="138" t="str">
        <f>IF(L942="","","Nº de infraestruturas")</f>
        <v/>
      </c>
      <c r="R942" s="138" t="str">
        <f t="shared" si="44"/>
        <v/>
      </c>
      <c r="S942" s="138" t="str" cm="1">
        <f t="array" ref="S942">IF(ISBLANK(INDEX('Infraestruturas Recolha'!$AB$31:$AF$105,INT((ROWS($B$1:B341)-1)/5)+1,MOD(ROWS($B$1:B341)-1,5)+1)),"",INDEX('Infraestruturas Recolha'!$AB$31:$AF$105,INT((ROWS($B$1:B341)-1)/5)+1,MOD(ROWS($B$1:B341)-1,5)+1))</f>
        <v/>
      </c>
      <c r="T942" s="138" t="str">
        <f>IF(OR(L942="",'Infraestruturas Recolha'!$X$108="",'Infraestruturas Recolha'!$X$108="(máximo 300 carateres)"),"",'Infraestruturas Recolha'!$X$108)</f>
        <v/>
      </c>
    </row>
    <row r="943" spans="1:20">
      <c r="A943" s="24" t="str">
        <f>IF(I943="","",IF(OR('Identificação da EG'!$B$7=0,'Identificação da EG'!$B$7=""),"",Capa!$C$10))</f>
        <v/>
      </c>
      <c r="B943" s="24" t="str">
        <f>IF(I943="","",IF(OR('Identificação da EG'!$B$7=0,'Identificação da EG'!$B$7=""),"",'Identificação da EG'!$B$7))</f>
        <v/>
      </c>
      <c r="C943" s="24" t="str">
        <f>IF(I943="","",IF(B943="","",VLOOKUP(B943,Auxiliar!$DK$23:$DL$45,2,0)))</f>
        <v/>
      </c>
      <c r="D943" s="24" t="str">
        <f>IF(I943="","",IF(OR('Identificação da EG'!$B$7=0,'Identificação da EG'!$B$7=""),"","Portugal"))</f>
        <v/>
      </c>
      <c r="E943" s="24" t="str">
        <f>IF(I943="","",'Identificação da EG'!$C$7)</f>
        <v/>
      </c>
      <c r="F943" s="24" t="str">
        <f>IF(I943="","",'Identificação da EG'!$E$7)</f>
        <v/>
      </c>
      <c r="G943" s="24" t="str">
        <f t="shared" si="43"/>
        <v/>
      </c>
      <c r="H943" s="24" t="str">
        <f>IF(I943="","",'Identificação da EG'!$D$7)</f>
        <v/>
      </c>
      <c r="I943" s="138" t="str">
        <f t="shared" si="45"/>
        <v/>
      </c>
      <c r="J943" s="138" t="str">
        <v/>
      </c>
      <c r="K943" s="138"/>
      <c r="L943" s="138" t="str">
        <v/>
      </c>
      <c r="M943" s="138"/>
      <c r="N943" s="138" t="str">
        <v/>
      </c>
      <c r="O943" s="138" t="str">
        <v/>
      </c>
      <c r="P943" s="138" t="str">
        <v/>
      </c>
      <c r="Q943" s="138" t="str">
        <f>IF(L942="","","Nº de alojamentos abrangidos")</f>
        <v/>
      </c>
      <c r="R943" s="138" t="str">
        <f t="shared" si="44"/>
        <v/>
      </c>
      <c r="S943" s="138" t="str" cm="1">
        <f t="array" ref="S943">IF(ISBLANK(INDEX('Infraestruturas Recolha'!$AB$31:$AF$105,INT((ROWS($B$1:B342)-1)/5)+1,MOD(ROWS($B$1:B342)-1,5)+1)),"",INDEX('Infraestruturas Recolha'!$AB$31:$AF$105,INT((ROWS($B$1:B342)-1)/5)+1,MOD(ROWS($B$1:B342)-1,5)+1))</f>
        <v/>
      </c>
      <c r="T943" s="138" t="str">
        <f>IF(OR(L943="",'Infraestruturas Recolha'!$X$108="",'Infraestruturas Recolha'!$X$108="(máximo 300 carateres)"),"",'Infraestruturas Recolha'!$X$108)</f>
        <v/>
      </c>
    </row>
    <row r="944" spans="1:20">
      <c r="A944" s="24" t="str">
        <f>IF(I944="","",IF(OR('Identificação da EG'!$B$7=0,'Identificação da EG'!$B$7=""),"",Capa!$C$10))</f>
        <v/>
      </c>
      <c r="B944" s="24" t="str">
        <f>IF(I944="","",IF(OR('Identificação da EG'!$B$7=0,'Identificação da EG'!$B$7=""),"",'Identificação da EG'!$B$7))</f>
        <v/>
      </c>
      <c r="C944" s="24" t="str">
        <f>IF(I944="","",IF(B944="","",VLOOKUP(B944,Auxiliar!$DK$23:$DL$45,2,0)))</f>
        <v/>
      </c>
      <c r="D944" s="24" t="str">
        <f>IF(I944="","",IF(OR('Identificação da EG'!$B$7=0,'Identificação da EG'!$B$7=""),"","Portugal"))</f>
        <v/>
      </c>
      <c r="E944" s="24" t="str">
        <f>IF(I944="","",'Identificação da EG'!$C$7)</f>
        <v/>
      </c>
      <c r="F944" s="24" t="str">
        <f>IF(I944="","",'Identificação da EG'!$E$7)</f>
        <v/>
      </c>
      <c r="G944" s="24" t="str">
        <f t="shared" si="43"/>
        <v/>
      </c>
      <c r="H944" s="24" t="str">
        <f>IF(I944="","",'Identificação da EG'!$D$7)</f>
        <v/>
      </c>
      <c r="I944" s="138" t="str">
        <f t="shared" si="45"/>
        <v/>
      </c>
      <c r="J944" s="138" t="str">
        <v/>
      </c>
      <c r="K944" s="138"/>
      <c r="L944" s="138" t="str">
        <v/>
      </c>
      <c r="M944" s="138"/>
      <c r="N944" s="138" t="str">
        <v/>
      </c>
      <c r="O944" s="138" t="str">
        <v/>
      </c>
      <c r="P944" s="138" t="str">
        <v/>
      </c>
      <c r="Q944" s="138" t="str">
        <f>IF(L942="","","Nº de estabelecimentos abrangidos")</f>
        <v/>
      </c>
      <c r="R944" s="138" t="str">
        <f t="shared" si="44"/>
        <v/>
      </c>
      <c r="S944" s="138" t="str" cm="1">
        <f t="array" ref="S944">IF(ISBLANK(INDEX('Infraestruturas Recolha'!$AB$31:$AF$105,INT((ROWS($B$1:B343)-1)/5)+1,MOD(ROWS($B$1:B343)-1,5)+1)),"",INDEX('Infraestruturas Recolha'!$AB$31:$AF$105,INT((ROWS($B$1:B343)-1)/5)+1,MOD(ROWS($B$1:B343)-1,5)+1))</f>
        <v/>
      </c>
      <c r="T944" s="138" t="str">
        <f>IF(OR(L944="",'Infraestruturas Recolha'!$X$108="",'Infraestruturas Recolha'!$X$108="(máximo 300 carateres)"),"",'Infraestruturas Recolha'!$X$108)</f>
        <v/>
      </c>
    </row>
    <row r="945" spans="1:20">
      <c r="A945" s="24" t="str">
        <f>IF(I945="","",IF(OR('Identificação da EG'!$B$7=0,'Identificação da EG'!$B$7=""),"",Capa!$C$10))</f>
        <v/>
      </c>
      <c r="B945" s="24" t="str">
        <f>IF(I945="","",IF(OR('Identificação da EG'!$B$7=0,'Identificação da EG'!$B$7=""),"",'Identificação da EG'!$B$7))</f>
        <v/>
      </c>
      <c r="C945" s="24" t="str">
        <f>IF(I945="","",IF(B945="","",VLOOKUP(B945,Auxiliar!$DK$23:$DL$45,2,0)))</f>
        <v/>
      </c>
      <c r="D945" s="24" t="str">
        <f>IF(I945="","",IF(OR('Identificação da EG'!$B$7=0,'Identificação da EG'!$B$7=""),"","Portugal"))</f>
        <v/>
      </c>
      <c r="E945" s="24" t="str">
        <f>IF(I945="","",'Identificação da EG'!$C$7)</f>
        <v/>
      </c>
      <c r="F945" s="24" t="str">
        <f>IF(I945="","",'Identificação da EG'!$E$7)</f>
        <v/>
      </c>
      <c r="G945" s="24" t="str">
        <f t="shared" si="43"/>
        <v/>
      </c>
      <c r="H945" s="24" t="str">
        <f>IF(I945="","",'Identificação da EG'!$D$7)</f>
        <v/>
      </c>
      <c r="I945" s="138" t="str">
        <f t="shared" si="45"/>
        <v/>
      </c>
      <c r="J945" s="138" t="str">
        <v/>
      </c>
      <c r="K945" s="138"/>
      <c r="L945" s="138" t="str">
        <v/>
      </c>
      <c r="M945" s="138"/>
      <c r="N945" s="138" t="str">
        <v/>
      </c>
      <c r="O945" s="138" t="str">
        <v/>
      </c>
      <c r="P945" s="138" t="str">
        <v/>
      </c>
      <c r="Q945" s="138" t="str">
        <f>IF(L943="","","Nº de alojamentos participantes")</f>
        <v/>
      </c>
      <c r="R945" s="138" t="str">
        <f t="shared" si="44"/>
        <v/>
      </c>
      <c r="S945" s="138" t="str" cm="1">
        <f t="array" ref="S945">IF(ISBLANK(INDEX('Infraestruturas Recolha'!$AB$31:$AF$105,INT((ROWS($B$1:B344)-1)/5)+1,MOD(ROWS($B$1:B344)-1,5)+1)),"",INDEX('Infraestruturas Recolha'!$AB$31:$AF$105,INT((ROWS($B$1:B344)-1)/5)+1,MOD(ROWS($B$1:B344)-1,5)+1))</f>
        <v/>
      </c>
      <c r="T945" s="138" t="str">
        <f>IF(OR(L945="",'Infraestruturas Recolha'!$X$108="",'Infraestruturas Recolha'!$X$108="(máximo 300 carateres)"),"",'Infraestruturas Recolha'!$X$108)</f>
        <v/>
      </c>
    </row>
    <row r="946" spans="1:20">
      <c r="A946" s="24" t="str">
        <f>IF(I946="","",IF(OR('Identificação da EG'!$B$7=0,'Identificação da EG'!$B$7=""),"",Capa!$C$10))</f>
        <v/>
      </c>
      <c r="B946" s="24" t="str">
        <f>IF(I946="","",IF(OR('Identificação da EG'!$B$7=0,'Identificação da EG'!$B$7=""),"",'Identificação da EG'!$B$7))</f>
        <v/>
      </c>
      <c r="C946" s="24" t="str">
        <f>IF(I946="","",IF(B946="","",VLOOKUP(B946,Auxiliar!$DK$23:$DL$45,2,0)))</f>
        <v/>
      </c>
      <c r="D946" s="24" t="str">
        <f>IF(I946="","",IF(OR('Identificação da EG'!$B$7=0,'Identificação da EG'!$B$7=""),"","Portugal"))</f>
        <v/>
      </c>
      <c r="E946" s="24" t="str">
        <f>IF(I946="","",'Identificação da EG'!$C$7)</f>
        <v/>
      </c>
      <c r="F946" s="24" t="str">
        <f>IF(I946="","",'Identificação da EG'!$E$7)</f>
        <v/>
      </c>
      <c r="G946" s="24" t="str">
        <f t="shared" si="43"/>
        <v/>
      </c>
      <c r="H946" s="24" t="str">
        <f>IF(I946="","",'Identificação da EG'!$D$7)</f>
        <v/>
      </c>
      <c r="I946" s="138" t="str">
        <f t="shared" si="45"/>
        <v/>
      </c>
      <c r="J946" s="138" t="str">
        <v/>
      </c>
      <c r="K946" s="138"/>
      <c r="L946" s="138" t="str">
        <v/>
      </c>
      <c r="M946" s="138"/>
      <c r="N946" s="138" t="str">
        <v/>
      </c>
      <c r="O946" s="138" t="str">
        <v/>
      </c>
      <c r="P946" s="138" t="str">
        <v/>
      </c>
      <c r="Q946" s="138" t="str">
        <f>IF(L944="","","Nº de estabelecimentos participantes")</f>
        <v/>
      </c>
      <c r="R946" s="138" t="str">
        <f t="shared" si="44"/>
        <v/>
      </c>
      <c r="S946" s="138" t="str" cm="1">
        <f t="array" ref="S946">IF(ISBLANK(INDEX('Infraestruturas Recolha'!$AB$31:$AF$105,INT((ROWS($B$1:B345)-1)/5)+1,MOD(ROWS($B$1:B345)-1,5)+1)),"",INDEX('Infraestruturas Recolha'!$AB$31:$AF$105,INT((ROWS($B$1:B345)-1)/5)+1,MOD(ROWS($B$1:B345)-1,5)+1))</f>
        <v/>
      </c>
      <c r="T946" s="138" t="str">
        <f>IF(OR(L946="",'Infraestruturas Recolha'!$X$108="",'Infraestruturas Recolha'!$X$108="(máximo 300 carateres)"),"",'Infraestruturas Recolha'!$X$108)</f>
        <v/>
      </c>
    </row>
    <row r="947" spans="1:20">
      <c r="A947" s="24" t="str">
        <f>IF(I947="","",IF(OR('Identificação da EG'!$B$7=0,'Identificação da EG'!$B$7=""),"",Capa!$C$10))</f>
        <v/>
      </c>
      <c r="B947" s="24" t="str">
        <f>IF(I947="","",IF(OR('Identificação da EG'!$B$7=0,'Identificação da EG'!$B$7=""),"",'Identificação da EG'!$B$7))</f>
        <v/>
      </c>
      <c r="C947" s="24" t="str">
        <f>IF(I947="","",IF(B947="","",VLOOKUP(B947,Auxiliar!$DK$23:$DL$45,2,0)))</f>
        <v/>
      </c>
      <c r="D947" s="24" t="str">
        <f>IF(I947="","",IF(OR('Identificação da EG'!$B$7=0,'Identificação da EG'!$B$7=""),"","Portugal"))</f>
        <v/>
      </c>
      <c r="E947" s="24" t="str">
        <f>IF(I947="","",'Identificação da EG'!$C$7)</f>
        <v/>
      </c>
      <c r="F947" s="24" t="str">
        <f>IF(I947="","",'Identificação da EG'!$E$7)</f>
        <v/>
      </c>
      <c r="G947" s="24" t="str">
        <f t="shared" si="43"/>
        <v/>
      </c>
      <c r="H947" s="24" t="str">
        <f>IF(I947="","",'Identificação da EG'!$D$7)</f>
        <v/>
      </c>
      <c r="I947" s="138" t="str">
        <f t="shared" si="45"/>
        <v/>
      </c>
      <c r="J947" s="138" t="str">
        <v/>
      </c>
      <c r="K947" s="138"/>
      <c r="L947" s="138" t="str">
        <v/>
      </c>
      <c r="M947" s="138"/>
      <c r="N947" s="138" t="str">
        <v/>
      </c>
      <c r="O947" s="138" t="str">
        <v/>
      </c>
      <c r="P947" s="138" t="str">
        <v/>
      </c>
      <c r="Q947" s="138" t="str">
        <f>IF(L947="","","Nº de infraestruturas")</f>
        <v/>
      </c>
      <c r="R947" s="138" t="str">
        <f t="shared" si="44"/>
        <v/>
      </c>
      <c r="S947" s="138" t="str" cm="1">
        <f t="array" ref="S947">IF(ISBLANK(INDEX('Infraestruturas Recolha'!$AB$31:$AF$105,INT((ROWS($B$1:B346)-1)/5)+1,MOD(ROWS($B$1:B346)-1,5)+1)),"",INDEX('Infraestruturas Recolha'!$AB$31:$AF$105,INT((ROWS($B$1:B346)-1)/5)+1,MOD(ROWS($B$1:B346)-1,5)+1))</f>
        <v/>
      </c>
      <c r="T947" s="138" t="str">
        <f>IF(OR(L947="",'Infraestruturas Recolha'!$X$108="",'Infraestruturas Recolha'!$X$108="(máximo 300 carateres)"),"",'Infraestruturas Recolha'!$X$108)</f>
        <v/>
      </c>
    </row>
    <row r="948" spans="1:20">
      <c r="A948" s="24" t="str">
        <f>IF(I948="","",IF(OR('Identificação da EG'!$B$7=0,'Identificação da EG'!$B$7=""),"",Capa!$C$10))</f>
        <v/>
      </c>
      <c r="B948" s="24" t="str">
        <f>IF(I948="","",IF(OR('Identificação da EG'!$B$7=0,'Identificação da EG'!$B$7=""),"",'Identificação da EG'!$B$7))</f>
        <v/>
      </c>
      <c r="C948" s="24" t="str">
        <f>IF(I948="","",IF(B948="","",VLOOKUP(B948,Auxiliar!$DK$23:$DL$45,2,0)))</f>
        <v/>
      </c>
      <c r="D948" s="24" t="str">
        <f>IF(I948="","",IF(OR('Identificação da EG'!$B$7=0,'Identificação da EG'!$B$7=""),"","Portugal"))</f>
        <v/>
      </c>
      <c r="E948" s="24" t="str">
        <f>IF(I948="","",'Identificação da EG'!$C$7)</f>
        <v/>
      </c>
      <c r="F948" s="24" t="str">
        <f>IF(I948="","",'Identificação da EG'!$E$7)</f>
        <v/>
      </c>
      <c r="G948" s="24" t="str">
        <f t="shared" si="43"/>
        <v/>
      </c>
      <c r="H948" s="24" t="str">
        <f>IF(I948="","",'Identificação da EG'!$D$7)</f>
        <v/>
      </c>
      <c r="I948" s="138" t="str">
        <f t="shared" si="45"/>
        <v/>
      </c>
      <c r="J948" s="138" t="str">
        <v/>
      </c>
      <c r="K948" s="138"/>
      <c r="L948" s="138" t="str">
        <v/>
      </c>
      <c r="M948" s="138"/>
      <c r="N948" s="138" t="str">
        <v/>
      </c>
      <c r="O948" s="138" t="str">
        <v/>
      </c>
      <c r="P948" s="138" t="str">
        <v/>
      </c>
      <c r="Q948" s="138" t="str">
        <f>IF(L947="","","Nº de alojamentos abrangidos")</f>
        <v/>
      </c>
      <c r="R948" s="138" t="str">
        <f t="shared" si="44"/>
        <v/>
      </c>
      <c r="S948" s="138" t="str" cm="1">
        <f t="array" ref="S948">IF(ISBLANK(INDEX('Infraestruturas Recolha'!$AB$31:$AF$105,INT((ROWS($B$1:B347)-1)/5)+1,MOD(ROWS($B$1:B347)-1,5)+1)),"",INDEX('Infraestruturas Recolha'!$AB$31:$AF$105,INT((ROWS($B$1:B347)-1)/5)+1,MOD(ROWS($B$1:B347)-1,5)+1))</f>
        <v/>
      </c>
      <c r="T948" s="138" t="str">
        <f>IF(OR(L948="",'Infraestruturas Recolha'!$X$108="",'Infraestruturas Recolha'!$X$108="(máximo 300 carateres)"),"",'Infraestruturas Recolha'!$X$108)</f>
        <v/>
      </c>
    </row>
    <row r="949" spans="1:20">
      <c r="A949" s="24" t="str">
        <f>IF(I949="","",IF(OR('Identificação da EG'!$B$7=0,'Identificação da EG'!$B$7=""),"",Capa!$C$10))</f>
        <v/>
      </c>
      <c r="B949" s="24" t="str">
        <f>IF(I949="","",IF(OR('Identificação da EG'!$B$7=0,'Identificação da EG'!$B$7=""),"",'Identificação da EG'!$B$7))</f>
        <v/>
      </c>
      <c r="C949" s="24" t="str">
        <f>IF(I949="","",IF(B949="","",VLOOKUP(B949,Auxiliar!$DK$23:$DL$45,2,0)))</f>
        <v/>
      </c>
      <c r="D949" s="24" t="str">
        <f>IF(I949="","",IF(OR('Identificação da EG'!$B$7=0,'Identificação da EG'!$B$7=""),"","Portugal"))</f>
        <v/>
      </c>
      <c r="E949" s="24" t="str">
        <f>IF(I949="","",'Identificação da EG'!$C$7)</f>
        <v/>
      </c>
      <c r="F949" s="24" t="str">
        <f>IF(I949="","",'Identificação da EG'!$E$7)</f>
        <v/>
      </c>
      <c r="G949" s="24" t="str">
        <f t="shared" si="43"/>
        <v/>
      </c>
      <c r="H949" s="24" t="str">
        <f>IF(I949="","",'Identificação da EG'!$D$7)</f>
        <v/>
      </c>
      <c r="I949" s="138" t="str">
        <f t="shared" si="45"/>
        <v/>
      </c>
      <c r="J949" s="138" t="str">
        <v/>
      </c>
      <c r="K949" s="138"/>
      <c r="L949" s="138" t="str">
        <v/>
      </c>
      <c r="M949" s="138"/>
      <c r="N949" s="138" t="str">
        <v/>
      </c>
      <c r="O949" s="138" t="str">
        <v/>
      </c>
      <c r="P949" s="138" t="str">
        <v/>
      </c>
      <c r="Q949" s="138" t="str">
        <f>IF(L947="","","Nº de estabelecimentos abrangidos")</f>
        <v/>
      </c>
      <c r="R949" s="138" t="str">
        <f t="shared" si="44"/>
        <v/>
      </c>
      <c r="S949" s="138" t="str" cm="1">
        <f t="array" ref="S949">IF(ISBLANK(INDEX('Infraestruturas Recolha'!$AB$31:$AF$105,INT((ROWS($B$1:B348)-1)/5)+1,MOD(ROWS($B$1:B348)-1,5)+1)),"",INDEX('Infraestruturas Recolha'!$AB$31:$AF$105,INT((ROWS($B$1:B348)-1)/5)+1,MOD(ROWS($B$1:B348)-1,5)+1))</f>
        <v/>
      </c>
      <c r="T949" s="138" t="str">
        <f>IF(OR(L949="",'Infraestruturas Recolha'!$X$108="",'Infraestruturas Recolha'!$X$108="(máximo 300 carateres)"),"",'Infraestruturas Recolha'!$X$108)</f>
        <v/>
      </c>
    </row>
    <row r="950" spans="1:20">
      <c r="A950" s="24" t="str">
        <f>IF(I950="","",IF(OR('Identificação da EG'!$B$7=0,'Identificação da EG'!$B$7=""),"",Capa!$C$10))</f>
        <v/>
      </c>
      <c r="B950" s="24" t="str">
        <f>IF(I950="","",IF(OR('Identificação da EG'!$B$7=0,'Identificação da EG'!$B$7=""),"",'Identificação da EG'!$B$7))</f>
        <v/>
      </c>
      <c r="C950" s="24" t="str">
        <f>IF(I950="","",IF(B950="","",VLOOKUP(B950,Auxiliar!$DK$23:$DL$45,2,0)))</f>
        <v/>
      </c>
      <c r="D950" s="24" t="str">
        <f>IF(I950="","",IF(OR('Identificação da EG'!$B$7=0,'Identificação da EG'!$B$7=""),"","Portugal"))</f>
        <v/>
      </c>
      <c r="E950" s="24" t="str">
        <f>IF(I950="","",'Identificação da EG'!$C$7)</f>
        <v/>
      </c>
      <c r="F950" s="24" t="str">
        <f>IF(I950="","",'Identificação da EG'!$E$7)</f>
        <v/>
      </c>
      <c r="G950" s="24" t="str">
        <f t="shared" si="43"/>
        <v/>
      </c>
      <c r="H950" s="24" t="str">
        <f>IF(I950="","",'Identificação da EG'!$D$7)</f>
        <v/>
      </c>
      <c r="I950" s="138" t="str">
        <f t="shared" si="45"/>
        <v/>
      </c>
      <c r="J950" s="138" t="str">
        <v/>
      </c>
      <c r="K950" s="138"/>
      <c r="L950" s="138" t="str">
        <v/>
      </c>
      <c r="M950" s="138"/>
      <c r="N950" s="138" t="str">
        <v/>
      </c>
      <c r="O950" s="138" t="str">
        <v/>
      </c>
      <c r="P950" s="138" t="str">
        <v/>
      </c>
      <c r="Q950" s="138" t="str">
        <f>IF(L948="","","Nº de alojamentos participantes")</f>
        <v/>
      </c>
      <c r="R950" s="138" t="str">
        <f t="shared" si="44"/>
        <v/>
      </c>
      <c r="S950" s="138" t="str" cm="1">
        <f t="array" ref="S950">IF(ISBLANK(INDEX('Infraestruturas Recolha'!$AB$31:$AF$105,INT((ROWS($B$1:B349)-1)/5)+1,MOD(ROWS($B$1:B349)-1,5)+1)),"",INDEX('Infraestruturas Recolha'!$AB$31:$AF$105,INT((ROWS($B$1:B349)-1)/5)+1,MOD(ROWS($B$1:B349)-1,5)+1))</f>
        <v/>
      </c>
      <c r="T950" s="138" t="str">
        <f>IF(OR(L950="",'Infraestruturas Recolha'!$X$108="",'Infraestruturas Recolha'!$X$108="(máximo 300 carateres)"),"",'Infraestruturas Recolha'!$X$108)</f>
        <v/>
      </c>
    </row>
    <row r="951" spans="1:20">
      <c r="A951" s="24" t="str">
        <f>IF(I951="","",IF(OR('Identificação da EG'!$B$7=0,'Identificação da EG'!$B$7=""),"",Capa!$C$10))</f>
        <v/>
      </c>
      <c r="B951" s="24" t="str">
        <f>IF(I951="","",IF(OR('Identificação da EG'!$B$7=0,'Identificação da EG'!$B$7=""),"",'Identificação da EG'!$B$7))</f>
        <v/>
      </c>
      <c r="C951" s="24" t="str">
        <f>IF(I951="","",IF(B951="","",VLOOKUP(B951,Auxiliar!$DK$23:$DL$45,2,0)))</f>
        <v/>
      </c>
      <c r="D951" s="24" t="str">
        <f>IF(I951="","",IF(OR('Identificação da EG'!$B$7=0,'Identificação da EG'!$B$7=""),"","Portugal"))</f>
        <v/>
      </c>
      <c r="E951" s="24" t="str">
        <f>IF(I951="","",'Identificação da EG'!$C$7)</f>
        <v/>
      </c>
      <c r="F951" s="24" t="str">
        <f>IF(I951="","",'Identificação da EG'!$E$7)</f>
        <v/>
      </c>
      <c r="G951" s="24" t="str">
        <f t="shared" si="43"/>
        <v/>
      </c>
      <c r="H951" s="24" t="str">
        <f>IF(I951="","",'Identificação da EG'!$D$7)</f>
        <v/>
      </c>
      <c r="I951" s="138" t="str">
        <f t="shared" si="45"/>
        <v/>
      </c>
      <c r="J951" s="138" t="str">
        <v/>
      </c>
      <c r="K951" s="138"/>
      <c r="L951" s="138" t="str">
        <v/>
      </c>
      <c r="M951" s="138"/>
      <c r="N951" s="138" t="str">
        <v/>
      </c>
      <c r="O951" s="138" t="str">
        <v/>
      </c>
      <c r="P951" s="138" t="str">
        <v/>
      </c>
      <c r="Q951" s="138" t="str">
        <f>IF(L949="","","Nº de estabelecimentos participantes")</f>
        <v/>
      </c>
      <c r="R951" s="138" t="str">
        <f t="shared" si="44"/>
        <v/>
      </c>
      <c r="S951" s="138" t="str" cm="1">
        <f t="array" ref="S951">IF(ISBLANK(INDEX('Infraestruturas Recolha'!$AB$31:$AF$105,INT((ROWS($B$1:B350)-1)/5)+1,MOD(ROWS($B$1:B350)-1,5)+1)),"",INDEX('Infraestruturas Recolha'!$AB$31:$AF$105,INT((ROWS($B$1:B350)-1)/5)+1,MOD(ROWS($B$1:B350)-1,5)+1))</f>
        <v/>
      </c>
      <c r="T951" s="138" t="str">
        <f>IF(OR(L951="",'Infraestruturas Recolha'!$X$108="",'Infraestruturas Recolha'!$X$108="(máximo 300 carateres)"),"",'Infraestruturas Recolha'!$X$108)</f>
        <v/>
      </c>
    </row>
    <row r="952" spans="1:20">
      <c r="A952" s="24" t="str">
        <f>IF(I952="","",IF(OR('Identificação da EG'!$B$7=0,'Identificação da EG'!$B$7=""),"",Capa!$C$10))</f>
        <v/>
      </c>
      <c r="B952" s="24" t="str">
        <f>IF(I952="","",IF(OR('Identificação da EG'!$B$7=0,'Identificação da EG'!$B$7=""),"",'Identificação da EG'!$B$7))</f>
        <v/>
      </c>
      <c r="C952" s="24" t="str">
        <f>IF(I952="","",IF(B952="","",VLOOKUP(B952,Auxiliar!$DK$23:$DL$45,2,0)))</f>
        <v/>
      </c>
      <c r="D952" s="24" t="str">
        <f>IF(I952="","",IF(OR('Identificação da EG'!$B$7=0,'Identificação da EG'!$B$7=""),"","Portugal"))</f>
        <v/>
      </c>
      <c r="E952" s="24" t="str">
        <f>IF(I952="","",'Identificação da EG'!$C$7)</f>
        <v/>
      </c>
      <c r="F952" s="24" t="str">
        <f>IF(I952="","",'Identificação da EG'!$E$7)</f>
        <v/>
      </c>
      <c r="G952" s="24" t="str">
        <f t="shared" si="43"/>
        <v/>
      </c>
      <c r="H952" s="24" t="str">
        <f>IF(I952="","",'Identificação da EG'!$D$7)</f>
        <v/>
      </c>
      <c r="I952" s="138" t="str">
        <f t="shared" si="45"/>
        <v/>
      </c>
      <c r="J952" s="138" t="str">
        <v/>
      </c>
      <c r="K952" s="138"/>
      <c r="L952" s="138" t="str">
        <v/>
      </c>
      <c r="M952" s="138"/>
      <c r="N952" s="138" t="str">
        <v/>
      </c>
      <c r="O952" s="138" t="str">
        <v/>
      </c>
      <c r="P952" s="138" t="str">
        <v/>
      </c>
      <c r="Q952" s="138" t="str">
        <f>IF(L952="","","Nº de infraestruturas")</f>
        <v/>
      </c>
      <c r="R952" s="138" t="str">
        <f t="shared" si="44"/>
        <v/>
      </c>
      <c r="S952" s="138" t="str" cm="1">
        <f t="array" ref="S952">IF(ISBLANK(INDEX('Infraestruturas Recolha'!$AB$31:$AF$105,INT((ROWS($B$1:B351)-1)/5)+1,MOD(ROWS($B$1:B351)-1,5)+1)),"",INDEX('Infraestruturas Recolha'!$AB$31:$AF$105,INT((ROWS($B$1:B351)-1)/5)+1,MOD(ROWS($B$1:B351)-1,5)+1))</f>
        <v/>
      </c>
      <c r="T952" s="138" t="str">
        <f>IF(OR(L952="",'Infraestruturas Recolha'!$X$108="",'Infraestruturas Recolha'!$X$108="(máximo 300 carateres)"),"",'Infraestruturas Recolha'!$X$108)</f>
        <v/>
      </c>
    </row>
    <row r="953" spans="1:20">
      <c r="A953" s="24" t="str">
        <f>IF(I953="","",IF(OR('Identificação da EG'!$B$7=0,'Identificação da EG'!$B$7=""),"",Capa!$C$10))</f>
        <v/>
      </c>
      <c r="B953" s="24" t="str">
        <f>IF(I953="","",IF(OR('Identificação da EG'!$B$7=0,'Identificação da EG'!$B$7=""),"",'Identificação da EG'!$B$7))</f>
        <v/>
      </c>
      <c r="C953" s="24" t="str">
        <f>IF(I953="","",IF(B953="","",VLOOKUP(B953,Auxiliar!$DK$23:$DL$45,2,0)))</f>
        <v/>
      </c>
      <c r="D953" s="24" t="str">
        <f>IF(I953="","",IF(OR('Identificação da EG'!$B$7=0,'Identificação da EG'!$B$7=""),"","Portugal"))</f>
        <v/>
      </c>
      <c r="E953" s="24" t="str">
        <f>IF(I953="","",'Identificação da EG'!$C$7)</f>
        <v/>
      </c>
      <c r="F953" s="24" t="str">
        <f>IF(I953="","",'Identificação da EG'!$E$7)</f>
        <v/>
      </c>
      <c r="G953" s="24" t="str">
        <f t="shared" si="43"/>
        <v/>
      </c>
      <c r="H953" s="24" t="str">
        <f>IF(I953="","",'Identificação da EG'!$D$7)</f>
        <v/>
      </c>
      <c r="I953" s="138" t="str">
        <f t="shared" si="45"/>
        <v/>
      </c>
      <c r="J953" s="138" t="str">
        <v/>
      </c>
      <c r="K953" s="138"/>
      <c r="L953" s="138" t="str">
        <v/>
      </c>
      <c r="M953" s="138"/>
      <c r="N953" s="138" t="str">
        <v/>
      </c>
      <c r="O953" s="138" t="str">
        <v/>
      </c>
      <c r="P953" s="138" t="str">
        <v/>
      </c>
      <c r="Q953" s="138" t="str">
        <f>IF(L952="","","Nº de alojamentos abrangidos")</f>
        <v/>
      </c>
      <c r="R953" s="138" t="str">
        <f t="shared" si="44"/>
        <v/>
      </c>
      <c r="S953" s="138" t="str" cm="1">
        <f t="array" ref="S953">IF(ISBLANK(INDEX('Infraestruturas Recolha'!$AB$31:$AF$105,INT((ROWS($B$1:B352)-1)/5)+1,MOD(ROWS($B$1:B352)-1,5)+1)),"",INDEX('Infraestruturas Recolha'!$AB$31:$AF$105,INT((ROWS($B$1:B352)-1)/5)+1,MOD(ROWS($B$1:B352)-1,5)+1))</f>
        <v/>
      </c>
      <c r="T953" s="138" t="str">
        <f>IF(OR(L953="",'Infraestruturas Recolha'!$X$108="",'Infraestruturas Recolha'!$X$108="(máximo 300 carateres)"),"",'Infraestruturas Recolha'!$X$108)</f>
        <v/>
      </c>
    </row>
    <row r="954" spans="1:20">
      <c r="A954" s="24" t="str">
        <f>IF(I954="","",IF(OR('Identificação da EG'!$B$7=0,'Identificação da EG'!$B$7=""),"",Capa!$C$10))</f>
        <v/>
      </c>
      <c r="B954" s="24" t="str">
        <f>IF(I954="","",IF(OR('Identificação da EG'!$B$7=0,'Identificação da EG'!$B$7=""),"",'Identificação da EG'!$B$7))</f>
        <v/>
      </c>
      <c r="C954" s="24" t="str">
        <f>IF(I954="","",IF(B954="","",VLOOKUP(B954,Auxiliar!$DK$23:$DL$45,2,0)))</f>
        <v/>
      </c>
      <c r="D954" s="24" t="str">
        <f>IF(I954="","",IF(OR('Identificação da EG'!$B$7=0,'Identificação da EG'!$B$7=""),"","Portugal"))</f>
        <v/>
      </c>
      <c r="E954" s="24" t="str">
        <f>IF(I954="","",'Identificação da EG'!$C$7)</f>
        <v/>
      </c>
      <c r="F954" s="24" t="str">
        <f>IF(I954="","",'Identificação da EG'!$E$7)</f>
        <v/>
      </c>
      <c r="G954" s="24" t="str">
        <f t="shared" si="43"/>
        <v/>
      </c>
      <c r="H954" s="24" t="str">
        <f>IF(I954="","",'Identificação da EG'!$D$7)</f>
        <v/>
      </c>
      <c r="I954" s="138" t="str">
        <f t="shared" si="45"/>
        <v/>
      </c>
      <c r="J954" s="138" t="str">
        <v/>
      </c>
      <c r="K954" s="138"/>
      <c r="L954" s="138" t="str">
        <v/>
      </c>
      <c r="M954" s="138"/>
      <c r="N954" s="138" t="str">
        <v/>
      </c>
      <c r="O954" s="138" t="str">
        <v/>
      </c>
      <c r="P954" s="138" t="str">
        <v/>
      </c>
      <c r="Q954" s="138" t="str">
        <f>IF(L952="","","Nº de estabelecimentos abrangidos")</f>
        <v/>
      </c>
      <c r="R954" s="138" t="str">
        <f t="shared" si="44"/>
        <v/>
      </c>
      <c r="S954" s="138" t="str" cm="1">
        <f t="array" ref="S954">IF(ISBLANK(INDEX('Infraestruturas Recolha'!$AB$31:$AF$105,INT((ROWS($B$1:B353)-1)/5)+1,MOD(ROWS($B$1:B353)-1,5)+1)),"",INDEX('Infraestruturas Recolha'!$AB$31:$AF$105,INT((ROWS($B$1:B353)-1)/5)+1,MOD(ROWS($B$1:B353)-1,5)+1))</f>
        <v/>
      </c>
      <c r="T954" s="138" t="str">
        <f>IF(OR(L954="",'Infraestruturas Recolha'!$X$108="",'Infraestruturas Recolha'!$X$108="(máximo 300 carateres)"),"",'Infraestruturas Recolha'!$X$108)</f>
        <v/>
      </c>
    </row>
    <row r="955" spans="1:20">
      <c r="A955" s="24" t="str">
        <f>IF(I955="","",IF(OR('Identificação da EG'!$B$7=0,'Identificação da EG'!$B$7=""),"",Capa!$C$10))</f>
        <v/>
      </c>
      <c r="B955" s="24" t="str">
        <f>IF(I955="","",IF(OR('Identificação da EG'!$B$7=0,'Identificação da EG'!$B$7=""),"",'Identificação da EG'!$B$7))</f>
        <v/>
      </c>
      <c r="C955" s="24" t="str">
        <f>IF(I955="","",IF(B955="","",VLOOKUP(B955,Auxiliar!$DK$23:$DL$45,2,0)))</f>
        <v/>
      </c>
      <c r="D955" s="24" t="str">
        <f>IF(I955="","",IF(OR('Identificação da EG'!$B$7=0,'Identificação da EG'!$B$7=""),"","Portugal"))</f>
        <v/>
      </c>
      <c r="E955" s="24" t="str">
        <f>IF(I955="","",'Identificação da EG'!$C$7)</f>
        <v/>
      </c>
      <c r="F955" s="24" t="str">
        <f>IF(I955="","",'Identificação da EG'!$E$7)</f>
        <v/>
      </c>
      <c r="G955" s="24" t="str">
        <f t="shared" si="43"/>
        <v/>
      </c>
      <c r="H955" s="24" t="str">
        <f>IF(I955="","",'Identificação da EG'!$D$7)</f>
        <v/>
      </c>
      <c r="I955" s="138" t="str">
        <f t="shared" si="45"/>
        <v/>
      </c>
      <c r="J955" s="138" t="str">
        <v/>
      </c>
      <c r="K955" s="138"/>
      <c r="L955" s="138" t="str">
        <v/>
      </c>
      <c r="M955" s="138"/>
      <c r="N955" s="138" t="str">
        <v/>
      </c>
      <c r="O955" s="138" t="str">
        <v/>
      </c>
      <c r="P955" s="138" t="str">
        <v/>
      </c>
      <c r="Q955" s="138" t="str">
        <f>IF(L953="","","Nº de alojamentos participantes")</f>
        <v/>
      </c>
      <c r="R955" s="138" t="str">
        <f t="shared" si="44"/>
        <v/>
      </c>
      <c r="S955" s="138" t="str" cm="1">
        <f t="array" ref="S955">IF(ISBLANK(INDEX('Infraestruturas Recolha'!$AB$31:$AF$105,INT((ROWS($B$1:B354)-1)/5)+1,MOD(ROWS($B$1:B354)-1,5)+1)),"",INDEX('Infraestruturas Recolha'!$AB$31:$AF$105,INT((ROWS($B$1:B354)-1)/5)+1,MOD(ROWS($B$1:B354)-1,5)+1))</f>
        <v/>
      </c>
      <c r="T955" s="138" t="str">
        <f>IF(OR(L955="",'Infraestruturas Recolha'!$X$108="",'Infraestruturas Recolha'!$X$108="(máximo 300 carateres)"),"",'Infraestruturas Recolha'!$X$108)</f>
        <v/>
      </c>
    </row>
    <row r="956" spans="1:20">
      <c r="A956" s="24" t="str">
        <f>IF(I956="","",IF(OR('Identificação da EG'!$B$7=0,'Identificação da EG'!$B$7=""),"",Capa!$C$10))</f>
        <v/>
      </c>
      <c r="B956" s="24" t="str">
        <f>IF(I956="","",IF(OR('Identificação da EG'!$B$7=0,'Identificação da EG'!$B$7=""),"",'Identificação da EG'!$B$7))</f>
        <v/>
      </c>
      <c r="C956" s="24" t="str">
        <f>IF(I956="","",IF(B956="","",VLOOKUP(B956,Auxiliar!$DK$23:$DL$45,2,0)))</f>
        <v/>
      </c>
      <c r="D956" s="24" t="str">
        <f>IF(I956="","",IF(OR('Identificação da EG'!$B$7=0,'Identificação da EG'!$B$7=""),"","Portugal"))</f>
        <v/>
      </c>
      <c r="E956" s="24" t="str">
        <f>IF(I956="","",'Identificação da EG'!$C$7)</f>
        <v/>
      </c>
      <c r="F956" s="24" t="str">
        <f>IF(I956="","",'Identificação da EG'!$E$7)</f>
        <v/>
      </c>
      <c r="G956" s="24" t="str">
        <f t="shared" si="43"/>
        <v/>
      </c>
      <c r="H956" s="24" t="str">
        <f>IF(I956="","",'Identificação da EG'!$D$7)</f>
        <v/>
      </c>
      <c r="I956" s="138" t="str">
        <f t="shared" si="45"/>
        <v/>
      </c>
      <c r="J956" s="138" t="str">
        <v/>
      </c>
      <c r="K956" s="138"/>
      <c r="L956" s="138" t="str">
        <v/>
      </c>
      <c r="M956" s="138"/>
      <c r="N956" s="138" t="str">
        <v/>
      </c>
      <c r="O956" s="138" t="str">
        <v/>
      </c>
      <c r="P956" s="138" t="str">
        <v/>
      </c>
      <c r="Q956" s="138" t="str">
        <f>IF(L954="","","Nº de estabelecimentos participantes")</f>
        <v/>
      </c>
      <c r="R956" s="138" t="str">
        <f t="shared" si="44"/>
        <v/>
      </c>
      <c r="S956" s="138" t="str" cm="1">
        <f t="array" ref="S956">IF(ISBLANK(INDEX('Infraestruturas Recolha'!$AB$31:$AF$105,INT((ROWS($B$1:B355)-1)/5)+1,MOD(ROWS($B$1:B355)-1,5)+1)),"",INDEX('Infraestruturas Recolha'!$AB$31:$AF$105,INT((ROWS($B$1:B355)-1)/5)+1,MOD(ROWS($B$1:B355)-1,5)+1))</f>
        <v/>
      </c>
      <c r="T956" s="138" t="str">
        <f>IF(OR(L956="",'Infraestruturas Recolha'!$X$108="",'Infraestruturas Recolha'!$X$108="(máximo 300 carateres)"),"",'Infraestruturas Recolha'!$X$108)</f>
        <v/>
      </c>
    </row>
    <row r="957" spans="1:20">
      <c r="A957" s="24" t="str">
        <f>IF(I957="","",IF(OR('Identificação da EG'!$B$7=0,'Identificação da EG'!$B$7=""),"",Capa!$C$10))</f>
        <v/>
      </c>
      <c r="B957" s="24" t="str">
        <f>IF(I957="","",IF(OR('Identificação da EG'!$B$7=0,'Identificação da EG'!$B$7=""),"",'Identificação da EG'!$B$7))</f>
        <v/>
      </c>
      <c r="C957" s="24" t="str">
        <f>IF(I957="","",IF(B957="","",VLOOKUP(B957,Auxiliar!$DK$23:$DL$45,2,0)))</f>
        <v/>
      </c>
      <c r="D957" s="24" t="str">
        <f>IF(I957="","",IF(OR('Identificação da EG'!$B$7=0,'Identificação da EG'!$B$7=""),"","Portugal"))</f>
        <v/>
      </c>
      <c r="E957" s="24" t="str">
        <f>IF(I957="","",'Identificação da EG'!$C$7)</f>
        <v/>
      </c>
      <c r="F957" s="24" t="str">
        <f>IF(I957="","",'Identificação da EG'!$E$7)</f>
        <v/>
      </c>
      <c r="G957" s="24" t="str">
        <f t="shared" si="43"/>
        <v/>
      </c>
      <c r="H957" s="24" t="str">
        <f>IF(I957="","",'Identificação da EG'!$D$7)</f>
        <v/>
      </c>
      <c r="I957" s="138" t="str">
        <f t="shared" si="45"/>
        <v/>
      </c>
      <c r="J957" s="138" t="str">
        <v/>
      </c>
      <c r="K957" s="138"/>
      <c r="L957" s="138" t="str">
        <v/>
      </c>
      <c r="M957" s="138"/>
      <c r="N957" s="138" t="str">
        <v/>
      </c>
      <c r="O957" s="138" t="str">
        <v/>
      </c>
      <c r="P957" s="138" t="str">
        <v/>
      </c>
      <c r="Q957" s="138" t="str">
        <f>IF(L957="","","Nº de infraestruturas")</f>
        <v/>
      </c>
      <c r="R957" s="138" t="str">
        <f t="shared" si="44"/>
        <v/>
      </c>
      <c r="S957" s="138" t="str" cm="1">
        <f t="array" ref="S957">IF(ISBLANK(INDEX('Infraestruturas Recolha'!$AB$31:$AF$105,INT((ROWS($B$1:B356)-1)/5)+1,MOD(ROWS($B$1:B356)-1,5)+1)),"",INDEX('Infraestruturas Recolha'!$AB$31:$AF$105,INT((ROWS($B$1:B356)-1)/5)+1,MOD(ROWS($B$1:B356)-1,5)+1))</f>
        <v/>
      </c>
      <c r="T957" s="138" t="str">
        <f>IF(OR(L957="",'Infraestruturas Recolha'!$X$108="",'Infraestruturas Recolha'!$X$108="(máximo 300 carateres)"),"",'Infraestruturas Recolha'!$X$108)</f>
        <v/>
      </c>
    </row>
    <row r="958" spans="1:20">
      <c r="A958" s="24" t="str">
        <f>IF(I958="","",IF(OR('Identificação da EG'!$B$7=0,'Identificação da EG'!$B$7=""),"",Capa!$C$10))</f>
        <v/>
      </c>
      <c r="B958" s="24" t="str">
        <f>IF(I958="","",IF(OR('Identificação da EG'!$B$7=0,'Identificação da EG'!$B$7=""),"",'Identificação da EG'!$B$7))</f>
        <v/>
      </c>
      <c r="C958" s="24" t="str">
        <f>IF(I958="","",IF(B958="","",VLOOKUP(B958,Auxiliar!$DK$23:$DL$45,2,0)))</f>
        <v/>
      </c>
      <c r="D958" s="24" t="str">
        <f>IF(I958="","",IF(OR('Identificação da EG'!$B$7=0,'Identificação da EG'!$B$7=""),"","Portugal"))</f>
        <v/>
      </c>
      <c r="E958" s="24" t="str">
        <f>IF(I958="","",'Identificação da EG'!$C$7)</f>
        <v/>
      </c>
      <c r="F958" s="24" t="str">
        <f>IF(I958="","",'Identificação da EG'!$E$7)</f>
        <v/>
      </c>
      <c r="G958" s="24" t="str">
        <f t="shared" si="43"/>
        <v/>
      </c>
      <c r="H958" s="24" t="str">
        <f>IF(I958="","",'Identificação da EG'!$D$7)</f>
        <v/>
      </c>
      <c r="I958" s="138" t="str">
        <f t="shared" si="45"/>
        <v/>
      </c>
      <c r="J958" s="138" t="str">
        <v/>
      </c>
      <c r="K958" s="138"/>
      <c r="L958" s="138" t="str">
        <v/>
      </c>
      <c r="M958" s="138"/>
      <c r="N958" s="138" t="str">
        <v/>
      </c>
      <c r="O958" s="138" t="str">
        <v/>
      </c>
      <c r="P958" s="138" t="str">
        <v/>
      </c>
      <c r="Q958" s="138" t="str">
        <f>IF(L957="","","Nº de alojamentos abrangidos")</f>
        <v/>
      </c>
      <c r="R958" s="138" t="str">
        <f t="shared" si="44"/>
        <v/>
      </c>
      <c r="S958" s="138" t="str" cm="1">
        <f t="array" ref="S958">IF(ISBLANK(INDEX('Infraestruturas Recolha'!$AB$31:$AF$105,INT((ROWS($B$1:B357)-1)/5)+1,MOD(ROWS($B$1:B357)-1,5)+1)),"",INDEX('Infraestruturas Recolha'!$AB$31:$AF$105,INT((ROWS($B$1:B357)-1)/5)+1,MOD(ROWS($B$1:B357)-1,5)+1))</f>
        <v/>
      </c>
      <c r="T958" s="138" t="str">
        <f>IF(OR(L958="",'Infraestruturas Recolha'!$X$108="",'Infraestruturas Recolha'!$X$108="(máximo 300 carateres)"),"",'Infraestruturas Recolha'!$X$108)</f>
        <v/>
      </c>
    </row>
    <row r="959" spans="1:20">
      <c r="A959" s="24" t="str">
        <f>IF(I959="","",IF(OR('Identificação da EG'!$B$7=0,'Identificação da EG'!$B$7=""),"",Capa!$C$10))</f>
        <v/>
      </c>
      <c r="B959" s="24" t="str">
        <f>IF(I959="","",IF(OR('Identificação da EG'!$B$7=0,'Identificação da EG'!$B$7=""),"",'Identificação da EG'!$B$7))</f>
        <v/>
      </c>
      <c r="C959" s="24" t="str">
        <f>IF(I959="","",IF(B959="","",VLOOKUP(B959,Auxiliar!$DK$23:$DL$45,2,0)))</f>
        <v/>
      </c>
      <c r="D959" s="24" t="str">
        <f>IF(I959="","",IF(OR('Identificação da EG'!$B$7=0,'Identificação da EG'!$B$7=""),"","Portugal"))</f>
        <v/>
      </c>
      <c r="E959" s="24" t="str">
        <f>IF(I959="","",'Identificação da EG'!$C$7)</f>
        <v/>
      </c>
      <c r="F959" s="24" t="str">
        <f>IF(I959="","",'Identificação da EG'!$E$7)</f>
        <v/>
      </c>
      <c r="G959" s="24" t="str">
        <f t="shared" si="43"/>
        <v/>
      </c>
      <c r="H959" s="24" t="str">
        <f>IF(I959="","",'Identificação da EG'!$D$7)</f>
        <v/>
      </c>
      <c r="I959" s="138" t="str">
        <f t="shared" si="45"/>
        <v/>
      </c>
      <c r="J959" s="138" t="str">
        <v/>
      </c>
      <c r="K959" s="138"/>
      <c r="L959" s="138" t="str">
        <v/>
      </c>
      <c r="M959" s="138"/>
      <c r="N959" s="138" t="str">
        <v/>
      </c>
      <c r="O959" s="138" t="str">
        <v/>
      </c>
      <c r="P959" s="138" t="str">
        <v/>
      </c>
      <c r="Q959" s="138" t="str">
        <f>IF(L957="","","Nº de estabelecimentos abrangidos")</f>
        <v/>
      </c>
      <c r="R959" s="138" t="str">
        <f t="shared" si="44"/>
        <v/>
      </c>
      <c r="S959" s="138" t="str" cm="1">
        <f t="array" ref="S959">IF(ISBLANK(INDEX('Infraestruturas Recolha'!$AB$31:$AF$105,INT((ROWS($B$1:B358)-1)/5)+1,MOD(ROWS($B$1:B358)-1,5)+1)),"",INDEX('Infraestruturas Recolha'!$AB$31:$AF$105,INT((ROWS($B$1:B358)-1)/5)+1,MOD(ROWS($B$1:B358)-1,5)+1))</f>
        <v/>
      </c>
      <c r="T959" s="138" t="str">
        <f>IF(OR(L959="",'Infraestruturas Recolha'!$X$108="",'Infraestruturas Recolha'!$X$108="(máximo 300 carateres)"),"",'Infraestruturas Recolha'!$X$108)</f>
        <v/>
      </c>
    </row>
    <row r="960" spans="1:20">
      <c r="A960" s="24" t="str">
        <f>IF(I960="","",IF(OR('Identificação da EG'!$B$7=0,'Identificação da EG'!$B$7=""),"",Capa!$C$10))</f>
        <v/>
      </c>
      <c r="B960" s="24" t="str">
        <f>IF(I960="","",IF(OR('Identificação da EG'!$B$7=0,'Identificação da EG'!$B$7=""),"",'Identificação da EG'!$B$7))</f>
        <v/>
      </c>
      <c r="C960" s="24" t="str">
        <f>IF(I960="","",IF(B960="","",VLOOKUP(B960,Auxiliar!$DK$23:$DL$45,2,0)))</f>
        <v/>
      </c>
      <c r="D960" s="24" t="str">
        <f>IF(I960="","",IF(OR('Identificação da EG'!$B$7=0,'Identificação da EG'!$B$7=""),"","Portugal"))</f>
        <v/>
      </c>
      <c r="E960" s="24" t="str">
        <f>IF(I960="","",'Identificação da EG'!$C$7)</f>
        <v/>
      </c>
      <c r="F960" s="24" t="str">
        <f>IF(I960="","",'Identificação da EG'!$E$7)</f>
        <v/>
      </c>
      <c r="G960" s="24" t="str">
        <f t="shared" si="43"/>
        <v/>
      </c>
      <c r="H960" s="24" t="str">
        <f>IF(I960="","",'Identificação da EG'!$D$7)</f>
        <v/>
      </c>
      <c r="I960" s="138" t="str">
        <f t="shared" si="45"/>
        <v/>
      </c>
      <c r="J960" s="138" t="str">
        <v/>
      </c>
      <c r="K960" s="138"/>
      <c r="L960" s="138" t="str">
        <v/>
      </c>
      <c r="M960" s="138"/>
      <c r="N960" s="138" t="str">
        <v/>
      </c>
      <c r="O960" s="138" t="str">
        <v/>
      </c>
      <c r="P960" s="138" t="str">
        <v/>
      </c>
      <c r="Q960" s="138" t="str">
        <f>IF(L958="","","Nº de alojamentos participantes")</f>
        <v/>
      </c>
      <c r="R960" s="138" t="str">
        <f t="shared" si="44"/>
        <v/>
      </c>
      <c r="S960" s="138" t="str" cm="1">
        <f t="array" ref="S960">IF(ISBLANK(INDEX('Infraestruturas Recolha'!$AB$31:$AF$105,INT((ROWS($B$1:B359)-1)/5)+1,MOD(ROWS($B$1:B359)-1,5)+1)),"",INDEX('Infraestruturas Recolha'!$AB$31:$AF$105,INT((ROWS($B$1:B359)-1)/5)+1,MOD(ROWS($B$1:B359)-1,5)+1))</f>
        <v/>
      </c>
      <c r="T960" s="138" t="str">
        <f>IF(OR(L960="",'Infraestruturas Recolha'!$X$108="",'Infraestruturas Recolha'!$X$108="(máximo 300 carateres)"),"",'Infraestruturas Recolha'!$X$108)</f>
        <v/>
      </c>
    </row>
    <row r="961" spans="1:20">
      <c r="A961" s="24" t="str">
        <f>IF(I961="","",IF(OR('Identificação da EG'!$B$7=0,'Identificação da EG'!$B$7=""),"",Capa!$C$10))</f>
        <v/>
      </c>
      <c r="B961" s="24" t="str">
        <f>IF(I961="","",IF(OR('Identificação da EG'!$B$7=0,'Identificação da EG'!$B$7=""),"",'Identificação da EG'!$B$7))</f>
        <v/>
      </c>
      <c r="C961" s="24" t="str">
        <f>IF(I961="","",IF(B961="","",VLOOKUP(B961,Auxiliar!$DK$23:$DL$45,2,0)))</f>
        <v/>
      </c>
      <c r="D961" s="24" t="str">
        <f>IF(I961="","",IF(OR('Identificação da EG'!$B$7=0,'Identificação da EG'!$B$7=""),"","Portugal"))</f>
        <v/>
      </c>
      <c r="E961" s="24" t="str">
        <f>IF(I961="","",'Identificação da EG'!$C$7)</f>
        <v/>
      </c>
      <c r="F961" s="24" t="str">
        <f>IF(I961="","",'Identificação da EG'!$E$7)</f>
        <v/>
      </c>
      <c r="G961" s="24" t="str">
        <f t="shared" si="43"/>
        <v/>
      </c>
      <c r="H961" s="24" t="str">
        <f>IF(I961="","",'Identificação da EG'!$D$7)</f>
        <v/>
      </c>
      <c r="I961" s="138" t="str">
        <f t="shared" si="45"/>
        <v/>
      </c>
      <c r="J961" s="138" t="str">
        <v/>
      </c>
      <c r="K961" s="138"/>
      <c r="L961" s="138" t="str">
        <v/>
      </c>
      <c r="M961" s="138"/>
      <c r="N961" s="138" t="str">
        <v/>
      </c>
      <c r="O961" s="138" t="str">
        <v/>
      </c>
      <c r="P961" s="138" t="str">
        <v/>
      </c>
      <c r="Q961" s="138" t="str">
        <f>IF(L959="","","Nº de estabelecimentos participantes")</f>
        <v/>
      </c>
      <c r="R961" s="138" t="str">
        <f t="shared" si="44"/>
        <v/>
      </c>
      <c r="S961" s="138" t="str" cm="1">
        <f t="array" ref="S961">IF(ISBLANK(INDEX('Infraestruturas Recolha'!$AB$31:$AF$105,INT((ROWS($B$1:B360)-1)/5)+1,MOD(ROWS($B$1:B360)-1,5)+1)),"",INDEX('Infraestruturas Recolha'!$AB$31:$AF$105,INT((ROWS($B$1:B360)-1)/5)+1,MOD(ROWS($B$1:B360)-1,5)+1))</f>
        <v/>
      </c>
      <c r="T961" s="138" t="str">
        <f>IF(OR(L961="",'Infraestruturas Recolha'!$X$108="",'Infraestruturas Recolha'!$X$108="(máximo 300 carateres)"),"",'Infraestruturas Recolha'!$X$108)</f>
        <v/>
      </c>
    </row>
    <row r="962" spans="1:20">
      <c r="A962" s="24" t="str">
        <f>IF(I962="","",IF(OR('Identificação da EG'!$B$7=0,'Identificação da EG'!$B$7=""),"",Capa!$C$10))</f>
        <v/>
      </c>
      <c r="B962" s="24" t="str">
        <f>IF(I962="","",IF(OR('Identificação da EG'!$B$7=0,'Identificação da EG'!$B$7=""),"",'Identificação da EG'!$B$7))</f>
        <v/>
      </c>
      <c r="C962" s="24" t="str">
        <f>IF(I962="","",IF(B962="","",VLOOKUP(B962,Auxiliar!$DK$23:$DL$45,2,0)))</f>
        <v/>
      </c>
      <c r="D962" s="24" t="str">
        <f>IF(I962="","",IF(OR('Identificação da EG'!$B$7=0,'Identificação da EG'!$B$7=""),"","Portugal"))</f>
        <v/>
      </c>
      <c r="E962" s="24" t="str">
        <f>IF(I962="","",'Identificação da EG'!$C$7)</f>
        <v/>
      </c>
      <c r="F962" s="24" t="str">
        <f>IF(I962="","",'Identificação da EG'!$E$7)</f>
        <v/>
      </c>
      <c r="G962" s="24" t="str">
        <f t="shared" si="43"/>
        <v/>
      </c>
      <c r="H962" s="24" t="str">
        <f>IF(I962="","",'Identificação da EG'!$D$7)</f>
        <v/>
      </c>
      <c r="I962" s="138" t="str">
        <f t="shared" si="45"/>
        <v/>
      </c>
      <c r="J962" s="138" t="str">
        <v/>
      </c>
      <c r="K962" s="138"/>
      <c r="L962" s="138" t="str">
        <v/>
      </c>
      <c r="M962" s="138"/>
      <c r="N962" s="138" t="str">
        <v/>
      </c>
      <c r="O962" s="138" t="str">
        <v/>
      </c>
      <c r="P962" s="138" t="str">
        <v/>
      </c>
      <c r="Q962" s="138" t="str">
        <f>IF(L962="","","Nº de infraestruturas")</f>
        <v/>
      </c>
      <c r="R962" s="138" t="str">
        <f t="shared" si="44"/>
        <v/>
      </c>
      <c r="S962" s="138" t="str" cm="1">
        <f t="array" ref="S962">IF(ISBLANK(INDEX('Infraestruturas Recolha'!$AB$31:$AF$105,INT((ROWS($B$1:B361)-1)/5)+1,MOD(ROWS($B$1:B361)-1,5)+1)),"",INDEX('Infraestruturas Recolha'!$AB$31:$AF$105,INT((ROWS($B$1:B361)-1)/5)+1,MOD(ROWS($B$1:B361)-1,5)+1))</f>
        <v/>
      </c>
      <c r="T962" s="138" t="str">
        <f>IF(OR(L962="",'Infraestruturas Recolha'!$X$108="",'Infraestruturas Recolha'!$X$108="(máximo 300 carateres)"),"",'Infraestruturas Recolha'!$X$108)</f>
        <v/>
      </c>
    </row>
    <row r="963" spans="1:20">
      <c r="A963" s="24" t="str">
        <f>IF(I963="","",IF(OR('Identificação da EG'!$B$7=0,'Identificação da EG'!$B$7=""),"",Capa!$C$10))</f>
        <v/>
      </c>
      <c r="B963" s="24" t="str">
        <f>IF(I963="","",IF(OR('Identificação da EG'!$B$7=0,'Identificação da EG'!$B$7=""),"",'Identificação da EG'!$B$7))</f>
        <v/>
      </c>
      <c r="C963" s="24" t="str">
        <f>IF(I963="","",IF(B963="","",VLOOKUP(B963,Auxiliar!$DK$23:$DL$45,2,0)))</f>
        <v/>
      </c>
      <c r="D963" s="24" t="str">
        <f>IF(I963="","",IF(OR('Identificação da EG'!$B$7=0,'Identificação da EG'!$B$7=""),"","Portugal"))</f>
        <v/>
      </c>
      <c r="E963" s="24" t="str">
        <f>IF(I963="","",'Identificação da EG'!$C$7)</f>
        <v/>
      </c>
      <c r="F963" s="24" t="str">
        <f>IF(I963="","",'Identificação da EG'!$E$7)</f>
        <v/>
      </c>
      <c r="G963" s="24" t="str">
        <f t="shared" ref="G963:G1026" si="46">IF(I963="","",B963)</f>
        <v/>
      </c>
      <c r="H963" s="24" t="str">
        <f>IF(I963="","",'Identificação da EG'!$D$7)</f>
        <v/>
      </c>
      <c r="I963" s="138" t="str">
        <f t="shared" si="45"/>
        <v/>
      </c>
      <c r="J963" s="138" t="str">
        <v/>
      </c>
      <c r="K963" s="138"/>
      <c r="L963" s="138" t="str">
        <v/>
      </c>
      <c r="M963" s="138"/>
      <c r="N963" s="138" t="str">
        <v/>
      </c>
      <c r="O963" s="138" t="str">
        <v/>
      </c>
      <c r="P963" s="138" t="str">
        <v/>
      </c>
      <c r="Q963" s="138" t="str">
        <f>IF(L962="","","Nº de alojamentos abrangidos")</f>
        <v/>
      </c>
      <c r="R963" s="138" t="str">
        <f t="shared" ref="R963:R1026" si="47">IF(L963="","","nº")</f>
        <v/>
      </c>
      <c r="S963" s="138" t="str" cm="1">
        <f t="array" ref="S963">IF(ISBLANK(INDEX('Infraestruturas Recolha'!$AB$31:$AF$105,INT((ROWS($B$1:B362)-1)/5)+1,MOD(ROWS($B$1:B362)-1,5)+1)),"",INDEX('Infraestruturas Recolha'!$AB$31:$AF$105,INT((ROWS($B$1:B362)-1)/5)+1,MOD(ROWS($B$1:B362)-1,5)+1))</f>
        <v/>
      </c>
      <c r="T963" s="138" t="str">
        <f>IF(OR(L963="",'Infraestruturas Recolha'!$X$108="",'Infraestruturas Recolha'!$X$108="(máximo 300 carateres)"),"",'Infraestruturas Recolha'!$X$108)</f>
        <v/>
      </c>
    </row>
    <row r="964" spans="1:20">
      <c r="A964" s="24" t="str">
        <f>IF(I964="","",IF(OR('Identificação da EG'!$B$7=0,'Identificação da EG'!$B$7=""),"",Capa!$C$10))</f>
        <v/>
      </c>
      <c r="B964" s="24" t="str">
        <f>IF(I964="","",IF(OR('Identificação da EG'!$B$7=0,'Identificação da EG'!$B$7=""),"",'Identificação da EG'!$B$7))</f>
        <v/>
      </c>
      <c r="C964" s="24" t="str">
        <f>IF(I964="","",IF(B964="","",VLOOKUP(B964,Auxiliar!$DK$23:$DL$45,2,0)))</f>
        <v/>
      </c>
      <c r="D964" s="24" t="str">
        <f>IF(I964="","",IF(OR('Identificação da EG'!$B$7=0,'Identificação da EG'!$B$7=""),"","Portugal"))</f>
        <v/>
      </c>
      <c r="E964" s="24" t="str">
        <f>IF(I964="","",'Identificação da EG'!$C$7)</f>
        <v/>
      </c>
      <c r="F964" s="24" t="str">
        <f>IF(I964="","",'Identificação da EG'!$E$7)</f>
        <v/>
      </c>
      <c r="G964" s="24" t="str">
        <f t="shared" si="46"/>
        <v/>
      </c>
      <c r="H964" s="24" t="str">
        <f>IF(I964="","",'Identificação da EG'!$D$7)</f>
        <v/>
      </c>
      <c r="I964" s="138" t="str">
        <f t="shared" si="45"/>
        <v/>
      </c>
      <c r="J964" s="138" t="str">
        <v/>
      </c>
      <c r="K964" s="138"/>
      <c r="L964" s="138" t="str">
        <v/>
      </c>
      <c r="M964" s="138"/>
      <c r="N964" s="138" t="str">
        <v/>
      </c>
      <c r="O964" s="138" t="str">
        <v/>
      </c>
      <c r="P964" s="138" t="str">
        <v/>
      </c>
      <c r="Q964" s="138" t="str">
        <f>IF(L962="","","Nº de estabelecimentos abrangidos")</f>
        <v/>
      </c>
      <c r="R964" s="138" t="str">
        <f t="shared" si="47"/>
        <v/>
      </c>
      <c r="S964" s="138" t="str" cm="1">
        <f t="array" ref="S964">IF(ISBLANK(INDEX('Infraestruturas Recolha'!$AB$31:$AF$105,INT((ROWS($B$1:B363)-1)/5)+1,MOD(ROWS($B$1:B363)-1,5)+1)),"",INDEX('Infraestruturas Recolha'!$AB$31:$AF$105,INT((ROWS($B$1:B363)-1)/5)+1,MOD(ROWS($B$1:B363)-1,5)+1))</f>
        <v/>
      </c>
      <c r="T964" s="138" t="str">
        <f>IF(OR(L964="",'Infraestruturas Recolha'!$X$108="",'Infraestruturas Recolha'!$X$108="(máximo 300 carateres)"),"",'Infraestruturas Recolha'!$X$108)</f>
        <v/>
      </c>
    </row>
    <row r="965" spans="1:20">
      <c r="A965" s="24" t="str">
        <f>IF(I965="","",IF(OR('Identificação da EG'!$B$7=0,'Identificação da EG'!$B$7=""),"",Capa!$C$10))</f>
        <v/>
      </c>
      <c r="B965" s="24" t="str">
        <f>IF(I965="","",IF(OR('Identificação da EG'!$B$7=0,'Identificação da EG'!$B$7=""),"",'Identificação da EG'!$B$7))</f>
        <v/>
      </c>
      <c r="C965" s="24" t="str">
        <f>IF(I965="","",IF(B965="","",VLOOKUP(B965,Auxiliar!$DK$23:$DL$45,2,0)))</f>
        <v/>
      </c>
      <c r="D965" s="24" t="str">
        <f>IF(I965="","",IF(OR('Identificação da EG'!$B$7=0,'Identificação da EG'!$B$7=""),"","Portugal"))</f>
        <v/>
      </c>
      <c r="E965" s="24" t="str">
        <f>IF(I965="","",'Identificação da EG'!$C$7)</f>
        <v/>
      </c>
      <c r="F965" s="24" t="str">
        <f>IF(I965="","",'Identificação da EG'!$E$7)</f>
        <v/>
      </c>
      <c r="G965" s="24" t="str">
        <f t="shared" si="46"/>
        <v/>
      </c>
      <c r="H965" s="24" t="str">
        <f>IF(I965="","",'Identificação da EG'!$D$7)</f>
        <v/>
      </c>
      <c r="I965" s="138" t="str">
        <f t="shared" si="45"/>
        <v/>
      </c>
      <c r="J965" s="138" t="str">
        <v/>
      </c>
      <c r="K965" s="138"/>
      <c r="L965" s="138" t="str">
        <v/>
      </c>
      <c r="M965" s="138"/>
      <c r="N965" s="138" t="str">
        <v/>
      </c>
      <c r="O965" s="138" t="str">
        <v/>
      </c>
      <c r="P965" s="138" t="str">
        <v/>
      </c>
      <c r="Q965" s="138" t="str">
        <f>IF(L963="","","Nº de alojamentos participantes")</f>
        <v/>
      </c>
      <c r="R965" s="138" t="str">
        <f t="shared" si="47"/>
        <v/>
      </c>
      <c r="S965" s="138" t="str" cm="1">
        <f t="array" ref="S965">IF(ISBLANK(INDEX('Infraestruturas Recolha'!$AB$31:$AF$105,INT((ROWS($B$1:B364)-1)/5)+1,MOD(ROWS($B$1:B364)-1,5)+1)),"",INDEX('Infraestruturas Recolha'!$AB$31:$AF$105,INT((ROWS($B$1:B364)-1)/5)+1,MOD(ROWS($B$1:B364)-1,5)+1))</f>
        <v/>
      </c>
      <c r="T965" s="138" t="str">
        <f>IF(OR(L965="",'Infraestruturas Recolha'!$X$108="",'Infraestruturas Recolha'!$X$108="(máximo 300 carateres)"),"",'Infraestruturas Recolha'!$X$108)</f>
        <v/>
      </c>
    </row>
    <row r="966" spans="1:20">
      <c r="A966" s="24" t="str">
        <f>IF(I966="","",IF(OR('Identificação da EG'!$B$7=0,'Identificação da EG'!$B$7=""),"",Capa!$C$10))</f>
        <v/>
      </c>
      <c r="B966" s="24" t="str">
        <f>IF(I966="","",IF(OR('Identificação da EG'!$B$7=0,'Identificação da EG'!$B$7=""),"",'Identificação da EG'!$B$7))</f>
        <v/>
      </c>
      <c r="C966" s="24" t="str">
        <f>IF(I966="","",IF(B966="","",VLOOKUP(B966,Auxiliar!$DK$23:$DL$45,2,0)))</f>
        <v/>
      </c>
      <c r="D966" s="24" t="str">
        <f>IF(I966="","",IF(OR('Identificação da EG'!$B$7=0,'Identificação da EG'!$B$7=""),"","Portugal"))</f>
        <v/>
      </c>
      <c r="E966" s="24" t="str">
        <f>IF(I966="","",'Identificação da EG'!$C$7)</f>
        <v/>
      </c>
      <c r="F966" s="24" t="str">
        <f>IF(I966="","",'Identificação da EG'!$E$7)</f>
        <v/>
      </c>
      <c r="G966" s="24" t="str">
        <f t="shared" si="46"/>
        <v/>
      </c>
      <c r="H966" s="24" t="str">
        <f>IF(I966="","",'Identificação da EG'!$D$7)</f>
        <v/>
      </c>
      <c r="I966" s="138" t="str">
        <f t="shared" si="45"/>
        <v/>
      </c>
      <c r="J966" s="138" t="str">
        <v/>
      </c>
      <c r="K966" s="138"/>
      <c r="L966" s="138" t="str">
        <v/>
      </c>
      <c r="M966" s="138"/>
      <c r="N966" s="138" t="str">
        <v/>
      </c>
      <c r="O966" s="138" t="str">
        <v/>
      </c>
      <c r="P966" s="138" t="str">
        <v/>
      </c>
      <c r="Q966" s="138" t="str">
        <f>IF(L964="","","Nº de estabelecimentos participantes")</f>
        <v/>
      </c>
      <c r="R966" s="138" t="str">
        <f t="shared" si="47"/>
        <v/>
      </c>
      <c r="S966" s="138" t="str" cm="1">
        <f t="array" ref="S966">IF(ISBLANK(INDEX('Infraestruturas Recolha'!$AB$31:$AF$105,INT((ROWS($B$1:B365)-1)/5)+1,MOD(ROWS($B$1:B365)-1,5)+1)),"",INDEX('Infraestruturas Recolha'!$AB$31:$AF$105,INT((ROWS($B$1:B365)-1)/5)+1,MOD(ROWS($B$1:B365)-1,5)+1))</f>
        <v/>
      </c>
      <c r="T966" s="138" t="str">
        <f>IF(OR(L966="",'Infraestruturas Recolha'!$X$108="",'Infraestruturas Recolha'!$X$108="(máximo 300 carateres)"),"",'Infraestruturas Recolha'!$X$108)</f>
        <v/>
      </c>
    </row>
    <row r="967" spans="1:20">
      <c r="A967" s="24" t="str">
        <f>IF(I967="","",IF(OR('Identificação da EG'!$B$7=0,'Identificação da EG'!$B$7=""),"",Capa!$C$10))</f>
        <v/>
      </c>
      <c r="B967" s="24" t="str">
        <f>IF(I967="","",IF(OR('Identificação da EG'!$B$7=0,'Identificação da EG'!$B$7=""),"",'Identificação da EG'!$B$7))</f>
        <v/>
      </c>
      <c r="C967" s="24" t="str">
        <f>IF(I967="","",IF(B967="","",VLOOKUP(B967,Auxiliar!$DK$23:$DL$45,2,0)))</f>
        <v/>
      </c>
      <c r="D967" s="24" t="str">
        <f>IF(I967="","",IF(OR('Identificação da EG'!$B$7=0,'Identificação da EG'!$B$7=""),"","Portugal"))</f>
        <v/>
      </c>
      <c r="E967" s="24" t="str">
        <f>IF(I967="","",'Identificação da EG'!$C$7)</f>
        <v/>
      </c>
      <c r="F967" s="24" t="str">
        <f>IF(I967="","",'Identificação da EG'!$E$7)</f>
        <v/>
      </c>
      <c r="G967" s="24" t="str">
        <f t="shared" si="46"/>
        <v/>
      </c>
      <c r="H967" s="24" t="str">
        <f>IF(I967="","",'Identificação da EG'!$D$7)</f>
        <v/>
      </c>
      <c r="I967" s="138" t="str">
        <f t="shared" si="45"/>
        <v/>
      </c>
      <c r="J967" s="138" t="str">
        <v/>
      </c>
      <c r="K967" s="138"/>
      <c r="L967" s="138" t="str">
        <v/>
      </c>
      <c r="M967" s="138"/>
      <c r="N967" s="138" t="str">
        <v/>
      </c>
      <c r="O967" s="138" t="str">
        <v/>
      </c>
      <c r="P967" s="138" t="str">
        <v/>
      </c>
      <c r="Q967" s="138" t="str">
        <f>IF(L967="","","Nº de infraestruturas")</f>
        <v/>
      </c>
      <c r="R967" s="138" t="str">
        <f t="shared" si="47"/>
        <v/>
      </c>
      <c r="S967" s="138" t="str" cm="1">
        <f t="array" ref="S967">IF(ISBLANK(INDEX('Infraestruturas Recolha'!$AB$31:$AF$105,INT((ROWS($B$1:B366)-1)/5)+1,MOD(ROWS($B$1:B366)-1,5)+1)),"",INDEX('Infraestruturas Recolha'!$AB$31:$AF$105,INT((ROWS($B$1:B366)-1)/5)+1,MOD(ROWS($B$1:B366)-1,5)+1))</f>
        <v/>
      </c>
      <c r="T967" s="138" t="str">
        <f>IF(OR(L967="",'Infraestruturas Recolha'!$X$108="",'Infraestruturas Recolha'!$X$108="(máximo 300 carateres)"),"",'Infraestruturas Recolha'!$X$108)</f>
        <v/>
      </c>
    </row>
    <row r="968" spans="1:20">
      <c r="A968" s="24" t="str">
        <f>IF(I968="","",IF(OR('Identificação da EG'!$B$7=0,'Identificação da EG'!$B$7=""),"",Capa!$C$10))</f>
        <v/>
      </c>
      <c r="B968" s="24" t="str">
        <f>IF(I968="","",IF(OR('Identificação da EG'!$B$7=0,'Identificação da EG'!$B$7=""),"",'Identificação da EG'!$B$7))</f>
        <v/>
      </c>
      <c r="C968" s="24" t="str">
        <f>IF(I968="","",IF(B968="","",VLOOKUP(B968,Auxiliar!$DK$23:$DL$45,2,0)))</f>
        <v/>
      </c>
      <c r="D968" s="24" t="str">
        <f>IF(I968="","",IF(OR('Identificação da EG'!$B$7=0,'Identificação da EG'!$B$7=""),"","Portugal"))</f>
        <v/>
      </c>
      <c r="E968" s="24" t="str">
        <f>IF(I968="","",'Identificação da EG'!$C$7)</f>
        <v/>
      </c>
      <c r="F968" s="24" t="str">
        <f>IF(I968="","",'Identificação da EG'!$E$7)</f>
        <v/>
      </c>
      <c r="G968" s="24" t="str">
        <f t="shared" si="46"/>
        <v/>
      </c>
      <c r="H968" s="24" t="str">
        <f>IF(I968="","",'Identificação da EG'!$D$7)</f>
        <v/>
      </c>
      <c r="I968" s="138" t="str">
        <f t="shared" si="45"/>
        <v/>
      </c>
      <c r="J968" s="138" t="str">
        <v/>
      </c>
      <c r="K968" s="138"/>
      <c r="L968" s="138" t="str">
        <v/>
      </c>
      <c r="M968" s="138"/>
      <c r="N968" s="138" t="str">
        <v/>
      </c>
      <c r="O968" s="138" t="str">
        <v/>
      </c>
      <c r="P968" s="138" t="str">
        <v/>
      </c>
      <c r="Q968" s="138" t="str">
        <f>IF(L967="","","Nº de alojamentos abrangidos")</f>
        <v/>
      </c>
      <c r="R968" s="138" t="str">
        <f t="shared" si="47"/>
        <v/>
      </c>
      <c r="S968" s="138" t="str" cm="1">
        <f t="array" ref="S968">IF(ISBLANK(INDEX('Infraestruturas Recolha'!$AB$31:$AF$105,INT((ROWS($B$1:B367)-1)/5)+1,MOD(ROWS($B$1:B367)-1,5)+1)),"",INDEX('Infraestruturas Recolha'!$AB$31:$AF$105,INT((ROWS($B$1:B367)-1)/5)+1,MOD(ROWS($B$1:B367)-1,5)+1))</f>
        <v/>
      </c>
      <c r="T968" s="138" t="str">
        <f>IF(OR(L968="",'Infraestruturas Recolha'!$X$108="",'Infraestruturas Recolha'!$X$108="(máximo 300 carateres)"),"",'Infraestruturas Recolha'!$X$108)</f>
        <v/>
      </c>
    </row>
    <row r="969" spans="1:20">
      <c r="A969" s="24" t="str">
        <f>IF(I969="","",IF(OR('Identificação da EG'!$B$7=0,'Identificação da EG'!$B$7=""),"",Capa!$C$10))</f>
        <v/>
      </c>
      <c r="B969" s="24" t="str">
        <f>IF(I969="","",IF(OR('Identificação da EG'!$B$7=0,'Identificação da EG'!$B$7=""),"",'Identificação da EG'!$B$7))</f>
        <v/>
      </c>
      <c r="C969" s="24" t="str">
        <f>IF(I969="","",IF(B969="","",VLOOKUP(B969,Auxiliar!$DK$23:$DL$45,2,0)))</f>
        <v/>
      </c>
      <c r="D969" s="24" t="str">
        <f>IF(I969="","",IF(OR('Identificação da EG'!$B$7=0,'Identificação da EG'!$B$7=""),"","Portugal"))</f>
        <v/>
      </c>
      <c r="E969" s="24" t="str">
        <f>IF(I969="","",'Identificação da EG'!$C$7)</f>
        <v/>
      </c>
      <c r="F969" s="24" t="str">
        <f>IF(I969="","",'Identificação da EG'!$E$7)</f>
        <v/>
      </c>
      <c r="G969" s="24" t="str">
        <f t="shared" si="46"/>
        <v/>
      </c>
      <c r="H969" s="24" t="str">
        <f>IF(I969="","",'Identificação da EG'!$D$7)</f>
        <v/>
      </c>
      <c r="I969" s="138" t="str">
        <f t="shared" si="45"/>
        <v/>
      </c>
      <c r="J969" s="138" t="str">
        <v/>
      </c>
      <c r="K969" s="138"/>
      <c r="L969" s="138" t="str">
        <v/>
      </c>
      <c r="M969" s="138"/>
      <c r="N969" s="138" t="str">
        <v/>
      </c>
      <c r="O969" s="138" t="str">
        <v/>
      </c>
      <c r="P969" s="138" t="str">
        <v/>
      </c>
      <c r="Q969" s="138" t="str">
        <f>IF(L967="","","Nº de estabelecimentos abrangidos")</f>
        <v/>
      </c>
      <c r="R969" s="138" t="str">
        <f t="shared" si="47"/>
        <v/>
      </c>
      <c r="S969" s="138" t="str" cm="1">
        <f t="array" ref="S969">IF(ISBLANK(INDEX('Infraestruturas Recolha'!$AB$31:$AF$105,INT((ROWS($B$1:B368)-1)/5)+1,MOD(ROWS($B$1:B368)-1,5)+1)),"",INDEX('Infraestruturas Recolha'!$AB$31:$AF$105,INT((ROWS($B$1:B368)-1)/5)+1,MOD(ROWS($B$1:B368)-1,5)+1))</f>
        <v/>
      </c>
      <c r="T969" s="138" t="str">
        <f>IF(OR(L969="",'Infraestruturas Recolha'!$X$108="",'Infraestruturas Recolha'!$X$108="(máximo 300 carateres)"),"",'Infraestruturas Recolha'!$X$108)</f>
        <v/>
      </c>
    </row>
    <row r="970" spans="1:20">
      <c r="A970" s="24" t="str">
        <f>IF(I970="","",IF(OR('Identificação da EG'!$B$7=0,'Identificação da EG'!$B$7=""),"",Capa!$C$10))</f>
        <v/>
      </c>
      <c r="B970" s="24" t="str">
        <f>IF(I970="","",IF(OR('Identificação da EG'!$B$7=0,'Identificação da EG'!$B$7=""),"",'Identificação da EG'!$B$7))</f>
        <v/>
      </c>
      <c r="C970" s="24" t="str">
        <f>IF(I970="","",IF(B970="","",VLOOKUP(B970,Auxiliar!$DK$23:$DL$45,2,0)))</f>
        <v/>
      </c>
      <c r="D970" s="24" t="str">
        <f>IF(I970="","",IF(OR('Identificação da EG'!$B$7=0,'Identificação da EG'!$B$7=""),"","Portugal"))</f>
        <v/>
      </c>
      <c r="E970" s="24" t="str">
        <f>IF(I970="","",'Identificação da EG'!$C$7)</f>
        <v/>
      </c>
      <c r="F970" s="24" t="str">
        <f>IF(I970="","",'Identificação da EG'!$E$7)</f>
        <v/>
      </c>
      <c r="G970" s="24" t="str">
        <f t="shared" si="46"/>
        <v/>
      </c>
      <c r="H970" s="24" t="str">
        <f>IF(I970="","",'Identificação da EG'!$D$7)</f>
        <v/>
      </c>
      <c r="I970" s="138" t="str">
        <f t="shared" si="45"/>
        <v/>
      </c>
      <c r="J970" s="138" t="str">
        <v/>
      </c>
      <c r="K970" s="138"/>
      <c r="L970" s="138" t="str">
        <v/>
      </c>
      <c r="M970" s="138"/>
      <c r="N970" s="138" t="str">
        <v/>
      </c>
      <c r="O970" s="138" t="str">
        <v/>
      </c>
      <c r="P970" s="138" t="str">
        <v/>
      </c>
      <c r="Q970" s="138" t="str">
        <f>IF(L968="","","Nº de alojamentos participantes")</f>
        <v/>
      </c>
      <c r="R970" s="138" t="str">
        <f t="shared" si="47"/>
        <v/>
      </c>
      <c r="S970" s="138" t="str" cm="1">
        <f t="array" ref="S970">IF(ISBLANK(INDEX('Infraestruturas Recolha'!$AB$31:$AF$105,INT((ROWS($B$1:B369)-1)/5)+1,MOD(ROWS($B$1:B369)-1,5)+1)),"",INDEX('Infraestruturas Recolha'!$AB$31:$AF$105,INT((ROWS($B$1:B369)-1)/5)+1,MOD(ROWS($B$1:B369)-1,5)+1))</f>
        <v/>
      </c>
      <c r="T970" s="138" t="str">
        <f>IF(OR(L970="",'Infraestruturas Recolha'!$X$108="",'Infraestruturas Recolha'!$X$108="(máximo 300 carateres)"),"",'Infraestruturas Recolha'!$X$108)</f>
        <v/>
      </c>
    </row>
    <row r="971" spans="1:20">
      <c r="A971" s="24" t="str">
        <f>IF(I971="","",IF(OR('Identificação da EG'!$B$7=0,'Identificação da EG'!$B$7=""),"",Capa!$C$10))</f>
        <v/>
      </c>
      <c r="B971" s="24" t="str">
        <f>IF(I971="","",IF(OR('Identificação da EG'!$B$7=0,'Identificação da EG'!$B$7=""),"",'Identificação da EG'!$B$7))</f>
        <v/>
      </c>
      <c r="C971" s="24" t="str">
        <f>IF(I971="","",IF(B971="","",VLOOKUP(B971,Auxiliar!$DK$23:$DL$45,2,0)))</f>
        <v/>
      </c>
      <c r="D971" s="24" t="str">
        <f>IF(I971="","",IF(OR('Identificação da EG'!$B$7=0,'Identificação da EG'!$B$7=""),"","Portugal"))</f>
        <v/>
      </c>
      <c r="E971" s="24" t="str">
        <f>IF(I971="","",'Identificação da EG'!$C$7)</f>
        <v/>
      </c>
      <c r="F971" s="24" t="str">
        <f>IF(I971="","",'Identificação da EG'!$E$7)</f>
        <v/>
      </c>
      <c r="G971" s="24" t="str">
        <f t="shared" si="46"/>
        <v/>
      </c>
      <c r="H971" s="24" t="str">
        <f>IF(I971="","",'Identificação da EG'!$D$7)</f>
        <v/>
      </c>
      <c r="I971" s="138" t="str">
        <f t="shared" si="45"/>
        <v/>
      </c>
      <c r="J971" s="138" t="str">
        <v/>
      </c>
      <c r="K971" s="138"/>
      <c r="L971" s="138" t="str">
        <v/>
      </c>
      <c r="M971" s="138"/>
      <c r="N971" s="138" t="str">
        <v/>
      </c>
      <c r="O971" s="138" t="str">
        <v/>
      </c>
      <c r="P971" s="138" t="str">
        <v/>
      </c>
      <c r="Q971" s="138" t="str">
        <f>IF(L969="","","Nº de estabelecimentos participantes")</f>
        <v/>
      </c>
      <c r="R971" s="138" t="str">
        <f t="shared" si="47"/>
        <v/>
      </c>
      <c r="S971" s="138" t="str" cm="1">
        <f t="array" ref="S971">IF(ISBLANK(INDEX('Infraestruturas Recolha'!$AB$31:$AF$105,INT((ROWS($B$1:B370)-1)/5)+1,MOD(ROWS($B$1:B370)-1,5)+1)),"",INDEX('Infraestruturas Recolha'!$AB$31:$AF$105,INT((ROWS($B$1:B370)-1)/5)+1,MOD(ROWS($B$1:B370)-1,5)+1))</f>
        <v/>
      </c>
      <c r="T971" s="138" t="str">
        <f>IF(OR(L971="",'Infraestruturas Recolha'!$X$108="",'Infraestruturas Recolha'!$X$108="(máximo 300 carateres)"),"",'Infraestruturas Recolha'!$X$108)</f>
        <v/>
      </c>
    </row>
    <row r="972" spans="1:20">
      <c r="A972" s="24" t="str">
        <f>IF(I972="","",IF(OR('Identificação da EG'!$B$7=0,'Identificação da EG'!$B$7=""),"",Capa!$C$10))</f>
        <v/>
      </c>
      <c r="B972" s="24" t="str">
        <f>IF(I972="","",IF(OR('Identificação da EG'!$B$7=0,'Identificação da EG'!$B$7=""),"",'Identificação da EG'!$B$7))</f>
        <v/>
      </c>
      <c r="C972" s="24" t="str">
        <f>IF(I972="","",IF(B972="","",VLOOKUP(B972,Auxiliar!$DK$23:$DL$45,2,0)))</f>
        <v/>
      </c>
      <c r="D972" s="24" t="str">
        <f>IF(I972="","",IF(OR('Identificação da EG'!$B$7=0,'Identificação da EG'!$B$7=""),"","Portugal"))</f>
        <v/>
      </c>
      <c r="E972" s="24" t="str">
        <f>IF(I972="","",'Identificação da EG'!$C$7)</f>
        <v/>
      </c>
      <c r="F972" s="24" t="str">
        <f>IF(I972="","",'Identificação da EG'!$E$7)</f>
        <v/>
      </c>
      <c r="G972" s="24" t="str">
        <f t="shared" si="46"/>
        <v/>
      </c>
      <c r="H972" s="24" t="str">
        <f>IF(I972="","",'Identificação da EG'!$D$7)</f>
        <v/>
      </c>
      <c r="I972" s="138" t="str">
        <f t="shared" si="45"/>
        <v/>
      </c>
      <c r="J972" s="138" t="str">
        <v/>
      </c>
      <c r="K972" s="138"/>
      <c r="L972" s="138" t="str">
        <v/>
      </c>
      <c r="M972" s="138"/>
      <c r="N972" s="138" t="str">
        <v/>
      </c>
      <c r="O972" s="138" t="str">
        <v/>
      </c>
      <c r="P972" s="138" t="str">
        <v/>
      </c>
      <c r="Q972" s="138" t="str">
        <f>IF(L972="","","Nº de infraestruturas")</f>
        <v/>
      </c>
      <c r="R972" s="138" t="str">
        <f t="shared" si="47"/>
        <v/>
      </c>
      <c r="S972" s="138" t="str" cm="1">
        <f t="array" ref="S972">IF(ISBLANK(INDEX('Infraestruturas Recolha'!$AB$31:$AF$105,INT((ROWS($B$1:B371)-1)/5)+1,MOD(ROWS($B$1:B371)-1,5)+1)),"",INDEX('Infraestruturas Recolha'!$AB$31:$AF$105,INT((ROWS($B$1:B371)-1)/5)+1,MOD(ROWS($B$1:B371)-1,5)+1))</f>
        <v/>
      </c>
      <c r="T972" s="138" t="str">
        <f>IF(OR(L972="",'Infraestruturas Recolha'!$X$108="",'Infraestruturas Recolha'!$X$108="(máximo 300 carateres)"),"",'Infraestruturas Recolha'!$X$108)</f>
        <v/>
      </c>
    </row>
    <row r="973" spans="1:20">
      <c r="A973" s="24" t="str">
        <f>IF(I973="","",IF(OR('Identificação da EG'!$B$7=0,'Identificação da EG'!$B$7=""),"",Capa!$C$10))</f>
        <v/>
      </c>
      <c r="B973" s="24" t="str">
        <f>IF(I973="","",IF(OR('Identificação da EG'!$B$7=0,'Identificação da EG'!$B$7=""),"",'Identificação da EG'!$B$7))</f>
        <v/>
      </c>
      <c r="C973" s="24" t="str">
        <f>IF(I973="","",IF(B973="","",VLOOKUP(B973,Auxiliar!$DK$23:$DL$45,2,0)))</f>
        <v/>
      </c>
      <c r="D973" s="24" t="str">
        <f>IF(I973="","",IF(OR('Identificação da EG'!$B$7=0,'Identificação da EG'!$B$7=""),"","Portugal"))</f>
        <v/>
      </c>
      <c r="E973" s="24" t="str">
        <f>IF(I973="","",'Identificação da EG'!$C$7)</f>
        <v/>
      </c>
      <c r="F973" s="24" t="str">
        <f>IF(I973="","",'Identificação da EG'!$E$7)</f>
        <v/>
      </c>
      <c r="G973" s="24" t="str">
        <f t="shared" si="46"/>
        <v/>
      </c>
      <c r="H973" s="24" t="str">
        <f>IF(I973="","",'Identificação da EG'!$D$7)</f>
        <v/>
      </c>
      <c r="I973" s="138" t="str">
        <f t="shared" si="45"/>
        <v/>
      </c>
      <c r="J973" s="138" t="str">
        <v/>
      </c>
      <c r="K973" s="138"/>
      <c r="L973" s="138" t="str">
        <v/>
      </c>
      <c r="M973" s="138"/>
      <c r="N973" s="138" t="str">
        <v/>
      </c>
      <c r="O973" s="138" t="str">
        <v/>
      </c>
      <c r="P973" s="138" t="str">
        <v/>
      </c>
      <c r="Q973" s="138" t="str">
        <f>IF(L972="","","Nº de alojamentos abrangidos")</f>
        <v/>
      </c>
      <c r="R973" s="138" t="str">
        <f t="shared" si="47"/>
        <v/>
      </c>
      <c r="S973" s="138" t="str" cm="1">
        <f t="array" ref="S973">IF(ISBLANK(INDEX('Infraestruturas Recolha'!$AB$31:$AF$105,INT((ROWS($B$1:B372)-1)/5)+1,MOD(ROWS($B$1:B372)-1,5)+1)),"",INDEX('Infraestruturas Recolha'!$AB$31:$AF$105,INT((ROWS($B$1:B372)-1)/5)+1,MOD(ROWS($B$1:B372)-1,5)+1))</f>
        <v/>
      </c>
      <c r="T973" s="138" t="str">
        <f>IF(OR(L973="",'Infraestruturas Recolha'!$X$108="",'Infraestruturas Recolha'!$X$108="(máximo 300 carateres)"),"",'Infraestruturas Recolha'!$X$108)</f>
        <v/>
      </c>
    </row>
    <row r="974" spans="1:20">
      <c r="A974" s="24" t="str">
        <f>IF(I974="","",IF(OR('Identificação da EG'!$B$7=0,'Identificação da EG'!$B$7=""),"",Capa!$C$10))</f>
        <v/>
      </c>
      <c r="B974" s="24" t="str">
        <f>IF(I974="","",IF(OR('Identificação da EG'!$B$7=0,'Identificação da EG'!$B$7=""),"",'Identificação da EG'!$B$7))</f>
        <v/>
      </c>
      <c r="C974" s="24" t="str">
        <f>IF(I974="","",IF(B974="","",VLOOKUP(B974,Auxiliar!$DK$23:$DL$45,2,0)))</f>
        <v/>
      </c>
      <c r="D974" s="24" t="str">
        <f>IF(I974="","",IF(OR('Identificação da EG'!$B$7=0,'Identificação da EG'!$B$7=""),"","Portugal"))</f>
        <v/>
      </c>
      <c r="E974" s="24" t="str">
        <f>IF(I974="","",'Identificação da EG'!$C$7)</f>
        <v/>
      </c>
      <c r="F974" s="24" t="str">
        <f>IF(I974="","",'Identificação da EG'!$E$7)</f>
        <v/>
      </c>
      <c r="G974" s="24" t="str">
        <f t="shared" si="46"/>
        <v/>
      </c>
      <c r="H974" s="24" t="str">
        <f>IF(I974="","",'Identificação da EG'!$D$7)</f>
        <v/>
      </c>
      <c r="I974" s="138" t="str">
        <f t="shared" si="45"/>
        <v/>
      </c>
      <c r="J974" s="138" t="str">
        <v/>
      </c>
      <c r="K974" s="138"/>
      <c r="L974" s="138" t="str">
        <v/>
      </c>
      <c r="M974" s="138"/>
      <c r="N974" s="138" t="str">
        <v/>
      </c>
      <c r="O974" s="138" t="str">
        <v/>
      </c>
      <c r="P974" s="138" t="str">
        <v/>
      </c>
      <c r="Q974" s="138" t="str">
        <f>IF(L972="","","Nº de estabelecimentos abrangidos")</f>
        <v/>
      </c>
      <c r="R974" s="138" t="str">
        <f t="shared" si="47"/>
        <v/>
      </c>
      <c r="S974" s="138" t="str" cm="1">
        <f t="array" ref="S974">IF(ISBLANK(INDEX('Infraestruturas Recolha'!$AB$31:$AF$105,INT((ROWS($B$1:B373)-1)/5)+1,MOD(ROWS($B$1:B373)-1,5)+1)),"",INDEX('Infraestruturas Recolha'!$AB$31:$AF$105,INT((ROWS($B$1:B373)-1)/5)+1,MOD(ROWS($B$1:B373)-1,5)+1))</f>
        <v/>
      </c>
      <c r="T974" s="138" t="str">
        <f>IF(OR(L974="",'Infraestruturas Recolha'!$X$108="",'Infraestruturas Recolha'!$X$108="(máximo 300 carateres)"),"",'Infraestruturas Recolha'!$X$108)</f>
        <v/>
      </c>
    </row>
    <row r="975" spans="1:20">
      <c r="A975" s="24" t="str">
        <f>IF(I975="","",IF(OR('Identificação da EG'!$B$7=0,'Identificação da EG'!$B$7=""),"",Capa!$C$10))</f>
        <v/>
      </c>
      <c r="B975" s="24" t="str">
        <f>IF(I975="","",IF(OR('Identificação da EG'!$B$7=0,'Identificação da EG'!$B$7=""),"",'Identificação da EG'!$B$7))</f>
        <v/>
      </c>
      <c r="C975" s="24" t="str">
        <f>IF(I975="","",IF(B975="","",VLOOKUP(B975,Auxiliar!$DK$23:$DL$45,2,0)))</f>
        <v/>
      </c>
      <c r="D975" s="24" t="str">
        <f>IF(I975="","",IF(OR('Identificação da EG'!$B$7=0,'Identificação da EG'!$B$7=""),"","Portugal"))</f>
        <v/>
      </c>
      <c r="E975" s="24" t="str">
        <f>IF(I975="","",'Identificação da EG'!$C$7)</f>
        <v/>
      </c>
      <c r="F975" s="24" t="str">
        <f>IF(I975="","",'Identificação da EG'!$E$7)</f>
        <v/>
      </c>
      <c r="G975" s="24" t="str">
        <f t="shared" si="46"/>
        <v/>
      </c>
      <c r="H975" s="24" t="str">
        <f>IF(I975="","",'Identificação da EG'!$D$7)</f>
        <v/>
      </c>
      <c r="I975" s="138" t="str">
        <f t="shared" si="45"/>
        <v/>
      </c>
      <c r="J975" s="138" t="str">
        <v/>
      </c>
      <c r="K975" s="138"/>
      <c r="L975" s="138" t="str">
        <v/>
      </c>
      <c r="M975" s="138"/>
      <c r="N975" s="138" t="str">
        <v/>
      </c>
      <c r="O975" s="138" t="str">
        <v/>
      </c>
      <c r="P975" s="138" t="str">
        <v/>
      </c>
      <c r="Q975" s="138" t="str">
        <f>IF(L973="","","Nº de alojamentos participantes")</f>
        <v/>
      </c>
      <c r="R975" s="138" t="str">
        <f t="shared" si="47"/>
        <v/>
      </c>
      <c r="S975" s="138" t="str" cm="1">
        <f t="array" ref="S975">IF(ISBLANK(INDEX('Infraestruturas Recolha'!$AB$31:$AF$105,INT((ROWS($B$1:B374)-1)/5)+1,MOD(ROWS($B$1:B374)-1,5)+1)),"",INDEX('Infraestruturas Recolha'!$AB$31:$AF$105,INT((ROWS($B$1:B374)-1)/5)+1,MOD(ROWS($B$1:B374)-1,5)+1))</f>
        <v/>
      </c>
      <c r="T975" s="138" t="str">
        <f>IF(OR(L975="",'Infraestruturas Recolha'!$X$108="",'Infraestruturas Recolha'!$X$108="(máximo 300 carateres)"),"",'Infraestruturas Recolha'!$X$108)</f>
        <v/>
      </c>
    </row>
    <row r="976" spans="1:20">
      <c r="A976" s="24" t="str">
        <f>IF(I976="","",IF(OR('Identificação da EG'!$B$7=0,'Identificação da EG'!$B$7=""),"",Capa!$C$10))</f>
        <v/>
      </c>
      <c r="B976" s="24" t="str">
        <f>IF(I976="","",IF(OR('Identificação da EG'!$B$7=0,'Identificação da EG'!$B$7=""),"",'Identificação da EG'!$B$7))</f>
        <v/>
      </c>
      <c r="C976" s="24" t="str">
        <f>IF(I976="","",IF(B976="","",VLOOKUP(B976,Auxiliar!$DK$23:$DL$45,2,0)))</f>
        <v/>
      </c>
      <c r="D976" s="24" t="str">
        <f>IF(I976="","",IF(OR('Identificação da EG'!$B$7=0,'Identificação da EG'!$B$7=""),"","Portugal"))</f>
        <v/>
      </c>
      <c r="E976" s="24" t="str">
        <f>IF(I976="","",'Identificação da EG'!$C$7)</f>
        <v/>
      </c>
      <c r="F976" s="24" t="str">
        <f>IF(I976="","",'Identificação da EG'!$E$7)</f>
        <v/>
      </c>
      <c r="G976" s="24" t="str">
        <f t="shared" si="46"/>
        <v/>
      </c>
      <c r="H976" s="24" t="str">
        <f>IF(I976="","",'Identificação da EG'!$D$7)</f>
        <v/>
      </c>
      <c r="I976" s="138" t="str">
        <f t="shared" si="45"/>
        <v/>
      </c>
      <c r="J976" s="138" t="str">
        <v/>
      </c>
      <c r="K976" s="138"/>
      <c r="L976" s="138" t="str">
        <v/>
      </c>
      <c r="M976" s="138"/>
      <c r="N976" s="138" t="str">
        <v/>
      </c>
      <c r="O976" s="138" t="str">
        <v/>
      </c>
      <c r="P976" s="138" t="str">
        <v/>
      </c>
      <c r="Q976" s="138" t="str">
        <f>IF(L974="","","Nº de estabelecimentos participantes")</f>
        <v/>
      </c>
      <c r="R976" s="138" t="str">
        <f t="shared" si="47"/>
        <v/>
      </c>
      <c r="S976" s="138" t="str" cm="1">
        <f t="array" ref="S976">IF(ISBLANK(INDEX('Infraestruturas Recolha'!$AB$31:$AF$105,INT((ROWS($B$1:B375)-1)/5)+1,MOD(ROWS($B$1:B375)-1,5)+1)),"",INDEX('Infraestruturas Recolha'!$AB$31:$AF$105,INT((ROWS($B$1:B375)-1)/5)+1,MOD(ROWS($B$1:B375)-1,5)+1))</f>
        <v/>
      </c>
      <c r="T976" s="138" t="str">
        <f>IF(OR(L976="",'Infraestruturas Recolha'!$X$108="",'Infraestruturas Recolha'!$X$108="(máximo 300 carateres)"),"",'Infraestruturas Recolha'!$X$108)</f>
        <v/>
      </c>
    </row>
    <row r="977" spans="1:20">
      <c r="A977" s="24" t="str">
        <f>IF(I977="","",IF(OR('Identificação da EG'!$B$7=0,'Identificação da EG'!$B$7=""),"",Capa!$C$10))</f>
        <v/>
      </c>
      <c r="B977" s="24" t="str">
        <f>IF(I977="","",IF(OR('Identificação da EG'!$B$7=0,'Identificação da EG'!$B$7=""),"",'Identificação da EG'!$B$7))</f>
        <v/>
      </c>
      <c r="C977" s="24" t="str">
        <f>IF(I977="","",IF(B977="","",VLOOKUP(B977,Auxiliar!$DK$23:$DL$45,2,0)))</f>
        <v/>
      </c>
      <c r="D977" s="24" t="str">
        <f>IF(I977="","",IF(OR('Identificação da EG'!$B$7=0,'Identificação da EG'!$B$7=""),"","Portugal"))</f>
        <v/>
      </c>
      <c r="E977" s="24" t="str">
        <f>IF(I977="","",'Identificação da EG'!$C$7)</f>
        <v/>
      </c>
      <c r="F977" s="24" t="str">
        <f>IF(I977="","",'Identificação da EG'!$E$7)</f>
        <v/>
      </c>
      <c r="G977" s="24" t="str">
        <f t="shared" si="46"/>
        <v/>
      </c>
      <c r="H977" s="24" t="str">
        <f>IF(I977="","",'Identificação da EG'!$D$7)</f>
        <v/>
      </c>
      <c r="I977" s="138" t="str">
        <f>IF(L977="","","Recolha seletiva multimaterial")</f>
        <v/>
      </c>
      <c r="J977" s="138" t="str" cm="1">
        <f t="array" ref="J977:J1351">IF(INDEX('Infraestruturas Recolha'!AL31:AL105,INT((_xlfn.SEQUENCE(ROWS('Infraestruturas Recolha'!AL31:AL105)*5,1,1,1)-1)/5)+1)=0,"",INDEX('Infraestruturas Recolha'!AL31:AL105,INT((_xlfn.SEQUENCE(ROWS('Infraestruturas Recolha'!AL31:AL105)*5,1,1,1)-1)/5)+1))</f>
        <v/>
      </c>
      <c r="K977" s="138"/>
      <c r="L977" s="138" t="str" cm="1">
        <f t="array" ref="L977:L1351">IF(INDEX('Infraestruturas Recolha'!AM31:AM105,INT((_xlfn.SEQUENCE(ROWS('Infraestruturas Recolha'!AM31:AM105)*5,1,1,1)-1)/5)+1)=0,"",INDEX('Infraestruturas Recolha'!AM31:AM105,INT((_xlfn.SEQUENCE(ROWS('Infraestruturas Recolha'!AM31:AM105)*5,1,1,1)-1)/5)+1))</f>
        <v/>
      </c>
      <c r="M977" s="138"/>
      <c r="N977" s="138"/>
      <c r="O977" s="138" t="str" cm="1">
        <f t="array" ref="O977:O1351">IF(INDEX('Infraestruturas Recolha'!AN31:AN105,INT((_xlfn.SEQUENCE(ROWS('Infraestruturas Recolha'!AN31:AN105)*5,1,1,1)-1)/5)+1)=0,"",INDEX('Infraestruturas Recolha'!AN31:AN105,INT((_xlfn.SEQUENCE(ROWS('Infraestruturas Recolha'!AN31:AN105)*5,1,1,1)-1)/5)+1))</f>
        <v/>
      </c>
      <c r="P977" s="138" t="str" cm="1">
        <f t="array" ref="P977:P1351">IF(INDEX('Infraestruturas Recolha'!AO31:AO105,INT((_xlfn.SEQUENCE(ROWS('Infraestruturas Recolha'!AO31:AO105)*5,1,1,1)-1)/5)+1)=0,"",INDEX('Infraestruturas Recolha'!AO31:AO105,INT((_xlfn.SEQUENCE(ROWS('Infraestruturas Recolha'!AO31:AO105)*5,1,1,1)-1)/5)+1))</f>
        <v/>
      </c>
      <c r="Q977" s="138" t="str">
        <f>IF(L977="","","Nº de pontos de recolha")</f>
        <v/>
      </c>
      <c r="R977" s="138" t="str">
        <f t="shared" si="47"/>
        <v/>
      </c>
      <c r="S977" s="138" t="str" cm="1">
        <f t="array" ref="S977">IF(ISBLANK(INDEX('Infraestruturas Recolha'!$AP$31:$AT$105,INT((ROWS($B$1:B1)-1)/5)+1,MOD(ROWS($B$1:B1)-1,5)+1)),"",INDEX('Infraestruturas Recolha'!$AP$31:$AT$105,INT((ROWS($B$1:B1)-1)/5)+1,MOD(ROWS($B$1:B1)-1,5)+1))</f>
        <v/>
      </c>
      <c r="T977" s="138" t="str">
        <f>IF(OR(L977="",'Infraestruturas Recolha'!$AQ$108="",'Infraestruturas Recolha'!$AQ$108="(máximo 300 carateres)"),"",'Infraestruturas Recolha'!$AQ$108)</f>
        <v/>
      </c>
    </row>
    <row r="978" spans="1:20">
      <c r="A978" s="24" t="str">
        <f>IF(I978="","",IF(OR('Identificação da EG'!$B$7=0,'Identificação da EG'!$B$7=""),"",Capa!$C$10))</f>
        <v/>
      </c>
      <c r="B978" s="24" t="str">
        <f>IF(I978="","",IF(OR('Identificação da EG'!$B$7=0,'Identificação da EG'!$B$7=""),"",'Identificação da EG'!$B$7))</f>
        <v/>
      </c>
      <c r="C978" s="24" t="str">
        <f>IF(I978="","",IF(B978="","",VLOOKUP(B978,Auxiliar!$DK$23:$DL$45,2,0)))</f>
        <v/>
      </c>
      <c r="D978" s="24" t="str">
        <f>IF(I978="","",IF(OR('Identificação da EG'!$B$7=0,'Identificação da EG'!$B$7=""),"","Portugal"))</f>
        <v/>
      </c>
      <c r="E978" s="24" t="str">
        <f>IF(I978="","",'Identificação da EG'!$C$7)</f>
        <v/>
      </c>
      <c r="F978" s="24" t="str">
        <f>IF(I978="","",'Identificação da EG'!$E$7)</f>
        <v/>
      </c>
      <c r="G978" s="24" t="str">
        <f t="shared" si="46"/>
        <v/>
      </c>
      <c r="H978" s="24" t="str">
        <f>IF(I978="","",'Identificação da EG'!$D$7)</f>
        <v/>
      </c>
      <c r="I978" s="138" t="str">
        <f t="shared" ref="I978:I1041" si="48">IF(L978="","","Recolha seletiva multimaterial")</f>
        <v/>
      </c>
      <c r="J978" s="138" t="str">
        <v/>
      </c>
      <c r="K978" s="138"/>
      <c r="L978" s="138" t="str">
        <v/>
      </c>
      <c r="M978" s="138"/>
      <c r="N978" s="138"/>
      <c r="O978" s="138" t="str">
        <v/>
      </c>
      <c r="P978" s="138" t="str">
        <v/>
      </c>
      <c r="Q978" s="138" t="str">
        <f>IF(L977="","","Nº de alojamentos abrangidos")</f>
        <v/>
      </c>
      <c r="R978" s="138" t="str">
        <f t="shared" si="47"/>
        <v/>
      </c>
      <c r="S978" s="138" t="str" cm="1">
        <f t="array" ref="S978">IF(ISBLANK(INDEX('Infraestruturas Recolha'!$AP$31:$AT$105,INT((ROWS($B$1:B2)-1)/5)+1,MOD(ROWS($B$1:B2)-1,5)+1)),"",INDEX('Infraestruturas Recolha'!$AP$31:$AT$105,INT((ROWS($B$1:B2)-1)/5)+1,MOD(ROWS($B$1:B2)-1,5)+1))</f>
        <v/>
      </c>
      <c r="T978" s="138" t="str">
        <f>IF(OR(L978="",'Infraestruturas Recolha'!$AQ$108="",'Infraestruturas Recolha'!$AQ$108="(máximo 300 carateres)"),"",'Infraestruturas Recolha'!$AQ$108)</f>
        <v/>
      </c>
    </row>
    <row r="979" spans="1:20">
      <c r="A979" s="24" t="str">
        <f>IF(I979="","",IF(OR('Identificação da EG'!$B$7=0,'Identificação da EG'!$B$7=""),"",Capa!$C$10))</f>
        <v/>
      </c>
      <c r="B979" s="24" t="str">
        <f>IF(I979="","",IF(OR('Identificação da EG'!$B$7=0,'Identificação da EG'!$B$7=""),"",'Identificação da EG'!$B$7))</f>
        <v/>
      </c>
      <c r="C979" s="24" t="str">
        <f>IF(I979="","",IF(B979="","",VLOOKUP(B979,Auxiliar!$DK$23:$DL$45,2,0)))</f>
        <v/>
      </c>
      <c r="D979" s="24" t="str">
        <f>IF(I979="","",IF(OR('Identificação da EG'!$B$7=0,'Identificação da EG'!$B$7=""),"","Portugal"))</f>
        <v/>
      </c>
      <c r="E979" s="24" t="str">
        <f>IF(I979="","",'Identificação da EG'!$C$7)</f>
        <v/>
      </c>
      <c r="F979" s="24" t="str">
        <f>IF(I979="","",'Identificação da EG'!$E$7)</f>
        <v/>
      </c>
      <c r="G979" s="24" t="str">
        <f t="shared" si="46"/>
        <v/>
      </c>
      <c r="H979" s="24" t="str">
        <f>IF(I979="","",'Identificação da EG'!$D$7)</f>
        <v/>
      </c>
      <c r="I979" s="138" t="str">
        <f t="shared" si="48"/>
        <v/>
      </c>
      <c r="J979" s="138" t="str">
        <v/>
      </c>
      <c r="K979" s="138"/>
      <c r="L979" s="138" t="str">
        <v/>
      </c>
      <c r="M979" s="138"/>
      <c r="N979" s="138"/>
      <c r="O979" s="138" t="str">
        <v/>
      </c>
      <c r="P979" s="138" t="str">
        <v/>
      </c>
      <c r="Q979" s="138" t="str">
        <f>IF(L977="","","Nº de estabelecimentos abrangidos")</f>
        <v/>
      </c>
      <c r="R979" s="138" t="str">
        <f t="shared" si="47"/>
        <v/>
      </c>
      <c r="S979" s="138" t="str" cm="1">
        <f t="array" ref="S979">IF(ISBLANK(INDEX('Infraestruturas Recolha'!$AP$31:$AT$105,INT((ROWS($B$1:B3)-1)/5)+1,MOD(ROWS($B$1:B3)-1,5)+1)),"",INDEX('Infraestruturas Recolha'!$AP$31:$AT$105,INT((ROWS($B$1:B3)-1)/5)+1,MOD(ROWS($B$1:B3)-1,5)+1))</f>
        <v/>
      </c>
      <c r="T979" s="138" t="str">
        <f>IF(OR(L979="",'Infraestruturas Recolha'!$AQ$108="",'Infraestruturas Recolha'!$AQ$108="(máximo 300 carateres)"),"",'Infraestruturas Recolha'!$AQ$108)</f>
        <v/>
      </c>
    </row>
    <row r="980" spans="1:20">
      <c r="A980" s="24" t="str">
        <f>IF(I980="","",IF(OR('Identificação da EG'!$B$7=0,'Identificação da EG'!$B$7=""),"",Capa!$C$10))</f>
        <v/>
      </c>
      <c r="B980" s="24" t="str">
        <f>IF(I980="","",IF(OR('Identificação da EG'!$B$7=0,'Identificação da EG'!$B$7=""),"",'Identificação da EG'!$B$7))</f>
        <v/>
      </c>
      <c r="C980" s="24" t="str">
        <f>IF(I980="","",IF(B980="","",VLOOKUP(B980,Auxiliar!$DK$23:$DL$45,2,0)))</f>
        <v/>
      </c>
      <c r="D980" s="24" t="str">
        <f>IF(I980="","",IF(OR('Identificação da EG'!$B$7=0,'Identificação da EG'!$B$7=""),"","Portugal"))</f>
        <v/>
      </c>
      <c r="E980" s="24" t="str">
        <f>IF(I980="","",'Identificação da EG'!$C$7)</f>
        <v/>
      </c>
      <c r="F980" s="24" t="str">
        <f>IF(I980="","",'Identificação da EG'!$E$7)</f>
        <v/>
      </c>
      <c r="G980" s="24" t="str">
        <f t="shared" si="46"/>
        <v/>
      </c>
      <c r="H980" s="24" t="str">
        <f>IF(I980="","",'Identificação da EG'!$D$7)</f>
        <v/>
      </c>
      <c r="I980" s="138" t="str">
        <f t="shared" si="48"/>
        <v/>
      </c>
      <c r="J980" s="138" t="str">
        <v/>
      </c>
      <c r="K980" s="138"/>
      <c r="L980" s="138" t="str">
        <v/>
      </c>
      <c r="M980" s="138"/>
      <c r="N980" s="138"/>
      <c r="O980" s="138" t="str">
        <v/>
      </c>
      <c r="P980" s="138" t="str">
        <v/>
      </c>
      <c r="Q980" s="138" t="str">
        <f>IF(L978="","","Nº de alojamentos participantes")</f>
        <v/>
      </c>
      <c r="R980" s="138" t="str">
        <f t="shared" si="47"/>
        <v/>
      </c>
      <c r="S980" s="138" t="str" cm="1">
        <f t="array" ref="S980">IF(ISBLANK(INDEX('Infraestruturas Recolha'!$AP$31:$AT$105,INT((ROWS($B$1:B4)-1)/5)+1,MOD(ROWS($B$1:B4)-1,5)+1)),"",INDEX('Infraestruturas Recolha'!$AP$31:$AT$105,INT((ROWS($B$1:B4)-1)/5)+1,MOD(ROWS($B$1:B4)-1,5)+1))</f>
        <v/>
      </c>
      <c r="T980" s="138" t="str">
        <f>IF(OR(L980="",'Infraestruturas Recolha'!$AQ$108="",'Infraestruturas Recolha'!$AQ$108="(máximo 300 carateres)"),"",'Infraestruturas Recolha'!$AQ$108)</f>
        <v/>
      </c>
    </row>
    <row r="981" spans="1:20">
      <c r="A981" s="24" t="str">
        <f>IF(I981="","",IF(OR('Identificação da EG'!$B$7=0,'Identificação da EG'!$B$7=""),"",Capa!$C$10))</f>
        <v/>
      </c>
      <c r="B981" s="24" t="str">
        <f>IF(I981="","",IF(OR('Identificação da EG'!$B$7=0,'Identificação da EG'!$B$7=""),"",'Identificação da EG'!$B$7))</f>
        <v/>
      </c>
      <c r="C981" s="24" t="str">
        <f>IF(I981="","",IF(B981="","",VLOOKUP(B981,Auxiliar!$DK$23:$DL$45,2,0)))</f>
        <v/>
      </c>
      <c r="D981" s="24" t="str">
        <f>IF(I981="","",IF(OR('Identificação da EG'!$B$7=0,'Identificação da EG'!$B$7=""),"","Portugal"))</f>
        <v/>
      </c>
      <c r="E981" s="24" t="str">
        <f>IF(I981="","",'Identificação da EG'!$C$7)</f>
        <v/>
      </c>
      <c r="F981" s="24" t="str">
        <f>IF(I981="","",'Identificação da EG'!$E$7)</f>
        <v/>
      </c>
      <c r="G981" s="24" t="str">
        <f t="shared" si="46"/>
        <v/>
      </c>
      <c r="H981" s="24" t="str">
        <f>IF(I981="","",'Identificação da EG'!$D$7)</f>
        <v/>
      </c>
      <c r="I981" s="138" t="str">
        <f t="shared" si="48"/>
        <v/>
      </c>
      <c r="J981" s="138" t="str">
        <v/>
      </c>
      <c r="K981" s="138"/>
      <c r="L981" s="138" t="str">
        <v/>
      </c>
      <c r="M981" s="138"/>
      <c r="N981" s="138"/>
      <c r="O981" s="138" t="str">
        <v/>
      </c>
      <c r="P981" s="138" t="str">
        <v/>
      </c>
      <c r="Q981" s="138" t="str">
        <f>IF(L979="","","Nº de estabelecimentos participantes")</f>
        <v/>
      </c>
      <c r="R981" s="138" t="str">
        <f t="shared" si="47"/>
        <v/>
      </c>
      <c r="S981" s="138" t="str" cm="1">
        <f t="array" ref="S981">IF(ISBLANK(INDEX('Infraestruturas Recolha'!$AP$31:$AT$105,INT((ROWS($B$1:B5)-1)/5)+1,MOD(ROWS($B$1:B5)-1,5)+1)),"",INDEX('Infraestruturas Recolha'!$AP$31:$AT$105,INT((ROWS($B$1:B5)-1)/5)+1,MOD(ROWS($B$1:B5)-1,5)+1))</f>
        <v/>
      </c>
      <c r="T981" s="138" t="str">
        <f>IF(OR(L981="",'Infraestruturas Recolha'!$AQ$108="",'Infraestruturas Recolha'!$AQ$108="(máximo 300 carateres)"),"",'Infraestruturas Recolha'!$AQ$108)</f>
        <v/>
      </c>
    </row>
    <row r="982" spans="1:20">
      <c r="A982" s="24" t="str">
        <f>IF(I982="","",IF(OR('Identificação da EG'!$B$7=0,'Identificação da EG'!$B$7=""),"",Capa!$C$10))</f>
        <v/>
      </c>
      <c r="B982" s="24" t="str">
        <f>IF(I982="","",IF(OR('Identificação da EG'!$B$7=0,'Identificação da EG'!$B$7=""),"",'Identificação da EG'!$B$7))</f>
        <v/>
      </c>
      <c r="C982" s="24" t="str">
        <f>IF(I982="","",IF(B982="","",VLOOKUP(B982,Auxiliar!$DK$23:$DL$45,2,0)))</f>
        <v/>
      </c>
      <c r="D982" s="24" t="str">
        <f>IF(I982="","",IF(OR('Identificação da EG'!$B$7=0,'Identificação da EG'!$B$7=""),"","Portugal"))</f>
        <v/>
      </c>
      <c r="E982" s="24" t="str">
        <f>IF(I982="","",'Identificação da EG'!$C$7)</f>
        <v/>
      </c>
      <c r="F982" s="24" t="str">
        <f>IF(I982="","",'Identificação da EG'!$E$7)</f>
        <v/>
      </c>
      <c r="G982" s="24" t="str">
        <f t="shared" si="46"/>
        <v/>
      </c>
      <c r="H982" s="24" t="str">
        <f>IF(I982="","",'Identificação da EG'!$D$7)</f>
        <v/>
      </c>
      <c r="I982" s="138" t="str">
        <f t="shared" si="48"/>
        <v/>
      </c>
      <c r="J982" s="138" t="str">
        <v/>
      </c>
      <c r="K982" s="138"/>
      <c r="L982" s="138" t="str">
        <v/>
      </c>
      <c r="M982" s="138"/>
      <c r="N982" s="138"/>
      <c r="O982" s="138" t="str">
        <v/>
      </c>
      <c r="P982" s="138" t="str">
        <v/>
      </c>
      <c r="Q982" s="138" t="str">
        <f>IF(L982="","","Nº de pontos de recolha")</f>
        <v/>
      </c>
      <c r="R982" s="138" t="str">
        <f t="shared" si="47"/>
        <v/>
      </c>
      <c r="S982" s="138" t="str" cm="1">
        <f t="array" ref="S982">IF(ISBLANK(INDEX('Infraestruturas Recolha'!$AP$31:$AT$105,INT((ROWS($B$1:B6)-1)/5)+1,MOD(ROWS($B$1:B6)-1,5)+1)),"",INDEX('Infraestruturas Recolha'!$AP$31:$AT$105,INT((ROWS($B$1:B6)-1)/5)+1,MOD(ROWS($B$1:B6)-1,5)+1))</f>
        <v/>
      </c>
      <c r="T982" s="138" t="str">
        <f>IF(OR(L982="",'Infraestruturas Recolha'!$AQ$108="",'Infraestruturas Recolha'!$AQ$108="(máximo 300 carateres)"),"",'Infraestruturas Recolha'!$AQ$108)</f>
        <v/>
      </c>
    </row>
    <row r="983" spans="1:20">
      <c r="A983" s="24" t="str">
        <f>IF(I983="","",IF(OR('Identificação da EG'!$B$7=0,'Identificação da EG'!$B$7=""),"",Capa!$C$10))</f>
        <v/>
      </c>
      <c r="B983" s="24" t="str">
        <f>IF(I983="","",IF(OR('Identificação da EG'!$B$7=0,'Identificação da EG'!$B$7=""),"",'Identificação da EG'!$B$7))</f>
        <v/>
      </c>
      <c r="C983" s="24" t="str">
        <f>IF(I983="","",IF(B983="","",VLOOKUP(B983,Auxiliar!$DK$23:$DL$45,2,0)))</f>
        <v/>
      </c>
      <c r="D983" s="24" t="str">
        <f>IF(I983="","",IF(OR('Identificação da EG'!$B$7=0,'Identificação da EG'!$B$7=""),"","Portugal"))</f>
        <v/>
      </c>
      <c r="E983" s="24" t="str">
        <f>IF(I983="","",'Identificação da EG'!$C$7)</f>
        <v/>
      </c>
      <c r="F983" s="24" t="str">
        <f>IF(I983="","",'Identificação da EG'!$E$7)</f>
        <v/>
      </c>
      <c r="G983" s="24" t="str">
        <f t="shared" si="46"/>
        <v/>
      </c>
      <c r="H983" s="24" t="str">
        <f>IF(I983="","",'Identificação da EG'!$D$7)</f>
        <v/>
      </c>
      <c r="I983" s="138" t="str">
        <f t="shared" si="48"/>
        <v/>
      </c>
      <c r="J983" s="138" t="str">
        <v/>
      </c>
      <c r="K983" s="138"/>
      <c r="L983" s="138" t="str">
        <v/>
      </c>
      <c r="M983" s="138"/>
      <c r="N983" s="138"/>
      <c r="O983" s="138" t="str">
        <v/>
      </c>
      <c r="P983" s="138" t="str">
        <v/>
      </c>
      <c r="Q983" s="138" t="str">
        <f>IF(L982="","","Nº de alojamentos abrangidos")</f>
        <v/>
      </c>
      <c r="R983" s="138" t="str">
        <f t="shared" si="47"/>
        <v/>
      </c>
      <c r="S983" s="138" t="str" cm="1">
        <f t="array" ref="S983">IF(ISBLANK(INDEX('Infraestruturas Recolha'!$AP$31:$AT$105,INT((ROWS($B$1:B7)-1)/5)+1,MOD(ROWS($B$1:B7)-1,5)+1)),"",INDEX('Infraestruturas Recolha'!$AP$31:$AT$105,INT((ROWS($B$1:B7)-1)/5)+1,MOD(ROWS($B$1:B7)-1,5)+1))</f>
        <v/>
      </c>
      <c r="T983" s="138" t="str">
        <f>IF(OR(L983="",'Infraestruturas Recolha'!$AQ$108="",'Infraestruturas Recolha'!$AQ$108="(máximo 300 carateres)"),"",'Infraestruturas Recolha'!$AQ$108)</f>
        <v/>
      </c>
    </row>
    <row r="984" spans="1:20">
      <c r="A984" s="24" t="str">
        <f>IF(I984="","",IF(OR('Identificação da EG'!$B$7=0,'Identificação da EG'!$B$7=""),"",Capa!$C$10))</f>
        <v/>
      </c>
      <c r="B984" s="24" t="str">
        <f>IF(I984="","",IF(OR('Identificação da EG'!$B$7=0,'Identificação da EG'!$B$7=""),"",'Identificação da EG'!$B$7))</f>
        <v/>
      </c>
      <c r="C984" s="24" t="str">
        <f>IF(I984="","",IF(B984="","",VLOOKUP(B984,Auxiliar!$DK$23:$DL$45,2,0)))</f>
        <v/>
      </c>
      <c r="D984" s="24" t="str">
        <f>IF(I984="","",IF(OR('Identificação da EG'!$B$7=0,'Identificação da EG'!$B$7=""),"","Portugal"))</f>
        <v/>
      </c>
      <c r="E984" s="24" t="str">
        <f>IF(I984="","",'Identificação da EG'!$C$7)</f>
        <v/>
      </c>
      <c r="F984" s="24" t="str">
        <f>IF(I984="","",'Identificação da EG'!$E$7)</f>
        <v/>
      </c>
      <c r="G984" s="24" t="str">
        <f t="shared" si="46"/>
        <v/>
      </c>
      <c r="H984" s="24" t="str">
        <f>IF(I984="","",'Identificação da EG'!$D$7)</f>
        <v/>
      </c>
      <c r="I984" s="138" t="str">
        <f t="shared" si="48"/>
        <v/>
      </c>
      <c r="J984" s="138" t="str">
        <v/>
      </c>
      <c r="K984" s="138"/>
      <c r="L984" s="138" t="str">
        <v/>
      </c>
      <c r="M984" s="138"/>
      <c r="N984" s="138"/>
      <c r="O984" s="138" t="str">
        <v/>
      </c>
      <c r="P984" s="138" t="str">
        <v/>
      </c>
      <c r="Q984" s="138" t="str">
        <f>IF(L982="","","Nº de estabelecimentos abrangidos")</f>
        <v/>
      </c>
      <c r="R984" s="138" t="str">
        <f t="shared" si="47"/>
        <v/>
      </c>
      <c r="S984" s="138" t="str" cm="1">
        <f t="array" ref="S984">IF(ISBLANK(INDEX('Infraestruturas Recolha'!$AP$31:$AT$105,INT((ROWS($B$1:B8)-1)/5)+1,MOD(ROWS($B$1:B8)-1,5)+1)),"",INDEX('Infraestruturas Recolha'!$AP$31:$AT$105,INT((ROWS($B$1:B8)-1)/5)+1,MOD(ROWS($B$1:B8)-1,5)+1))</f>
        <v/>
      </c>
      <c r="T984" s="138" t="str">
        <f>IF(OR(L984="",'Infraestruturas Recolha'!$AQ$108="",'Infraestruturas Recolha'!$AQ$108="(máximo 300 carateres)"),"",'Infraestruturas Recolha'!$AQ$108)</f>
        <v/>
      </c>
    </row>
    <row r="985" spans="1:20">
      <c r="A985" s="24" t="str">
        <f>IF(I985="","",IF(OR('Identificação da EG'!$B$7=0,'Identificação da EG'!$B$7=""),"",Capa!$C$10))</f>
        <v/>
      </c>
      <c r="B985" s="24" t="str">
        <f>IF(I985="","",IF(OR('Identificação da EG'!$B$7=0,'Identificação da EG'!$B$7=""),"",'Identificação da EG'!$B$7))</f>
        <v/>
      </c>
      <c r="C985" s="24" t="str">
        <f>IF(I985="","",IF(B985="","",VLOOKUP(B985,Auxiliar!$DK$23:$DL$45,2,0)))</f>
        <v/>
      </c>
      <c r="D985" s="24" t="str">
        <f>IF(I985="","",IF(OR('Identificação da EG'!$B$7=0,'Identificação da EG'!$B$7=""),"","Portugal"))</f>
        <v/>
      </c>
      <c r="E985" s="24" t="str">
        <f>IF(I985="","",'Identificação da EG'!$C$7)</f>
        <v/>
      </c>
      <c r="F985" s="24" t="str">
        <f>IF(I985="","",'Identificação da EG'!$E$7)</f>
        <v/>
      </c>
      <c r="G985" s="24" t="str">
        <f t="shared" si="46"/>
        <v/>
      </c>
      <c r="H985" s="24" t="str">
        <f>IF(I985="","",'Identificação da EG'!$D$7)</f>
        <v/>
      </c>
      <c r="I985" s="138" t="str">
        <f t="shared" si="48"/>
        <v/>
      </c>
      <c r="J985" s="138" t="str">
        <v/>
      </c>
      <c r="K985" s="138"/>
      <c r="L985" s="138" t="str">
        <v/>
      </c>
      <c r="M985" s="138"/>
      <c r="N985" s="138"/>
      <c r="O985" s="138" t="str">
        <v/>
      </c>
      <c r="P985" s="138" t="str">
        <v/>
      </c>
      <c r="Q985" s="138" t="str">
        <f>IF(L983="","","Nº de alojamentos participantes")</f>
        <v/>
      </c>
      <c r="R985" s="138" t="str">
        <f t="shared" si="47"/>
        <v/>
      </c>
      <c r="S985" s="138" t="str" cm="1">
        <f t="array" ref="S985">IF(ISBLANK(INDEX('Infraestruturas Recolha'!$AP$31:$AT$105,INT((ROWS($B$1:B9)-1)/5)+1,MOD(ROWS($B$1:B9)-1,5)+1)),"",INDEX('Infraestruturas Recolha'!$AP$31:$AT$105,INT((ROWS($B$1:B9)-1)/5)+1,MOD(ROWS($B$1:B9)-1,5)+1))</f>
        <v/>
      </c>
      <c r="T985" s="138" t="str">
        <f>IF(OR(L985="",'Infraestruturas Recolha'!$AQ$108="",'Infraestruturas Recolha'!$AQ$108="(máximo 300 carateres)"),"",'Infraestruturas Recolha'!$AQ$108)</f>
        <v/>
      </c>
    </row>
    <row r="986" spans="1:20">
      <c r="A986" s="24" t="str">
        <f>IF(I986="","",IF(OR('Identificação da EG'!$B$7=0,'Identificação da EG'!$B$7=""),"",Capa!$C$10))</f>
        <v/>
      </c>
      <c r="B986" s="24" t="str">
        <f>IF(I986="","",IF(OR('Identificação da EG'!$B$7=0,'Identificação da EG'!$B$7=""),"",'Identificação da EG'!$B$7))</f>
        <v/>
      </c>
      <c r="C986" s="24" t="str">
        <f>IF(I986="","",IF(B986="","",VLOOKUP(B986,Auxiliar!$DK$23:$DL$45,2,0)))</f>
        <v/>
      </c>
      <c r="D986" s="24" t="str">
        <f>IF(I986="","",IF(OR('Identificação da EG'!$B$7=0,'Identificação da EG'!$B$7=""),"","Portugal"))</f>
        <v/>
      </c>
      <c r="E986" s="24" t="str">
        <f>IF(I986="","",'Identificação da EG'!$C$7)</f>
        <v/>
      </c>
      <c r="F986" s="24" t="str">
        <f>IF(I986="","",'Identificação da EG'!$E$7)</f>
        <v/>
      </c>
      <c r="G986" s="24" t="str">
        <f t="shared" si="46"/>
        <v/>
      </c>
      <c r="H986" s="24" t="str">
        <f>IF(I986="","",'Identificação da EG'!$D$7)</f>
        <v/>
      </c>
      <c r="I986" s="138" t="str">
        <f t="shared" si="48"/>
        <v/>
      </c>
      <c r="J986" s="138" t="str">
        <v/>
      </c>
      <c r="K986" s="138"/>
      <c r="L986" s="138" t="str">
        <v/>
      </c>
      <c r="M986" s="138"/>
      <c r="N986" s="138"/>
      <c r="O986" s="138" t="str">
        <v/>
      </c>
      <c r="P986" s="138" t="str">
        <v/>
      </c>
      <c r="Q986" s="138" t="str">
        <f>IF(L984="","","Nº de estabelecimentos participantes")</f>
        <v/>
      </c>
      <c r="R986" s="138" t="str">
        <f t="shared" si="47"/>
        <v/>
      </c>
      <c r="S986" s="138" t="str" cm="1">
        <f t="array" ref="S986">IF(ISBLANK(INDEX('Infraestruturas Recolha'!$AP$31:$AT$105,INT((ROWS($B$1:B10)-1)/5)+1,MOD(ROWS($B$1:B10)-1,5)+1)),"",INDEX('Infraestruturas Recolha'!$AP$31:$AT$105,INT((ROWS($B$1:B10)-1)/5)+1,MOD(ROWS($B$1:B10)-1,5)+1))</f>
        <v/>
      </c>
      <c r="T986" s="138" t="str">
        <f>IF(OR(L986="",'Infraestruturas Recolha'!$AQ$108="",'Infraestruturas Recolha'!$AQ$108="(máximo 300 carateres)"),"",'Infraestruturas Recolha'!$AQ$108)</f>
        <v/>
      </c>
    </row>
    <row r="987" spans="1:20">
      <c r="A987" s="24" t="str">
        <f>IF(I987="","",IF(OR('Identificação da EG'!$B$7=0,'Identificação da EG'!$B$7=""),"",Capa!$C$10))</f>
        <v/>
      </c>
      <c r="B987" s="24" t="str">
        <f>IF(I987="","",IF(OR('Identificação da EG'!$B$7=0,'Identificação da EG'!$B$7=""),"",'Identificação da EG'!$B$7))</f>
        <v/>
      </c>
      <c r="C987" s="24" t="str">
        <f>IF(I987="","",IF(B987="","",VLOOKUP(B987,Auxiliar!$DK$23:$DL$45,2,0)))</f>
        <v/>
      </c>
      <c r="D987" s="24" t="str">
        <f>IF(I987="","",IF(OR('Identificação da EG'!$B$7=0,'Identificação da EG'!$B$7=""),"","Portugal"))</f>
        <v/>
      </c>
      <c r="E987" s="24" t="str">
        <f>IF(I987="","",'Identificação da EG'!$C$7)</f>
        <v/>
      </c>
      <c r="F987" s="24" t="str">
        <f>IF(I987="","",'Identificação da EG'!$E$7)</f>
        <v/>
      </c>
      <c r="G987" s="24" t="str">
        <f t="shared" si="46"/>
        <v/>
      </c>
      <c r="H987" s="24" t="str">
        <f>IF(I987="","",'Identificação da EG'!$D$7)</f>
        <v/>
      </c>
      <c r="I987" s="138" t="str">
        <f t="shared" si="48"/>
        <v/>
      </c>
      <c r="J987" s="138" t="str">
        <v/>
      </c>
      <c r="K987" s="138"/>
      <c r="L987" s="138" t="str">
        <v/>
      </c>
      <c r="M987" s="138"/>
      <c r="N987" s="138"/>
      <c r="O987" s="138" t="str">
        <v/>
      </c>
      <c r="P987" s="138" t="str">
        <v/>
      </c>
      <c r="Q987" s="138" t="str">
        <f>IF(L987="","","Nº de pontos de recolha")</f>
        <v/>
      </c>
      <c r="R987" s="138" t="str">
        <f t="shared" si="47"/>
        <v/>
      </c>
      <c r="S987" s="138" t="str" cm="1">
        <f t="array" ref="S987">IF(ISBLANK(INDEX('Infraestruturas Recolha'!$AP$31:$AT$105,INT((ROWS($B$1:B11)-1)/5)+1,MOD(ROWS($B$1:B11)-1,5)+1)),"",INDEX('Infraestruturas Recolha'!$AP$31:$AT$105,INT((ROWS($B$1:B11)-1)/5)+1,MOD(ROWS($B$1:B11)-1,5)+1))</f>
        <v/>
      </c>
      <c r="T987" s="138" t="str">
        <f>IF(OR(L987="",'Infraestruturas Recolha'!$AQ$108="",'Infraestruturas Recolha'!$AQ$108="(máximo 300 carateres)"),"",'Infraestruturas Recolha'!$AQ$108)</f>
        <v/>
      </c>
    </row>
    <row r="988" spans="1:20">
      <c r="A988" s="24" t="str">
        <f>IF(I988="","",IF(OR('Identificação da EG'!$B$7=0,'Identificação da EG'!$B$7=""),"",Capa!$C$10))</f>
        <v/>
      </c>
      <c r="B988" s="24" t="str">
        <f>IF(I988="","",IF(OR('Identificação da EG'!$B$7=0,'Identificação da EG'!$B$7=""),"",'Identificação da EG'!$B$7))</f>
        <v/>
      </c>
      <c r="C988" s="24" t="str">
        <f>IF(I988="","",IF(B988="","",VLOOKUP(B988,Auxiliar!$DK$23:$DL$45,2,0)))</f>
        <v/>
      </c>
      <c r="D988" s="24" t="str">
        <f>IF(I988="","",IF(OR('Identificação da EG'!$B$7=0,'Identificação da EG'!$B$7=""),"","Portugal"))</f>
        <v/>
      </c>
      <c r="E988" s="24" t="str">
        <f>IF(I988="","",'Identificação da EG'!$C$7)</f>
        <v/>
      </c>
      <c r="F988" s="24" t="str">
        <f>IF(I988="","",'Identificação da EG'!$E$7)</f>
        <v/>
      </c>
      <c r="G988" s="24" t="str">
        <f t="shared" si="46"/>
        <v/>
      </c>
      <c r="H988" s="24" t="str">
        <f>IF(I988="","",'Identificação da EG'!$D$7)</f>
        <v/>
      </c>
      <c r="I988" s="138" t="str">
        <f t="shared" si="48"/>
        <v/>
      </c>
      <c r="J988" s="138" t="str">
        <v/>
      </c>
      <c r="K988" s="138"/>
      <c r="L988" s="138" t="str">
        <v/>
      </c>
      <c r="M988" s="138"/>
      <c r="N988" s="138"/>
      <c r="O988" s="138" t="str">
        <v/>
      </c>
      <c r="P988" s="138" t="str">
        <v/>
      </c>
      <c r="Q988" s="138" t="str">
        <f>IF(L987="","","Nº de alojamentos abrangidos")</f>
        <v/>
      </c>
      <c r="R988" s="138" t="str">
        <f t="shared" si="47"/>
        <v/>
      </c>
      <c r="S988" s="138" t="str" cm="1">
        <f t="array" ref="S988">IF(ISBLANK(INDEX('Infraestruturas Recolha'!$AP$31:$AT$105,INT((ROWS($B$1:B12)-1)/5)+1,MOD(ROWS($B$1:B12)-1,5)+1)),"",INDEX('Infraestruturas Recolha'!$AP$31:$AT$105,INT((ROWS($B$1:B12)-1)/5)+1,MOD(ROWS($B$1:B12)-1,5)+1))</f>
        <v/>
      </c>
      <c r="T988" s="138" t="str">
        <f>IF(OR(L988="",'Infraestruturas Recolha'!$AQ$108="",'Infraestruturas Recolha'!$AQ$108="(máximo 300 carateres)"),"",'Infraestruturas Recolha'!$AQ$108)</f>
        <v/>
      </c>
    </row>
    <row r="989" spans="1:20">
      <c r="A989" s="24" t="str">
        <f>IF(I989="","",IF(OR('Identificação da EG'!$B$7=0,'Identificação da EG'!$B$7=""),"",Capa!$C$10))</f>
        <v/>
      </c>
      <c r="B989" s="24" t="str">
        <f>IF(I989="","",IF(OR('Identificação da EG'!$B$7=0,'Identificação da EG'!$B$7=""),"",'Identificação da EG'!$B$7))</f>
        <v/>
      </c>
      <c r="C989" s="24" t="str">
        <f>IF(I989="","",IF(B989="","",VLOOKUP(B989,Auxiliar!$DK$23:$DL$45,2,0)))</f>
        <v/>
      </c>
      <c r="D989" s="24" t="str">
        <f>IF(I989="","",IF(OR('Identificação da EG'!$B$7=0,'Identificação da EG'!$B$7=""),"","Portugal"))</f>
        <v/>
      </c>
      <c r="E989" s="24" t="str">
        <f>IF(I989="","",'Identificação da EG'!$C$7)</f>
        <v/>
      </c>
      <c r="F989" s="24" t="str">
        <f>IF(I989="","",'Identificação da EG'!$E$7)</f>
        <v/>
      </c>
      <c r="G989" s="24" t="str">
        <f t="shared" si="46"/>
        <v/>
      </c>
      <c r="H989" s="24" t="str">
        <f>IF(I989="","",'Identificação da EG'!$D$7)</f>
        <v/>
      </c>
      <c r="I989" s="138" t="str">
        <f t="shared" si="48"/>
        <v/>
      </c>
      <c r="J989" s="138" t="str">
        <v/>
      </c>
      <c r="K989" s="138"/>
      <c r="L989" s="138" t="str">
        <v/>
      </c>
      <c r="M989" s="138"/>
      <c r="N989" s="138"/>
      <c r="O989" s="138" t="str">
        <v/>
      </c>
      <c r="P989" s="138" t="str">
        <v/>
      </c>
      <c r="Q989" s="138" t="str">
        <f>IF(L987="","","Nº de estabelecimentos abrangidos")</f>
        <v/>
      </c>
      <c r="R989" s="138" t="str">
        <f t="shared" si="47"/>
        <v/>
      </c>
      <c r="S989" s="138" t="str" cm="1">
        <f t="array" ref="S989">IF(ISBLANK(INDEX('Infraestruturas Recolha'!$AP$31:$AT$105,INT((ROWS($B$1:B13)-1)/5)+1,MOD(ROWS($B$1:B13)-1,5)+1)),"",INDEX('Infraestruturas Recolha'!$AP$31:$AT$105,INT((ROWS($B$1:B13)-1)/5)+1,MOD(ROWS($B$1:B13)-1,5)+1))</f>
        <v/>
      </c>
      <c r="T989" s="138" t="str">
        <f>IF(OR(L989="",'Infraestruturas Recolha'!$AQ$108="",'Infraestruturas Recolha'!$AQ$108="(máximo 300 carateres)"),"",'Infraestruturas Recolha'!$AQ$108)</f>
        <v/>
      </c>
    </row>
    <row r="990" spans="1:20">
      <c r="A990" s="24" t="str">
        <f>IF(I990="","",IF(OR('Identificação da EG'!$B$7=0,'Identificação da EG'!$B$7=""),"",Capa!$C$10))</f>
        <v/>
      </c>
      <c r="B990" s="24" t="str">
        <f>IF(I990="","",IF(OR('Identificação da EG'!$B$7=0,'Identificação da EG'!$B$7=""),"",'Identificação da EG'!$B$7))</f>
        <v/>
      </c>
      <c r="C990" s="24" t="str">
        <f>IF(I990="","",IF(B990="","",VLOOKUP(B990,Auxiliar!$DK$23:$DL$45,2,0)))</f>
        <v/>
      </c>
      <c r="D990" s="24" t="str">
        <f>IF(I990="","",IF(OR('Identificação da EG'!$B$7=0,'Identificação da EG'!$B$7=""),"","Portugal"))</f>
        <v/>
      </c>
      <c r="E990" s="24" t="str">
        <f>IF(I990="","",'Identificação da EG'!$C$7)</f>
        <v/>
      </c>
      <c r="F990" s="24" t="str">
        <f>IF(I990="","",'Identificação da EG'!$E$7)</f>
        <v/>
      </c>
      <c r="G990" s="24" t="str">
        <f t="shared" si="46"/>
        <v/>
      </c>
      <c r="H990" s="24" t="str">
        <f>IF(I990="","",'Identificação da EG'!$D$7)</f>
        <v/>
      </c>
      <c r="I990" s="138" t="str">
        <f t="shared" si="48"/>
        <v/>
      </c>
      <c r="J990" s="138" t="str">
        <v/>
      </c>
      <c r="K990" s="138"/>
      <c r="L990" s="138" t="str">
        <v/>
      </c>
      <c r="M990" s="138"/>
      <c r="N990" s="138"/>
      <c r="O990" s="138" t="str">
        <v/>
      </c>
      <c r="P990" s="138" t="str">
        <v/>
      </c>
      <c r="Q990" s="138" t="str">
        <f>IF(L988="","","Nº de alojamentos participantes")</f>
        <v/>
      </c>
      <c r="R990" s="138" t="str">
        <f t="shared" si="47"/>
        <v/>
      </c>
      <c r="S990" s="138" t="str" cm="1">
        <f t="array" ref="S990">IF(ISBLANK(INDEX('Infraestruturas Recolha'!$AP$31:$AT$105,INT((ROWS($B$1:B14)-1)/5)+1,MOD(ROWS($B$1:B14)-1,5)+1)),"",INDEX('Infraestruturas Recolha'!$AP$31:$AT$105,INT((ROWS($B$1:B14)-1)/5)+1,MOD(ROWS($B$1:B14)-1,5)+1))</f>
        <v/>
      </c>
      <c r="T990" s="138" t="str">
        <f>IF(OR(L990="",'Infraestruturas Recolha'!$AQ$108="",'Infraestruturas Recolha'!$AQ$108="(máximo 300 carateres)"),"",'Infraestruturas Recolha'!$AQ$108)</f>
        <v/>
      </c>
    </row>
    <row r="991" spans="1:20">
      <c r="A991" s="24" t="str">
        <f>IF(I991="","",IF(OR('Identificação da EG'!$B$7=0,'Identificação da EG'!$B$7=""),"",Capa!$C$10))</f>
        <v/>
      </c>
      <c r="B991" s="24" t="str">
        <f>IF(I991="","",IF(OR('Identificação da EG'!$B$7=0,'Identificação da EG'!$B$7=""),"",'Identificação da EG'!$B$7))</f>
        <v/>
      </c>
      <c r="C991" s="24" t="str">
        <f>IF(I991="","",IF(B991="","",VLOOKUP(B991,Auxiliar!$DK$23:$DL$45,2,0)))</f>
        <v/>
      </c>
      <c r="D991" s="24" t="str">
        <f>IF(I991="","",IF(OR('Identificação da EG'!$B$7=0,'Identificação da EG'!$B$7=""),"","Portugal"))</f>
        <v/>
      </c>
      <c r="E991" s="24" t="str">
        <f>IF(I991="","",'Identificação da EG'!$C$7)</f>
        <v/>
      </c>
      <c r="F991" s="24" t="str">
        <f>IF(I991="","",'Identificação da EG'!$E$7)</f>
        <v/>
      </c>
      <c r="G991" s="24" t="str">
        <f t="shared" si="46"/>
        <v/>
      </c>
      <c r="H991" s="24" t="str">
        <f>IF(I991="","",'Identificação da EG'!$D$7)</f>
        <v/>
      </c>
      <c r="I991" s="138" t="str">
        <f t="shared" si="48"/>
        <v/>
      </c>
      <c r="J991" s="138" t="str">
        <v/>
      </c>
      <c r="K991" s="138"/>
      <c r="L991" s="138" t="str">
        <v/>
      </c>
      <c r="M991" s="138"/>
      <c r="N991" s="138"/>
      <c r="O991" s="138" t="str">
        <v/>
      </c>
      <c r="P991" s="138" t="str">
        <v/>
      </c>
      <c r="Q991" s="138" t="str">
        <f>IF(L989="","","Nº de estabelecimentos participantes")</f>
        <v/>
      </c>
      <c r="R991" s="138" t="str">
        <f t="shared" si="47"/>
        <v/>
      </c>
      <c r="S991" s="138" t="str" cm="1">
        <f t="array" ref="S991">IF(ISBLANK(INDEX('Infraestruturas Recolha'!$AP$31:$AT$105,INT((ROWS($B$1:B15)-1)/5)+1,MOD(ROWS($B$1:B15)-1,5)+1)),"",INDEX('Infraestruturas Recolha'!$AP$31:$AT$105,INT((ROWS($B$1:B15)-1)/5)+1,MOD(ROWS($B$1:B15)-1,5)+1))</f>
        <v/>
      </c>
      <c r="T991" s="138" t="str">
        <f>IF(OR(L991="",'Infraestruturas Recolha'!$AQ$108="",'Infraestruturas Recolha'!$AQ$108="(máximo 300 carateres)"),"",'Infraestruturas Recolha'!$AQ$108)</f>
        <v/>
      </c>
    </row>
    <row r="992" spans="1:20">
      <c r="A992" s="24" t="str">
        <f>IF(I992="","",IF(OR('Identificação da EG'!$B$7=0,'Identificação da EG'!$B$7=""),"",Capa!$C$10))</f>
        <v/>
      </c>
      <c r="B992" s="24" t="str">
        <f>IF(I992="","",IF(OR('Identificação da EG'!$B$7=0,'Identificação da EG'!$B$7=""),"",'Identificação da EG'!$B$7))</f>
        <v/>
      </c>
      <c r="C992" s="24" t="str">
        <f>IF(I992="","",IF(B992="","",VLOOKUP(B992,Auxiliar!$DK$23:$DL$45,2,0)))</f>
        <v/>
      </c>
      <c r="D992" s="24" t="str">
        <f>IF(I992="","",IF(OR('Identificação da EG'!$B$7=0,'Identificação da EG'!$B$7=""),"","Portugal"))</f>
        <v/>
      </c>
      <c r="E992" s="24" t="str">
        <f>IF(I992="","",'Identificação da EG'!$C$7)</f>
        <v/>
      </c>
      <c r="F992" s="24" t="str">
        <f>IF(I992="","",'Identificação da EG'!$E$7)</f>
        <v/>
      </c>
      <c r="G992" s="24" t="str">
        <f t="shared" si="46"/>
        <v/>
      </c>
      <c r="H992" s="24" t="str">
        <f>IF(I992="","",'Identificação da EG'!$D$7)</f>
        <v/>
      </c>
      <c r="I992" s="138" t="str">
        <f t="shared" si="48"/>
        <v/>
      </c>
      <c r="J992" s="138" t="str">
        <v/>
      </c>
      <c r="K992" s="138"/>
      <c r="L992" s="138" t="str">
        <v/>
      </c>
      <c r="M992" s="138"/>
      <c r="N992" s="138"/>
      <c r="O992" s="138" t="str">
        <v/>
      </c>
      <c r="P992" s="138" t="str">
        <v/>
      </c>
      <c r="Q992" s="138" t="str">
        <f>IF(L992="","","Nº de pontos de recolha")</f>
        <v/>
      </c>
      <c r="R992" s="138" t="str">
        <f t="shared" si="47"/>
        <v/>
      </c>
      <c r="S992" s="138" t="str" cm="1">
        <f t="array" ref="S992">IF(ISBLANK(INDEX('Infraestruturas Recolha'!$AP$31:$AT$105,INT((ROWS($B$1:B16)-1)/5)+1,MOD(ROWS($B$1:B16)-1,5)+1)),"",INDEX('Infraestruturas Recolha'!$AP$31:$AT$105,INT((ROWS($B$1:B16)-1)/5)+1,MOD(ROWS($B$1:B16)-1,5)+1))</f>
        <v/>
      </c>
      <c r="T992" s="138" t="str">
        <f>IF(OR(L992="",'Infraestruturas Recolha'!$AQ$108="",'Infraestruturas Recolha'!$AQ$108="(máximo 300 carateres)"),"",'Infraestruturas Recolha'!$AQ$108)</f>
        <v/>
      </c>
    </row>
    <row r="993" spans="1:20">
      <c r="A993" s="24" t="str">
        <f>IF(I993="","",IF(OR('Identificação da EG'!$B$7=0,'Identificação da EG'!$B$7=""),"",Capa!$C$10))</f>
        <v/>
      </c>
      <c r="B993" s="24" t="str">
        <f>IF(I993="","",IF(OR('Identificação da EG'!$B$7=0,'Identificação da EG'!$B$7=""),"",'Identificação da EG'!$B$7))</f>
        <v/>
      </c>
      <c r="C993" s="24" t="str">
        <f>IF(I993="","",IF(B993="","",VLOOKUP(B993,Auxiliar!$DK$23:$DL$45,2,0)))</f>
        <v/>
      </c>
      <c r="D993" s="24" t="str">
        <f>IF(I993="","",IF(OR('Identificação da EG'!$B$7=0,'Identificação da EG'!$B$7=""),"","Portugal"))</f>
        <v/>
      </c>
      <c r="E993" s="24" t="str">
        <f>IF(I993="","",'Identificação da EG'!$C$7)</f>
        <v/>
      </c>
      <c r="F993" s="24" t="str">
        <f>IF(I993="","",'Identificação da EG'!$E$7)</f>
        <v/>
      </c>
      <c r="G993" s="24" t="str">
        <f t="shared" si="46"/>
        <v/>
      </c>
      <c r="H993" s="24" t="str">
        <f>IF(I993="","",'Identificação da EG'!$D$7)</f>
        <v/>
      </c>
      <c r="I993" s="138" t="str">
        <f t="shared" si="48"/>
        <v/>
      </c>
      <c r="J993" s="138" t="str">
        <v/>
      </c>
      <c r="K993" s="138"/>
      <c r="L993" s="138" t="str">
        <v/>
      </c>
      <c r="M993" s="138"/>
      <c r="N993" s="138"/>
      <c r="O993" s="138" t="str">
        <v/>
      </c>
      <c r="P993" s="138" t="str">
        <v/>
      </c>
      <c r="Q993" s="138" t="str">
        <f>IF(L992="","","Nº de alojamentos abrangidos")</f>
        <v/>
      </c>
      <c r="R993" s="138" t="str">
        <f t="shared" si="47"/>
        <v/>
      </c>
      <c r="S993" s="138" t="str" cm="1">
        <f t="array" ref="S993">IF(ISBLANK(INDEX('Infraestruturas Recolha'!$AP$31:$AT$105,INT((ROWS($B$1:B17)-1)/5)+1,MOD(ROWS($B$1:B17)-1,5)+1)),"",INDEX('Infraestruturas Recolha'!$AP$31:$AT$105,INT((ROWS($B$1:B17)-1)/5)+1,MOD(ROWS($B$1:B17)-1,5)+1))</f>
        <v/>
      </c>
      <c r="T993" s="138" t="str">
        <f>IF(OR(L993="",'Infraestruturas Recolha'!$AQ$108="",'Infraestruturas Recolha'!$AQ$108="(máximo 300 carateres)"),"",'Infraestruturas Recolha'!$AQ$108)</f>
        <v/>
      </c>
    </row>
    <row r="994" spans="1:20">
      <c r="A994" s="24" t="str">
        <f>IF(I994="","",IF(OR('Identificação da EG'!$B$7=0,'Identificação da EG'!$B$7=""),"",Capa!$C$10))</f>
        <v/>
      </c>
      <c r="B994" s="24" t="str">
        <f>IF(I994="","",IF(OR('Identificação da EG'!$B$7=0,'Identificação da EG'!$B$7=""),"",'Identificação da EG'!$B$7))</f>
        <v/>
      </c>
      <c r="C994" s="24" t="str">
        <f>IF(I994="","",IF(B994="","",VLOOKUP(B994,Auxiliar!$DK$23:$DL$45,2,0)))</f>
        <v/>
      </c>
      <c r="D994" s="24" t="str">
        <f>IF(I994="","",IF(OR('Identificação da EG'!$B$7=0,'Identificação da EG'!$B$7=""),"","Portugal"))</f>
        <v/>
      </c>
      <c r="E994" s="24" t="str">
        <f>IF(I994="","",'Identificação da EG'!$C$7)</f>
        <v/>
      </c>
      <c r="F994" s="24" t="str">
        <f>IF(I994="","",'Identificação da EG'!$E$7)</f>
        <v/>
      </c>
      <c r="G994" s="24" t="str">
        <f t="shared" si="46"/>
        <v/>
      </c>
      <c r="H994" s="24" t="str">
        <f>IF(I994="","",'Identificação da EG'!$D$7)</f>
        <v/>
      </c>
      <c r="I994" s="138" t="str">
        <f t="shared" si="48"/>
        <v/>
      </c>
      <c r="J994" s="138" t="str">
        <v/>
      </c>
      <c r="K994" s="138"/>
      <c r="L994" s="138" t="str">
        <v/>
      </c>
      <c r="M994" s="138"/>
      <c r="N994" s="138"/>
      <c r="O994" s="138" t="str">
        <v/>
      </c>
      <c r="P994" s="138" t="str">
        <v/>
      </c>
      <c r="Q994" s="138" t="str">
        <f>IF(L992="","","Nº de estabelecimentos abrangidos")</f>
        <v/>
      </c>
      <c r="R994" s="138" t="str">
        <f t="shared" si="47"/>
        <v/>
      </c>
      <c r="S994" s="138" t="str" cm="1">
        <f t="array" ref="S994">IF(ISBLANK(INDEX('Infraestruturas Recolha'!$AP$31:$AT$105,INT((ROWS($B$1:B18)-1)/5)+1,MOD(ROWS($B$1:B18)-1,5)+1)),"",INDEX('Infraestruturas Recolha'!$AP$31:$AT$105,INT((ROWS($B$1:B18)-1)/5)+1,MOD(ROWS($B$1:B18)-1,5)+1))</f>
        <v/>
      </c>
      <c r="T994" s="138" t="str">
        <f>IF(OR(L994="",'Infraestruturas Recolha'!$AQ$108="",'Infraestruturas Recolha'!$AQ$108="(máximo 300 carateres)"),"",'Infraestruturas Recolha'!$AQ$108)</f>
        <v/>
      </c>
    </row>
    <row r="995" spans="1:20">
      <c r="A995" s="24" t="str">
        <f>IF(I995="","",IF(OR('Identificação da EG'!$B$7=0,'Identificação da EG'!$B$7=""),"",Capa!$C$10))</f>
        <v/>
      </c>
      <c r="B995" s="24" t="str">
        <f>IF(I995="","",IF(OR('Identificação da EG'!$B$7=0,'Identificação da EG'!$B$7=""),"",'Identificação da EG'!$B$7))</f>
        <v/>
      </c>
      <c r="C995" s="24" t="str">
        <f>IF(I995="","",IF(B995="","",VLOOKUP(B995,Auxiliar!$DK$23:$DL$45,2,0)))</f>
        <v/>
      </c>
      <c r="D995" s="24" t="str">
        <f>IF(I995="","",IF(OR('Identificação da EG'!$B$7=0,'Identificação da EG'!$B$7=""),"","Portugal"))</f>
        <v/>
      </c>
      <c r="E995" s="24" t="str">
        <f>IF(I995="","",'Identificação da EG'!$C$7)</f>
        <v/>
      </c>
      <c r="F995" s="24" t="str">
        <f>IF(I995="","",'Identificação da EG'!$E$7)</f>
        <v/>
      </c>
      <c r="G995" s="24" t="str">
        <f t="shared" si="46"/>
        <v/>
      </c>
      <c r="H995" s="24" t="str">
        <f>IF(I995="","",'Identificação da EG'!$D$7)</f>
        <v/>
      </c>
      <c r="I995" s="138" t="str">
        <f t="shared" si="48"/>
        <v/>
      </c>
      <c r="J995" s="138" t="str">
        <v/>
      </c>
      <c r="K995" s="138"/>
      <c r="L995" s="138" t="str">
        <v/>
      </c>
      <c r="M995" s="138"/>
      <c r="N995" s="138"/>
      <c r="O995" s="138" t="str">
        <v/>
      </c>
      <c r="P995" s="138" t="str">
        <v/>
      </c>
      <c r="Q995" s="138" t="str">
        <f>IF(L993="","","Nº de alojamentos participantes")</f>
        <v/>
      </c>
      <c r="R995" s="138" t="str">
        <f t="shared" si="47"/>
        <v/>
      </c>
      <c r="S995" s="138" t="str" cm="1">
        <f t="array" ref="S995">IF(ISBLANK(INDEX('Infraestruturas Recolha'!$AP$31:$AT$105,INT((ROWS($B$1:B19)-1)/5)+1,MOD(ROWS($B$1:B19)-1,5)+1)),"",INDEX('Infraestruturas Recolha'!$AP$31:$AT$105,INT((ROWS($B$1:B19)-1)/5)+1,MOD(ROWS($B$1:B19)-1,5)+1))</f>
        <v/>
      </c>
      <c r="T995" s="138" t="str">
        <f>IF(OR(L995="",'Infraestruturas Recolha'!$AQ$108="",'Infraestruturas Recolha'!$AQ$108="(máximo 300 carateres)"),"",'Infraestruturas Recolha'!$AQ$108)</f>
        <v/>
      </c>
    </row>
    <row r="996" spans="1:20">
      <c r="A996" s="24" t="str">
        <f>IF(I996="","",IF(OR('Identificação da EG'!$B$7=0,'Identificação da EG'!$B$7=""),"",Capa!$C$10))</f>
        <v/>
      </c>
      <c r="B996" s="24" t="str">
        <f>IF(I996="","",IF(OR('Identificação da EG'!$B$7=0,'Identificação da EG'!$B$7=""),"",'Identificação da EG'!$B$7))</f>
        <v/>
      </c>
      <c r="C996" s="24" t="str">
        <f>IF(I996="","",IF(B996="","",VLOOKUP(B996,Auxiliar!$DK$23:$DL$45,2,0)))</f>
        <v/>
      </c>
      <c r="D996" s="24" t="str">
        <f>IF(I996="","",IF(OR('Identificação da EG'!$B$7=0,'Identificação da EG'!$B$7=""),"","Portugal"))</f>
        <v/>
      </c>
      <c r="E996" s="24" t="str">
        <f>IF(I996="","",'Identificação da EG'!$C$7)</f>
        <v/>
      </c>
      <c r="F996" s="24" t="str">
        <f>IF(I996="","",'Identificação da EG'!$E$7)</f>
        <v/>
      </c>
      <c r="G996" s="24" t="str">
        <f t="shared" si="46"/>
        <v/>
      </c>
      <c r="H996" s="24" t="str">
        <f>IF(I996="","",'Identificação da EG'!$D$7)</f>
        <v/>
      </c>
      <c r="I996" s="138" t="str">
        <f t="shared" si="48"/>
        <v/>
      </c>
      <c r="J996" s="138" t="str">
        <v/>
      </c>
      <c r="K996" s="138"/>
      <c r="L996" s="138" t="str">
        <v/>
      </c>
      <c r="M996" s="138"/>
      <c r="N996" s="138"/>
      <c r="O996" s="138" t="str">
        <v/>
      </c>
      <c r="P996" s="138" t="str">
        <v/>
      </c>
      <c r="Q996" s="138" t="str">
        <f>IF(L994="","","Nº de estabelecimentos participantes")</f>
        <v/>
      </c>
      <c r="R996" s="138" t="str">
        <f t="shared" si="47"/>
        <v/>
      </c>
      <c r="S996" s="138" t="str" cm="1">
        <f t="array" ref="S996">IF(ISBLANK(INDEX('Infraestruturas Recolha'!$AP$31:$AT$105,INT((ROWS($B$1:B20)-1)/5)+1,MOD(ROWS($B$1:B20)-1,5)+1)),"",INDEX('Infraestruturas Recolha'!$AP$31:$AT$105,INT((ROWS($B$1:B20)-1)/5)+1,MOD(ROWS($B$1:B20)-1,5)+1))</f>
        <v/>
      </c>
      <c r="T996" s="138" t="str">
        <f>IF(OR(L996="",'Infraestruturas Recolha'!$AQ$108="",'Infraestruturas Recolha'!$AQ$108="(máximo 300 carateres)"),"",'Infraestruturas Recolha'!$AQ$108)</f>
        <v/>
      </c>
    </row>
    <row r="997" spans="1:20">
      <c r="A997" s="24" t="str">
        <f>IF(I997="","",IF(OR('Identificação da EG'!$B$7=0,'Identificação da EG'!$B$7=""),"",Capa!$C$10))</f>
        <v/>
      </c>
      <c r="B997" s="24" t="str">
        <f>IF(I997="","",IF(OR('Identificação da EG'!$B$7=0,'Identificação da EG'!$B$7=""),"",'Identificação da EG'!$B$7))</f>
        <v/>
      </c>
      <c r="C997" s="24" t="str">
        <f>IF(I997="","",IF(B997="","",VLOOKUP(B997,Auxiliar!$DK$23:$DL$45,2,0)))</f>
        <v/>
      </c>
      <c r="D997" s="24" t="str">
        <f>IF(I997="","",IF(OR('Identificação da EG'!$B$7=0,'Identificação da EG'!$B$7=""),"","Portugal"))</f>
        <v/>
      </c>
      <c r="E997" s="24" t="str">
        <f>IF(I997="","",'Identificação da EG'!$C$7)</f>
        <v/>
      </c>
      <c r="F997" s="24" t="str">
        <f>IF(I997="","",'Identificação da EG'!$E$7)</f>
        <v/>
      </c>
      <c r="G997" s="24" t="str">
        <f t="shared" si="46"/>
        <v/>
      </c>
      <c r="H997" s="24" t="str">
        <f>IF(I997="","",'Identificação da EG'!$D$7)</f>
        <v/>
      </c>
      <c r="I997" s="138" t="str">
        <f t="shared" si="48"/>
        <v/>
      </c>
      <c r="J997" s="138" t="str">
        <v/>
      </c>
      <c r="K997" s="138"/>
      <c r="L997" s="138" t="str">
        <v/>
      </c>
      <c r="M997" s="138"/>
      <c r="N997" s="138"/>
      <c r="O997" s="138" t="str">
        <v/>
      </c>
      <c r="P997" s="138" t="str">
        <v/>
      </c>
      <c r="Q997" s="138" t="str">
        <f>IF(L997="","","Nº de pontos de recolha")</f>
        <v/>
      </c>
      <c r="R997" s="138" t="str">
        <f t="shared" si="47"/>
        <v/>
      </c>
      <c r="S997" s="138" t="str" cm="1">
        <f t="array" ref="S997">IF(ISBLANK(INDEX('Infraestruturas Recolha'!$AP$31:$AT$105,INT((ROWS($B$1:B21)-1)/5)+1,MOD(ROWS($B$1:B21)-1,5)+1)),"",INDEX('Infraestruturas Recolha'!$AP$31:$AT$105,INT((ROWS($B$1:B21)-1)/5)+1,MOD(ROWS($B$1:B21)-1,5)+1))</f>
        <v/>
      </c>
      <c r="T997" s="138" t="str">
        <f>IF(OR(L997="",'Infraestruturas Recolha'!$AQ$108="",'Infraestruturas Recolha'!$AQ$108="(máximo 300 carateres)"),"",'Infraestruturas Recolha'!$AQ$108)</f>
        <v/>
      </c>
    </row>
    <row r="998" spans="1:20">
      <c r="A998" s="24" t="str">
        <f>IF(I998="","",IF(OR('Identificação da EG'!$B$7=0,'Identificação da EG'!$B$7=""),"",Capa!$C$10))</f>
        <v/>
      </c>
      <c r="B998" s="24" t="str">
        <f>IF(I998="","",IF(OR('Identificação da EG'!$B$7=0,'Identificação da EG'!$B$7=""),"",'Identificação da EG'!$B$7))</f>
        <v/>
      </c>
      <c r="C998" s="24" t="str">
        <f>IF(I998="","",IF(B998="","",VLOOKUP(B998,Auxiliar!$DK$23:$DL$45,2,0)))</f>
        <v/>
      </c>
      <c r="D998" s="24" t="str">
        <f>IF(I998="","",IF(OR('Identificação da EG'!$B$7=0,'Identificação da EG'!$B$7=""),"","Portugal"))</f>
        <v/>
      </c>
      <c r="E998" s="24" t="str">
        <f>IF(I998="","",'Identificação da EG'!$C$7)</f>
        <v/>
      </c>
      <c r="F998" s="24" t="str">
        <f>IF(I998="","",'Identificação da EG'!$E$7)</f>
        <v/>
      </c>
      <c r="G998" s="24" t="str">
        <f t="shared" si="46"/>
        <v/>
      </c>
      <c r="H998" s="24" t="str">
        <f>IF(I998="","",'Identificação da EG'!$D$7)</f>
        <v/>
      </c>
      <c r="I998" s="138" t="str">
        <f t="shared" si="48"/>
        <v/>
      </c>
      <c r="J998" s="138" t="str">
        <v/>
      </c>
      <c r="K998" s="138"/>
      <c r="L998" s="138" t="str">
        <v/>
      </c>
      <c r="M998" s="138"/>
      <c r="N998" s="138"/>
      <c r="O998" s="138" t="str">
        <v/>
      </c>
      <c r="P998" s="138" t="str">
        <v/>
      </c>
      <c r="Q998" s="138" t="str">
        <f>IF(L997="","","Nº de alojamentos abrangidos")</f>
        <v/>
      </c>
      <c r="R998" s="138" t="str">
        <f t="shared" si="47"/>
        <v/>
      </c>
      <c r="S998" s="138" t="str" cm="1">
        <f t="array" ref="S998">IF(ISBLANK(INDEX('Infraestruturas Recolha'!$AP$31:$AT$105,INT((ROWS($B$1:B22)-1)/5)+1,MOD(ROWS($B$1:B22)-1,5)+1)),"",INDEX('Infraestruturas Recolha'!$AP$31:$AT$105,INT((ROWS($B$1:B22)-1)/5)+1,MOD(ROWS($B$1:B22)-1,5)+1))</f>
        <v/>
      </c>
      <c r="T998" s="138" t="str">
        <f>IF(OR(L998="",'Infraestruturas Recolha'!$AQ$108="",'Infraestruturas Recolha'!$AQ$108="(máximo 300 carateres)"),"",'Infraestruturas Recolha'!$AQ$108)</f>
        <v/>
      </c>
    </row>
    <row r="999" spans="1:20">
      <c r="A999" s="24" t="str">
        <f>IF(I999="","",IF(OR('Identificação da EG'!$B$7=0,'Identificação da EG'!$B$7=""),"",Capa!$C$10))</f>
        <v/>
      </c>
      <c r="B999" s="24" t="str">
        <f>IF(I999="","",IF(OR('Identificação da EG'!$B$7=0,'Identificação da EG'!$B$7=""),"",'Identificação da EG'!$B$7))</f>
        <v/>
      </c>
      <c r="C999" s="24" t="str">
        <f>IF(I999="","",IF(B999="","",VLOOKUP(B999,Auxiliar!$DK$23:$DL$45,2,0)))</f>
        <v/>
      </c>
      <c r="D999" s="24" t="str">
        <f>IF(I999="","",IF(OR('Identificação da EG'!$B$7=0,'Identificação da EG'!$B$7=""),"","Portugal"))</f>
        <v/>
      </c>
      <c r="E999" s="24" t="str">
        <f>IF(I999="","",'Identificação da EG'!$C$7)</f>
        <v/>
      </c>
      <c r="F999" s="24" t="str">
        <f>IF(I999="","",'Identificação da EG'!$E$7)</f>
        <v/>
      </c>
      <c r="G999" s="24" t="str">
        <f t="shared" si="46"/>
        <v/>
      </c>
      <c r="H999" s="24" t="str">
        <f>IF(I999="","",'Identificação da EG'!$D$7)</f>
        <v/>
      </c>
      <c r="I999" s="138" t="str">
        <f t="shared" si="48"/>
        <v/>
      </c>
      <c r="J999" s="138" t="str">
        <v/>
      </c>
      <c r="K999" s="138"/>
      <c r="L999" s="138" t="str">
        <v/>
      </c>
      <c r="M999" s="138"/>
      <c r="N999" s="138"/>
      <c r="O999" s="138" t="str">
        <v/>
      </c>
      <c r="P999" s="138" t="str">
        <v/>
      </c>
      <c r="Q999" s="138" t="str">
        <f>IF(L997="","","Nº de estabelecimentos abrangidos")</f>
        <v/>
      </c>
      <c r="R999" s="138" t="str">
        <f t="shared" si="47"/>
        <v/>
      </c>
      <c r="S999" s="138" t="str" cm="1">
        <f t="array" ref="S999">IF(ISBLANK(INDEX('Infraestruturas Recolha'!$AP$31:$AT$105,INT((ROWS($B$1:B23)-1)/5)+1,MOD(ROWS($B$1:B23)-1,5)+1)),"",INDEX('Infraestruturas Recolha'!$AP$31:$AT$105,INT((ROWS($B$1:B23)-1)/5)+1,MOD(ROWS($B$1:B23)-1,5)+1))</f>
        <v/>
      </c>
      <c r="T999" s="138" t="str">
        <f>IF(OR(L999="",'Infraestruturas Recolha'!$AQ$108="",'Infraestruturas Recolha'!$AQ$108="(máximo 300 carateres)"),"",'Infraestruturas Recolha'!$AQ$108)</f>
        <v/>
      </c>
    </row>
    <row r="1000" spans="1:20">
      <c r="A1000" s="24" t="str">
        <f>IF(I1000="","",IF(OR('Identificação da EG'!$B$7=0,'Identificação da EG'!$B$7=""),"",Capa!$C$10))</f>
        <v/>
      </c>
      <c r="B1000" s="24" t="str">
        <f>IF(I1000="","",IF(OR('Identificação da EG'!$B$7=0,'Identificação da EG'!$B$7=""),"",'Identificação da EG'!$B$7))</f>
        <v/>
      </c>
      <c r="C1000" s="24" t="str">
        <f>IF(I1000="","",IF(B1000="","",VLOOKUP(B1000,Auxiliar!$DK$23:$DL$45,2,0)))</f>
        <v/>
      </c>
      <c r="D1000" s="24" t="str">
        <f>IF(I1000="","",IF(OR('Identificação da EG'!$B$7=0,'Identificação da EG'!$B$7=""),"","Portugal"))</f>
        <v/>
      </c>
      <c r="E1000" s="24" t="str">
        <f>IF(I1000="","",'Identificação da EG'!$C$7)</f>
        <v/>
      </c>
      <c r="F1000" s="24" t="str">
        <f>IF(I1000="","",'Identificação da EG'!$E$7)</f>
        <v/>
      </c>
      <c r="G1000" s="24" t="str">
        <f t="shared" si="46"/>
        <v/>
      </c>
      <c r="H1000" s="24" t="str">
        <f>IF(I1000="","",'Identificação da EG'!$D$7)</f>
        <v/>
      </c>
      <c r="I1000" s="138" t="str">
        <f t="shared" si="48"/>
        <v/>
      </c>
      <c r="J1000" s="138" t="str">
        <v/>
      </c>
      <c r="K1000" s="138"/>
      <c r="L1000" s="138" t="str">
        <v/>
      </c>
      <c r="M1000" s="138"/>
      <c r="N1000" s="138"/>
      <c r="O1000" s="138" t="str">
        <v/>
      </c>
      <c r="P1000" s="138" t="str">
        <v/>
      </c>
      <c r="Q1000" s="138" t="str">
        <f>IF(L998="","","Nº de alojamentos participantes")</f>
        <v/>
      </c>
      <c r="R1000" s="138" t="str">
        <f t="shared" si="47"/>
        <v/>
      </c>
      <c r="S1000" s="138" t="str" cm="1">
        <f t="array" ref="S1000">IF(ISBLANK(INDEX('Infraestruturas Recolha'!$AP$31:$AT$105,INT((ROWS($B$1:B24)-1)/5)+1,MOD(ROWS($B$1:B24)-1,5)+1)),"",INDEX('Infraestruturas Recolha'!$AP$31:$AT$105,INT((ROWS($B$1:B24)-1)/5)+1,MOD(ROWS($B$1:B24)-1,5)+1))</f>
        <v/>
      </c>
      <c r="T1000" s="138" t="str">
        <f>IF(OR(L1000="",'Infraestruturas Recolha'!$AQ$108="",'Infraestruturas Recolha'!$AQ$108="(máximo 300 carateres)"),"",'Infraestruturas Recolha'!$AQ$108)</f>
        <v/>
      </c>
    </row>
    <row r="1001" spans="1:20">
      <c r="A1001" s="24" t="str">
        <f>IF(I1001="","",IF(OR('Identificação da EG'!$B$7=0,'Identificação da EG'!$B$7=""),"",Capa!$C$10))</f>
        <v/>
      </c>
      <c r="B1001" s="24" t="str">
        <f>IF(I1001="","",IF(OR('Identificação da EG'!$B$7=0,'Identificação da EG'!$B$7=""),"",'Identificação da EG'!$B$7))</f>
        <v/>
      </c>
      <c r="C1001" s="24" t="str">
        <f>IF(I1001="","",IF(B1001="","",VLOOKUP(B1001,Auxiliar!$DK$23:$DL$45,2,0)))</f>
        <v/>
      </c>
      <c r="D1001" s="24" t="str">
        <f>IF(I1001="","",IF(OR('Identificação da EG'!$B$7=0,'Identificação da EG'!$B$7=""),"","Portugal"))</f>
        <v/>
      </c>
      <c r="E1001" s="24" t="str">
        <f>IF(I1001="","",'Identificação da EG'!$C$7)</f>
        <v/>
      </c>
      <c r="F1001" s="24" t="str">
        <f>IF(I1001="","",'Identificação da EG'!$E$7)</f>
        <v/>
      </c>
      <c r="G1001" s="24" t="str">
        <f t="shared" si="46"/>
        <v/>
      </c>
      <c r="H1001" s="24" t="str">
        <f>IF(I1001="","",'Identificação da EG'!$D$7)</f>
        <v/>
      </c>
      <c r="I1001" s="138" t="str">
        <f t="shared" si="48"/>
        <v/>
      </c>
      <c r="J1001" s="138" t="str">
        <v/>
      </c>
      <c r="K1001" s="138"/>
      <c r="L1001" s="138" t="str">
        <v/>
      </c>
      <c r="M1001" s="138"/>
      <c r="N1001" s="138"/>
      <c r="O1001" s="138" t="str">
        <v/>
      </c>
      <c r="P1001" s="138" t="str">
        <v/>
      </c>
      <c r="Q1001" s="138" t="str">
        <f>IF(L999="","","Nº de estabelecimentos participantes")</f>
        <v/>
      </c>
      <c r="R1001" s="138" t="str">
        <f t="shared" si="47"/>
        <v/>
      </c>
      <c r="S1001" s="138" t="str" cm="1">
        <f t="array" ref="S1001">IF(ISBLANK(INDEX('Infraestruturas Recolha'!$AP$31:$AT$105,INT((ROWS($B$1:B25)-1)/5)+1,MOD(ROWS($B$1:B25)-1,5)+1)),"",INDEX('Infraestruturas Recolha'!$AP$31:$AT$105,INT((ROWS($B$1:B25)-1)/5)+1,MOD(ROWS($B$1:B25)-1,5)+1))</f>
        <v/>
      </c>
      <c r="T1001" s="138" t="str">
        <f>IF(OR(L1001="",'Infraestruturas Recolha'!$AQ$108="",'Infraestruturas Recolha'!$AQ$108="(máximo 300 carateres)"),"",'Infraestruturas Recolha'!$AQ$108)</f>
        <v/>
      </c>
    </row>
    <row r="1002" spans="1:20">
      <c r="A1002" s="24" t="str">
        <f>IF(I1002="","",IF(OR('Identificação da EG'!$B$7=0,'Identificação da EG'!$B$7=""),"",Capa!$C$10))</f>
        <v/>
      </c>
      <c r="B1002" s="24" t="str">
        <f>IF(I1002="","",IF(OR('Identificação da EG'!$B$7=0,'Identificação da EG'!$B$7=""),"",'Identificação da EG'!$B$7))</f>
        <v/>
      </c>
      <c r="C1002" s="24" t="str">
        <f>IF(I1002="","",IF(B1002="","",VLOOKUP(B1002,Auxiliar!$DK$23:$DL$45,2,0)))</f>
        <v/>
      </c>
      <c r="D1002" s="24" t="str">
        <f>IF(I1002="","",IF(OR('Identificação da EG'!$B$7=0,'Identificação da EG'!$B$7=""),"","Portugal"))</f>
        <v/>
      </c>
      <c r="E1002" s="24" t="str">
        <f>IF(I1002="","",'Identificação da EG'!$C$7)</f>
        <v/>
      </c>
      <c r="F1002" s="24" t="str">
        <f>IF(I1002="","",'Identificação da EG'!$E$7)</f>
        <v/>
      </c>
      <c r="G1002" s="24" t="str">
        <f t="shared" si="46"/>
        <v/>
      </c>
      <c r="H1002" s="24" t="str">
        <f>IF(I1002="","",'Identificação da EG'!$D$7)</f>
        <v/>
      </c>
      <c r="I1002" s="138" t="str">
        <f t="shared" si="48"/>
        <v/>
      </c>
      <c r="J1002" s="138" t="str">
        <v/>
      </c>
      <c r="K1002" s="138"/>
      <c r="L1002" s="138" t="str">
        <v/>
      </c>
      <c r="M1002" s="138"/>
      <c r="N1002" s="138"/>
      <c r="O1002" s="138" t="str">
        <v/>
      </c>
      <c r="P1002" s="138" t="str">
        <v/>
      </c>
      <c r="Q1002" s="138" t="str">
        <f>IF(L1002="","","Nº de pontos de recolha")</f>
        <v/>
      </c>
      <c r="R1002" s="138" t="str">
        <f t="shared" si="47"/>
        <v/>
      </c>
      <c r="S1002" s="138" t="str" cm="1">
        <f t="array" ref="S1002">IF(ISBLANK(INDEX('Infraestruturas Recolha'!$AP$31:$AT$105,INT((ROWS($B$1:B26)-1)/5)+1,MOD(ROWS($B$1:B26)-1,5)+1)),"",INDEX('Infraestruturas Recolha'!$AP$31:$AT$105,INT((ROWS($B$1:B26)-1)/5)+1,MOD(ROWS($B$1:B26)-1,5)+1))</f>
        <v/>
      </c>
      <c r="T1002" s="138" t="str">
        <f>IF(OR(L1002="",'Infraestruturas Recolha'!$AQ$108="",'Infraestruturas Recolha'!$AQ$108="(máximo 300 carateres)"),"",'Infraestruturas Recolha'!$AQ$108)</f>
        <v/>
      </c>
    </row>
    <row r="1003" spans="1:20">
      <c r="A1003" s="24" t="str">
        <f>IF(I1003="","",IF(OR('Identificação da EG'!$B$7=0,'Identificação da EG'!$B$7=""),"",Capa!$C$10))</f>
        <v/>
      </c>
      <c r="B1003" s="24" t="str">
        <f>IF(I1003="","",IF(OR('Identificação da EG'!$B$7=0,'Identificação da EG'!$B$7=""),"",'Identificação da EG'!$B$7))</f>
        <v/>
      </c>
      <c r="C1003" s="24" t="str">
        <f>IF(I1003="","",IF(B1003="","",VLOOKUP(B1003,Auxiliar!$DK$23:$DL$45,2,0)))</f>
        <v/>
      </c>
      <c r="D1003" s="24" t="str">
        <f>IF(I1003="","",IF(OR('Identificação da EG'!$B$7=0,'Identificação da EG'!$B$7=""),"","Portugal"))</f>
        <v/>
      </c>
      <c r="E1003" s="24" t="str">
        <f>IF(I1003="","",'Identificação da EG'!$C$7)</f>
        <v/>
      </c>
      <c r="F1003" s="24" t="str">
        <f>IF(I1003="","",'Identificação da EG'!$E$7)</f>
        <v/>
      </c>
      <c r="G1003" s="24" t="str">
        <f t="shared" si="46"/>
        <v/>
      </c>
      <c r="H1003" s="24" t="str">
        <f>IF(I1003="","",'Identificação da EG'!$D$7)</f>
        <v/>
      </c>
      <c r="I1003" s="138" t="str">
        <f t="shared" si="48"/>
        <v/>
      </c>
      <c r="J1003" s="138" t="str">
        <v/>
      </c>
      <c r="K1003" s="138"/>
      <c r="L1003" s="138" t="str">
        <v/>
      </c>
      <c r="M1003" s="138"/>
      <c r="N1003" s="138"/>
      <c r="O1003" s="138" t="str">
        <v/>
      </c>
      <c r="P1003" s="138" t="str">
        <v/>
      </c>
      <c r="Q1003" s="138" t="str">
        <f>IF(L1002="","","Nº de alojamentos abrangidos")</f>
        <v/>
      </c>
      <c r="R1003" s="138" t="str">
        <f t="shared" si="47"/>
        <v/>
      </c>
      <c r="S1003" s="138" t="str" cm="1">
        <f t="array" ref="S1003">IF(ISBLANK(INDEX('Infraestruturas Recolha'!$AP$31:$AT$105,INT((ROWS($B$1:B27)-1)/5)+1,MOD(ROWS($B$1:B27)-1,5)+1)),"",INDEX('Infraestruturas Recolha'!$AP$31:$AT$105,INT((ROWS($B$1:B27)-1)/5)+1,MOD(ROWS($B$1:B27)-1,5)+1))</f>
        <v/>
      </c>
      <c r="T1003" s="138" t="str">
        <f>IF(OR(L1003="",'Infraestruturas Recolha'!$AQ$108="",'Infraestruturas Recolha'!$AQ$108="(máximo 300 carateres)"),"",'Infraestruturas Recolha'!$AQ$108)</f>
        <v/>
      </c>
    </row>
    <row r="1004" spans="1:20">
      <c r="A1004" s="24" t="str">
        <f>IF(I1004="","",IF(OR('Identificação da EG'!$B$7=0,'Identificação da EG'!$B$7=""),"",Capa!$C$10))</f>
        <v/>
      </c>
      <c r="B1004" s="24" t="str">
        <f>IF(I1004="","",IF(OR('Identificação da EG'!$B$7=0,'Identificação da EG'!$B$7=""),"",'Identificação da EG'!$B$7))</f>
        <v/>
      </c>
      <c r="C1004" s="24" t="str">
        <f>IF(I1004="","",IF(B1004="","",VLOOKUP(B1004,Auxiliar!$DK$23:$DL$45,2,0)))</f>
        <v/>
      </c>
      <c r="D1004" s="24" t="str">
        <f>IF(I1004="","",IF(OR('Identificação da EG'!$B$7=0,'Identificação da EG'!$B$7=""),"","Portugal"))</f>
        <v/>
      </c>
      <c r="E1004" s="24" t="str">
        <f>IF(I1004="","",'Identificação da EG'!$C$7)</f>
        <v/>
      </c>
      <c r="F1004" s="24" t="str">
        <f>IF(I1004="","",'Identificação da EG'!$E$7)</f>
        <v/>
      </c>
      <c r="G1004" s="24" t="str">
        <f t="shared" si="46"/>
        <v/>
      </c>
      <c r="H1004" s="24" t="str">
        <f>IF(I1004="","",'Identificação da EG'!$D$7)</f>
        <v/>
      </c>
      <c r="I1004" s="138" t="str">
        <f t="shared" si="48"/>
        <v/>
      </c>
      <c r="J1004" s="138" t="str">
        <v/>
      </c>
      <c r="K1004" s="138"/>
      <c r="L1004" s="138" t="str">
        <v/>
      </c>
      <c r="M1004" s="138"/>
      <c r="N1004" s="138"/>
      <c r="O1004" s="138" t="str">
        <v/>
      </c>
      <c r="P1004" s="138" t="str">
        <v/>
      </c>
      <c r="Q1004" s="138" t="str">
        <f>IF(L1002="","","Nº de estabelecimentos abrangidos")</f>
        <v/>
      </c>
      <c r="R1004" s="138" t="str">
        <f t="shared" si="47"/>
        <v/>
      </c>
      <c r="S1004" s="138" t="str" cm="1">
        <f t="array" ref="S1004">IF(ISBLANK(INDEX('Infraestruturas Recolha'!$AP$31:$AT$105,INT((ROWS($B$1:B28)-1)/5)+1,MOD(ROWS($B$1:B28)-1,5)+1)),"",INDEX('Infraestruturas Recolha'!$AP$31:$AT$105,INT((ROWS($B$1:B28)-1)/5)+1,MOD(ROWS($B$1:B28)-1,5)+1))</f>
        <v/>
      </c>
      <c r="T1004" s="138" t="str">
        <f>IF(OR(L1004="",'Infraestruturas Recolha'!$AQ$108="",'Infraestruturas Recolha'!$AQ$108="(máximo 300 carateres)"),"",'Infraestruturas Recolha'!$AQ$108)</f>
        <v/>
      </c>
    </row>
    <row r="1005" spans="1:20">
      <c r="A1005" s="24" t="str">
        <f>IF(I1005="","",IF(OR('Identificação da EG'!$B$7=0,'Identificação da EG'!$B$7=""),"",Capa!$C$10))</f>
        <v/>
      </c>
      <c r="B1005" s="24" t="str">
        <f>IF(I1005="","",IF(OR('Identificação da EG'!$B$7=0,'Identificação da EG'!$B$7=""),"",'Identificação da EG'!$B$7))</f>
        <v/>
      </c>
      <c r="C1005" s="24" t="str">
        <f>IF(I1005="","",IF(B1005="","",VLOOKUP(B1005,Auxiliar!$DK$23:$DL$45,2,0)))</f>
        <v/>
      </c>
      <c r="D1005" s="24" t="str">
        <f>IF(I1005="","",IF(OR('Identificação da EG'!$B$7=0,'Identificação da EG'!$B$7=""),"","Portugal"))</f>
        <v/>
      </c>
      <c r="E1005" s="24" t="str">
        <f>IF(I1005="","",'Identificação da EG'!$C$7)</f>
        <v/>
      </c>
      <c r="F1005" s="24" t="str">
        <f>IF(I1005="","",'Identificação da EG'!$E$7)</f>
        <v/>
      </c>
      <c r="G1005" s="24" t="str">
        <f t="shared" si="46"/>
        <v/>
      </c>
      <c r="H1005" s="24" t="str">
        <f>IF(I1005="","",'Identificação da EG'!$D$7)</f>
        <v/>
      </c>
      <c r="I1005" s="138" t="str">
        <f t="shared" si="48"/>
        <v/>
      </c>
      <c r="J1005" s="138" t="str">
        <v/>
      </c>
      <c r="K1005" s="138"/>
      <c r="L1005" s="138" t="str">
        <v/>
      </c>
      <c r="M1005" s="138"/>
      <c r="N1005" s="138"/>
      <c r="O1005" s="138" t="str">
        <v/>
      </c>
      <c r="P1005" s="138" t="str">
        <v/>
      </c>
      <c r="Q1005" s="138" t="str">
        <f>IF(L1003="","","Nº de alojamentos participantes")</f>
        <v/>
      </c>
      <c r="R1005" s="138" t="str">
        <f t="shared" si="47"/>
        <v/>
      </c>
      <c r="S1005" s="138" t="str" cm="1">
        <f t="array" ref="S1005">IF(ISBLANK(INDEX('Infraestruturas Recolha'!$AP$31:$AT$105,INT((ROWS($B$1:B29)-1)/5)+1,MOD(ROWS($B$1:B29)-1,5)+1)),"",INDEX('Infraestruturas Recolha'!$AP$31:$AT$105,INT((ROWS($B$1:B29)-1)/5)+1,MOD(ROWS($B$1:B29)-1,5)+1))</f>
        <v/>
      </c>
      <c r="T1005" s="138" t="str">
        <f>IF(OR(L1005="",'Infraestruturas Recolha'!$AQ$108="",'Infraestruturas Recolha'!$AQ$108="(máximo 300 carateres)"),"",'Infraestruturas Recolha'!$AQ$108)</f>
        <v/>
      </c>
    </row>
    <row r="1006" spans="1:20">
      <c r="A1006" s="24" t="str">
        <f>IF(I1006="","",IF(OR('Identificação da EG'!$B$7=0,'Identificação da EG'!$B$7=""),"",Capa!$C$10))</f>
        <v/>
      </c>
      <c r="B1006" s="24" t="str">
        <f>IF(I1006="","",IF(OR('Identificação da EG'!$B$7=0,'Identificação da EG'!$B$7=""),"",'Identificação da EG'!$B$7))</f>
        <v/>
      </c>
      <c r="C1006" s="24" t="str">
        <f>IF(I1006="","",IF(B1006="","",VLOOKUP(B1006,Auxiliar!$DK$23:$DL$45,2,0)))</f>
        <v/>
      </c>
      <c r="D1006" s="24" t="str">
        <f>IF(I1006="","",IF(OR('Identificação da EG'!$B$7=0,'Identificação da EG'!$B$7=""),"","Portugal"))</f>
        <v/>
      </c>
      <c r="E1006" s="24" t="str">
        <f>IF(I1006="","",'Identificação da EG'!$C$7)</f>
        <v/>
      </c>
      <c r="F1006" s="24" t="str">
        <f>IF(I1006="","",'Identificação da EG'!$E$7)</f>
        <v/>
      </c>
      <c r="G1006" s="24" t="str">
        <f t="shared" si="46"/>
        <v/>
      </c>
      <c r="H1006" s="24" t="str">
        <f>IF(I1006="","",'Identificação da EG'!$D$7)</f>
        <v/>
      </c>
      <c r="I1006" s="138" t="str">
        <f t="shared" si="48"/>
        <v/>
      </c>
      <c r="J1006" s="138" t="str">
        <v/>
      </c>
      <c r="K1006" s="138"/>
      <c r="L1006" s="138" t="str">
        <v/>
      </c>
      <c r="M1006" s="138"/>
      <c r="N1006" s="138"/>
      <c r="O1006" s="138" t="str">
        <v/>
      </c>
      <c r="P1006" s="138" t="str">
        <v/>
      </c>
      <c r="Q1006" s="138" t="str">
        <f>IF(L1004="","","Nº de estabelecimentos participantes")</f>
        <v/>
      </c>
      <c r="R1006" s="138" t="str">
        <f t="shared" si="47"/>
        <v/>
      </c>
      <c r="S1006" s="138" t="str" cm="1">
        <f t="array" ref="S1006">IF(ISBLANK(INDEX('Infraestruturas Recolha'!$AP$31:$AT$105,INT((ROWS($B$1:B30)-1)/5)+1,MOD(ROWS($B$1:B30)-1,5)+1)),"",INDEX('Infraestruturas Recolha'!$AP$31:$AT$105,INT((ROWS($B$1:B30)-1)/5)+1,MOD(ROWS($B$1:B30)-1,5)+1))</f>
        <v/>
      </c>
      <c r="T1006" s="138" t="str">
        <f>IF(OR(L1006="",'Infraestruturas Recolha'!$AQ$108="",'Infraestruturas Recolha'!$AQ$108="(máximo 300 carateres)"),"",'Infraestruturas Recolha'!$AQ$108)</f>
        <v/>
      </c>
    </row>
    <row r="1007" spans="1:20">
      <c r="A1007" s="24" t="str">
        <f>IF(I1007="","",IF(OR('Identificação da EG'!$B$7=0,'Identificação da EG'!$B$7=""),"",Capa!$C$10))</f>
        <v/>
      </c>
      <c r="B1007" s="24" t="str">
        <f>IF(I1007="","",IF(OR('Identificação da EG'!$B$7=0,'Identificação da EG'!$B$7=""),"",'Identificação da EG'!$B$7))</f>
        <v/>
      </c>
      <c r="C1007" s="24" t="str">
        <f>IF(I1007="","",IF(B1007="","",VLOOKUP(B1007,Auxiliar!$DK$23:$DL$45,2,0)))</f>
        <v/>
      </c>
      <c r="D1007" s="24" t="str">
        <f>IF(I1007="","",IF(OR('Identificação da EG'!$B$7=0,'Identificação da EG'!$B$7=""),"","Portugal"))</f>
        <v/>
      </c>
      <c r="E1007" s="24" t="str">
        <f>IF(I1007="","",'Identificação da EG'!$C$7)</f>
        <v/>
      </c>
      <c r="F1007" s="24" t="str">
        <f>IF(I1007="","",'Identificação da EG'!$E$7)</f>
        <v/>
      </c>
      <c r="G1007" s="24" t="str">
        <f t="shared" si="46"/>
        <v/>
      </c>
      <c r="H1007" s="24" t="str">
        <f>IF(I1007="","",'Identificação da EG'!$D$7)</f>
        <v/>
      </c>
      <c r="I1007" s="138" t="str">
        <f t="shared" si="48"/>
        <v/>
      </c>
      <c r="J1007" s="138" t="str">
        <v/>
      </c>
      <c r="K1007" s="138"/>
      <c r="L1007" s="138" t="str">
        <v/>
      </c>
      <c r="M1007" s="138"/>
      <c r="N1007" s="138"/>
      <c r="O1007" s="138" t="str">
        <v/>
      </c>
      <c r="P1007" s="138" t="str">
        <v/>
      </c>
      <c r="Q1007" s="138" t="str">
        <f>IF(L1007="","","Nº de pontos de recolha")</f>
        <v/>
      </c>
      <c r="R1007" s="138" t="str">
        <f t="shared" si="47"/>
        <v/>
      </c>
      <c r="S1007" s="138" t="str" cm="1">
        <f t="array" ref="S1007">IF(ISBLANK(INDEX('Infraestruturas Recolha'!$AP$31:$AT$105,INT((ROWS($B$1:B31)-1)/5)+1,MOD(ROWS($B$1:B31)-1,5)+1)),"",INDEX('Infraestruturas Recolha'!$AP$31:$AT$105,INT((ROWS($B$1:B31)-1)/5)+1,MOD(ROWS($B$1:B31)-1,5)+1))</f>
        <v/>
      </c>
      <c r="T1007" s="138" t="str">
        <f>IF(OR(L1007="",'Infraestruturas Recolha'!$AQ$108="",'Infraestruturas Recolha'!$AQ$108="(máximo 300 carateres)"),"",'Infraestruturas Recolha'!$AQ$108)</f>
        <v/>
      </c>
    </row>
    <row r="1008" spans="1:20">
      <c r="A1008" s="24" t="str">
        <f>IF(I1008="","",IF(OR('Identificação da EG'!$B$7=0,'Identificação da EG'!$B$7=""),"",Capa!$C$10))</f>
        <v/>
      </c>
      <c r="B1008" s="24" t="str">
        <f>IF(I1008="","",IF(OR('Identificação da EG'!$B$7=0,'Identificação da EG'!$B$7=""),"",'Identificação da EG'!$B$7))</f>
        <v/>
      </c>
      <c r="C1008" s="24" t="str">
        <f>IF(I1008="","",IF(B1008="","",VLOOKUP(B1008,Auxiliar!$DK$23:$DL$45,2,0)))</f>
        <v/>
      </c>
      <c r="D1008" s="24" t="str">
        <f>IF(I1008="","",IF(OR('Identificação da EG'!$B$7=0,'Identificação da EG'!$B$7=""),"","Portugal"))</f>
        <v/>
      </c>
      <c r="E1008" s="24" t="str">
        <f>IF(I1008="","",'Identificação da EG'!$C$7)</f>
        <v/>
      </c>
      <c r="F1008" s="24" t="str">
        <f>IF(I1008="","",'Identificação da EG'!$E$7)</f>
        <v/>
      </c>
      <c r="G1008" s="24" t="str">
        <f t="shared" si="46"/>
        <v/>
      </c>
      <c r="H1008" s="24" t="str">
        <f>IF(I1008="","",'Identificação da EG'!$D$7)</f>
        <v/>
      </c>
      <c r="I1008" s="138" t="str">
        <f t="shared" si="48"/>
        <v/>
      </c>
      <c r="J1008" s="138" t="str">
        <v/>
      </c>
      <c r="K1008" s="138"/>
      <c r="L1008" s="138" t="str">
        <v/>
      </c>
      <c r="M1008" s="138"/>
      <c r="N1008" s="138"/>
      <c r="O1008" s="138" t="str">
        <v/>
      </c>
      <c r="P1008" s="138" t="str">
        <v/>
      </c>
      <c r="Q1008" s="138" t="str">
        <f>IF(L1007="","","Nº de alojamentos abrangidos")</f>
        <v/>
      </c>
      <c r="R1008" s="138" t="str">
        <f t="shared" si="47"/>
        <v/>
      </c>
      <c r="S1008" s="138" t="str" cm="1">
        <f t="array" ref="S1008">IF(ISBLANK(INDEX('Infraestruturas Recolha'!$AP$31:$AT$105,INT((ROWS($B$1:B32)-1)/5)+1,MOD(ROWS($B$1:B32)-1,5)+1)),"",INDEX('Infraestruturas Recolha'!$AP$31:$AT$105,INT((ROWS($B$1:B32)-1)/5)+1,MOD(ROWS($B$1:B32)-1,5)+1))</f>
        <v/>
      </c>
      <c r="T1008" s="138" t="str">
        <f>IF(OR(L1008="",'Infraestruturas Recolha'!$AQ$108="",'Infraestruturas Recolha'!$AQ$108="(máximo 300 carateres)"),"",'Infraestruturas Recolha'!$AQ$108)</f>
        <v/>
      </c>
    </row>
    <row r="1009" spans="1:20">
      <c r="A1009" s="24" t="str">
        <f>IF(I1009="","",IF(OR('Identificação da EG'!$B$7=0,'Identificação da EG'!$B$7=""),"",Capa!$C$10))</f>
        <v/>
      </c>
      <c r="B1009" s="24" t="str">
        <f>IF(I1009="","",IF(OR('Identificação da EG'!$B$7=0,'Identificação da EG'!$B$7=""),"",'Identificação da EG'!$B$7))</f>
        <v/>
      </c>
      <c r="C1009" s="24" t="str">
        <f>IF(I1009="","",IF(B1009="","",VLOOKUP(B1009,Auxiliar!$DK$23:$DL$45,2,0)))</f>
        <v/>
      </c>
      <c r="D1009" s="24" t="str">
        <f>IF(I1009="","",IF(OR('Identificação da EG'!$B$7=0,'Identificação da EG'!$B$7=""),"","Portugal"))</f>
        <v/>
      </c>
      <c r="E1009" s="24" t="str">
        <f>IF(I1009="","",'Identificação da EG'!$C$7)</f>
        <v/>
      </c>
      <c r="F1009" s="24" t="str">
        <f>IF(I1009="","",'Identificação da EG'!$E$7)</f>
        <v/>
      </c>
      <c r="G1009" s="24" t="str">
        <f t="shared" si="46"/>
        <v/>
      </c>
      <c r="H1009" s="24" t="str">
        <f>IF(I1009="","",'Identificação da EG'!$D$7)</f>
        <v/>
      </c>
      <c r="I1009" s="138" t="str">
        <f t="shared" si="48"/>
        <v/>
      </c>
      <c r="J1009" s="138" t="str">
        <v/>
      </c>
      <c r="K1009" s="138"/>
      <c r="L1009" s="138" t="str">
        <v/>
      </c>
      <c r="M1009" s="138"/>
      <c r="N1009" s="138"/>
      <c r="O1009" s="138" t="str">
        <v/>
      </c>
      <c r="P1009" s="138" t="str">
        <v/>
      </c>
      <c r="Q1009" s="138" t="str">
        <f>IF(L1007="","","Nº de estabelecimentos abrangidos")</f>
        <v/>
      </c>
      <c r="R1009" s="138" t="str">
        <f t="shared" si="47"/>
        <v/>
      </c>
      <c r="S1009" s="138" t="str" cm="1">
        <f t="array" ref="S1009">IF(ISBLANK(INDEX('Infraestruturas Recolha'!$AP$31:$AT$105,INT((ROWS($B$1:B33)-1)/5)+1,MOD(ROWS($B$1:B33)-1,5)+1)),"",INDEX('Infraestruturas Recolha'!$AP$31:$AT$105,INT((ROWS($B$1:B33)-1)/5)+1,MOD(ROWS($B$1:B33)-1,5)+1))</f>
        <v/>
      </c>
      <c r="T1009" s="138" t="str">
        <f>IF(OR(L1009="",'Infraestruturas Recolha'!$AQ$108="",'Infraestruturas Recolha'!$AQ$108="(máximo 300 carateres)"),"",'Infraestruturas Recolha'!$AQ$108)</f>
        <v/>
      </c>
    </row>
    <row r="1010" spans="1:20">
      <c r="A1010" s="24" t="str">
        <f>IF(I1010="","",IF(OR('Identificação da EG'!$B$7=0,'Identificação da EG'!$B$7=""),"",Capa!$C$10))</f>
        <v/>
      </c>
      <c r="B1010" s="24" t="str">
        <f>IF(I1010="","",IF(OR('Identificação da EG'!$B$7=0,'Identificação da EG'!$B$7=""),"",'Identificação da EG'!$B$7))</f>
        <v/>
      </c>
      <c r="C1010" s="24" t="str">
        <f>IF(I1010="","",IF(B1010="","",VLOOKUP(B1010,Auxiliar!$DK$23:$DL$45,2,0)))</f>
        <v/>
      </c>
      <c r="D1010" s="24" t="str">
        <f>IF(I1010="","",IF(OR('Identificação da EG'!$B$7=0,'Identificação da EG'!$B$7=""),"","Portugal"))</f>
        <v/>
      </c>
      <c r="E1010" s="24" t="str">
        <f>IF(I1010="","",'Identificação da EG'!$C$7)</f>
        <v/>
      </c>
      <c r="F1010" s="24" t="str">
        <f>IF(I1010="","",'Identificação da EG'!$E$7)</f>
        <v/>
      </c>
      <c r="G1010" s="24" t="str">
        <f t="shared" si="46"/>
        <v/>
      </c>
      <c r="H1010" s="24" t="str">
        <f>IF(I1010="","",'Identificação da EG'!$D$7)</f>
        <v/>
      </c>
      <c r="I1010" s="138" t="str">
        <f t="shared" si="48"/>
        <v/>
      </c>
      <c r="J1010" s="138" t="str">
        <v/>
      </c>
      <c r="K1010" s="138"/>
      <c r="L1010" s="138" t="str">
        <v/>
      </c>
      <c r="M1010" s="138"/>
      <c r="N1010" s="138"/>
      <c r="O1010" s="138" t="str">
        <v/>
      </c>
      <c r="P1010" s="138" t="str">
        <v/>
      </c>
      <c r="Q1010" s="138" t="str">
        <f>IF(L1008="","","Nº de alojamentos participantes")</f>
        <v/>
      </c>
      <c r="R1010" s="138" t="str">
        <f t="shared" si="47"/>
        <v/>
      </c>
      <c r="S1010" s="138" t="str" cm="1">
        <f t="array" ref="S1010">IF(ISBLANK(INDEX('Infraestruturas Recolha'!$AP$31:$AT$105,INT((ROWS($B$1:B34)-1)/5)+1,MOD(ROWS($B$1:B34)-1,5)+1)),"",INDEX('Infraestruturas Recolha'!$AP$31:$AT$105,INT((ROWS($B$1:B34)-1)/5)+1,MOD(ROWS($B$1:B34)-1,5)+1))</f>
        <v/>
      </c>
      <c r="T1010" s="138" t="str">
        <f>IF(OR(L1010="",'Infraestruturas Recolha'!$AQ$108="",'Infraestruturas Recolha'!$AQ$108="(máximo 300 carateres)"),"",'Infraestruturas Recolha'!$AQ$108)</f>
        <v/>
      </c>
    </row>
    <row r="1011" spans="1:20">
      <c r="A1011" s="24" t="str">
        <f>IF(I1011="","",IF(OR('Identificação da EG'!$B$7=0,'Identificação da EG'!$B$7=""),"",Capa!$C$10))</f>
        <v/>
      </c>
      <c r="B1011" s="24" t="str">
        <f>IF(I1011="","",IF(OR('Identificação da EG'!$B$7=0,'Identificação da EG'!$B$7=""),"",'Identificação da EG'!$B$7))</f>
        <v/>
      </c>
      <c r="C1011" s="24" t="str">
        <f>IF(I1011="","",IF(B1011="","",VLOOKUP(B1011,Auxiliar!$DK$23:$DL$45,2,0)))</f>
        <v/>
      </c>
      <c r="D1011" s="24" t="str">
        <f>IF(I1011="","",IF(OR('Identificação da EG'!$B$7=0,'Identificação da EG'!$B$7=""),"","Portugal"))</f>
        <v/>
      </c>
      <c r="E1011" s="24" t="str">
        <f>IF(I1011="","",'Identificação da EG'!$C$7)</f>
        <v/>
      </c>
      <c r="F1011" s="24" t="str">
        <f>IF(I1011="","",'Identificação da EG'!$E$7)</f>
        <v/>
      </c>
      <c r="G1011" s="24" t="str">
        <f t="shared" si="46"/>
        <v/>
      </c>
      <c r="H1011" s="24" t="str">
        <f>IF(I1011="","",'Identificação da EG'!$D$7)</f>
        <v/>
      </c>
      <c r="I1011" s="138" t="str">
        <f t="shared" si="48"/>
        <v/>
      </c>
      <c r="J1011" s="138" t="str">
        <v/>
      </c>
      <c r="K1011" s="138"/>
      <c r="L1011" s="138" t="str">
        <v/>
      </c>
      <c r="M1011" s="138"/>
      <c r="N1011" s="138"/>
      <c r="O1011" s="138" t="str">
        <v/>
      </c>
      <c r="P1011" s="138" t="str">
        <v/>
      </c>
      <c r="Q1011" s="138" t="str">
        <f>IF(L1009="","","Nº de estabelecimentos participantes")</f>
        <v/>
      </c>
      <c r="R1011" s="138" t="str">
        <f t="shared" si="47"/>
        <v/>
      </c>
      <c r="S1011" s="138" t="str" cm="1">
        <f t="array" ref="S1011">IF(ISBLANK(INDEX('Infraestruturas Recolha'!$AP$31:$AT$105,INT((ROWS($B$1:B35)-1)/5)+1,MOD(ROWS($B$1:B35)-1,5)+1)),"",INDEX('Infraestruturas Recolha'!$AP$31:$AT$105,INT((ROWS($B$1:B35)-1)/5)+1,MOD(ROWS($B$1:B35)-1,5)+1))</f>
        <v/>
      </c>
      <c r="T1011" s="138" t="str">
        <f>IF(OR(L1011="",'Infraestruturas Recolha'!$AQ$108="",'Infraestruturas Recolha'!$AQ$108="(máximo 300 carateres)"),"",'Infraestruturas Recolha'!$AQ$108)</f>
        <v/>
      </c>
    </row>
    <row r="1012" spans="1:20">
      <c r="A1012" s="24" t="str">
        <f>IF(I1012="","",IF(OR('Identificação da EG'!$B$7=0,'Identificação da EG'!$B$7=""),"",Capa!$C$10))</f>
        <v/>
      </c>
      <c r="B1012" s="24" t="str">
        <f>IF(I1012="","",IF(OR('Identificação da EG'!$B$7=0,'Identificação da EG'!$B$7=""),"",'Identificação da EG'!$B$7))</f>
        <v/>
      </c>
      <c r="C1012" s="24" t="str">
        <f>IF(I1012="","",IF(B1012="","",VLOOKUP(B1012,Auxiliar!$DK$23:$DL$45,2,0)))</f>
        <v/>
      </c>
      <c r="D1012" s="24" t="str">
        <f>IF(I1012="","",IF(OR('Identificação da EG'!$B$7=0,'Identificação da EG'!$B$7=""),"","Portugal"))</f>
        <v/>
      </c>
      <c r="E1012" s="24" t="str">
        <f>IF(I1012="","",'Identificação da EG'!$C$7)</f>
        <v/>
      </c>
      <c r="F1012" s="24" t="str">
        <f>IF(I1012="","",'Identificação da EG'!$E$7)</f>
        <v/>
      </c>
      <c r="G1012" s="24" t="str">
        <f t="shared" si="46"/>
        <v/>
      </c>
      <c r="H1012" s="24" t="str">
        <f>IF(I1012="","",'Identificação da EG'!$D$7)</f>
        <v/>
      </c>
      <c r="I1012" s="138" t="str">
        <f t="shared" si="48"/>
        <v/>
      </c>
      <c r="J1012" s="138" t="str">
        <v/>
      </c>
      <c r="K1012" s="138"/>
      <c r="L1012" s="138" t="str">
        <v/>
      </c>
      <c r="M1012" s="138"/>
      <c r="N1012" s="138"/>
      <c r="O1012" s="138" t="str">
        <v/>
      </c>
      <c r="P1012" s="138" t="str">
        <v/>
      </c>
      <c r="Q1012" s="138" t="str">
        <f>IF(L1012="","","Nº de pontos de recolha")</f>
        <v/>
      </c>
      <c r="R1012" s="138" t="str">
        <f t="shared" si="47"/>
        <v/>
      </c>
      <c r="S1012" s="138" t="str" cm="1">
        <f t="array" ref="S1012">IF(ISBLANK(INDEX('Infraestruturas Recolha'!$AP$31:$AT$105,INT((ROWS($B$1:B36)-1)/5)+1,MOD(ROWS($B$1:B36)-1,5)+1)),"",INDEX('Infraestruturas Recolha'!$AP$31:$AT$105,INT((ROWS($B$1:B36)-1)/5)+1,MOD(ROWS($B$1:B36)-1,5)+1))</f>
        <v/>
      </c>
      <c r="T1012" s="138" t="str">
        <f>IF(OR(L1012="",'Infraestruturas Recolha'!$AQ$108="",'Infraestruturas Recolha'!$AQ$108="(máximo 300 carateres)"),"",'Infraestruturas Recolha'!$AQ$108)</f>
        <v/>
      </c>
    </row>
    <row r="1013" spans="1:20">
      <c r="A1013" s="24" t="str">
        <f>IF(I1013="","",IF(OR('Identificação da EG'!$B$7=0,'Identificação da EG'!$B$7=""),"",Capa!$C$10))</f>
        <v/>
      </c>
      <c r="B1013" s="24" t="str">
        <f>IF(I1013="","",IF(OR('Identificação da EG'!$B$7=0,'Identificação da EG'!$B$7=""),"",'Identificação da EG'!$B$7))</f>
        <v/>
      </c>
      <c r="C1013" s="24" t="str">
        <f>IF(I1013="","",IF(B1013="","",VLOOKUP(B1013,Auxiliar!$DK$23:$DL$45,2,0)))</f>
        <v/>
      </c>
      <c r="D1013" s="24" t="str">
        <f>IF(I1013="","",IF(OR('Identificação da EG'!$B$7=0,'Identificação da EG'!$B$7=""),"","Portugal"))</f>
        <v/>
      </c>
      <c r="E1013" s="24" t="str">
        <f>IF(I1013="","",'Identificação da EG'!$C$7)</f>
        <v/>
      </c>
      <c r="F1013" s="24" t="str">
        <f>IF(I1013="","",'Identificação da EG'!$E$7)</f>
        <v/>
      </c>
      <c r="G1013" s="24" t="str">
        <f t="shared" si="46"/>
        <v/>
      </c>
      <c r="H1013" s="24" t="str">
        <f>IF(I1013="","",'Identificação da EG'!$D$7)</f>
        <v/>
      </c>
      <c r="I1013" s="138" t="str">
        <f t="shared" si="48"/>
        <v/>
      </c>
      <c r="J1013" s="138" t="str">
        <v/>
      </c>
      <c r="K1013" s="138"/>
      <c r="L1013" s="138" t="str">
        <v/>
      </c>
      <c r="M1013" s="138"/>
      <c r="N1013" s="138"/>
      <c r="O1013" s="138" t="str">
        <v/>
      </c>
      <c r="P1013" s="138" t="str">
        <v/>
      </c>
      <c r="Q1013" s="138" t="str">
        <f>IF(L1012="","","Nº de alojamentos abrangidos")</f>
        <v/>
      </c>
      <c r="R1013" s="138" t="str">
        <f t="shared" si="47"/>
        <v/>
      </c>
      <c r="S1013" s="138" t="str" cm="1">
        <f t="array" ref="S1013">IF(ISBLANK(INDEX('Infraestruturas Recolha'!$AP$31:$AT$105,INT((ROWS($B$1:B37)-1)/5)+1,MOD(ROWS($B$1:B37)-1,5)+1)),"",INDEX('Infraestruturas Recolha'!$AP$31:$AT$105,INT((ROWS($B$1:B37)-1)/5)+1,MOD(ROWS($B$1:B37)-1,5)+1))</f>
        <v/>
      </c>
      <c r="T1013" s="138" t="str">
        <f>IF(OR(L1013="",'Infraestruturas Recolha'!$AQ$108="",'Infraestruturas Recolha'!$AQ$108="(máximo 300 carateres)"),"",'Infraestruturas Recolha'!$AQ$108)</f>
        <v/>
      </c>
    </row>
    <row r="1014" spans="1:20">
      <c r="A1014" s="24" t="str">
        <f>IF(I1014="","",IF(OR('Identificação da EG'!$B$7=0,'Identificação da EG'!$B$7=""),"",Capa!$C$10))</f>
        <v/>
      </c>
      <c r="B1014" s="24" t="str">
        <f>IF(I1014="","",IF(OR('Identificação da EG'!$B$7=0,'Identificação da EG'!$B$7=""),"",'Identificação da EG'!$B$7))</f>
        <v/>
      </c>
      <c r="C1014" s="24" t="str">
        <f>IF(I1014="","",IF(B1014="","",VLOOKUP(B1014,Auxiliar!$DK$23:$DL$45,2,0)))</f>
        <v/>
      </c>
      <c r="D1014" s="24" t="str">
        <f>IF(I1014="","",IF(OR('Identificação da EG'!$B$7=0,'Identificação da EG'!$B$7=""),"","Portugal"))</f>
        <v/>
      </c>
      <c r="E1014" s="24" t="str">
        <f>IF(I1014="","",'Identificação da EG'!$C$7)</f>
        <v/>
      </c>
      <c r="F1014" s="24" t="str">
        <f>IF(I1014="","",'Identificação da EG'!$E$7)</f>
        <v/>
      </c>
      <c r="G1014" s="24" t="str">
        <f t="shared" si="46"/>
        <v/>
      </c>
      <c r="H1014" s="24" t="str">
        <f>IF(I1014="","",'Identificação da EG'!$D$7)</f>
        <v/>
      </c>
      <c r="I1014" s="138" t="str">
        <f t="shared" si="48"/>
        <v/>
      </c>
      <c r="J1014" s="138" t="str">
        <v/>
      </c>
      <c r="K1014" s="138"/>
      <c r="L1014" s="138" t="str">
        <v/>
      </c>
      <c r="M1014" s="138"/>
      <c r="N1014" s="138"/>
      <c r="O1014" s="138" t="str">
        <v/>
      </c>
      <c r="P1014" s="138" t="str">
        <v/>
      </c>
      <c r="Q1014" s="138" t="str">
        <f>IF(L1012="","","Nº de estabelecimentos abrangidos")</f>
        <v/>
      </c>
      <c r="R1014" s="138" t="str">
        <f t="shared" si="47"/>
        <v/>
      </c>
      <c r="S1014" s="138" t="str" cm="1">
        <f t="array" ref="S1014">IF(ISBLANK(INDEX('Infraestruturas Recolha'!$AP$31:$AT$105,INT((ROWS($B$1:B38)-1)/5)+1,MOD(ROWS($B$1:B38)-1,5)+1)),"",INDEX('Infraestruturas Recolha'!$AP$31:$AT$105,INT((ROWS($B$1:B38)-1)/5)+1,MOD(ROWS($B$1:B38)-1,5)+1))</f>
        <v/>
      </c>
      <c r="T1014" s="138" t="str">
        <f>IF(OR(L1014="",'Infraestruturas Recolha'!$AQ$108="",'Infraestruturas Recolha'!$AQ$108="(máximo 300 carateres)"),"",'Infraestruturas Recolha'!$AQ$108)</f>
        <v/>
      </c>
    </row>
    <row r="1015" spans="1:20">
      <c r="A1015" s="24" t="str">
        <f>IF(I1015="","",IF(OR('Identificação da EG'!$B$7=0,'Identificação da EG'!$B$7=""),"",Capa!$C$10))</f>
        <v/>
      </c>
      <c r="B1015" s="24" t="str">
        <f>IF(I1015="","",IF(OR('Identificação da EG'!$B$7=0,'Identificação da EG'!$B$7=""),"",'Identificação da EG'!$B$7))</f>
        <v/>
      </c>
      <c r="C1015" s="24" t="str">
        <f>IF(I1015="","",IF(B1015="","",VLOOKUP(B1015,Auxiliar!$DK$23:$DL$45,2,0)))</f>
        <v/>
      </c>
      <c r="D1015" s="24" t="str">
        <f>IF(I1015="","",IF(OR('Identificação da EG'!$B$7=0,'Identificação da EG'!$B$7=""),"","Portugal"))</f>
        <v/>
      </c>
      <c r="E1015" s="24" t="str">
        <f>IF(I1015="","",'Identificação da EG'!$C$7)</f>
        <v/>
      </c>
      <c r="F1015" s="24" t="str">
        <f>IF(I1015="","",'Identificação da EG'!$E$7)</f>
        <v/>
      </c>
      <c r="G1015" s="24" t="str">
        <f t="shared" si="46"/>
        <v/>
      </c>
      <c r="H1015" s="24" t="str">
        <f>IF(I1015="","",'Identificação da EG'!$D$7)</f>
        <v/>
      </c>
      <c r="I1015" s="138" t="str">
        <f t="shared" si="48"/>
        <v/>
      </c>
      <c r="J1015" s="138" t="str">
        <v/>
      </c>
      <c r="K1015" s="138"/>
      <c r="L1015" s="138" t="str">
        <v/>
      </c>
      <c r="M1015" s="138"/>
      <c r="N1015" s="138"/>
      <c r="O1015" s="138" t="str">
        <v/>
      </c>
      <c r="P1015" s="138" t="str">
        <v/>
      </c>
      <c r="Q1015" s="138" t="str">
        <f>IF(L1013="","","Nº de alojamentos participantes")</f>
        <v/>
      </c>
      <c r="R1015" s="138" t="str">
        <f t="shared" si="47"/>
        <v/>
      </c>
      <c r="S1015" s="138" t="str" cm="1">
        <f t="array" ref="S1015">IF(ISBLANK(INDEX('Infraestruturas Recolha'!$AP$31:$AT$105,INT((ROWS($B$1:B39)-1)/5)+1,MOD(ROWS($B$1:B39)-1,5)+1)),"",INDEX('Infraestruturas Recolha'!$AP$31:$AT$105,INT((ROWS($B$1:B39)-1)/5)+1,MOD(ROWS($B$1:B39)-1,5)+1))</f>
        <v/>
      </c>
      <c r="T1015" s="138" t="str">
        <f>IF(OR(L1015="",'Infraestruturas Recolha'!$AQ$108="",'Infraestruturas Recolha'!$AQ$108="(máximo 300 carateres)"),"",'Infraestruturas Recolha'!$AQ$108)</f>
        <v/>
      </c>
    </row>
    <row r="1016" spans="1:20">
      <c r="A1016" s="24" t="str">
        <f>IF(I1016="","",IF(OR('Identificação da EG'!$B$7=0,'Identificação da EG'!$B$7=""),"",Capa!$C$10))</f>
        <v/>
      </c>
      <c r="B1016" s="24" t="str">
        <f>IF(I1016="","",IF(OR('Identificação da EG'!$B$7=0,'Identificação da EG'!$B$7=""),"",'Identificação da EG'!$B$7))</f>
        <v/>
      </c>
      <c r="C1016" s="24" t="str">
        <f>IF(I1016="","",IF(B1016="","",VLOOKUP(B1016,Auxiliar!$DK$23:$DL$45,2,0)))</f>
        <v/>
      </c>
      <c r="D1016" s="24" t="str">
        <f>IF(I1016="","",IF(OR('Identificação da EG'!$B$7=0,'Identificação da EG'!$B$7=""),"","Portugal"))</f>
        <v/>
      </c>
      <c r="E1016" s="24" t="str">
        <f>IF(I1016="","",'Identificação da EG'!$C$7)</f>
        <v/>
      </c>
      <c r="F1016" s="24" t="str">
        <f>IF(I1016="","",'Identificação da EG'!$E$7)</f>
        <v/>
      </c>
      <c r="G1016" s="24" t="str">
        <f t="shared" si="46"/>
        <v/>
      </c>
      <c r="H1016" s="24" t="str">
        <f>IF(I1016="","",'Identificação da EG'!$D$7)</f>
        <v/>
      </c>
      <c r="I1016" s="138" t="str">
        <f t="shared" si="48"/>
        <v/>
      </c>
      <c r="J1016" s="138" t="str">
        <v/>
      </c>
      <c r="K1016" s="138"/>
      <c r="L1016" s="138" t="str">
        <v/>
      </c>
      <c r="M1016" s="138"/>
      <c r="N1016" s="138"/>
      <c r="O1016" s="138" t="str">
        <v/>
      </c>
      <c r="P1016" s="138" t="str">
        <v/>
      </c>
      <c r="Q1016" s="138" t="str">
        <f>IF(L1014="","","Nº de estabelecimentos participantes")</f>
        <v/>
      </c>
      <c r="R1016" s="138" t="str">
        <f t="shared" si="47"/>
        <v/>
      </c>
      <c r="S1016" s="138" t="str" cm="1">
        <f t="array" ref="S1016">IF(ISBLANK(INDEX('Infraestruturas Recolha'!$AP$31:$AT$105,INT((ROWS($B$1:B40)-1)/5)+1,MOD(ROWS($B$1:B40)-1,5)+1)),"",INDEX('Infraestruturas Recolha'!$AP$31:$AT$105,INT((ROWS($B$1:B40)-1)/5)+1,MOD(ROWS($B$1:B40)-1,5)+1))</f>
        <v/>
      </c>
      <c r="T1016" s="138" t="str">
        <f>IF(OR(L1016="",'Infraestruturas Recolha'!$AQ$108="",'Infraestruturas Recolha'!$AQ$108="(máximo 300 carateres)"),"",'Infraestruturas Recolha'!$AQ$108)</f>
        <v/>
      </c>
    </row>
    <row r="1017" spans="1:20">
      <c r="A1017" s="24" t="str">
        <f>IF(I1017="","",IF(OR('Identificação da EG'!$B$7=0,'Identificação da EG'!$B$7=""),"",Capa!$C$10))</f>
        <v/>
      </c>
      <c r="B1017" s="24" t="str">
        <f>IF(I1017="","",IF(OR('Identificação da EG'!$B$7=0,'Identificação da EG'!$B$7=""),"",'Identificação da EG'!$B$7))</f>
        <v/>
      </c>
      <c r="C1017" s="24" t="str">
        <f>IF(I1017="","",IF(B1017="","",VLOOKUP(B1017,Auxiliar!$DK$23:$DL$45,2,0)))</f>
        <v/>
      </c>
      <c r="D1017" s="24" t="str">
        <f>IF(I1017="","",IF(OR('Identificação da EG'!$B$7=0,'Identificação da EG'!$B$7=""),"","Portugal"))</f>
        <v/>
      </c>
      <c r="E1017" s="24" t="str">
        <f>IF(I1017="","",'Identificação da EG'!$C$7)</f>
        <v/>
      </c>
      <c r="F1017" s="24" t="str">
        <f>IF(I1017="","",'Identificação da EG'!$E$7)</f>
        <v/>
      </c>
      <c r="G1017" s="24" t="str">
        <f t="shared" si="46"/>
        <v/>
      </c>
      <c r="H1017" s="24" t="str">
        <f>IF(I1017="","",'Identificação da EG'!$D$7)</f>
        <v/>
      </c>
      <c r="I1017" s="138" t="str">
        <f t="shared" si="48"/>
        <v/>
      </c>
      <c r="J1017" s="138" t="str">
        <v/>
      </c>
      <c r="K1017" s="138"/>
      <c r="L1017" s="138" t="str">
        <v/>
      </c>
      <c r="M1017" s="138"/>
      <c r="N1017" s="138"/>
      <c r="O1017" s="138" t="str">
        <v/>
      </c>
      <c r="P1017" s="138" t="str">
        <v/>
      </c>
      <c r="Q1017" s="138" t="str">
        <f>IF(L1017="","","Nº de pontos de recolha")</f>
        <v/>
      </c>
      <c r="R1017" s="138" t="str">
        <f t="shared" si="47"/>
        <v/>
      </c>
      <c r="S1017" s="138" t="str" cm="1">
        <f t="array" ref="S1017">IF(ISBLANK(INDEX('Infraestruturas Recolha'!$AP$31:$AT$105,INT((ROWS($B$1:B41)-1)/5)+1,MOD(ROWS($B$1:B41)-1,5)+1)),"",INDEX('Infraestruturas Recolha'!$AP$31:$AT$105,INT((ROWS($B$1:B41)-1)/5)+1,MOD(ROWS($B$1:B41)-1,5)+1))</f>
        <v/>
      </c>
      <c r="T1017" s="138" t="str">
        <f>IF(OR(L1017="",'Infraestruturas Recolha'!$AQ$108="",'Infraestruturas Recolha'!$AQ$108="(máximo 300 carateres)"),"",'Infraestruturas Recolha'!$AQ$108)</f>
        <v/>
      </c>
    </row>
    <row r="1018" spans="1:20">
      <c r="A1018" s="24" t="str">
        <f>IF(I1018="","",IF(OR('Identificação da EG'!$B$7=0,'Identificação da EG'!$B$7=""),"",Capa!$C$10))</f>
        <v/>
      </c>
      <c r="B1018" s="24" t="str">
        <f>IF(I1018="","",IF(OR('Identificação da EG'!$B$7=0,'Identificação da EG'!$B$7=""),"",'Identificação da EG'!$B$7))</f>
        <v/>
      </c>
      <c r="C1018" s="24" t="str">
        <f>IF(I1018="","",IF(B1018="","",VLOOKUP(B1018,Auxiliar!$DK$23:$DL$45,2,0)))</f>
        <v/>
      </c>
      <c r="D1018" s="24" t="str">
        <f>IF(I1018="","",IF(OR('Identificação da EG'!$B$7=0,'Identificação da EG'!$B$7=""),"","Portugal"))</f>
        <v/>
      </c>
      <c r="E1018" s="24" t="str">
        <f>IF(I1018="","",'Identificação da EG'!$C$7)</f>
        <v/>
      </c>
      <c r="F1018" s="24" t="str">
        <f>IF(I1018="","",'Identificação da EG'!$E$7)</f>
        <v/>
      </c>
      <c r="G1018" s="24" t="str">
        <f t="shared" si="46"/>
        <v/>
      </c>
      <c r="H1018" s="24" t="str">
        <f>IF(I1018="","",'Identificação da EG'!$D$7)</f>
        <v/>
      </c>
      <c r="I1018" s="138" t="str">
        <f t="shared" si="48"/>
        <v/>
      </c>
      <c r="J1018" s="138" t="str">
        <v/>
      </c>
      <c r="K1018" s="138"/>
      <c r="L1018" s="138" t="str">
        <v/>
      </c>
      <c r="M1018" s="138"/>
      <c r="N1018" s="138"/>
      <c r="O1018" s="138" t="str">
        <v/>
      </c>
      <c r="P1018" s="138" t="str">
        <v/>
      </c>
      <c r="Q1018" s="138" t="str">
        <f>IF(L1017="","","Nº de alojamentos abrangidos")</f>
        <v/>
      </c>
      <c r="R1018" s="138" t="str">
        <f t="shared" si="47"/>
        <v/>
      </c>
      <c r="S1018" s="138" t="str" cm="1">
        <f t="array" ref="S1018">IF(ISBLANK(INDEX('Infraestruturas Recolha'!$AP$31:$AT$105,INT((ROWS($B$1:B42)-1)/5)+1,MOD(ROWS($B$1:B42)-1,5)+1)),"",INDEX('Infraestruturas Recolha'!$AP$31:$AT$105,INT((ROWS($B$1:B42)-1)/5)+1,MOD(ROWS($B$1:B42)-1,5)+1))</f>
        <v/>
      </c>
      <c r="T1018" s="138" t="str">
        <f>IF(OR(L1018="",'Infraestruturas Recolha'!$AQ$108="",'Infraestruturas Recolha'!$AQ$108="(máximo 300 carateres)"),"",'Infraestruturas Recolha'!$AQ$108)</f>
        <v/>
      </c>
    </row>
    <row r="1019" spans="1:20">
      <c r="A1019" s="24" t="str">
        <f>IF(I1019="","",IF(OR('Identificação da EG'!$B$7=0,'Identificação da EG'!$B$7=""),"",Capa!$C$10))</f>
        <v/>
      </c>
      <c r="B1019" s="24" t="str">
        <f>IF(I1019="","",IF(OR('Identificação da EG'!$B$7=0,'Identificação da EG'!$B$7=""),"",'Identificação da EG'!$B$7))</f>
        <v/>
      </c>
      <c r="C1019" s="24" t="str">
        <f>IF(I1019="","",IF(B1019="","",VLOOKUP(B1019,Auxiliar!$DK$23:$DL$45,2,0)))</f>
        <v/>
      </c>
      <c r="D1019" s="24" t="str">
        <f>IF(I1019="","",IF(OR('Identificação da EG'!$B$7=0,'Identificação da EG'!$B$7=""),"","Portugal"))</f>
        <v/>
      </c>
      <c r="E1019" s="24" t="str">
        <f>IF(I1019="","",'Identificação da EG'!$C$7)</f>
        <v/>
      </c>
      <c r="F1019" s="24" t="str">
        <f>IF(I1019="","",'Identificação da EG'!$E$7)</f>
        <v/>
      </c>
      <c r="G1019" s="24" t="str">
        <f t="shared" si="46"/>
        <v/>
      </c>
      <c r="H1019" s="24" t="str">
        <f>IF(I1019="","",'Identificação da EG'!$D$7)</f>
        <v/>
      </c>
      <c r="I1019" s="138" t="str">
        <f t="shared" si="48"/>
        <v/>
      </c>
      <c r="J1019" s="138" t="str">
        <v/>
      </c>
      <c r="K1019" s="138"/>
      <c r="L1019" s="138" t="str">
        <v/>
      </c>
      <c r="M1019" s="138"/>
      <c r="N1019" s="138"/>
      <c r="O1019" s="138" t="str">
        <v/>
      </c>
      <c r="P1019" s="138" t="str">
        <v/>
      </c>
      <c r="Q1019" s="138" t="str">
        <f>IF(L1017="","","Nº de estabelecimentos abrangidos")</f>
        <v/>
      </c>
      <c r="R1019" s="138" t="str">
        <f t="shared" si="47"/>
        <v/>
      </c>
      <c r="S1019" s="138" t="str" cm="1">
        <f t="array" ref="S1019">IF(ISBLANK(INDEX('Infraestruturas Recolha'!$AP$31:$AT$105,INT((ROWS($B$1:B43)-1)/5)+1,MOD(ROWS($B$1:B43)-1,5)+1)),"",INDEX('Infraestruturas Recolha'!$AP$31:$AT$105,INT((ROWS($B$1:B43)-1)/5)+1,MOD(ROWS($B$1:B43)-1,5)+1))</f>
        <v/>
      </c>
      <c r="T1019" s="138" t="str">
        <f>IF(OR(L1019="",'Infraestruturas Recolha'!$AQ$108="",'Infraestruturas Recolha'!$AQ$108="(máximo 300 carateres)"),"",'Infraestruturas Recolha'!$AQ$108)</f>
        <v/>
      </c>
    </row>
    <row r="1020" spans="1:20">
      <c r="A1020" s="24" t="str">
        <f>IF(I1020="","",IF(OR('Identificação da EG'!$B$7=0,'Identificação da EG'!$B$7=""),"",Capa!$C$10))</f>
        <v/>
      </c>
      <c r="B1020" s="24" t="str">
        <f>IF(I1020="","",IF(OR('Identificação da EG'!$B$7=0,'Identificação da EG'!$B$7=""),"",'Identificação da EG'!$B$7))</f>
        <v/>
      </c>
      <c r="C1020" s="24" t="str">
        <f>IF(I1020="","",IF(B1020="","",VLOOKUP(B1020,Auxiliar!$DK$23:$DL$45,2,0)))</f>
        <v/>
      </c>
      <c r="D1020" s="24" t="str">
        <f>IF(I1020="","",IF(OR('Identificação da EG'!$B$7=0,'Identificação da EG'!$B$7=""),"","Portugal"))</f>
        <v/>
      </c>
      <c r="E1020" s="24" t="str">
        <f>IF(I1020="","",'Identificação da EG'!$C$7)</f>
        <v/>
      </c>
      <c r="F1020" s="24" t="str">
        <f>IF(I1020="","",'Identificação da EG'!$E$7)</f>
        <v/>
      </c>
      <c r="G1020" s="24" t="str">
        <f t="shared" si="46"/>
        <v/>
      </c>
      <c r="H1020" s="24" t="str">
        <f>IF(I1020="","",'Identificação da EG'!$D$7)</f>
        <v/>
      </c>
      <c r="I1020" s="138" t="str">
        <f t="shared" si="48"/>
        <v/>
      </c>
      <c r="J1020" s="138" t="str">
        <v/>
      </c>
      <c r="K1020" s="138"/>
      <c r="L1020" s="138" t="str">
        <v/>
      </c>
      <c r="M1020" s="138"/>
      <c r="N1020" s="138"/>
      <c r="O1020" s="138" t="str">
        <v/>
      </c>
      <c r="P1020" s="138" t="str">
        <v/>
      </c>
      <c r="Q1020" s="138" t="str">
        <f>IF(L1018="","","Nº de alojamentos participantes")</f>
        <v/>
      </c>
      <c r="R1020" s="138" t="str">
        <f t="shared" si="47"/>
        <v/>
      </c>
      <c r="S1020" s="138" t="str" cm="1">
        <f t="array" ref="S1020">IF(ISBLANK(INDEX('Infraestruturas Recolha'!$AP$31:$AT$105,INT((ROWS($B$1:B44)-1)/5)+1,MOD(ROWS($B$1:B44)-1,5)+1)),"",INDEX('Infraestruturas Recolha'!$AP$31:$AT$105,INT((ROWS($B$1:B44)-1)/5)+1,MOD(ROWS($B$1:B44)-1,5)+1))</f>
        <v/>
      </c>
      <c r="T1020" s="138" t="str">
        <f>IF(OR(L1020="",'Infraestruturas Recolha'!$AQ$108="",'Infraestruturas Recolha'!$AQ$108="(máximo 300 carateres)"),"",'Infraestruturas Recolha'!$AQ$108)</f>
        <v/>
      </c>
    </row>
    <row r="1021" spans="1:20">
      <c r="A1021" s="24" t="str">
        <f>IF(I1021="","",IF(OR('Identificação da EG'!$B$7=0,'Identificação da EG'!$B$7=""),"",Capa!$C$10))</f>
        <v/>
      </c>
      <c r="B1021" s="24" t="str">
        <f>IF(I1021="","",IF(OR('Identificação da EG'!$B$7=0,'Identificação da EG'!$B$7=""),"",'Identificação da EG'!$B$7))</f>
        <v/>
      </c>
      <c r="C1021" s="24" t="str">
        <f>IF(I1021="","",IF(B1021="","",VLOOKUP(B1021,Auxiliar!$DK$23:$DL$45,2,0)))</f>
        <v/>
      </c>
      <c r="D1021" s="24" t="str">
        <f>IF(I1021="","",IF(OR('Identificação da EG'!$B$7=0,'Identificação da EG'!$B$7=""),"","Portugal"))</f>
        <v/>
      </c>
      <c r="E1021" s="24" t="str">
        <f>IF(I1021="","",'Identificação da EG'!$C$7)</f>
        <v/>
      </c>
      <c r="F1021" s="24" t="str">
        <f>IF(I1021="","",'Identificação da EG'!$E$7)</f>
        <v/>
      </c>
      <c r="G1021" s="24" t="str">
        <f t="shared" si="46"/>
        <v/>
      </c>
      <c r="H1021" s="24" t="str">
        <f>IF(I1021="","",'Identificação da EG'!$D$7)</f>
        <v/>
      </c>
      <c r="I1021" s="138" t="str">
        <f t="shared" si="48"/>
        <v/>
      </c>
      <c r="J1021" s="138" t="str">
        <v/>
      </c>
      <c r="K1021" s="138"/>
      <c r="L1021" s="138" t="str">
        <v/>
      </c>
      <c r="M1021" s="138"/>
      <c r="N1021" s="138"/>
      <c r="O1021" s="138" t="str">
        <v/>
      </c>
      <c r="P1021" s="138" t="str">
        <v/>
      </c>
      <c r="Q1021" s="138" t="str">
        <f>IF(L1019="","","Nº de estabelecimentos participantes")</f>
        <v/>
      </c>
      <c r="R1021" s="138" t="str">
        <f t="shared" si="47"/>
        <v/>
      </c>
      <c r="S1021" s="138" t="str" cm="1">
        <f t="array" ref="S1021">IF(ISBLANK(INDEX('Infraestruturas Recolha'!$AP$31:$AT$105,INT((ROWS($B$1:B45)-1)/5)+1,MOD(ROWS($B$1:B45)-1,5)+1)),"",INDEX('Infraestruturas Recolha'!$AP$31:$AT$105,INT((ROWS($B$1:B45)-1)/5)+1,MOD(ROWS($B$1:B45)-1,5)+1))</f>
        <v/>
      </c>
      <c r="T1021" s="138" t="str">
        <f>IF(OR(L1021="",'Infraestruturas Recolha'!$AQ$108="",'Infraestruturas Recolha'!$AQ$108="(máximo 300 carateres)"),"",'Infraestruturas Recolha'!$AQ$108)</f>
        <v/>
      </c>
    </row>
    <row r="1022" spans="1:20">
      <c r="A1022" s="24" t="str">
        <f>IF(I1022="","",IF(OR('Identificação da EG'!$B$7=0,'Identificação da EG'!$B$7=""),"",Capa!$C$10))</f>
        <v/>
      </c>
      <c r="B1022" s="24" t="str">
        <f>IF(I1022="","",IF(OR('Identificação da EG'!$B$7=0,'Identificação da EG'!$B$7=""),"",'Identificação da EG'!$B$7))</f>
        <v/>
      </c>
      <c r="C1022" s="24" t="str">
        <f>IF(I1022="","",IF(B1022="","",VLOOKUP(B1022,Auxiliar!$DK$23:$DL$45,2,0)))</f>
        <v/>
      </c>
      <c r="D1022" s="24" t="str">
        <f>IF(I1022="","",IF(OR('Identificação da EG'!$B$7=0,'Identificação da EG'!$B$7=""),"","Portugal"))</f>
        <v/>
      </c>
      <c r="E1022" s="24" t="str">
        <f>IF(I1022="","",'Identificação da EG'!$C$7)</f>
        <v/>
      </c>
      <c r="F1022" s="24" t="str">
        <f>IF(I1022="","",'Identificação da EG'!$E$7)</f>
        <v/>
      </c>
      <c r="G1022" s="24" t="str">
        <f t="shared" si="46"/>
        <v/>
      </c>
      <c r="H1022" s="24" t="str">
        <f>IF(I1022="","",'Identificação da EG'!$D$7)</f>
        <v/>
      </c>
      <c r="I1022" s="138" t="str">
        <f t="shared" si="48"/>
        <v/>
      </c>
      <c r="J1022" s="138" t="str">
        <v/>
      </c>
      <c r="K1022" s="138"/>
      <c r="L1022" s="138" t="str">
        <v/>
      </c>
      <c r="M1022" s="138"/>
      <c r="N1022" s="138"/>
      <c r="O1022" s="138" t="str">
        <v/>
      </c>
      <c r="P1022" s="138" t="str">
        <v/>
      </c>
      <c r="Q1022" s="138" t="str">
        <f>IF(L1022="","","Nº de pontos de recolha")</f>
        <v/>
      </c>
      <c r="R1022" s="138" t="str">
        <f t="shared" si="47"/>
        <v/>
      </c>
      <c r="S1022" s="138" t="str" cm="1">
        <f t="array" ref="S1022">IF(ISBLANK(INDEX('Infraestruturas Recolha'!$AP$31:$AT$105,INT((ROWS($B$1:B46)-1)/5)+1,MOD(ROWS($B$1:B46)-1,5)+1)),"",INDEX('Infraestruturas Recolha'!$AP$31:$AT$105,INT((ROWS($B$1:B46)-1)/5)+1,MOD(ROWS($B$1:B46)-1,5)+1))</f>
        <v/>
      </c>
      <c r="T1022" s="138" t="str">
        <f>IF(OR(L1022="",'Infraestruturas Recolha'!$AQ$108="",'Infraestruturas Recolha'!$AQ$108="(máximo 300 carateres)"),"",'Infraestruturas Recolha'!$AQ$108)</f>
        <v/>
      </c>
    </row>
    <row r="1023" spans="1:20">
      <c r="A1023" s="24" t="str">
        <f>IF(I1023="","",IF(OR('Identificação da EG'!$B$7=0,'Identificação da EG'!$B$7=""),"",Capa!$C$10))</f>
        <v/>
      </c>
      <c r="B1023" s="24" t="str">
        <f>IF(I1023="","",IF(OR('Identificação da EG'!$B$7=0,'Identificação da EG'!$B$7=""),"",'Identificação da EG'!$B$7))</f>
        <v/>
      </c>
      <c r="C1023" s="24" t="str">
        <f>IF(I1023="","",IF(B1023="","",VLOOKUP(B1023,Auxiliar!$DK$23:$DL$45,2,0)))</f>
        <v/>
      </c>
      <c r="D1023" s="24" t="str">
        <f>IF(I1023="","",IF(OR('Identificação da EG'!$B$7=0,'Identificação da EG'!$B$7=""),"","Portugal"))</f>
        <v/>
      </c>
      <c r="E1023" s="24" t="str">
        <f>IF(I1023="","",'Identificação da EG'!$C$7)</f>
        <v/>
      </c>
      <c r="F1023" s="24" t="str">
        <f>IF(I1023="","",'Identificação da EG'!$E$7)</f>
        <v/>
      </c>
      <c r="G1023" s="24" t="str">
        <f t="shared" si="46"/>
        <v/>
      </c>
      <c r="H1023" s="24" t="str">
        <f>IF(I1023="","",'Identificação da EG'!$D$7)</f>
        <v/>
      </c>
      <c r="I1023" s="138" t="str">
        <f t="shared" si="48"/>
        <v/>
      </c>
      <c r="J1023" s="138" t="str">
        <v/>
      </c>
      <c r="K1023" s="138"/>
      <c r="L1023" s="138" t="str">
        <v/>
      </c>
      <c r="M1023" s="138"/>
      <c r="N1023" s="138"/>
      <c r="O1023" s="138" t="str">
        <v/>
      </c>
      <c r="P1023" s="138" t="str">
        <v/>
      </c>
      <c r="Q1023" s="138" t="str">
        <f>IF(L1022="","","Nº de alojamentos abrangidos")</f>
        <v/>
      </c>
      <c r="R1023" s="138" t="str">
        <f t="shared" si="47"/>
        <v/>
      </c>
      <c r="S1023" s="138" t="str" cm="1">
        <f t="array" ref="S1023">IF(ISBLANK(INDEX('Infraestruturas Recolha'!$AP$31:$AT$105,INT((ROWS($B$1:B47)-1)/5)+1,MOD(ROWS($B$1:B47)-1,5)+1)),"",INDEX('Infraestruturas Recolha'!$AP$31:$AT$105,INT((ROWS($B$1:B47)-1)/5)+1,MOD(ROWS($B$1:B47)-1,5)+1))</f>
        <v/>
      </c>
      <c r="T1023" s="138" t="str">
        <f>IF(OR(L1023="",'Infraestruturas Recolha'!$AQ$108="",'Infraestruturas Recolha'!$AQ$108="(máximo 300 carateres)"),"",'Infraestruturas Recolha'!$AQ$108)</f>
        <v/>
      </c>
    </row>
    <row r="1024" spans="1:20">
      <c r="A1024" s="24" t="str">
        <f>IF(I1024="","",IF(OR('Identificação da EG'!$B$7=0,'Identificação da EG'!$B$7=""),"",Capa!$C$10))</f>
        <v/>
      </c>
      <c r="B1024" s="24" t="str">
        <f>IF(I1024="","",IF(OR('Identificação da EG'!$B$7=0,'Identificação da EG'!$B$7=""),"",'Identificação da EG'!$B$7))</f>
        <v/>
      </c>
      <c r="C1024" s="24" t="str">
        <f>IF(I1024="","",IF(B1024="","",VLOOKUP(B1024,Auxiliar!$DK$23:$DL$45,2,0)))</f>
        <v/>
      </c>
      <c r="D1024" s="24" t="str">
        <f>IF(I1024="","",IF(OR('Identificação da EG'!$B$7=0,'Identificação da EG'!$B$7=""),"","Portugal"))</f>
        <v/>
      </c>
      <c r="E1024" s="24" t="str">
        <f>IF(I1024="","",'Identificação da EG'!$C$7)</f>
        <v/>
      </c>
      <c r="F1024" s="24" t="str">
        <f>IF(I1024="","",'Identificação da EG'!$E$7)</f>
        <v/>
      </c>
      <c r="G1024" s="24" t="str">
        <f t="shared" si="46"/>
        <v/>
      </c>
      <c r="H1024" s="24" t="str">
        <f>IF(I1024="","",'Identificação da EG'!$D$7)</f>
        <v/>
      </c>
      <c r="I1024" s="138" t="str">
        <f t="shared" si="48"/>
        <v/>
      </c>
      <c r="J1024" s="138" t="str">
        <v/>
      </c>
      <c r="K1024" s="138"/>
      <c r="L1024" s="138" t="str">
        <v/>
      </c>
      <c r="M1024" s="138"/>
      <c r="N1024" s="138"/>
      <c r="O1024" s="138" t="str">
        <v/>
      </c>
      <c r="P1024" s="138" t="str">
        <v/>
      </c>
      <c r="Q1024" s="138" t="str">
        <f>IF(L1022="","","Nº de estabelecimentos abrangidos")</f>
        <v/>
      </c>
      <c r="R1024" s="138" t="str">
        <f t="shared" si="47"/>
        <v/>
      </c>
      <c r="S1024" s="138" t="str" cm="1">
        <f t="array" ref="S1024">IF(ISBLANK(INDEX('Infraestruturas Recolha'!$AP$31:$AT$105,INT((ROWS($B$1:B48)-1)/5)+1,MOD(ROWS($B$1:B48)-1,5)+1)),"",INDEX('Infraestruturas Recolha'!$AP$31:$AT$105,INT((ROWS($B$1:B48)-1)/5)+1,MOD(ROWS($B$1:B48)-1,5)+1))</f>
        <v/>
      </c>
      <c r="T1024" s="138" t="str">
        <f>IF(OR(L1024="",'Infraestruturas Recolha'!$AQ$108="",'Infraestruturas Recolha'!$AQ$108="(máximo 300 carateres)"),"",'Infraestruturas Recolha'!$AQ$108)</f>
        <v/>
      </c>
    </row>
    <row r="1025" spans="1:20">
      <c r="A1025" s="24" t="str">
        <f>IF(I1025="","",IF(OR('Identificação da EG'!$B$7=0,'Identificação da EG'!$B$7=""),"",Capa!$C$10))</f>
        <v/>
      </c>
      <c r="B1025" s="24" t="str">
        <f>IF(I1025="","",IF(OR('Identificação da EG'!$B$7=0,'Identificação da EG'!$B$7=""),"",'Identificação da EG'!$B$7))</f>
        <v/>
      </c>
      <c r="C1025" s="24" t="str">
        <f>IF(I1025="","",IF(B1025="","",VLOOKUP(B1025,Auxiliar!$DK$23:$DL$45,2,0)))</f>
        <v/>
      </c>
      <c r="D1025" s="24" t="str">
        <f>IF(I1025="","",IF(OR('Identificação da EG'!$B$7=0,'Identificação da EG'!$B$7=""),"","Portugal"))</f>
        <v/>
      </c>
      <c r="E1025" s="24" t="str">
        <f>IF(I1025="","",'Identificação da EG'!$C$7)</f>
        <v/>
      </c>
      <c r="F1025" s="24" t="str">
        <f>IF(I1025="","",'Identificação da EG'!$E$7)</f>
        <v/>
      </c>
      <c r="G1025" s="24" t="str">
        <f t="shared" si="46"/>
        <v/>
      </c>
      <c r="H1025" s="24" t="str">
        <f>IF(I1025="","",'Identificação da EG'!$D$7)</f>
        <v/>
      </c>
      <c r="I1025" s="138" t="str">
        <f t="shared" si="48"/>
        <v/>
      </c>
      <c r="J1025" s="138" t="str">
        <v/>
      </c>
      <c r="K1025" s="138"/>
      <c r="L1025" s="138" t="str">
        <v/>
      </c>
      <c r="M1025" s="138"/>
      <c r="N1025" s="138"/>
      <c r="O1025" s="138" t="str">
        <v/>
      </c>
      <c r="P1025" s="138" t="str">
        <v/>
      </c>
      <c r="Q1025" s="138" t="str">
        <f>IF(L1023="","","Nº de alojamentos participantes")</f>
        <v/>
      </c>
      <c r="R1025" s="138" t="str">
        <f t="shared" si="47"/>
        <v/>
      </c>
      <c r="S1025" s="138" t="str" cm="1">
        <f t="array" ref="S1025">IF(ISBLANK(INDEX('Infraestruturas Recolha'!$AP$31:$AT$105,INT((ROWS($B$1:B49)-1)/5)+1,MOD(ROWS($B$1:B49)-1,5)+1)),"",INDEX('Infraestruturas Recolha'!$AP$31:$AT$105,INT((ROWS($B$1:B49)-1)/5)+1,MOD(ROWS($B$1:B49)-1,5)+1))</f>
        <v/>
      </c>
      <c r="T1025" s="138" t="str">
        <f>IF(OR(L1025="",'Infraestruturas Recolha'!$AQ$108="",'Infraestruturas Recolha'!$AQ$108="(máximo 300 carateres)"),"",'Infraestruturas Recolha'!$AQ$108)</f>
        <v/>
      </c>
    </row>
    <row r="1026" spans="1:20">
      <c r="A1026" s="24" t="str">
        <f>IF(I1026="","",IF(OR('Identificação da EG'!$B$7=0,'Identificação da EG'!$B$7=""),"",Capa!$C$10))</f>
        <v/>
      </c>
      <c r="B1026" s="24" t="str">
        <f>IF(I1026="","",IF(OR('Identificação da EG'!$B$7=0,'Identificação da EG'!$B$7=""),"",'Identificação da EG'!$B$7))</f>
        <v/>
      </c>
      <c r="C1026" s="24" t="str">
        <f>IF(I1026="","",IF(B1026="","",VLOOKUP(B1026,Auxiliar!$DK$23:$DL$45,2,0)))</f>
        <v/>
      </c>
      <c r="D1026" s="24" t="str">
        <f>IF(I1026="","",IF(OR('Identificação da EG'!$B$7=0,'Identificação da EG'!$B$7=""),"","Portugal"))</f>
        <v/>
      </c>
      <c r="E1026" s="24" t="str">
        <f>IF(I1026="","",'Identificação da EG'!$C$7)</f>
        <v/>
      </c>
      <c r="F1026" s="24" t="str">
        <f>IF(I1026="","",'Identificação da EG'!$E$7)</f>
        <v/>
      </c>
      <c r="G1026" s="24" t="str">
        <f t="shared" si="46"/>
        <v/>
      </c>
      <c r="H1026" s="24" t="str">
        <f>IF(I1026="","",'Identificação da EG'!$D$7)</f>
        <v/>
      </c>
      <c r="I1026" s="138" t="str">
        <f t="shared" si="48"/>
        <v/>
      </c>
      <c r="J1026" s="138" t="str">
        <v/>
      </c>
      <c r="K1026" s="138"/>
      <c r="L1026" s="138" t="str">
        <v/>
      </c>
      <c r="M1026" s="138"/>
      <c r="N1026" s="138"/>
      <c r="O1026" s="138" t="str">
        <v/>
      </c>
      <c r="P1026" s="138" t="str">
        <v/>
      </c>
      <c r="Q1026" s="138" t="str">
        <f>IF(L1024="","","Nº de estabelecimentos participantes")</f>
        <v/>
      </c>
      <c r="R1026" s="138" t="str">
        <f t="shared" si="47"/>
        <v/>
      </c>
      <c r="S1026" s="138" t="str" cm="1">
        <f t="array" ref="S1026">IF(ISBLANK(INDEX('Infraestruturas Recolha'!$AP$31:$AT$105,INT((ROWS($B$1:B50)-1)/5)+1,MOD(ROWS($B$1:B50)-1,5)+1)),"",INDEX('Infraestruturas Recolha'!$AP$31:$AT$105,INT((ROWS($B$1:B50)-1)/5)+1,MOD(ROWS($B$1:B50)-1,5)+1))</f>
        <v/>
      </c>
      <c r="T1026" s="138" t="str">
        <f>IF(OR(L1026="",'Infraestruturas Recolha'!$AQ$108="",'Infraestruturas Recolha'!$AQ$108="(máximo 300 carateres)"),"",'Infraestruturas Recolha'!$AQ$108)</f>
        <v/>
      </c>
    </row>
    <row r="1027" spans="1:20">
      <c r="A1027" s="24" t="str">
        <f>IF(I1027="","",IF(OR('Identificação da EG'!$B$7=0,'Identificação da EG'!$B$7=""),"",Capa!$C$10))</f>
        <v/>
      </c>
      <c r="B1027" s="24" t="str">
        <f>IF(I1027="","",IF(OR('Identificação da EG'!$B$7=0,'Identificação da EG'!$B$7=""),"",'Identificação da EG'!$B$7))</f>
        <v/>
      </c>
      <c r="C1027" s="24" t="str">
        <f>IF(I1027="","",IF(B1027="","",VLOOKUP(B1027,Auxiliar!$DK$23:$DL$45,2,0)))</f>
        <v/>
      </c>
      <c r="D1027" s="24" t="str">
        <f>IF(I1027="","",IF(OR('Identificação da EG'!$B$7=0,'Identificação da EG'!$B$7=""),"","Portugal"))</f>
        <v/>
      </c>
      <c r="E1027" s="24" t="str">
        <f>IF(I1027="","",'Identificação da EG'!$C$7)</f>
        <v/>
      </c>
      <c r="F1027" s="24" t="str">
        <f>IF(I1027="","",'Identificação da EG'!$E$7)</f>
        <v/>
      </c>
      <c r="G1027" s="24" t="str">
        <f t="shared" ref="G1027:G1090" si="49">IF(I1027="","",B1027)</f>
        <v/>
      </c>
      <c r="H1027" s="24" t="str">
        <f>IF(I1027="","",'Identificação da EG'!$D$7)</f>
        <v/>
      </c>
      <c r="I1027" s="138" t="str">
        <f t="shared" si="48"/>
        <v/>
      </c>
      <c r="J1027" s="138" t="str">
        <v/>
      </c>
      <c r="K1027" s="138"/>
      <c r="L1027" s="138" t="str">
        <v/>
      </c>
      <c r="M1027" s="138"/>
      <c r="N1027" s="138"/>
      <c r="O1027" s="138" t="str">
        <v/>
      </c>
      <c r="P1027" s="138" t="str">
        <v/>
      </c>
      <c r="Q1027" s="138" t="str">
        <f>IF(L1027="","","Nº de pontos de recolha")</f>
        <v/>
      </c>
      <c r="R1027" s="138" t="str">
        <f t="shared" ref="R1027:R1090" si="50">IF(L1027="","","nº")</f>
        <v/>
      </c>
      <c r="S1027" s="138" t="str" cm="1">
        <f t="array" ref="S1027">IF(ISBLANK(INDEX('Infraestruturas Recolha'!$AP$31:$AT$105,INT((ROWS($B$1:B51)-1)/5)+1,MOD(ROWS($B$1:B51)-1,5)+1)),"",INDEX('Infraestruturas Recolha'!$AP$31:$AT$105,INT((ROWS($B$1:B51)-1)/5)+1,MOD(ROWS($B$1:B51)-1,5)+1))</f>
        <v/>
      </c>
      <c r="T1027" s="138" t="str">
        <f>IF(OR(L1027="",'Infraestruturas Recolha'!$AQ$108="",'Infraestruturas Recolha'!$AQ$108="(máximo 300 carateres)"),"",'Infraestruturas Recolha'!$AQ$108)</f>
        <v/>
      </c>
    </row>
    <row r="1028" spans="1:20">
      <c r="A1028" s="24" t="str">
        <f>IF(I1028="","",IF(OR('Identificação da EG'!$B$7=0,'Identificação da EG'!$B$7=""),"",Capa!$C$10))</f>
        <v/>
      </c>
      <c r="B1028" s="24" t="str">
        <f>IF(I1028="","",IF(OR('Identificação da EG'!$B$7=0,'Identificação da EG'!$B$7=""),"",'Identificação da EG'!$B$7))</f>
        <v/>
      </c>
      <c r="C1028" s="24" t="str">
        <f>IF(I1028="","",IF(B1028="","",VLOOKUP(B1028,Auxiliar!$DK$23:$DL$45,2,0)))</f>
        <v/>
      </c>
      <c r="D1028" s="24" t="str">
        <f>IF(I1028="","",IF(OR('Identificação da EG'!$B$7=0,'Identificação da EG'!$B$7=""),"","Portugal"))</f>
        <v/>
      </c>
      <c r="E1028" s="24" t="str">
        <f>IF(I1028="","",'Identificação da EG'!$C$7)</f>
        <v/>
      </c>
      <c r="F1028" s="24" t="str">
        <f>IF(I1028="","",'Identificação da EG'!$E$7)</f>
        <v/>
      </c>
      <c r="G1028" s="24" t="str">
        <f t="shared" si="49"/>
        <v/>
      </c>
      <c r="H1028" s="24" t="str">
        <f>IF(I1028="","",'Identificação da EG'!$D$7)</f>
        <v/>
      </c>
      <c r="I1028" s="138" t="str">
        <f t="shared" si="48"/>
        <v/>
      </c>
      <c r="J1028" s="138" t="str">
        <v/>
      </c>
      <c r="K1028" s="138"/>
      <c r="L1028" s="138" t="str">
        <v/>
      </c>
      <c r="M1028" s="138"/>
      <c r="N1028" s="138"/>
      <c r="O1028" s="138" t="str">
        <v/>
      </c>
      <c r="P1028" s="138" t="str">
        <v/>
      </c>
      <c r="Q1028" s="138" t="str">
        <f>IF(L1027="","","Nº de alojamentos abrangidos")</f>
        <v/>
      </c>
      <c r="R1028" s="138" t="str">
        <f t="shared" si="50"/>
        <v/>
      </c>
      <c r="S1028" s="138" t="str" cm="1">
        <f t="array" ref="S1028">IF(ISBLANK(INDEX('Infraestruturas Recolha'!$AP$31:$AT$105,INT((ROWS($B$1:B52)-1)/5)+1,MOD(ROWS($B$1:B52)-1,5)+1)),"",INDEX('Infraestruturas Recolha'!$AP$31:$AT$105,INT((ROWS($B$1:B52)-1)/5)+1,MOD(ROWS($B$1:B52)-1,5)+1))</f>
        <v/>
      </c>
      <c r="T1028" s="138" t="str">
        <f>IF(OR(L1028="",'Infraestruturas Recolha'!$AQ$108="",'Infraestruturas Recolha'!$AQ$108="(máximo 300 carateres)"),"",'Infraestruturas Recolha'!$AQ$108)</f>
        <v/>
      </c>
    </row>
    <row r="1029" spans="1:20">
      <c r="A1029" s="24" t="str">
        <f>IF(I1029="","",IF(OR('Identificação da EG'!$B$7=0,'Identificação da EG'!$B$7=""),"",Capa!$C$10))</f>
        <v/>
      </c>
      <c r="B1029" s="24" t="str">
        <f>IF(I1029="","",IF(OR('Identificação da EG'!$B$7=0,'Identificação da EG'!$B$7=""),"",'Identificação da EG'!$B$7))</f>
        <v/>
      </c>
      <c r="C1029" s="24" t="str">
        <f>IF(I1029="","",IF(B1029="","",VLOOKUP(B1029,Auxiliar!$DK$23:$DL$45,2,0)))</f>
        <v/>
      </c>
      <c r="D1029" s="24" t="str">
        <f>IF(I1029="","",IF(OR('Identificação da EG'!$B$7=0,'Identificação da EG'!$B$7=""),"","Portugal"))</f>
        <v/>
      </c>
      <c r="E1029" s="24" t="str">
        <f>IF(I1029="","",'Identificação da EG'!$C$7)</f>
        <v/>
      </c>
      <c r="F1029" s="24" t="str">
        <f>IF(I1029="","",'Identificação da EG'!$E$7)</f>
        <v/>
      </c>
      <c r="G1029" s="24" t="str">
        <f t="shared" si="49"/>
        <v/>
      </c>
      <c r="H1029" s="24" t="str">
        <f>IF(I1029="","",'Identificação da EG'!$D$7)</f>
        <v/>
      </c>
      <c r="I1029" s="138" t="str">
        <f t="shared" si="48"/>
        <v/>
      </c>
      <c r="J1029" s="138" t="str">
        <v/>
      </c>
      <c r="K1029" s="138"/>
      <c r="L1029" s="138" t="str">
        <v/>
      </c>
      <c r="M1029" s="138"/>
      <c r="N1029" s="138"/>
      <c r="O1029" s="138" t="str">
        <v/>
      </c>
      <c r="P1029" s="138" t="str">
        <v/>
      </c>
      <c r="Q1029" s="138" t="str">
        <f>IF(L1027="","","Nº de estabelecimentos abrangidos")</f>
        <v/>
      </c>
      <c r="R1029" s="138" t="str">
        <f t="shared" si="50"/>
        <v/>
      </c>
      <c r="S1029" s="138" t="str" cm="1">
        <f t="array" ref="S1029">IF(ISBLANK(INDEX('Infraestruturas Recolha'!$AP$31:$AT$105,INT((ROWS($B$1:B53)-1)/5)+1,MOD(ROWS($B$1:B53)-1,5)+1)),"",INDEX('Infraestruturas Recolha'!$AP$31:$AT$105,INT((ROWS($B$1:B53)-1)/5)+1,MOD(ROWS($B$1:B53)-1,5)+1))</f>
        <v/>
      </c>
      <c r="T1029" s="138" t="str">
        <f>IF(OR(L1029="",'Infraestruturas Recolha'!$AQ$108="",'Infraestruturas Recolha'!$AQ$108="(máximo 300 carateres)"),"",'Infraestruturas Recolha'!$AQ$108)</f>
        <v/>
      </c>
    </row>
    <row r="1030" spans="1:20">
      <c r="A1030" s="24" t="str">
        <f>IF(I1030="","",IF(OR('Identificação da EG'!$B$7=0,'Identificação da EG'!$B$7=""),"",Capa!$C$10))</f>
        <v/>
      </c>
      <c r="B1030" s="24" t="str">
        <f>IF(I1030="","",IF(OR('Identificação da EG'!$B$7=0,'Identificação da EG'!$B$7=""),"",'Identificação da EG'!$B$7))</f>
        <v/>
      </c>
      <c r="C1030" s="24" t="str">
        <f>IF(I1030="","",IF(B1030="","",VLOOKUP(B1030,Auxiliar!$DK$23:$DL$45,2,0)))</f>
        <v/>
      </c>
      <c r="D1030" s="24" t="str">
        <f>IF(I1030="","",IF(OR('Identificação da EG'!$B$7=0,'Identificação da EG'!$B$7=""),"","Portugal"))</f>
        <v/>
      </c>
      <c r="E1030" s="24" t="str">
        <f>IF(I1030="","",'Identificação da EG'!$C$7)</f>
        <v/>
      </c>
      <c r="F1030" s="24" t="str">
        <f>IF(I1030="","",'Identificação da EG'!$E$7)</f>
        <v/>
      </c>
      <c r="G1030" s="24" t="str">
        <f t="shared" si="49"/>
        <v/>
      </c>
      <c r="H1030" s="24" t="str">
        <f>IF(I1030="","",'Identificação da EG'!$D$7)</f>
        <v/>
      </c>
      <c r="I1030" s="138" t="str">
        <f t="shared" si="48"/>
        <v/>
      </c>
      <c r="J1030" s="138" t="str">
        <v/>
      </c>
      <c r="K1030" s="138"/>
      <c r="L1030" s="138" t="str">
        <v/>
      </c>
      <c r="M1030" s="138"/>
      <c r="N1030" s="138"/>
      <c r="O1030" s="138" t="str">
        <v/>
      </c>
      <c r="P1030" s="138" t="str">
        <v/>
      </c>
      <c r="Q1030" s="138" t="str">
        <f>IF(L1028="","","Nº de alojamentos participantes")</f>
        <v/>
      </c>
      <c r="R1030" s="138" t="str">
        <f t="shared" si="50"/>
        <v/>
      </c>
      <c r="S1030" s="138" t="str" cm="1">
        <f t="array" ref="S1030">IF(ISBLANK(INDEX('Infraestruturas Recolha'!$AP$31:$AT$105,INT((ROWS($B$1:B54)-1)/5)+1,MOD(ROWS($B$1:B54)-1,5)+1)),"",INDEX('Infraestruturas Recolha'!$AP$31:$AT$105,INT((ROWS($B$1:B54)-1)/5)+1,MOD(ROWS($B$1:B54)-1,5)+1))</f>
        <v/>
      </c>
      <c r="T1030" s="138" t="str">
        <f>IF(OR(L1030="",'Infraestruturas Recolha'!$AQ$108="",'Infraestruturas Recolha'!$AQ$108="(máximo 300 carateres)"),"",'Infraestruturas Recolha'!$AQ$108)</f>
        <v/>
      </c>
    </row>
    <row r="1031" spans="1:20">
      <c r="A1031" s="24" t="str">
        <f>IF(I1031="","",IF(OR('Identificação da EG'!$B$7=0,'Identificação da EG'!$B$7=""),"",Capa!$C$10))</f>
        <v/>
      </c>
      <c r="B1031" s="24" t="str">
        <f>IF(I1031="","",IF(OR('Identificação da EG'!$B$7=0,'Identificação da EG'!$B$7=""),"",'Identificação da EG'!$B$7))</f>
        <v/>
      </c>
      <c r="C1031" s="24" t="str">
        <f>IF(I1031="","",IF(B1031="","",VLOOKUP(B1031,Auxiliar!$DK$23:$DL$45,2,0)))</f>
        <v/>
      </c>
      <c r="D1031" s="24" t="str">
        <f>IF(I1031="","",IF(OR('Identificação da EG'!$B$7=0,'Identificação da EG'!$B$7=""),"","Portugal"))</f>
        <v/>
      </c>
      <c r="E1031" s="24" t="str">
        <f>IF(I1031="","",'Identificação da EG'!$C$7)</f>
        <v/>
      </c>
      <c r="F1031" s="24" t="str">
        <f>IF(I1031="","",'Identificação da EG'!$E$7)</f>
        <v/>
      </c>
      <c r="G1031" s="24" t="str">
        <f t="shared" si="49"/>
        <v/>
      </c>
      <c r="H1031" s="24" t="str">
        <f>IF(I1031="","",'Identificação da EG'!$D$7)</f>
        <v/>
      </c>
      <c r="I1031" s="138" t="str">
        <f t="shared" si="48"/>
        <v/>
      </c>
      <c r="J1031" s="138" t="str">
        <v/>
      </c>
      <c r="K1031" s="138"/>
      <c r="L1031" s="138" t="str">
        <v/>
      </c>
      <c r="M1031" s="138"/>
      <c r="N1031" s="138"/>
      <c r="O1031" s="138" t="str">
        <v/>
      </c>
      <c r="P1031" s="138" t="str">
        <v/>
      </c>
      <c r="Q1031" s="138" t="str">
        <f>IF(L1029="","","Nº de estabelecimentos participantes")</f>
        <v/>
      </c>
      <c r="R1031" s="138" t="str">
        <f t="shared" si="50"/>
        <v/>
      </c>
      <c r="S1031" s="138" t="str" cm="1">
        <f t="array" ref="S1031">IF(ISBLANK(INDEX('Infraestruturas Recolha'!$AP$31:$AT$105,INT((ROWS($B$1:B55)-1)/5)+1,MOD(ROWS($B$1:B55)-1,5)+1)),"",INDEX('Infraestruturas Recolha'!$AP$31:$AT$105,INT((ROWS($B$1:B55)-1)/5)+1,MOD(ROWS($B$1:B55)-1,5)+1))</f>
        <v/>
      </c>
      <c r="T1031" s="138" t="str">
        <f>IF(OR(L1031="",'Infraestruturas Recolha'!$AQ$108="",'Infraestruturas Recolha'!$AQ$108="(máximo 300 carateres)"),"",'Infraestruturas Recolha'!$AQ$108)</f>
        <v/>
      </c>
    </row>
    <row r="1032" spans="1:20">
      <c r="A1032" s="24" t="str">
        <f>IF(I1032="","",IF(OR('Identificação da EG'!$B$7=0,'Identificação da EG'!$B$7=""),"",Capa!$C$10))</f>
        <v/>
      </c>
      <c r="B1032" s="24" t="str">
        <f>IF(I1032="","",IF(OR('Identificação da EG'!$B$7=0,'Identificação da EG'!$B$7=""),"",'Identificação da EG'!$B$7))</f>
        <v/>
      </c>
      <c r="C1032" s="24" t="str">
        <f>IF(I1032="","",IF(B1032="","",VLOOKUP(B1032,Auxiliar!$DK$23:$DL$45,2,0)))</f>
        <v/>
      </c>
      <c r="D1032" s="24" t="str">
        <f>IF(I1032="","",IF(OR('Identificação da EG'!$B$7=0,'Identificação da EG'!$B$7=""),"","Portugal"))</f>
        <v/>
      </c>
      <c r="E1032" s="24" t="str">
        <f>IF(I1032="","",'Identificação da EG'!$C$7)</f>
        <v/>
      </c>
      <c r="F1032" s="24" t="str">
        <f>IF(I1032="","",'Identificação da EG'!$E$7)</f>
        <v/>
      </c>
      <c r="G1032" s="24" t="str">
        <f t="shared" si="49"/>
        <v/>
      </c>
      <c r="H1032" s="24" t="str">
        <f>IF(I1032="","",'Identificação da EG'!$D$7)</f>
        <v/>
      </c>
      <c r="I1032" s="138" t="str">
        <f t="shared" si="48"/>
        <v/>
      </c>
      <c r="J1032" s="138" t="str">
        <v/>
      </c>
      <c r="K1032" s="138"/>
      <c r="L1032" s="138" t="str">
        <v/>
      </c>
      <c r="M1032" s="138"/>
      <c r="N1032" s="138"/>
      <c r="O1032" s="138" t="str">
        <v/>
      </c>
      <c r="P1032" s="138" t="str">
        <v/>
      </c>
      <c r="Q1032" s="138" t="str">
        <f>IF(L1032="","","Nº de pontos de recolha")</f>
        <v/>
      </c>
      <c r="R1032" s="138" t="str">
        <f t="shared" si="50"/>
        <v/>
      </c>
      <c r="S1032" s="138" t="str" cm="1">
        <f t="array" ref="S1032">IF(ISBLANK(INDEX('Infraestruturas Recolha'!$AP$31:$AT$105,INT((ROWS($B$1:B56)-1)/5)+1,MOD(ROWS($B$1:B56)-1,5)+1)),"",INDEX('Infraestruturas Recolha'!$AP$31:$AT$105,INT((ROWS($B$1:B56)-1)/5)+1,MOD(ROWS($B$1:B56)-1,5)+1))</f>
        <v/>
      </c>
      <c r="T1032" s="138" t="str">
        <f>IF(OR(L1032="",'Infraestruturas Recolha'!$AQ$108="",'Infraestruturas Recolha'!$AQ$108="(máximo 300 carateres)"),"",'Infraestruturas Recolha'!$AQ$108)</f>
        <v/>
      </c>
    </row>
    <row r="1033" spans="1:20">
      <c r="A1033" s="24" t="str">
        <f>IF(I1033="","",IF(OR('Identificação da EG'!$B$7=0,'Identificação da EG'!$B$7=""),"",Capa!$C$10))</f>
        <v/>
      </c>
      <c r="B1033" s="24" t="str">
        <f>IF(I1033="","",IF(OR('Identificação da EG'!$B$7=0,'Identificação da EG'!$B$7=""),"",'Identificação da EG'!$B$7))</f>
        <v/>
      </c>
      <c r="C1033" s="24" t="str">
        <f>IF(I1033="","",IF(B1033="","",VLOOKUP(B1033,Auxiliar!$DK$23:$DL$45,2,0)))</f>
        <v/>
      </c>
      <c r="D1033" s="24" t="str">
        <f>IF(I1033="","",IF(OR('Identificação da EG'!$B$7=0,'Identificação da EG'!$B$7=""),"","Portugal"))</f>
        <v/>
      </c>
      <c r="E1033" s="24" t="str">
        <f>IF(I1033="","",'Identificação da EG'!$C$7)</f>
        <v/>
      </c>
      <c r="F1033" s="24" t="str">
        <f>IF(I1033="","",'Identificação da EG'!$E$7)</f>
        <v/>
      </c>
      <c r="G1033" s="24" t="str">
        <f t="shared" si="49"/>
        <v/>
      </c>
      <c r="H1033" s="24" t="str">
        <f>IF(I1033="","",'Identificação da EG'!$D$7)</f>
        <v/>
      </c>
      <c r="I1033" s="138" t="str">
        <f t="shared" si="48"/>
        <v/>
      </c>
      <c r="J1033" s="138" t="str">
        <v/>
      </c>
      <c r="K1033" s="138"/>
      <c r="L1033" s="138" t="str">
        <v/>
      </c>
      <c r="M1033" s="138"/>
      <c r="N1033" s="138"/>
      <c r="O1033" s="138" t="str">
        <v/>
      </c>
      <c r="P1033" s="138" t="str">
        <v/>
      </c>
      <c r="Q1033" s="138" t="str">
        <f>IF(L1032="","","Nº de alojamentos abrangidos")</f>
        <v/>
      </c>
      <c r="R1033" s="138" t="str">
        <f t="shared" si="50"/>
        <v/>
      </c>
      <c r="S1033" s="138" t="str" cm="1">
        <f t="array" ref="S1033">IF(ISBLANK(INDEX('Infraestruturas Recolha'!$AP$31:$AT$105,INT((ROWS($B$1:B57)-1)/5)+1,MOD(ROWS($B$1:B57)-1,5)+1)),"",INDEX('Infraestruturas Recolha'!$AP$31:$AT$105,INT((ROWS($B$1:B57)-1)/5)+1,MOD(ROWS($B$1:B57)-1,5)+1))</f>
        <v/>
      </c>
      <c r="T1033" s="138" t="str">
        <f>IF(OR(L1033="",'Infraestruturas Recolha'!$AQ$108="",'Infraestruturas Recolha'!$AQ$108="(máximo 300 carateres)"),"",'Infraestruturas Recolha'!$AQ$108)</f>
        <v/>
      </c>
    </row>
    <row r="1034" spans="1:20">
      <c r="A1034" s="24" t="str">
        <f>IF(I1034="","",IF(OR('Identificação da EG'!$B$7=0,'Identificação da EG'!$B$7=""),"",Capa!$C$10))</f>
        <v/>
      </c>
      <c r="B1034" s="24" t="str">
        <f>IF(I1034="","",IF(OR('Identificação da EG'!$B$7=0,'Identificação da EG'!$B$7=""),"",'Identificação da EG'!$B$7))</f>
        <v/>
      </c>
      <c r="C1034" s="24" t="str">
        <f>IF(I1034="","",IF(B1034="","",VLOOKUP(B1034,Auxiliar!$DK$23:$DL$45,2,0)))</f>
        <v/>
      </c>
      <c r="D1034" s="24" t="str">
        <f>IF(I1034="","",IF(OR('Identificação da EG'!$B$7=0,'Identificação da EG'!$B$7=""),"","Portugal"))</f>
        <v/>
      </c>
      <c r="E1034" s="24" t="str">
        <f>IF(I1034="","",'Identificação da EG'!$C$7)</f>
        <v/>
      </c>
      <c r="F1034" s="24" t="str">
        <f>IF(I1034="","",'Identificação da EG'!$E$7)</f>
        <v/>
      </c>
      <c r="G1034" s="24" t="str">
        <f t="shared" si="49"/>
        <v/>
      </c>
      <c r="H1034" s="24" t="str">
        <f>IF(I1034="","",'Identificação da EG'!$D$7)</f>
        <v/>
      </c>
      <c r="I1034" s="138" t="str">
        <f t="shared" si="48"/>
        <v/>
      </c>
      <c r="J1034" s="138" t="str">
        <v/>
      </c>
      <c r="K1034" s="138"/>
      <c r="L1034" s="138" t="str">
        <v/>
      </c>
      <c r="M1034" s="138"/>
      <c r="N1034" s="138"/>
      <c r="O1034" s="138" t="str">
        <v/>
      </c>
      <c r="P1034" s="138" t="str">
        <v/>
      </c>
      <c r="Q1034" s="138" t="str">
        <f>IF(L1032="","","Nº de estabelecimentos abrangidos")</f>
        <v/>
      </c>
      <c r="R1034" s="138" t="str">
        <f t="shared" si="50"/>
        <v/>
      </c>
      <c r="S1034" s="138" t="str" cm="1">
        <f t="array" ref="S1034">IF(ISBLANK(INDEX('Infraestruturas Recolha'!$AP$31:$AT$105,INT((ROWS($B$1:B58)-1)/5)+1,MOD(ROWS($B$1:B58)-1,5)+1)),"",INDEX('Infraestruturas Recolha'!$AP$31:$AT$105,INT((ROWS($B$1:B58)-1)/5)+1,MOD(ROWS($B$1:B58)-1,5)+1))</f>
        <v/>
      </c>
      <c r="T1034" s="138" t="str">
        <f>IF(OR(L1034="",'Infraestruturas Recolha'!$AQ$108="",'Infraestruturas Recolha'!$AQ$108="(máximo 300 carateres)"),"",'Infraestruturas Recolha'!$AQ$108)</f>
        <v/>
      </c>
    </row>
    <row r="1035" spans="1:20">
      <c r="A1035" s="24" t="str">
        <f>IF(I1035="","",IF(OR('Identificação da EG'!$B$7=0,'Identificação da EG'!$B$7=""),"",Capa!$C$10))</f>
        <v/>
      </c>
      <c r="B1035" s="24" t="str">
        <f>IF(I1035="","",IF(OR('Identificação da EG'!$B$7=0,'Identificação da EG'!$B$7=""),"",'Identificação da EG'!$B$7))</f>
        <v/>
      </c>
      <c r="C1035" s="24" t="str">
        <f>IF(I1035="","",IF(B1035="","",VLOOKUP(B1035,Auxiliar!$DK$23:$DL$45,2,0)))</f>
        <v/>
      </c>
      <c r="D1035" s="24" t="str">
        <f>IF(I1035="","",IF(OR('Identificação da EG'!$B$7=0,'Identificação da EG'!$B$7=""),"","Portugal"))</f>
        <v/>
      </c>
      <c r="E1035" s="24" t="str">
        <f>IF(I1035="","",'Identificação da EG'!$C$7)</f>
        <v/>
      </c>
      <c r="F1035" s="24" t="str">
        <f>IF(I1035="","",'Identificação da EG'!$E$7)</f>
        <v/>
      </c>
      <c r="G1035" s="24" t="str">
        <f t="shared" si="49"/>
        <v/>
      </c>
      <c r="H1035" s="24" t="str">
        <f>IF(I1035="","",'Identificação da EG'!$D$7)</f>
        <v/>
      </c>
      <c r="I1035" s="138" t="str">
        <f t="shared" si="48"/>
        <v/>
      </c>
      <c r="J1035" s="138" t="str">
        <v/>
      </c>
      <c r="K1035" s="138"/>
      <c r="L1035" s="138" t="str">
        <v/>
      </c>
      <c r="M1035" s="138"/>
      <c r="N1035" s="138"/>
      <c r="O1035" s="138" t="str">
        <v/>
      </c>
      <c r="P1035" s="138" t="str">
        <v/>
      </c>
      <c r="Q1035" s="138" t="str">
        <f>IF(L1033="","","Nº de alojamentos participantes")</f>
        <v/>
      </c>
      <c r="R1035" s="138" t="str">
        <f t="shared" si="50"/>
        <v/>
      </c>
      <c r="S1035" s="138" t="str" cm="1">
        <f t="array" ref="S1035">IF(ISBLANK(INDEX('Infraestruturas Recolha'!$AP$31:$AT$105,INT((ROWS($B$1:B59)-1)/5)+1,MOD(ROWS($B$1:B59)-1,5)+1)),"",INDEX('Infraestruturas Recolha'!$AP$31:$AT$105,INT((ROWS($B$1:B59)-1)/5)+1,MOD(ROWS($B$1:B59)-1,5)+1))</f>
        <v/>
      </c>
      <c r="T1035" s="138" t="str">
        <f>IF(OR(L1035="",'Infraestruturas Recolha'!$AQ$108="",'Infraestruturas Recolha'!$AQ$108="(máximo 300 carateres)"),"",'Infraestruturas Recolha'!$AQ$108)</f>
        <v/>
      </c>
    </row>
    <row r="1036" spans="1:20">
      <c r="A1036" s="24" t="str">
        <f>IF(I1036="","",IF(OR('Identificação da EG'!$B$7=0,'Identificação da EG'!$B$7=""),"",Capa!$C$10))</f>
        <v/>
      </c>
      <c r="B1036" s="24" t="str">
        <f>IF(I1036="","",IF(OR('Identificação da EG'!$B$7=0,'Identificação da EG'!$B$7=""),"",'Identificação da EG'!$B$7))</f>
        <v/>
      </c>
      <c r="C1036" s="24" t="str">
        <f>IF(I1036="","",IF(B1036="","",VLOOKUP(B1036,Auxiliar!$DK$23:$DL$45,2,0)))</f>
        <v/>
      </c>
      <c r="D1036" s="24" t="str">
        <f>IF(I1036="","",IF(OR('Identificação da EG'!$B$7=0,'Identificação da EG'!$B$7=""),"","Portugal"))</f>
        <v/>
      </c>
      <c r="E1036" s="24" t="str">
        <f>IF(I1036="","",'Identificação da EG'!$C$7)</f>
        <v/>
      </c>
      <c r="F1036" s="24" t="str">
        <f>IF(I1036="","",'Identificação da EG'!$E$7)</f>
        <v/>
      </c>
      <c r="G1036" s="24" t="str">
        <f t="shared" si="49"/>
        <v/>
      </c>
      <c r="H1036" s="24" t="str">
        <f>IF(I1036="","",'Identificação da EG'!$D$7)</f>
        <v/>
      </c>
      <c r="I1036" s="138" t="str">
        <f t="shared" si="48"/>
        <v/>
      </c>
      <c r="J1036" s="138" t="str">
        <v/>
      </c>
      <c r="K1036" s="138"/>
      <c r="L1036" s="138" t="str">
        <v/>
      </c>
      <c r="M1036" s="138"/>
      <c r="N1036" s="138"/>
      <c r="O1036" s="138" t="str">
        <v/>
      </c>
      <c r="P1036" s="138" t="str">
        <v/>
      </c>
      <c r="Q1036" s="138" t="str">
        <f>IF(L1034="","","Nº de estabelecimentos participantes")</f>
        <v/>
      </c>
      <c r="R1036" s="138" t="str">
        <f t="shared" si="50"/>
        <v/>
      </c>
      <c r="S1036" s="138" t="str" cm="1">
        <f t="array" ref="S1036">IF(ISBLANK(INDEX('Infraestruturas Recolha'!$AP$31:$AT$105,INT((ROWS($B$1:B60)-1)/5)+1,MOD(ROWS($B$1:B60)-1,5)+1)),"",INDEX('Infraestruturas Recolha'!$AP$31:$AT$105,INT((ROWS($B$1:B60)-1)/5)+1,MOD(ROWS($B$1:B60)-1,5)+1))</f>
        <v/>
      </c>
      <c r="T1036" s="138" t="str">
        <f>IF(OR(L1036="",'Infraestruturas Recolha'!$AQ$108="",'Infraestruturas Recolha'!$AQ$108="(máximo 300 carateres)"),"",'Infraestruturas Recolha'!$AQ$108)</f>
        <v/>
      </c>
    </row>
    <row r="1037" spans="1:20">
      <c r="A1037" s="24" t="str">
        <f>IF(I1037="","",IF(OR('Identificação da EG'!$B$7=0,'Identificação da EG'!$B$7=""),"",Capa!$C$10))</f>
        <v/>
      </c>
      <c r="B1037" s="24" t="str">
        <f>IF(I1037="","",IF(OR('Identificação da EG'!$B$7=0,'Identificação da EG'!$B$7=""),"",'Identificação da EG'!$B$7))</f>
        <v/>
      </c>
      <c r="C1037" s="24" t="str">
        <f>IF(I1037="","",IF(B1037="","",VLOOKUP(B1037,Auxiliar!$DK$23:$DL$45,2,0)))</f>
        <v/>
      </c>
      <c r="D1037" s="24" t="str">
        <f>IF(I1037="","",IF(OR('Identificação da EG'!$B$7=0,'Identificação da EG'!$B$7=""),"","Portugal"))</f>
        <v/>
      </c>
      <c r="E1037" s="24" t="str">
        <f>IF(I1037="","",'Identificação da EG'!$C$7)</f>
        <v/>
      </c>
      <c r="F1037" s="24" t="str">
        <f>IF(I1037="","",'Identificação da EG'!$E$7)</f>
        <v/>
      </c>
      <c r="G1037" s="24" t="str">
        <f t="shared" si="49"/>
        <v/>
      </c>
      <c r="H1037" s="24" t="str">
        <f>IF(I1037="","",'Identificação da EG'!$D$7)</f>
        <v/>
      </c>
      <c r="I1037" s="138" t="str">
        <f t="shared" si="48"/>
        <v/>
      </c>
      <c r="J1037" s="138" t="str">
        <v/>
      </c>
      <c r="K1037" s="138"/>
      <c r="L1037" s="138" t="str">
        <v/>
      </c>
      <c r="M1037" s="138"/>
      <c r="N1037" s="138"/>
      <c r="O1037" s="138" t="str">
        <v/>
      </c>
      <c r="P1037" s="138" t="str">
        <v/>
      </c>
      <c r="Q1037" s="138" t="str">
        <f>IF(L1037="","","Nº de pontos de recolha")</f>
        <v/>
      </c>
      <c r="R1037" s="138" t="str">
        <f t="shared" si="50"/>
        <v/>
      </c>
      <c r="S1037" s="138" t="str" cm="1">
        <f t="array" ref="S1037">IF(ISBLANK(INDEX('Infraestruturas Recolha'!$AP$31:$AT$105,INT((ROWS($B$1:B61)-1)/5)+1,MOD(ROWS($B$1:B61)-1,5)+1)),"",INDEX('Infraestruturas Recolha'!$AP$31:$AT$105,INT((ROWS($B$1:B61)-1)/5)+1,MOD(ROWS($B$1:B61)-1,5)+1))</f>
        <v/>
      </c>
      <c r="T1037" s="138" t="str">
        <f>IF(OR(L1037="",'Infraestruturas Recolha'!$AQ$108="",'Infraestruturas Recolha'!$AQ$108="(máximo 300 carateres)"),"",'Infraestruturas Recolha'!$AQ$108)</f>
        <v/>
      </c>
    </row>
    <row r="1038" spans="1:20">
      <c r="A1038" s="24" t="str">
        <f>IF(I1038="","",IF(OR('Identificação da EG'!$B$7=0,'Identificação da EG'!$B$7=""),"",Capa!$C$10))</f>
        <v/>
      </c>
      <c r="B1038" s="24" t="str">
        <f>IF(I1038="","",IF(OR('Identificação da EG'!$B$7=0,'Identificação da EG'!$B$7=""),"",'Identificação da EG'!$B$7))</f>
        <v/>
      </c>
      <c r="C1038" s="24" t="str">
        <f>IF(I1038="","",IF(B1038="","",VLOOKUP(B1038,Auxiliar!$DK$23:$DL$45,2,0)))</f>
        <v/>
      </c>
      <c r="D1038" s="24" t="str">
        <f>IF(I1038="","",IF(OR('Identificação da EG'!$B$7=0,'Identificação da EG'!$B$7=""),"","Portugal"))</f>
        <v/>
      </c>
      <c r="E1038" s="24" t="str">
        <f>IF(I1038="","",'Identificação da EG'!$C$7)</f>
        <v/>
      </c>
      <c r="F1038" s="24" t="str">
        <f>IF(I1038="","",'Identificação da EG'!$E$7)</f>
        <v/>
      </c>
      <c r="G1038" s="24" t="str">
        <f t="shared" si="49"/>
        <v/>
      </c>
      <c r="H1038" s="24" t="str">
        <f>IF(I1038="","",'Identificação da EG'!$D$7)</f>
        <v/>
      </c>
      <c r="I1038" s="138" t="str">
        <f t="shared" si="48"/>
        <v/>
      </c>
      <c r="J1038" s="138" t="str">
        <v/>
      </c>
      <c r="K1038" s="138"/>
      <c r="L1038" s="138" t="str">
        <v/>
      </c>
      <c r="M1038" s="138"/>
      <c r="N1038" s="138"/>
      <c r="O1038" s="138" t="str">
        <v/>
      </c>
      <c r="P1038" s="138" t="str">
        <v/>
      </c>
      <c r="Q1038" s="138" t="str">
        <f>IF(L1037="","","Nº de alojamentos abrangidos")</f>
        <v/>
      </c>
      <c r="R1038" s="138" t="str">
        <f t="shared" si="50"/>
        <v/>
      </c>
      <c r="S1038" s="138" t="str" cm="1">
        <f t="array" ref="S1038">IF(ISBLANK(INDEX('Infraestruturas Recolha'!$AP$31:$AT$105,INT((ROWS($B$1:B62)-1)/5)+1,MOD(ROWS($B$1:B62)-1,5)+1)),"",INDEX('Infraestruturas Recolha'!$AP$31:$AT$105,INT((ROWS($B$1:B62)-1)/5)+1,MOD(ROWS($B$1:B62)-1,5)+1))</f>
        <v/>
      </c>
      <c r="T1038" s="138" t="str">
        <f>IF(OR(L1038="",'Infraestruturas Recolha'!$AQ$108="",'Infraestruturas Recolha'!$AQ$108="(máximo 300 carateres)"),"",'Infraestruturas Recolha'!$AQ$108)</f>
        <v/>
      </c>
    </row>
    <row r="1039" spans="1:20">
      <c r="A1039" s="24" t="str">
        <f>IF(I1039="","",IF(OR('Identificação da EG'!$B$7=0,'Identificação da EG'!$B$7=""),"",Capa!$C$10))</f>
        <v/>
      </c>
      <c r="B1039" s="24" t="str">
        <f>IF(I1039="","",IF(OR('Identificação da EG'!$B$7=0,'Identificação da EG'!$B$7=""),"",'Identificação da EG'!$B$7))</f>
        <v/>
      </c>
      <c r="C1039" s="24" t="str">
        <f>IF(I1039="","",IF(B1039="","",VLOOKUP(B1039,Auxiliar!$DK$23:$DL$45,2,0)))</f>
        <v/>
      </c>
      <c r="D1039" s="24" t="str">
        <f>IF(I1039="","",IF(OR('Identificação da EG'!$B$7=0,'Identificação da EG'!$B$7=""),"","Portugal"))</f>
        <v/>
      </c>
      <c r="E1039" s="24" t="str">
        <f>IF(I1039="","",'Identificação da EG'!$C$7)</f>
        <v/>
      </c>
      <c r="F1039" s="24" t="str">
        <f>IF(I1039="","",'Identificação da EG'!$E$7)</f>
        <v/>
      </c>
      <c r="G1039" s="24" t="str">
        <f t="shared" si="49"/>
        <v/>
      </c>
      <c r="H1039" s="24" t="str">
        <f>IF(I1039="","",'Identificação da EG'!$D$7)</f>
        <v/>
      </c>
      <c r="I1039" s="138" t="str">
        <f t="shared" si="48"/>
        <v/>
      </c>
      <c r="J1039" s="138" t="str">
        <v/>
      </c>
      <c r="K1039" s="138"/>
      <c r="L1039" s="138" t="str">
        <v/>
      </c>
      <c r="M1039" s="138"/>
      <c r="N1039" s="138"/>
      <c r="O1039" s="138" t="str">
        <v/>
      </c>
      <c r="P1039" s="138" t="str">
        <v/>
      </c>
      <c r="Q1039" s="138" t="str">
        <f>IF(L1037="","","Nº de estabelecimentos abrangidos")</f>
        <v/>
      </c>
      <c r="R1039" s="138" t="str">
        <f t="shared" si="50"/>
        <v/>
      </c>
      <c r="S1039" s="138" t="str" cm="1">
        <f t="array" ref="S1039">IF(ISBLANK(INDEX('Infraestruturas Recolha'!$AP$31:$AT$105,INT((ROWS($B$1:B63)-1)/5)+1,MOD(ROWS($B$1:B63)-1,5)+1)),"",INDEX('Infraestruturas Recolha'!$AP$31:$AT$105,INT((ROWS($B$1:B63)-1)/5)+1,MOD(ROWS($B$1:B63)-1,5)+1))</f>
        <v/>
      </c>
      <c r="T1039" s="138" t="str">
        <f>IF(OR(L1039="",'Infraestruturas Recolha'!$AQ$108="",'Infraestruturas Recolha'!$AQ$108="(máximo 300 carateres)"),"",'Infraestruturas Recolha'!$AQ$108)</f>
        <v/>
      </c>
    </row>
    <row r="1040" spans="1:20">
      <c r="A1040" s="24" t="str">
        <f>IF(I1040="","",IF(OR('Identificação da EG'!$B$7=0,'Identificação da EG'!$B$7=""),"",Capa!$C$10))</f>
        <v/>
      </c>
      <c r="B1040" s="24" t="str">
        <f>IF(I1040="","",IF(OR('Identificação da EG'!$B$7=0,'Identificação da EG'!$B$7=""),"",'Identificação da EG'!$B$7))</f>
        <v/>
      </c>
      <c r="C1040" s="24" t="str">
        <f>IF(I1040="","",IF(B1040="","",VLOOKUP(B1040,Auxiliar!$DK$23:$DL$45,2,0)))</f>
        <v/>
      </c>
      <c r="D1040" s="24" t="str">
        <f>IF(I1040="","",IF(OR('Identificação da EG'!$B$7=0,'Identificação da EG'!$B$7=""),"","Portugal"))</f>
        <v/>
      </c>
      <c r="E1040" s="24" t="str">
        <f>IF(I1040="","",'Identificação da EG'!$C$7)</f>
        <v/>
      </c>
      <c r="F1040" s="24" t="str">
        <f>IF(I1040="","",'Identificação da EG'!$E$7)</f>
        <v/>
      </c>
      <c r="G1040" s="24" t="str">
        <f t="shared" si="49"/>
        <v/>
      </c>
      <c r="H1040" s="24" t="str">
        <f>IF(I1040="","",'Identificação da EG'!$D$7)</f>
        <v/>
      </c>
      <c r="I1040" s="138" t="str">
        <f t="shared" si="48"/>
        <v/>
      </c>
      <c r="J1040" s="138" t="str">
        <v/>
      </c>
      <c r="K1040" s="138"/>
      <c r="L1040" s="138" t="str">
        <v/>
      </c>
      <c r="M1040" s="138"/>
      <c r="N1040" s="138"/>
      <c r="O1040" s="138" t="str">
        <v/>
      </c>
      <c r="P1040" s="138" t="str">
        <v/>
      </c>
      <c r="Q1040" s="138" t="str">
        <f>IF(L1038="","","Nº de alojamentos participantes")</f>
        <v/>
      </c>
      <c r="R1040" s="138" t="str">
        <f t="shared" si="50"/>
        <v/>
      </c>
      <c r="S1040" s="138" t="str" cm="1">
        <f t="array" ref="S1040">IF(ISBLANK(INDEX('Infraestruturas Recolha'!$AP$31:$AT$105,INT((ROWS($B$1:B64)-1)/5)+1,MOD(ROWS($B$1:B64)-1,5)+1)),"",INDEX('Infraestruturas Recolha'!$AP$31:$AT$105,INT((ROWS($B$1:B64)-1)/5)+1,MOD(ROWS($B$1:B64)-1,5)+1))</f>
        <v/>
      </c>
      <c r="T1040" s="138" t="str">
        <f>IF(OR(L1040="",'Infraestruturas Recolha'!$AQ$108="",'Infraestruturas Recolha'!$AQ$108="(máximo 300 carateres)"),"",'Infraestruturas Recolha'!$AQ$108)</f>
        <v/>
      </c>
    </row>
    <row r="1041" spans="1:20">
      <c r="A1041" s="24" t="str">
        <f>IF(I1041="","",IF(OR('Identificação da EG'!$B$7=0,'Identificação da EG'!$B$7=""),"",Capa!$C$10))</f>
        <v/>
      </c>
      <c r="B1041" s="24" t="str">
        <f>IF(I1041="","",IF(OR('Identificação da EG'!$B$7=0,'Identificação da EG'!$B$7=""),"",'Identificação da EG'!$B$7))</f>
        <v/>
      </c>
      <c r="C1041" s="24" t="str">
        <f>IF(I1041="","",IF(B1041="","",VLOOKUP(B1041,Auxiliar!$DK$23:$DL$45,2,0)))</f>
        <v/>
      </c>
      <c r="D1041" s="24" t="str">
        <f>IF(I1041="","",IF(OR('Identificação da EG'!$B$7=0,'Identificação da EG'!$B$7=""),"","Portugal"))</f>
        <v/>
      </c>
      <c r="E1041" s="24" t="str">
        <f>IF(I1041="","",'Identificação da EG'!$C$7)</f>
        <v/>
      </c>
      <c r="F1041" s="24" t="str">
        <f>IF(I1041="","",'Identificação da EG'!$E$7)</f>
        <v/>
      </c>
      <c r="G1041" s="24" t="str">
        <f t="shared" si="49"/>
        <v/>
      </c>
      <c r="H1041" s="24" t="str">
        <f>IF(I1041="","",'Identificação da EG'!$D$7)</f>
        <v/>
      </c>
      <c r="I1041" s="138" t="str">
        <f t="shared" si="48"/>
        <v/>
      </c>
      <c r="J1041" s="138" t="str">
        <v/>
      </c>
      <c r="K1041" s="138"/>
      <c r="L1041" s="138" t="str">
        <v/>
      </c>
      <c r="M1041" s="138"/>
      <c r="N1041" s="138"/>
      <c r="O1041" s="138" t="str">
        <v/>
      </c>
      <c r="P1041" s="138" t="str">
        <v/>
      </c>
      <c r="Q1041" s="138" t="str">
        <f>IF(L1039="","","Nº de estabelecimentos participantes")</f>
        <v/>
      </c>
      <c r="R1041" s="138" t="str">
        <f t="shared" si="50"/>
        <v/>
      </c>
      <c r="S1041" s="138" t="str" cm="1">
        <f t="array" ref="S1041">IF(ISBLANK(INDEX('Infraestruturas Recolha'!$AP$31:$AT$105,INT((ROWS($B$1:B65)-1)/5)+1,MOD(ROWS($B$1:B65)-1,5)+1)),"",INDEX('Infraestruturas Recolha'!$AP$31:$AT$105,INT((ROWS($B$1:B65)-1)/5)+1,MOD(ROWS($B$1:B65)-1,5)+1))</f>
        <v/>
      </c>
      <c r="T1041" s="138" t="str">
        <f>IF(OR(L1041="",'Infraestruturas Recolha'!$AQ$108="",'Infraestruturas Recolha'!$AQ$108="(máximo 300 carateres)"),"",'Infraestruturas Recolha'!$AQ$108)</f>
        <v/>
      </c>
    </row>
    <row r="1042" spans="1:20">
      <c r="A1042" s="24" t="str">
        <f>IF(I1042="","",IF(OR('Identificação da EG'!$B$7=0,'Identificação da EG'!$B$7=""),"",Capa!$C$10))</f>
        <v/>
      </c>
      <c r="B1042" s="24" t="str">
        <f>IF(I1042="","",IF(OR('Identificação da EG'!$B$7=0,'Identificação da EG'!$B$7=""),"",'Identificação da EG'!$B$7))</f>
        <v/>
      </c>
      <c r="C1042" s="24" t="str">
        <f>IF(I1042="","",IF(B1042="","",VLOOKUP(B1042,Auxiliar!$DK$23:$DL$45,2,0)))</f>
        <v/>
      </c>
      <c r="D1042" s="24" t="str">
        <f>IF(I1042="","",IF(OR('Identificação da EG'!$B$7=0,'Identificação da EG'!$B$7=""),"","Portugal"))</f>
        <v/>
      </c>
      <c r="E1042" s="24" t="str">
        <f>IF(I1042="","",'Identificação da EG'!$C$7)</f>
        <v/>
      </c>
      <c r="F1042" s="24" t="str">
        <f>IF(I1042="","",'Identificação da EG'!$E$7)</f>
        <v/>
      </c>
      <c r="G1042" s="24" t="str">
        <f t="shared" si="49"/>
        <v/>
      </c>
      <c r="H1042" s="24" t="str">
        <f>IF(I1042="","",'Identificação da EG'!$D$7)</f>
        <v/>
      </c>
      <c r="I1042" s="138" t="str">
        <f t="shared" ref="I1042:I1105" si="51">IF(L1042="","","Recolha seletiva multimaterial")</f>
        <v/>
      </c>
      <c r="J1042" s="138" t="str">
        <v/>
      </c>
      <c r="K1042" s="138"/>
      <c r="L1042" s="138" t="str">
        <v/>
      </c>
      <c r="M1042" s="138"/>
      <c r="N1042" s="138"/>
      <c r="O1042" s="138" t="str">
        <v/>
      </c>
      <c r="P1042" s="138" t="str">
        <v/>
      </c>
      <c r="Q1042" s="138" t="str">
        <f>IF(L1042="","","Nº de pontos de recolha")</f>
        <v/>
      </c>
      <c r="R1042" s="138" t="str">
        <f t="shared" si="50"/>
        <v/>
      </c>
      <c r="S1042" s="138" t="str" cm="1">
        <f t="array" ref="S1042">IF(ISBLANK(INDEX('Infraestruturas Recolha'!$AP$31:$AT$105,INT((ROWS($B$1:B66)-1)/5)+1,MOD(ROWS($B$1:B66)-1,5)+1)),"",INDEX('Infraestruturas Recolha'!$AP$31:$AT$105,INT((ROWS($B$1:B66)-1)/5)+1,MOD(ROWS($B$1:B66)-1,5)+1))</f>
        <v/>
      </c>
      <c r="T1042" s="138" t="str">
        <f>IF(OR(L1042="",'Infraestruturas Recolha'!$AQ$108="",'Infraestruturas Recolha'!$AQ$108="(máximo 300 carateres)"),"",'Infraestruturas Recolha'!$AQ$108)</f>
        <v/>
      </c>
    </row>
    <row r="1043" spans="1:20">
      <c r="A1043" s="24" t="str">
        <f>IF(I1043="","",IF(OR('Identificação da EG'!$B$7=0,'Identificação da EG'!$B$7=""),"",Capa!$C$10))</f>
        <v/>
      </c>
      <c r="B1043" s="24" t="str">
        <f>IF(I1043="","",IF(OR('Identificação da EG'!$B$7=0,'Identificação da EG'!$B$7=""),"",'Identificação da EG'!$B$7))</f>
        <v/>
      </c>
      <c r="C1043" s="24" t="str">
        <f>IF(I1043="","",IF(B1043="","",VLOOKUP(B1043,Auxiliar!$DK$23:$DL$45,2,0)))</f>
        <v/>
      </c>
      <c r="D1043" s="24" t="str">
        <f>IF(I1043="","",IF(OR('Identificação da EG'!$B$7=0,'Identificação da EG'!$B$7=""),"","Portugal"))</f>
        <v/>
      </c>
      <c r="E1043" s="24" t="str">
        <f>IF(I1043="","",'Identificação da EG'!$C$7)</f>
        <v/>
      </c>
      <c r="F1043" s="24" t="str">
        <f>IF(I1043="","",'Identificação da EG'!$E$7)</f>
        <v/>
      </c>
      <c r="G1043" s="24" t="str">
        <f t="shared" si="49"/>
        <v/>
      </c>
      <c r="H1043" s="24" t="str">
        <f>IF(I1043="","",'Identificação da EG'!$D$7)</f>
        <v/>
      </c>
      <c r="I1043" s="138" t="str">
        <f t="shared" si="51"/>
        <v/>
      </c>
      <c r="J1043" s="138" t="str">
        <v/>
      </c>
      <c r="K1043" s="138"/>
      <c r="L1043" s="138" t="str">
        <v/>
      </c>
      <c r="M1043" s="138"/>
      <c r="N1043" s="138"/>
      <c r="O1043" s="138" t="str">
        <v/>
      </c>
      <c r="P1043" s="138" t="str">
        <v/>
      </c>
      <c r="Q1043" s="138" t="str">
        <f>IF(L1042="","","Nº de alojamentos abrangidos")</f>
        <v/>
      </c>
      <c r="R1043" s="138" t="str">
        <f t="shared" si="50"/>
        <v/>
      </c>
      <c r="S1043" s="138" t="str" cm="1">
        <f t="array" ref="S1043">IF(ISBLANK(INDEX('Infraestruturas Recolha'!$AP$31:$AT$105,INT((ROWS($B$1:B67)-1)/5)+1,MOD(ROWS($B$1:B67)-1,5)+1)),"",INDEX('Infraestruturas Recolha'!$AP$31:$AT$105,INT((ROWS($B$1:B67)-1)/5)+1,MOD(ROWS($B$1:B67)-1,5)+1))</f>
        <v/>
      </c>
      <c r="T1043" s="138" t="str">
        <f>IF(OR(L1043="",'Infraestruturas Recolha'!$AQ$108="",'Infraestruturas Recolha'!$AQ$108="(máximo 300 carateres)"),"",'Infraestruturas Recolha'!$AQ$108)</f>
        <v/>
      </c>
    </row>
    <row r="1044" spans="1:20">
      <c r="A1044" s="24" t="str">
        <f>IF(I1044="","",IF(OR('Identificação da EG'!$B$7=0,'Identificação da EG'!$B$7=""),"",Capa!$C$10))</f>
        <v/>
      </c>
      <c r="B1044" s="24" t="str">
        <f>IF(I1044="","",IF(OR('Identificação da EG'!$B$7=0,'Identificação da EG'!$B$7=""),"",'Identificação da EG'!$B$7))</f>
        <v/>
      </c>
      <c r="C1044" s="24" t="str">
        <f>IF(I1044="","",IF(B1044="","",VLOOKUP(B1044,Auxiliar!$DK$23:$DL$45,2,0)))</f>
        <v/>
      </c>
      <c r="D1044" s="24" t="str">
        <f>IF(I1044="","",IF(OR('Identificação da EG'!$B$7=0,'Identificação da EG'!$B$7=""),"","Portugal"))</f>
        <v/>
      </c>
      <c r="E1044" s="24" t="str">
        <f>IF(I1044="","",'Identificação da EG'!$C$7)</f>
        <v/>
      </c>
      <c r="F1044" s="24" t="str">
        <f>IF(I1044="","",'Identificação da EG'!$E$7)</f>
        <v/>
      </c>
      <c r="G1044" s="24" t="str">
        <f t="shared" si="49"/>
        <v/>
      </c>
      <c r="H1044" s="24" t="str">
        <f>IF(I1044="","",'Identificação da EG'!$D$7)</f>
        <v/>
      </c>
      <c r="I1044" s="138" t="str">
        <f t="shared" si="51"/>
        <v/>
      </c>
      <c r="J1044" s="138" t="str">
        <v/>
      </c>
      <c r="K1044" s="138"/>
      <c r="L1044" s="138" t="str">
        <v/>
      </c>
      <c r="M1044" s="138"/>
      <c r="N1044" s="138"/>
      <c r="O1044" s="138" t="str">
        <v/>
      </c>
      <c r="P1044" s="138" t="str">
        <v/>
      </c>
      <c r="Q1044" s="138" t="str">
        <f>IF(L1042="","","Nº de estabelecimentos abrangidos")</f>
        <v/>
      </c>
      <c r="R1044" s="138" t="str">
        <f t="shared" si="50"/>
        <v/>
      </c>
      <c r="S1044" s="138" t="str" cm="1">
        <f t="array" ref="S1044">IF(ISBLANK(INDEX('Infraestruturas Recolha'!$AP$31:$AT$105,INT((ROWS($B$1:B68)-1)/5)+1,MOD(ROWS($B$1:B68)-1,5)+1)),"",INDEX('Infraestruturas Recolha'!$AP$31:$AT$105,INT((ROWS($B$1:B68)-1)/5)+1,MOD(ROWS($B$1:B68)-1,5)+1))</f>
        <v/>
      </c>
      <c r="T1044" s="138" t="str">
        <f>IF(OR(L1044="",'Infraestruturas Recolha'!$AQ$108="",'Infraestruturas Recolha'!$AQ$108="(máximo 300 carateres)"),"",'Infraestruturas Recolha'!$AQ$108)</f>
        <v/>
      </c>
    </row>
    <row r="1045" spans="1:20">
      <c r="A1045" s="24" t="str">
        <f>IF(I1045="","",IF(OR('Identificação da EG'!$B$7=0,'Identificação da EG'!$B$7=""),"",Capa!$C$10))</f>
        <v/>
      </c>
      <c r="B1045" s="24" t="str">
        <f>IF(I1045="","",IF(OR('Identificação da EG'!$B$7=0,'Identificação da EG'!$B$7=""),"",'Identificação da EG'!$B$7))</f>
        <v/>
      </c>
      <c r="C1045" s="24" t="str">
        <f>IF(I1045="","",IF(B1045="","",VLOOKUP(B1045,Auxiliar!$DK$23:$DL$45,2,0)))</f>
        <v/>
      </c>
      <c r="D1045" s="24" t="str">
        <f>IF(I1045="","",IF(OR('Identificação da EG'!$B$7=0,'Identificação da EG'!$B$7=""),"","Portugal"))</f>
        <v/>
      </c>
      <c r="E1045" s="24" t="str">
        <f>IF(I1045="","",'Identificação da EG'!$C$7)</f>
        <v/>
      </c>
      <c r="F1045" s="24" t="str">
        <f>IF(I1045="","",'Identificação da EG'!$E$7)</f>
        <v/>
      </c>
      <c r="G1045" s="24" t="str">
        <f t="shared" si="49"/>
        <v/>
      </c>
      <c r="H1045" s="24" t="str">
        <f>IF(I1045="","",'Identificação da EG'!$D$7)</f>
        <v/>
      </c>
      <c r="I1045" s="138" t="str">
        <f t="shared" si="51"/>
        <v/>
      </c>
      <c r="J1045" s="138" t="str">
        <v/>
      </c>
      <c r="K1045" s="138"/>
      <c r="L1045" s="138" t="str">
        <v/>
      </c>
      <c r="M1045" s="138"/>
      <c r="N1045" s="138"/>
      <c r="O1045" s="138" t="str">
        <v/>
      </c>
      <c r="P1045" s="138" t="str">
        <v/>
      </c>
      <c r="Q1045" s="138" t="str">
        <f>IF(L1043="","","Nº de alojamentos participantes")</f>
        <v/>
      </c>
      <c r="R1045" s="138" t="str">
        <f t="shared" si="50"/>
        <v/>
      </c>
      <c r="S1045" s="138" t="str" cm="1">
        <f t="array" ref="S1045">IF(ISBLANK(INDEX('Infraestruturas Recolha'!$AP$31:$AT$105,INT((ROWS($B$1:B69)-1)/5)+1,MOD(ROWS($B$1:B69)-1,5)+1)),"",INDEX('Infraestruturas Recolha'!$AP$31:$AT$105,INT((ROWS($B$1:B69)-1)/5)+1,MOD(ROWS($B$1:B69)-1,5)+1))</f>
        <v/>
      </c>
      <c r="T1045" s="138" t="str">
        <f>IF(OR(L1045="",'Infraestruturas Recolha'!$AQ$108="",'Infraestruturas Recolha'!$AQ$108="(máximo 300 carateres)"),"",'Infraestruturas Recolha'!$AQ$108)</f>
        <v/>
      </c>
    </row>
    <row r="1046" spans="1:20">
      <c r="A1046" s="24" t="str">
        <f>IF(I1046="","",IF(OR('Identificação da EG'!$B$7=0,'Identificação da EG'!$B$7=""),"",Capa!$C$10))</f>
        <v/>
      </c>
      <c r="B1046" s="24" t="str">
        <f>IF(I1046="","",IF(OR('Identificação da EG'!$B$7=0,'Identificação da EG'!$B$7=""),"",'Identificação da EG'!$B$7))</f>
        <v/>
      </c>
      <c r="C1046" s="24" t="str">
        <f>IF(I1046="","",IF(B1046="","",VLOOKUP(B1046,Auxiliar!$DK$23:$DL$45,2,0)))</f>
        <v/>
      </c>
      <c r="D1046" s="24" t="str">
        <f>IF(I1046="","",IF(OR('Identificação da EG'!$B$7=0,'Identificação da EG'!$B$7=""),"","Portugal"))</f>
        <v/>
      </c>
      <c r="E1046" s="24" t="str">
        <f>IF(I1046="","",'Identificação da EG'!$C$7)</f>
        <v/>
      </c>
      <c r="F1046" s="24" t="str">
        <f>IF(I1046="","",'Identificação da EG'!$E$7)</f>
        <v/>
      </c>
      <c r="G1046" s="24" t="str">
        <f t="shared" si="49"/>
        <v/>
      </c>
      <c r="H1046" s="24" t="str">
        <f>IF(I1046="","",'Identificação da EG'!$D$7)</f>
        <v/>
      </c>
      <c r="I1046" s="138" t="str">
        <f t="shared" si="51"/>
        <v/>
      </c>
      <c r="J1046" s="138" t="str">
        <v/>
      </c>
      <c r="K1046" s="138"/>
      <c r="L1046" s="138" t="str">
        <v/>
      </c>
      <c r="M1046" s="138"/>
      <c r="N1046" s="138"/>
      <c r="O1046" s="138" t="str">
        <v/>
      </c>
      <c r="P1046" s="138" t="str">
        <v/>
      </c>
      <c r="Q1046" s="138" t="str">
        <f>IF(L1044="","","Nº de estabelecimentos participantes")</f>
        <v/>
      </c>
      <c r="R1046" s="138" t="str">
        <f t="shared" si="50"/>
        <v/>
      </c>
      <c r="S1046" s="138" t="str" cm="1">
        <f t="array" ref="S1046">IF(ISBLANK(INDEX('Infraestruturas Recolha'!$AP$31:$AT$105,INT((ROWS($B$1:B70)-1)/5)+1,MOD(ROWS($B$1:B70)-1,5)+1)),"",INDEX('Infraestruturas Recolha'!$AP$31:$AT$105,INT((ROWS($B$1:B70)-1)/5)+1,MOD(ROWS($B$1:B70)-1,5)+1))</f>
        <v/>
      </c>
      <c r="T1046" s="138" t="str">
        <f>IF(OR(L1046="",'Infraestruturas Recolha'!$AQ$108="",'Infraestruturas Recolha'!$AQ$108="(máximo 300 carateres)"),"",'Infraestruturas Recolha'!$AQ$108)</f>
        <v/>
      </c>
    </row>
    <row r="1047" spans="1:20">
      <c r="A1047" s="24" t="str">
        <f>IF(I1047="","",IF(OR('Identificação da EG'!$B$7=0,'Identificação da EG'!$B$7=""),"",Capa!$C$10))</f>
        <v/>
      </c>
      <c r="B1047" s="24" t="str">
        <f>IF(I1047="","",IF(OR('Identificação da EG'!$B$7=0,'Identificação da EG'!$B$7=""),"",'Identificação da EG'!$B$7))</f>
        <v/>
      </c>
      <c r="C1047" s="24" t="str">
        <f>IF(I1047="","",IF(B1047="","",VLOOKUP(B1047,Auxiliar!$DK$23:$DL$45,2,0)))</f>
        <v/>
      </c>
      <c r="D1047" s="24" t="str">
        <f>IF(I1047="","",IF(OR('Identificação da EG'!$B$7=0,'Identificação da EG'!$B$7=""),"","Portugal"))</f>
        <v/>
      </c>
      <c r="E1047" s="24" t="str">
        <f>IF(I1047="","",'Identificação da EG'!$C$7)</f>
        <v/>
      </c>
      <c r="F1047" s="24" t="str">
        <f>IF(I1047="","",'Identificação da EG'!$E$7)</f>
        <v/>
      </c>
      <c r="G1047" s="24" t="str">
        <f t="shared" si="49"/>
        <v/>
      </c>
      <c r="H1047" s="24" t="str">
        <f>IF(I1047="","",'Identificação da EG'!$D$7)</f>
        <v/>
      </c>
      <c r="I1047" s="138" t="str">
        <f t="shared" si="51"/>
        <v/>
      </c>
      <c r="J1047" s="138" t="str">
        <v/>
      </c>
      <c r="K1047" s="138"/>
      <c r="L1047" s="138" t="str">
        <v/>
      </c>
      <c r="M1047" s="138"/>
      <c r="N1047" s="138"/>
      <c r="O1047" s="138" t="str">
        <v/>
      </c>
      <c r="P1047" s="138" t="str">
        <v/>
      </c>
      <c r="Q1047" s="138" t="str">
        <f>IF(L1047="","","Nº de pontos de recolha")</f>
        <v/>
      </c>
      <c r="R1047" s="138" t="str">
        <f t="shared" si="50"/>
        <v/>
      </c>
      <c r="S1047" s="138" t="str" cm="1">
        <f t="array" ref="S1047">IF(ISBLANK(INDEX('Infraestruturas Recolha'!$AP$31:$AT$105,INT((ROWS($B$1:B71)-1)/5)+1,MOD(ROWS($B$1:B71)-1,5)+1)),"",INDEX('Infraestruturas Recolha'!$AP$31:$AT$105,INT((ROWS($B$1:B71)-1)/5)+1,MOD(ROWS($B$1:B71)-1,5)+1))</f>
        <v/>
      </c>
      <c r="T1047" s="138" t="str">
        <f>IF(OR(L1047="",'Infraestruturas Recolha'!$AQ$108="",'Infraestruturas Recolha'!$AQ$108="(máximo 300 carateres)"),"",'Infraestruturas Recolha'!$AQ$108)</f>
        <v/>
      </c>
    </row>
    <row r="1048" spans="1:20">
      <c r="A1048" s="24" t="str">
        <f>IF(I1048="","",IF(OR('Identificação da EG'!$B$7=0,'Identificação da EG'!$B$7=""),"",Capa!$C$10))</f>
        <v/>
      </c>
      <c r="B1048" s="24" t="str">
        <f>IF(I1048="","",IF(OR('Identificação da EG'!$B$7=0,'Identificação da EG'!$B$7=""),"",'Identificação da EG'!$B$7))</f>
        <v/>
      </c>
      <c r="C1048" s="24" t="str">
        <f>IF(I1048="","",IF(B1048="","",VLOOKUP(B1048,Auxiliar!$DK$23:$DL$45,2,0)))</f>
        <v/>
      </c>
      <c r="D1048" s="24" t="str">
        <f>IF(I1048="","",IF(OR('Identificação da EG'!$B$7=0,'Identificação da EG'!$B$7=""),"","Portugal"))</f>
        <v/>
      </c>
      <c r="E1048" s="24" t="str">
        <f>IF(I1048="","",'Identificação da EG'!$C$7)</f>
        <v/>
      </c>
      <c r="F1048" s="24" t="str">
        <f>IF(I1048="","",'Identificação da EG'!$E$7)</f>
        <v/>
      </c>
      <c r="G1048" s="24" t="str">
        <f t="shared" si="49"/>
        <v/>
      </c>
      <c r="H1048" s="24" t="str">
        <f>IF(I1048="","",'Identificação da EG'!$D$7)</f>
        <v/>
      </c>
      <c r="I1048" s="138" t="str">
        <f t="shared" si="51"/>
        <v/>
      </c>
      <c r="J1048" s="138" t="str">
        <v/>
      </c>
      <c r="K1048" s="138"/>
      <c r="L1048" s="138" t="str">
        <v/>
      </c>
      <c r="M1048" s="138"/>
      <c r="N1048" s="138"/>
      <c r="O1048" s="138" t="str">
        <v/>
      </c>
      <c r="P1048" s="138" t="str">
        <v/>
      </c>
      <c r="Q1048" s="138" t="str">
        <f>IF(L1047="","","Nº de alojamentos abrangidos")</f>
        <v/>
      </c>
      <c r="R1048" s="138" t="str">
        <f t="shared" si="50"/>
        <v/>
      </c>
      <c r="S1048" s="138" t="str" cm="1">
        <f t="array" ref="S1048">IF(ISBLANK(INDEX('Infraestruturas Recolha'!$AP$31:$AT$105,INT((ROWS($B$1:B72)-1)/5)+1,MOD(ROWS($B$1:B72)-1,5)+1)),"",INDEX('Infraestruturas Recolha'!$AP$31:$AT$105,INT((ROWS($B$1:B72)-1)/5)+1,MOD(ROWS($B$1:B72)-1,5)+1))</f>
        <v/>
      </c>
      <c r="T1048" s="138" t="str">
        <f>IF(OR(L1048="",'Infraestruturas Recolha'!$AQ$108="",'Infraestruturas Recolha'!$AQ$108="(máximo 300 carateres)"),"",'Infraestruturas Recolha'!$AQ$108)</f>
        <v/>
      </c>
    </row>
    <row r="1049" spans="1:20">
      <c r="A1049" s="24" t="str">
        <f>IF(I1049="","",IF(OR('Identificação da EG'!$B$7=0,'Identificação da EG'!$B$7=""),"",Capa!$C$10))</f>
        <v/>
      </c>
      <c r="B1049" s="24" t="str">
        <f>IF(I1049="","",IF(OR('Identificação da EG'!$B$7=0,'Identificação da EG'!$B$7=""),"",'Identificação da EG'!$B$7))</f>
        <v/>
      </c>
      <c r="C1049" s="24" t="str">
        <f>IF(I1049="","",IF(B1049="","",VLOOKUP(B1049,Auxiliar!$DK$23:$DL$45,2,0)))</f>
        <v/>
      </c>
      <c r="D1049" s="24" t="str">
        <f>IF(I1049="","",IF(OR('Identificação da EG'!$B$7=0,'Identificação da EG'!$B$7=""),"","Portugal"))</f>
        <v/>
      </c>
      <c r="E1049" s="24" t="str">
        <f>IF(I1049="","",'Identificação da EG'!$C$7)</f>
        <v/>
      </c>
      <c r="F1049" s="24" t="str">
        <f>IF(I1049="","",'Identificação da EG'!$E$7)</f>
        <v/>
      </c>
      <c r="G1049" s="24" t="str">
        <f t="shared" si="49"/>
        <v/>
      </c>
      <c r="H1049" s="24" t="str">
        <f>IF(I1049="","",'Identificação da EG'!$D$7)</f>
        <v/>
      </c>
      <c r="I1049" s="138" t="str">
        <f t="shared" si="51"/>
        <v/>
      </c>
      <c r="J1049" s="138" t="str">
        <v/>
      </c>
      <c r="K1049" s="138"/>
      <c r="L1049" s="138" t="str">
        <v/>
      </c>
      <c r="M1049" s="138"/>
      <c r="N1049" s="138"/>
      <c r="O1049" s="138" t="str">
        <v/>
      </c>
      <c r="P1049" s="138" t="str">
        <v/>
      </c>
      <c r="Q1049" s="138" t="str">
        <f>IF(L1047="","","Nº de estabelecimentos abrangidos")</f>
        <v/>
      </c>
      <c r="R1049" s="138" t="str">
        <f t="shared" si="50"/>
        <v/>
      </c>
      <c r="S1049" s="138" t="str" cm="1">
        <f t="array" ref="S1049">IF(ISBLANK(INDEX('Infraestruturas Recolha'!$AP$31:$AT$105,INT((ROWS($B$1:B73)-1)/5)+1,MOD(ROWS($B$1:B73)-1,5)+1)),"",INDEX('Infraestruturas Recolha'!$AP$31:$AT$105,INT((ROWS($B$1:B73)-1)/5)+1,MOD(ROWS($B$1:B73)-1,5)+1))</f>
        <v/>
      </c>
      <c r="T1049" s="138" t="str">
        <f>IF(OR(L1049="",'Infraestruturas Recolha'!$AQ$108="",'Infraestruturas Recolha'!$AQ$108="(máximo 300 carateres)"),"",'Infraestruturas Recolha'!$AQ$108)</f>
        <v/>
      </c>
    </row>
    <row r="1050" spans="1:20">
      <c r="A1050" s="24" t="str">
        <f>IF(I1050="","",IF(OR('Identificação da EG'!$B$7=0,'Identificação da EG'!$B$7=""),"",Capa!$C$10))</f>
        <v/>
      </c>
      <c r="B1050" s="24" t="str">
        <f>IF(I1050="","",IF(OR('Identificação da EG'!$B$7=0,'Identificação da EG'!$B$7=""),"",'Identificação da EG'!$B$7))</f>
        <v/>
      </c>
      <c r="C1050" s="24" t="str">
        <f>IF(I1050="","",IF(B1050="","",VLOOKUP(B1050,Auxiliar!$DK$23:$DL$45,2,0)))</f>
        <v/>
      </c>
      <c r="D1050" s="24" t="str">
        <f>IF(I1050="","",IF(OR('Identificação da EG'!$B$7=0,'Identificação da EG'!$B$7=""),"","Portugal"))</f>
        <v/>
      </c>
      <c r="E1050" s="24" t="str">
        <f>IF(I1050="","",'Identificação da EG'!$C$7)</f>
        <v/>
      </c>
      <c r="F1050" s="24" t="str">
        <f>IF(I1050="","",'Identificação da EG'!$E$7)</f>
        <v/>
      </c>
      <c r="G1050" s="24" t="str">
        <f t="shared" si="49"/>
        <v/>
      </c>
      <c r="H1050" s="24" t="str">
        <f>IF(I1050="","",'Identificação da EG'!$D$7)</f>
        <v/>
      </c>
      <c r="I1050" s="138" t="str">
        <f t="shared" si="51"/>
        <v/>
      </c>
      <c r="J1050" s="138" t="str">
        <v/>
      </c>
      <c r="K1050" s="138"/>
      <c r="L1050" s="138" t="str">
        <v/>
      </c>
      <c r="M1050" s="138"/>
      <c r="N1050" s="138"/>
      <c r="O1050" s="138" t="str">
        <v/>
      </c>
      <c r="P1050" s="138" t="str">
        <v/>
      </c>
      <c r="Q1050" s="138" t="str">
        <f>IF(L1048="","","Nº de alojamentos participantes")</f>
        <v/>
      </c>
      <c r="R1050" s="138" t="str">
        <f t="shared" si="50"/>
        <v/>
      </c>
      <c r="S1050" s="138" t="str" cm="1">
        <f t="array" ref="S1050">IF(ISBLANK(INDEX('Infraestruturas Recolha'!$AP$31:$AT$105,INT((ROWS($B$1:B74)-1)/5)+1,MOD(ROWS($B$1:B74)-1,5)+1)),"",INDEX('Infraestruturas Recolha'!$AP$31:$AT$105,INT((ROWS($B$1:B74)-1)/5)+1,MOD(ROWS($B$1:B74)-1,5)+1))</f>
        <v/>
      </c>
      <c r="T1050" s="138" t="str">
        <f>IF(OR(L1050="",'Infraestruturas Recolha'!$AQ$108="",'Infraestruturas Recolha'!$AQ$108="(máximo 300 carateres)"),"",'Infraestruturas Recolha'!$AQ$108)</f>
        <v/>
      </c>
    </row>
    <row r="1051" spans="1:20">
      <c r="A1051" s="24" t="str">
        <f>IF(I1051="","",IF(OR('Identificação da EG'!$B$7=0,'Identificação da EG'!$B$7=""),"",Capa!$C$10))</f>
        <v/>
      </c>
      <c r="B1051" s="24" t="str">
        <f>IF(I1051="","",IF(OR('Identificação da EG'!$B$7=0,'Identificação da EG'!$B$7=""),"",'Identificação da EG'!$B$7))</f>
        <v/>
      </c>
      <c r="C1051" s="24" t="str">
        <f>IF(I1051="","",IF(B1051="","",VLOOKUP(B1051,Auxiliar!$DK$23:$DL$45,2,0)))</f>
        <v/>
      </c>
      <c r="D1051" s="24" t="str">
        <f>IF(I1051="","",IF(OR('Identificação da EG'!$B$7=0,'Identificação da EG'!$B$7=""),"","Portugal"))</f>
        <v/>
      </c>
      <c r="E1051" s="24" t="str">
        <f>IF(I1051="","",'Identificação da EG'!$C$7)</f>
        <v/>
      </c>
      <c r="F1051" s="24" t="str">
        <f>IF(I1051="","",'Identificação da EG'!$E$7)</f>
        <v/>
      </c>
      <c r="G1051" s="24" t="str">
        <f t="shared" si="49"/>
        <v/>
      </c>
      <c r="H1051" s="24" t="str">
        <f>IF(I1051="","",'Identificação da EG'!$D$7)</f>
        <v/>
      </c>
      <c r="I1051" s="138" t="str">
        <f t="shared" si="51"/>
        <v/>
      </c>
      <c r="J1051" s="138" t="str">
        <v/>
      </c>
      <c r="K1051" s="138"/>
      <c r="L1051" s="138" t="str">
        <v/>
      </c>
      <c r="M1051" s="138"/>
      <c r="N1051" s="138"/>
      <c r="O1051" s="138" t="str">
        <v/>
      </c>
      <c r="P1051" s="138" t="str">
        <v/>
      </c>
      <c r="Q1051" s="138" t="str">
        <f>IF(L1049="","","Nº de estabelecimentos participantes")</f>
        <v/>
      </c>
      <c r="R1051" s="138" t="str">
        <f t="shared" si="50"/>
        <v/>
      </c>
      <c r="S1051" s="138" t="str" cm="1">
        <f t="array" ref="S1051">IF(ISBLANK(INDEX('Infraestruturas Recolha'!$AP$31:$AT$105,INT((ROWS($B$1:B75)-1)/5)+1,MOD(ROWS($B$1:B75)-1,5)+1)),"",INDEX('Infraestruturas Recolha'!$AP$31:$AT$105,INT((ROWS($B$1:B75)-1)/5)+1,MOD(ROWS($B$1:B75)-1,5)+1))</f>
        <v/>
      </c>
      <c r="T1051" s="138" t="str">
        <f>IF(OR(L1051="",'Infraestruturas Recolha'!$AQ$108="",'Infraestruturas Recolha'!$AQ$108="(máximo 300 carateres)"),"",'Infraestruturas Recolha'!$AQ$108)</f>
        <v/>
      </c>
    </row>
    <row r="1052" spans="1:20">
      <c r="A1052" s="24" t="str">
        <f>IF(I1052="","",IF(OR('Identificação da EG'!$B$7=0,'Identificação da EG'!$B$7=""),"",Capa!$C$10))</f>
        <v/>
      </c>
      <c r="B1052" s="24" t="str">
        <f>IF(I1052="","",IF(OR('Identificação da EG'!$B$7=0,'Identificação da EG'!$B$7=""),"",'Identificação da EG'!$B$7))</f>
        <v/>
      </c>
      <c r="C1052" s="24" t="str">
        <f>IF(I1052="","",IF(B1052="","",VLOOKUP(B1052,Auxiliar!$DK$23:$DL$45,2,0)))</f>
        <v/>
      </c>
      <c r="D1052" s="24" t="str">
        <f>IF(I1052="","",IF(OR('Identificação da EG'!$B$7=0,'Identificação da EG'!$B$7=""),"","Portugal"))</f>
        <v/>
      </c>
      <c r="E1052" s="24" t="str">
        <f>IF(I1052="","",'Identificação da EG'!$C$7)</f>
        <v/>
      </c>
      <c r="F1052" s="24" t="str">
        <f>IF(I1052="","",'Identificação da EG'!$E$7)</f>
        <v/>
      </c>
      <c r="G1052" s="24" t="str">
        <f t="shared" si="49"/>
        <v/>
      </c>
      <c r="H1052" s="24" t="str">
        <f>IF(I1052="","",'Identificação da EG'!$D$7)</f>
        <v/>
      </c>
      <c r="I1052" s="138" t="str">
        <f t="shared" si="51"/>
        <v/>
      </c>
      <c r="J1052" s="138" t="str">
        <v/>
      </c>
      <c r="K1052" s="138"/>
      <c r="L1052" s="138" t="str">
        <v/>
      </c>
      <c r="M1052" s="138"/>
      <c r="N1052" s="138"/>
      <c r="O1052" s="138" t="str">
        <v/>
      </c>
      <c r="P1052" s="138" t="str">
        <v/>
      </c>
      <c r="Q1052" s="138" t="str">
        <f>IF(L1052="","","Nº de pontos de recolha")</f>
        <v/>
      </c>
      <c r="R1052" s="138" t="str">
        <f t="shared" si="50"/>
        <v/>
      </c>
      <c r="S1052" s="138" t="str" cm="1">
        <f t="array" ref="S1052">IF(ISBLANK(INDEX('Infraestruturas Recolha'!$AP$31:$AT$105,INT((ROWS($B$1:B76)-1)/5)+1,MOD(ROWS($B$1:B76)-1,5)+1)),"",INDEX('Infraestruturas Recolha'!$AP$31:$AT$105,INT((ROWS($B$1:B76)-1)/5)+1,MOD(ROWS($B$1:B76)-1,5)+1))</f>
        <v/>
      </c>
      <c r="T1052" s="138" t="str">
        <f>IF(OR(L1052="",'Infraestruturas Recolha'!$AQ$108="",'Infraestruturas Recolha'!$AQ$108="(máximo 300 carateres)"),"",'Infraestruturas Recolha'!$AQ$108)</f>
        <v/>
      </c>
    </row>
    <row r="1053" spans="1:20">
      <c r="A1053" s="24" t="str">
        <f>IF(I1053="","",IF(OR('Identificação da EG'!$B$7=0,'Identificação da EG'!$B$7=""),"",Capa!$C$10))</f>
        <v/>
      </c>
      <c r="B1053" s="24" t="str">
        <f>IF(I1053="","",IF(OR('Identificação da EG'!$B$7=0,'Identificação da EG'!$B$7=""),"",'Identificação da EG'!$B$7))</f>
        <v/>
      </c>
      <c r="C1053" s="24" t="str">
        <f>IF(I1053="","",IF(B1053="","",VLOOKUP(B1053,Auxiliar!$DK$23:$DL$45,2,0)))</f>
        <v/>
      </c>
      <c r="D1053" s="24" t="str">
        <f>IF(I1053="","",IF(OR('Identificação da EG'!$B$7=0,'Identificação da EG'!$B$7=""),"","Portugal"))</f>
        <v/>
      </c>
      <c r="E1053" s="24" t="str">
        <f>IF(I1053="","",'Identificação da EG'!$C$7)</f>
        <v/>
      </c>
      <c r="F1053" s="24" t="str">
        <f>IF(I1053="","",'Identificação da EG'!$E$7)</f>
        <v/>
      </c>
      <c r="G1053" s="24" t="str">
        <f t="shared" si="49"/>
        <v/>
      </c>
      <c r="H1053" s="24" t="str">
        <f>IF(I1053="","",'Identificação da EG'!$D$7)</f>
        <v/>
      </c>
      <c r="I1053" s="138" t="str">
        <f t="shared" si="51"/>
        <v/>
      </c>
      <c r="J1053" s="138" t="str">
        <v/>
      </c>
      <c r="K1053" s="138"/>
      <c r="L1053" s="138" t="str">
        <v/>
      </c>
      <c r="M1053" s="138"/>
      <c r="N1053" s="138"/>
      <c r="O1053" s="138" t="str">
        <v/>
      </c>
      <c r="P1053" s="138" t="str">
        <v/>
      </c>
      <c r="Q1053" s="138" t="str">
        <f>IF(L1052="","","Nº de alojamentos abrangidos")</f>
        <v/>
      </c>
      <c r="R1053" s="138" t="str">
        <f t="shared" si="50"/>
        <v/>
      </c>
      <c r="S1053" s="138" t="str" cm="1">
        <f t="array" ref="S1053">IF(ISBLANK(INDEX('Infraestruturas Recolha'!$AP$31:$AT$105,INT((ROWS($B$1:B77)-1)/5)+1,MOD(ROWS($B$1:B77)-1,5)+1)),"",INDEX('Infraestruturas Recolha'!$AP$31:$AT$105,INT((ROWS($B$1:B77)-1)/5)+1,MOD(ROWS($B$1:B77)-1,5)+1))</f>
        <v/>
      </c>
      <c r="T1053" s="138" t="str">
        <f>IF(OR(L1053="",'Infraestruturas Recolha'!$AQ$108="",'Infraestruturas Recolha'!$AQ$108="(máximo 300 carateres)"),"",'Infraestruturas Recolha'!$AQ$108)</f>
        <v/>
      </c>
    </row>
    <row r="1054" spans="1:20">
      <c r="A1054" s="24" t="str">
        <f>IF(I1054="","",IF(OR('Identificação da EG'!$B$7=0,'Identificação da EG'!$B$7=""),"",Capa!$C$10))</f>
        <v/>
      </c>
      <c r="B1054" s="24" t="str">
        <f>IF(I1054="","",IF(OR('Identificação da EG'!$B$7=0,'Identificação da EG'!$B$7=""),"",'Identificação da EG'!$B$7))</f>
        <v/>
      </c>
      <c r="C1054" s="24" t="str">
        <f>IF(I1054="","",IF(B1054="","",VLOOKUP(B1054,Auxiliar!$DK$23:$DL$45,2,0)))</f>
        <v/>
      </c>
      <c r="D1054" s="24" t="str">
        <f>IF(I1054="","",IF(OR('Identificação da EG'!$B$7=0,'Identificação da EG'!$B$7=""),"","Portugal"))</f>
        <v/>
      </c>
      <c r="E1054" s="24" t="str">
        <f>IF(I1054="","",'Identificação da EG'!$C$7)</f>
        <v/>
      </c>
      <c r="F1054" s="24" t="str">
        <f>IF(I1054="","",'Identificação da EG'!$E$7)</f>
        <v/>
      </c>
      <c r="G1054" s="24" t="str">
        <f t="shared" si="49"/>
        <v/>
      </c>
      <c r="H1054" s="24" t="str">
        <f>IF(I1054="","",'Identificação da EG'!$D$7)</f>
        <v/>
      </c>
      <c r="I1054" s="138" t="str">
        <f t="shared" si="51"/>
        <v/>
      </c>
      <c r="J1054" s="138" t="str">
        <v/>
      </c>
      <c r="K1054" s="138"/>
      <c r="L1054" s="138" t="str">
        <v/>
      </c>
      <c r="M1054" s="138"/>
      <c r="N1054" s="138"/>
      <c r="O1054" s="138" t="str">
        <v/>
      </c>
      <c r="P1054" s="138" t="str">
        <v/>
      </c>
      <c r="Q1054" s="138" t="str">
        <f>IF(L1052="","","Nº de estabelecimentos abrangidos")</f>
        <v/>
      </c>
      <c r="R1054" s="138" t="str">
        <f t="shared" si="50"/>
        <v/>
      </c>
      <c r="S1054" s="138" t="str" cm="1">
        <f t="array" ref="S1054">IF(ISBLANK(INDEX('Infraestruturas Recolha'!$AP$31:$AT$105,INT((ROWS($B$1:B78)-1)/5)+1,MOD(ROWS($B$1:B78)-1,5)+1)),"",INDEX('Infraestruturas Recolha'!$AP$31:$AT$105,INT((ROWS($B$1:B78)-1)/5)+1,MOD(ROWS($B$1:B78)-1,5)+1))</f>
        <v/>
      </c>
      <c r="T1054" s="138" t="str">
        <f>IF(OR(L1054="",'Infraestruturas Recolha'!$AQ$108="",'Infraestruturas Recolha'!$AQ$108="(máximo 300 carateres)"),"",'Infraestruturas Recolha'!$AQ$108)</f>
        <v/>
      </c>
    </row>
    <row r="1055" spans="1:20">
      <c r="A1055" s="24" t="str">
        <f>IF(I1055="","",IF(OR('Identificação da EG'!$B$7=0,'Identificação da EG'!$B$7=""),"",Capa!$C$10))</f>
        <v/>
      </c>
      <c r="B1055" s="24" t="str">
        <f>IF(I1055="","",IF(OR('Identificação da EG'!$B$7=0,'Identificação da EG'!$B$7=""),"",'Identificação da EG'!$B$7))</f>
        <v/>
      </c>
      <c r="C1055" s="24" t="str">
        <f>IF(I1055="","",IF(B1055="","",VLOOKUP(B1055,Auxiliar!$DK$23:$DL$45,2,0)))</f>
        <v/>
      </c>
      <c r="D1055" s="24" t="str">
        <f>IF(I1055="","",IF(OR('Identificação da EG'!$B$7=0,'Identificação da EG'!$B$7=""),"","Portugal"))</f>
        <v/>
      </c>
      <c r="E1055" s="24" t="str">
        <f>IF(I1055="","",'Identificação da EG'!$C$7)</f>
        <v/>
      </c>
      <c r="F1055" s="24" t="str">
        <f>IF(I1055="","",'Identificação da EG'!$E$7)</f>
        <v/>
      </c>
      <c r="G1055" s="24" t="str">
        <f t="shared" si="49"/>
        <v/>
      </c>
      <c r="H1055" s="24" t="str">
        <f>IF(I1055="","",'Identificação da EG'!$D$7)</f>
        <v/>
      </c>
      <c r="I1055" s="138" t="str">
        <f t="shared" si="51"/>
        <v/>
      </c>
      <c r="J1055" s="138" t="str">
        <v/>
      </c>
      <c r="K1055" s="138"/>
      <c r="L1055" s="138" t="str">
        <v/>
      </c>
      <c r="M1055" s="138"/>
      <c r="N1055" s="138"/>
      <c r="O1055" s="138" t="str">
        <v/>
      </c>
      <c r="P1055" s="138" t="str">
        <v/>
      </c>
      <c r="Q1055" s="138" t="str">
        <f>IF(L1053="","","Nº de alojamentos participantes")</f>
        <v/>
      </c>
      <c r="R1055" s="138" t="str">
        <f t="shared" si="50"/>
        <v/>
      </c>
      <c r="S1055" s="138" t="str" cm="1">
        <f t="array" ref="S1055">IF(ISBLANK(INDEX('Infraestruturas Recolha'!$AP$31:$AT$105,INT((ROWS($B$1:B79)-1)/5)+1,MOD(ROWS($B$1:B79)-1,5)+1)),"",INDEX('Infraestruturas Recolha'!$AP$31:$AT$105,INT((ROWS($B$1:B79)-1)/5)+1,MOD(ROWS($B$1:B79)-1,5)+1))</f>
        <v/>
      </c>
      <c r="T1055" s="138" t="str">
        <f>IF(OR(L1055="",'Infraestruturas Recolha'!$AQ$108="",'Infraestruturas Recolha'!$AQ$108="(máximo 300 carateres)"),"",'Infraestruturas Recolha'!$AQ$108)</f>
        <v/>
      </c>
    </row>
    <row r="1056" spans="1:20">
      <c r="A1056" s="24" t="str">
        <f>IF(I1056="","",IF(OR('Identificação da EG'!$B$7=0,'Identificação da EG'!$B$7=""),"",Capa!$C$10))</f>
        <v/>
      </c>
      <c r="B1056" s="24" t="str">
        <f>IF(I1056="","",IF(OR('Identificação da EG'!$B$7=0,'Identificação da EG'!$B$7=""),"",'Identificação da EG'!$B$7))</f>
        <v/>
      </c>
      <c r="C1056" s="24" t="str">
        <f>IF(I1056="","",IF(B1056="","",VLOOKUP(B1056,Auxiliar!$DK$23:$DL$45,2,0)))</f>
        <v/>
      </c>
      <c r="D1056" s="24" t="str">
        <f>IF(I1056="","",IF(OR('Identificação da EG'!$B$7=0,'Identificação da EG'!$B$7=""),"","Portugal"))</f>
        <v/>
      </c>
      <c r="E1056" s="24" t="str">
        <f>IF(I1056="","",'Identificação da EG'!$C$7)</f>
        <v/>
      </c>
      <c r="F1056" s="24" t="str">
        <f>IF(I1056="","",'Identificação da EG'!$E$7)</f>
        <v/>
      </c>
      <c r="G1056" s="24" t="str">
        <f t="shared" si="49"/>
        <v/>
      </c>
      <c r="H1056" s="24" t="str">
        <f>IF(I1056="","",'Identificação da EG'!$D$7)</f>
        <v/>
      </c>
      <c r="I1056" s="138" t="str">
        <f t="shared" si="51"/>
        <v/>
      </c>
      <c r="J1056" s="138" t="str">
        <v/>
      </c>
      <c r="K1056" s="138"/>
      <c r="L1056" s="138" t="str">
        <v/>
      </c>
      <c r="M1056" s="138"/>
      <c r="N1056" s="138"/>
      <c r="O1056" s="138" t="str">
        <v/>
      </c>
      <c r="P1056" s="138" t="str">
        <v/>
      </c>
      <c r="Q1056" s="138" t="str">
        <f>IF(L1054="","","Nº de estabelecimentos participantes")</f>
        <v/>
      </c>
      <c r="R1056" s="138" t="str">
        <f t="shared" si="50"/>
        <v/>
      </c>
      <c r="S1056" s="138" t="str" cm="1">
        <f t="array" ref="S1056">IF(ISBLANK(INDEX('Infraestruturas Recolha'!$AP$31:$AT$105,INT((ROWS($B$1:B80)-1)/5)+1,MOD(ROWS($B$1:B80)-1,5)+1)),"",INDEX('Infraestruturas Recolha'!$AP$31:$AT$105,INT((ROWS($B$1:B80)-1)/5)+1,MOD(ROWS($B$1:B80)-1,5)+1))</f>
        <v/>
      </c>
      <c r="T1056" s="138" t="str">
        <f>IF(OR(L1056="",'Infraestruturas Recolha'!$AQ$108="",'Infraestruturas Recolha'!$AQ$108="(máximo 300 carateres)"),"",'Infraestruturas Recolha'!$AQ$108)</f>
        <v/>
      </c>
    </row>
    <row r="1057" spans="1:20">
      <c r="A1057" s="24" t="str">
        <f>IF(I1057="","",IF(OR('Identificação da EG'!$B$7=0,'Identificação da EG'!$B$7=""),"",Capa!$C$10))</f>
        <v/>
      </c>
      <c r="B1057" s="24" t="str">
        <f>IF(I1057="","",IF(OR('Identificação da EG'!$B$7=0,'Identificação da EG'!$B$7=""),"",'Identificação da EG'!$B$7))</f>
        <v/>
      </c>
      <c r="C1057" s="24" t="str">
        <f>IF(I1057="","",IF(B1057="","",VLOOKUP(B1057,Auxiliar!$DK$23:$DL$45,2,0)))</f>
        <v/>
      </c>
      <c r="D1057" s="24" t="str">
        <f>IF(I1057="","",IF(OR('Identificação da EG'!$B$7=0,'Identificação da EG'!$B$7=""),"","Portugal"))</f>
        <v/>
      </c>
      <c r="E1057" s="24" t="str">
        <f>IF(I1057="","",'Identificação da EG'!$C$7)</f>
        <v/>
      </c>
      <c r="F1057" s="24" t="str">
        <f>IF(I1057="","",'Identificação da EG'!$E$7)</f>
        <v/>
      </c>
      <c r="G1057" s="24" t="str">
        <f t="shared" si="49"/>
        <v/>
      </c>
      <c r="H1057" s="24" t="str">
        <f>IF(I1057="","",'Identificação da EG'!$D$7)</f>
        <v/>
      </c>
      <c r="I1057" s="138" t="str">
        <f t="shared" si="51"/>
        <v/>
      </c>
      <c r="J1057" s="138" t="str">
        <v/>
      </c>
      <c r="K1057" s="138"/>
      <c r="L1057" s="138" t="str">
        <v/>
      </c>
      <c r="M1057" s="138"/>
      <c r="N1057" s="138"/>
      <c r="O1057" s="138" t="str">
        <v/>
      </c>
      <c r="P1057" s="138" t="str">
        <v/>
      </c>
      <c r="Q1057" s="138" t="str">
        <f>IF(L1057="","","Nº de pontos de recolha")</f>
        <v/>
      </c>
      <c r="R1057" s="138" t="str">
        <f t="shared" si="50"/>
        <v/>
      </c>
      <c r="S1057" s="138" t="str" cm="1">
        <f t="array" ref="S1057">IF(ISBLANK(INDEX('Infraestruturas Recolha'!$AP$31:$AT$105,INT((ROWS($B$1:B81)-1)/5)+1,MOD(ROWS($B$1:B81)-1,5)+1)),"",INDEX('Infraestruturas Recolha'!$AP$31:$AT$105,INT((ROWS($B$1:B81)-1)/5)+1,MOD(ROWS($B$1:B81)-1,5)+1))</f>
        <v/>
      </c>
      <c r="T1057" s="138" t="str">
        <f>IF(OR(L1057="",'Infraestruturas Recolha'!$AQ$108="",'Infraestruturas Recolha'!$AQ$108="(máximo 300 carateres)"),"",'Infraestruturas Recolha'!$AQ$108)</f>
        <v/>
      </c>
    </row>
    <row r="1058" spans="1:20">
      <c r="A1058" s="24" t="str">
        <f>IF(I1058="","",IF(OR('Identificação da EG'!$B$7=0,'Identificação da EG'!$B$7=""),"",Capa!$C$10))</f>
        <v/>
      </c>
      <c r="B1058" s="24" t="str">
        <f>IF(I1058="","",IF(OR('Identificação da EG'!$B$7=0,'Identificação da EG'!$B$7=""),"",'Identificação da EG'!$B$7))</f>
        <v/>
      </c>
      <c r="C1058" s="24" t="str">
        <f>IF(I1058="","",IF(B1058="","",VLOOKUP(B1058,Auxiliar!$DK$23:$DL$45,2,0)))</f>
        <v/>
      </c>
      <c r="D1058" s="24" t="str">
        <f>IF(I1058="","",IF(OR('Identificação da EG'!$B$7=0,'Identificação da EG'!$B$7=""),"","Portugal"))</f>
        <v/>
      </c>
      <c r="E1058" s="24" t="str">
        <f>IF(I1058="","",'Identificação da EG'!$C$7)</f>
        <v/>
      </c>
      <c r="F1058" s="24" t="str">
        <f>IF(I1058="","",'Identificação da EG'!$E$7)</f>
        <v/>
      </c>
      <c r="G1058" s="24" t="str">
        <f t="shared" si="49"/>
        <v/>
      </c>
      <c r="H1058" s="24" t="str">
        <f>IF(I1058="","",'Identificação da EG'!$D$7)</f>
        <v/>
      </c>
      <c r="I1058" s="138" t="str">
        <f t="shared" si="51"/>
        <v/>
      </c>
      <c r="J1058" s="138" t="str">
        <v/>
      </c>
      <c r="K1058" s="138"/>
      <c r="L1058" s="138" t="str">
        <v/>
      </c>
      <c r="M1058" s="138"/>
      <c r="N1058" s="138"/>
      <c r="O1058" s="138" t="str">
        <v/>
      </c>
      <c r="P1058" s="138" t="str">
        <v/>
      </c>
      <c r="Q1058" s="138" t="str">
        <f>IF(L1057="","","Nº de alojamentos abrangidos")</f>
        <v/>
      </c>
      <c r="R1058" s="138" t="str">
        <f t="shared" si="50"/>
        <v/>
      </c>
      <c r="S1058" s="138" t="str" cm="1">
        <f t="array" ref="S1058">IF(ISBLANK(INDEX('Infraestruturas Recolha'!$AP$31:$AT$105,INT((ROWS($B$1:B82)-1)/5)+1,MOD(ROWS($B$1:B82)-1,5)+1)),"",INDEX('Infraestruturas Recolha'!$AP$31:$AT$105,INT((ROWS($B$1:B82)-1)/5)+1,MOD(ROWS($B$1:B82)-1,5)+1))</f>
        <v/>
      </c>
      <c r="T1058" s="138" t="str">
        <f>IF(OR(L1058="",'Infraestruturas Recolha'!$AQ$108="",'Infraestruturas Recolha'!$AQ$108="(máximo 300 carateres)"),"",'Infraestruturas Recolha'!$AQ$108)</f>
        <v/>
      </c>
    </row>
    <row r="1059" spans="1:20">
      <c r="A1059" s="24" t="str">
        <f>IF(I1059="","",IF(OR('Identificação da EG'!$B$7=0,'Identificação da EG'!$B$7=""),"",Capa!$C$10))</f>
        <v/>
      </c>
      <c r="B1059" s="24" t="str">
        <f>IF(I1059="","",IF(OR('Identificação da EG'!$B$7=0,'Identificação da EG'!$B$7=""),"",'Identificação da EG'!$B$7))</f>
        <v/>
      </c>
      <c r="C1059" s="24" t="str">
        <f>IF(I1059="","",IF(B1059="","",VLOOKUP(B1059,Auxiliar!$DK$23:$DL$45,2,0)))</f>
        <v/>
      </c>
      <c r="D1059" s="24" t="str">
        <f>IF(I1059="","",IF(OR('Identificação da EG'!$B$7=0,'Identificação da EG'!$B$7=""),"","Portugal"))</f>
        <v/>
      </c>
      <c r="E1059" s="24" t="str">
        <f>IF(I1059="","",'Identificação da EG'!$C$7)</f>
        <v/>
      </c>
      <c r="F1059" s="24" t="str">
        <f>IF(I1059="","",'Identificação da EG'!$E$7)</f>
        <v/>
      </c>
      <c r="G1059" s="24" t="str">
        <f t="shared" si="49"/>
        <v/>
      </c>
      <c r="H1059" s="24" t="str">
        <f>IF(I1059="","",'Identificação da EG'!$D$7)</f>
        <v/>
      </c>
      <c r="I1059" s="138" t="str">
        <f t="shared" si="51"/>
        <v/>
      </c>
      <c r="J1059" s="138" t="str">
        <v/>
      </c>
      <c r="K1059" s="138"/>
      <c r="L1059" s="138" t="str">
        <v/>
      </c>
      <c r="M1059" s="138"/>
      <c r="N1059" s="138"/>
      <c r="O1059" s="138" t="str">
        <v/>
      </c>
      <c r="P1059" s="138" t="str">
        <v/>
      </c>
      <c r="Q1059" s="138" t="str">
        <f>IF(L1057="","","Nº de estabelecimentos abrangidos")</f>
        <v/>
      </c>
      <c r="R1059" s="138" t="str">
        <f t="shared" si="50"/>
        <v/>
      </c>
      <c r="S1059" s="138" t="str" cm="1">
        <f t="array" ref="S1059">IF(ISBLANK(INDEX('Infraestruturas Recolha'!$AP$31:$AT$105,INT((ROWS($B$1:B83)-1)/5)+1,MOD(ROWS($B$1:B83)-1,5)+1)),"",INDEX('Infraestruturas Recolha'!$AP$31:$AT$105,INT((ROWS($B$1:B83)-1)/5)+1,MOD(ROWS($B$1:B83)-1,5)+1))</f>
        <v/>
      </c>
      <c r="T1059" s="138" t="str">
        <f>IF(OR(L1059="",'Infraestruturas Recolha'!$AQ$108="",'Infraestruturas Recolha'!$AQ$108="(máximo 300 carateres)"),"",'Infraestruturas Recolha'!$AQ$108)</f>
        <v/>
      </c>
    </row>
    <row r="1060" spans="1:20">
      <c r="A1060" s="24" t="str">
        <f>IF(I1060="","",IF(OR('Identificação da EG'!$B$7=0,'Identificação da EG'!$B$7=""),"",Capa!$C$10))</f>
        <v/>
      </c>
      <c r="B1060" s="24" t="str">
        <f>IF(I1060="","",IF(OR('Identificação da EG'!$B$7=0,'Identificação da EG'!$B$7=""),"",'Identificação da EG'!$B$7))</f>
        <v/>
      </c>
      <c r="C1060" s="24" t="str">
        <f>IF(I1060="","",IF(B1060="","",VLOOKUP(B1060,Auxiliar!$DK$23:$DL$45,2,0)))</f>
        <v/>
      </c>
      <c r="D1060" s="24" t="str">
        <f>IF(I1060="","",IF(OR('Identificação da EG'!$B$7=0,'Identificação da EG'!$B$7=""),"","Portugal"))</f>
        <v/>
      </c>
      <c r="E1060" s="24" t="str">
        <f>IF(I1060="","",'Identificação da EG'!$C$7)</f>
        <v/>
      </c>
      <c r="F1060" s="24" t="str">
        <f>IF(I1060="","",'Identificação da EG'!$E$7)</f>
        <v/>
      </c>
      <c r="G1060" s="24" t="str">
        <f t="shared" si="49"/>
        <v/>
      </c>
      <c r="H1060" s="24" t="str">
        <f>IF(I1060="","",'Identificação da EG'!$D$7)</f>
        <v/>
      </c>
      <c r="I1060" s="138" t="str">
        <f t="shared" si="51"/>
        <v/>
      </c>
      <c r="J1060" s="138" t="str">
        <v/>
      </c>
      <c r="K1060" s="138"/>
      <c r="L1060" s="138" t="str">
        <v/>
      </c>
      <c r="M1060" s="138"/>
      <c r="N1060" s="138"/>
      <c r="O1060" s="138" t="str">
        <v/>
      </c>
      <c r="P1060" s="138" t="str">
        <v/>
      </c>
      <c r="Q1060" s="138" t="str">
        <f>IF(L1058="","","Nº de alojamentos participantes")</f>
        <v/>
      </c>
      <c r="R1060" s="138" t="str">
        <f t="shared" si="50"/>
        <v/>
      </c>
      <c r="S1060" s="138" t="str" cm="1">
        <f t="array" ref="S1060">IF(ISBLANK(INDEX('Infraestruturas Recolha'!$AP$31:$AT$105,INT((ROWS($B$1:B84)-1)/5)+1,MOD(ROWS($B$1:B84)-1,5)+1)),"",INDEX('Infraestruturas Recolha'!$AP$31:$AT$105,INT((ROWS($B$1:B84)-1)/5)+1,MOD(ROWS($B$1:B84)-1,5)+1))</f>
        <v/>
      </c>
      <c r="T1060" s="138" t="str">
        <f>IF(OR(L1060="",'Infraestruturas Recolha'!$AQ$108="",'Infraestruturas Recolha'!$AQ$108="(máximo 300 carateres)"),"",'Infraestruturas Recolha'!$AQ$108)</f>
        <v/>
      </c>
    </row>
    <row r="1061" spans="1:20">
      <c r="A1061" s="24" t="str">
        <f>IF(I1061="","",IF(OR('Identificação da EG'!$B$7=0,'Identificação da EG'!$B$7=""),"",Capa!$C$10))</f>
        <v/>
      </c>
      <c r="B1061" s="24" t="str">
        <f>IF(I1061="","",IF(OR('Identificação da EG'!$B$7=0,'Identificação da EG'!$B$7=""),"",'Identificação da EG'!$B$7))</f>
        <v/>
      </c>
      <c r="C1061" s="24" t="str">
        <f>IF(I1061="","",IF(B1061="","",VLOOKUP(B1061,Auxiliar!$DK$23:$DL$45,2,0)))</f>
        <v/>
      </c>
      <c r="D1061" s="24" t="str">
        <f>IF(I1061="","",IF(OR('Identificação da EG'!$B$7=0,'Identificação da EG'!$B$7=""),"","Portugal"))</f>
        <v/>
      </c>
      <c r="E1061" s="24" t="str">
        <f>IF(I1061="","",'Identificação da EG'!$C$7)</f>
        <v/>
      </c>
      <c r="F1061" s="24" t="str">
        <f>IF(I1061="","",'Identificação da EG'!$E$7)</f>
        <v/>
      </c>
      <c r="G1061" s="24" t="str">
        <f t="shared" si="49"/>
        <v/>
      </c>
      <c r="H1061" s="24" t="str">
        <f>IF(I1061="","",'Identificação da EG'!$D$7)</f>
        <v/>
      </c>
      <c r="I1061" s="138" t="str">
        <f t="shared" si="51"/>
        <v/>
      </c>
      <c r="J1061" s="138" t="str">
        <v/>
      </c>
      <c r="K1061" s="138"/>
      <c r="L1061" s="138" t="str">
        <v/>
      </c>
      <c r="M1061" s="138"/>
      <c r="N1061" s="138"/>
      <c r="O1061" s="138" t="str">
        <v/>
      </c>
      <c r="P1061" s="138" t="str">
        <v/>
      </c>
      <c r="Q1061" s="138" t="str">
        <f>IF(L1059="","","Nº de estabelecimentos participantes")</f>
        <v/>
      </c>
      <c r="R1061" s="138" t="str">
        <f t="shared" si="50"/>
        <v/>
      </c>
      <c r="S1061" s="138" t="str" cm="1">
        <f t="array" ref="S1061">IF(ISBLANK(INDEX('Infraestruturas Recolha'!$AP$31:$AT$105,INT((ROWS($B$1:B85)-1)/5)+1,MOD(ROWS($B$1:B85)-1,5)+1)),"",INDEX('Infraestruturas Recolha'!$AP$31:$AT$105,INT((ROWS($B$1:B85)-1)/5)+1,MOD(ROWS($B$1:B85)-1,5)+1))</f>
        <v/>
      </c>
      <c r="T1061" s="138" t="str">
        <f>IF(OR(L1061="",'Infraestruturas Recolha'!$AQ$108="",'Infraestruturas Recolha'!$AQ$108="(máximo 300 carateres)"),"",'Infraestruturas Recolha'!$AQ$108)</f>
        <v/>
      </c>
    </row>
    <row r="1062" spans="1:20">
      <c r="A1062" s="24" t="str">
        <f>IF(I1062="","",IF(OR('Identificação da EG'!$B$7=0,'Identificação da EG'!$B$7=""),"",Capa!$C$10))</f>
        <v/>
      </c>
      <c r="B1062" s="24" t="str">
        <f>IF(I1062="","",IF(OR('Identificação da EG'!$B$7=0,'Identificação da EG'!$B$7=""),"",'Identificação da EG'!$B$7))</f>
        <v/>
      </c>
      <c r="C1062" s="24" t="str">
        <f>IF(I1062="","",IF(B1062="","",VLOOKUP(B1062,Auxiliar!$DK$23:$DL$45,2,0)))</f>
        <v/>
      </c>
      <c r="D1062" s="24" t="str">
        <f>IF(I1062="","",IF(OR('Identificação da EG'!$B$7=0,'Identificação da EG'!$B$7=""),"","Portugal"))</f>
        <v/>
      </c>
      <c r="E1062" s="24" t="str">
        <f>IF(I1062="","",'Identificação da EG'!$C$7)</f>
        <v/>
      </c>
      <c r="F1062" s="24" t="str">
        <f>IF(I1062="","",'Identificação da EG'!$E$7)</f>
        <v/>
      </c>
      <c r="G1062" s="24" t="str">
        <f t="shared" si="49"/>
        <v/>
      </c>
      <c r="H1062" s="24" t="str">
        <f>IF(I1062="","",'Identificação da EG'!$D$7)</f>
        <v/>
      </c>
      <c r="I1062" s="138" t="str">
        <f t="shared" si="51"/>
        <v/>
      </c>
      <c r="J1062" s="138" t="str">
        <v/>
      </c>
      <c r="K1062" s="138"/>
      <c r="L1062" s="138" t="str">
        <v/>
      </c>
      <c r="M1062" s="138"/>
      <c r="N1062" s="138"/>
      <c r="O1062" s="138" t="str">
        <v/>
      </c>
      <c r="P1062" s="138" t="str">
        <v/>
      </c>
      <c r="Q1062" s="138" t="str">
        <f>IF(L1062="","","Nº de pontos de recolha")</f>
        <v/>
      </c>
      <c r="R1062" s="138" t="str">
        <f t="shared" si="50"/>
        <v/>
      </c>
      <c r="S1062" s="138" t="str" cm="1">
        <f t="array" ref="S1062">IF(ISBLANK(INDEX('Infraestruturas Recolha'!$AP$31:$AT$105,INT((ROWS($B$1:B86)-1)/5)+1,MOD(ROWS($B$1:B86)-1,5)+1)),"",INDEX('Infraestruturas Recolha'!$AP$31:$AT$105,INT((ROWS($B$1:B86)-1)/5)+1,MOD(ROWS($B$1:B86)-1,5)+1))</f>
        <v/>
      </c>
      <c r="T1062" s="138" t="str">
        <f>IF(OR(L1062="",'Infraestruturas Recolha'!$AQ$108="",'Infraestruturas Recolha'!$AQ$108="(máximo 300 carateres)"),"",'Infraestruturas Recolha'!$AQ$108)</f>
        <v/>
      </c>
    </row>
    <row r="1063" spans="1:20">
      <c r="A1063" s="24" t="str">
        <f>IF(I1063="","",IF(OR('Identificação da EG'!$B$7=0,'Identificação da EG'!$B$7=""),"",Capa!$C$10))</f>
        <v/>
      </c>
      <c r="B1063" s="24" t="str">
        <f>IF(I1063="","",IF(OR('Identificação da EG'!$B$7=0,'Identificação da EG'!$B$7=""),"",'Identificação da EG'!$B$7))</f>
        <v/>
      </c>
      <c r="C1063" s="24" t="str">
        <f>IF(I1063="","",IF(B1063="","",VLOOKUP(B1063,Auxiliar!$DK$23:$DL$45,2,0)))</f>
        <v/>
      </c>
      <c r="D1063" s="24" t="str">
        <f>IF(I1063="","",IF(OR('Identificação da EG'!$B$7=0,'Identificação da EG'!$B$7=""),"","Portugal"))</f>
        <v/>
      </c>
      <c r="E1063" s="24" t="str">
        <f>IF(I1063="","",'Identificação da EG'!$C$7)</f>
        <v/>
      </c>
      <c r="F1063" s="24" t="str">
        <f>IF(I1063="","",'Identificação da EG'!$E$7)</f>
        <v/>
      </c>
      <c r="G1063" s="24" t="str">
        <f t="shared" si="49"/>
        <v/>
      </c>
      <c r="H1063" s="24" t="str">
        <f>IF(I1063="","",'Identificação da EG'!$D$7)</f>
        <v/>
      </c>
      <c r="I1063" s="138" t="str">
        <f t="shared" si="51"/>
        <v/>
      </c>
      <c r="J1063" s="138" t="str">
        <v/>
      </c>
      <c r="K1063" s="138"/>
      <c r="L1063" s="138" t="str">
        <v/>
      </c>
      <c r="M1063" s="138"/>
      <c r="N1063" s="138"/>
      <c r="O1063" s="138" t="str">
        <v/>
      </c>
      <c r="P1063" s="138" t="str">
        <v/>
      </c>
      <c r="Q1063" s="138" t="str">
        <f>IF(L1062="","","Nº de alojamentos abrangidos")</f>
        <v/>
      </c>
      <c r="R1063" s="138" t="str">
        <f t="shared" si="50"/>
        <v/>
      </c>
      <c r="S1063" s="138" t="str" cm="1">
        <f t="array" ref="S1063">IF(ISBLANK(INDEX('Infraestruturas Recolha'!$AP$31:$AT$105,INT((ROWS($B$1:B87)-1)/5)+1,MOD(ROWS($B$1:B87)-1,5)+1)),"",INDEX('Infraestruturas Recolha'!$AP$31:$AT$105,INT((ROWS($B$1:B87)-1)/5)+1,MOD(ROWS($B$1:B87)-1,5)+1))</f>
        <v/>
      </c>
      <c r="T1063" s="138" t="str">
        <f>IF(OR(L1063="",'Infraestruturas Recolha'!$AQ$108="",'Infraestruturas Recolha'!$AQ$108="(máximo 300 carateres)"),"",'Infraestruturas Recolha'!$AQ$108)</f>
        <v/>
      </c>
    </row>
    <row r="1064" spans="1:20">
      <c r="A1064" s="24" t="str">
        <f>IF(I1064="","",IF(OR('Identificação da EG'!$B$7=0,'Identificação da EG'!$B$7=""),"",Capa!$C$10))</f>
        <v/>
      </c>
      <c r="B1064" s="24" t="str">
        <f>IF(I1064="","",IF(OR('Identificação da EG'!$B$7=0,'Identificação da EG'!$B$7=""),"",'Identificação da EG'!$B$7))</f>
        <v/>
      </c>
      <c r="C1064" s="24" t="str">
        <f>IF(I1064="","",IF(B1064="","",VLOOKUP(B1064,Auxiliar!$DK$23:$DL$45,2,0)))</f>
        <v/>
      </c>
      <c r="D1064" s="24" t="str">
        <f>IF(I1064="","",IF(OR('Identificação da EG'!$B$7=0,'Identificação da EG'!$B$7=""),"","Portugal"))</f>
        <v/>
      </c>
      <c r="E1064" s="24" t="str">
        <f>IF(I1064="","",'Identificação da EG'!$C$7)</f>
        <v/>
      </c>
      <c r="F1064" s="24" t="str">
        <f>IF(I1064="","",'Identificação da EG'!$E$7)</f>
        <v/>
      </c>
      <c r="G1064" s="24" t="str">
        <f t="shared" si="49"/>
        <v/>
      </c>
      <c r="H1064" s="24" t="str">
        <f>IF(I1064="","",'Identificação da EG'!$D$7)</f>
        <v/>
      </c>
      <c r="I1064" s="138" t="str">
        <f t="shared" si="51"/>
        <v/>
      </c>
      <c r="J1064" s="138" t="str">
        <v/>
      </c>
      <c r="K1064" s="138"/>
      <c r="L1064" s="138" t="str">
        <v/>
      </c>
      <c r="M1064" s="138"/>
      <c r="N1064" s="138"/>
      <c r="O1064" s="138" t="str">
        <v/>
      </c>
      <c r="P1064" s="138" t="str">
        <v/>
      </c>
      <c r="Q1064" s="138" t="str">
        <f>IF(L1062="","","Nº de estabelecimentos abrangidos")</f>
        <v/>
      </c>
      <c r="R1064" s="138" t="str">
        <f t="shared" si="50"/>
        <v/>
      </c>
      <c r="S1064" s="138" t="str" cm="1">
        <f t="array" ref="S1064">IF(ISBLANK(INDEX('Infraestruturas Recolha'!$AP$31:$AT$105,INT((ROWS($B$1:B88)-1)/5)+1,MOD(ROWS($B$1:B88)-1,5)+1)),"",INDEX('Infraestruturas Recolha'!$AP$31:$AT$105,INT((ROWS($B$1:B88)-1)/5)+1,MOD(ROWS($B$1:B88)-1,5)+1))</f>
        <v/>
      </c>
      <c r="T1064" s="138" t="str">
        <f>IF(OR(L1064="",'Infraestruturas Recolha'!$AQ$108="",'Infraestruturas Recolha'!$AQ$108="(máximo 300 carateres)"),"",'Infraestruturas Recolha'!$AQ$108)</f>
        <v/>
      </c>
    </row>
    <row r="1065" spans="1:20">
      <c r="A1065" s="24" t="str">
        <f>IF(I1065="","",IF(OR('Identificação da EG'!$B$7=0,'Identificação da EG'!$B$7=""),"",Capa!$C$10))</f>
        <v/>
      </c>
      <c r="B1065" s="24" t="str">
        <f>IF(I1065="","",IF(OR('Identificação da EG'!$B$7=0,'Identificação da EG'!$B$7=""),"",'Identificação da EG'!$B$7))</f>
        <v/>
      </c>
      <c r="C1065" s="24" t="str">
        <f>IF(I1065="","",IF(B1065="","",VLOOKUP(B1065,Auxiliar!$DK$23:$DL$45,2,0)))</f>
        <v/>
      </c>
      <c r="D1065" s="24" t="str">
        <f>IF(I1065="","",IF(OR('Identificação da EG'!$B$7=0,'Identificação da EG'!$B$7=""),"","Portugal"))</f>
        <v/>
      </c>
      <c r="E1065" s="24" t="str">
        <f>IF(I1065="","",'Identificação da EG'!$C$7)</f>
        <v/>
      </c>
      <c r="F1065" s="24" t="str">
        <f>IF(I1065="","",'Identificação da EG'!$E$7)</f>
        <v/>
      </c>
      <c r="G1065" s="24" t="str">
        <f t="shared" si="49"/>
        <v/>
      </c>
      <c r="H1065" s="24" t="str">
        <f>IF(I1065="","",'Identificação da EG'!$D$7)</f>
        <v/>
      </c>
      <c r="I1065" s="138" t="str">
        <f t="shared" si="51"/>
        <v/>
      </c>
      <c r="J1065" s="138" t="str">
        <v/>
      </c>
      <c r="K1065" s="138"/>
      <c r="L1065" s="138" t="str">
        <v/>
      </c>
      <c r="M1065" s="138"/>
      <c r="N1065" s="138"/>
      <c r="O1065" s="138" t="str">
        <v/>
      </c>
      <c r="P1065" s="138" t="str">
        <v/>
      </c>
      <c r="Q1065" s="138" t="str">
        <f>IF(L1063="","","Nº de alojamentos participantes")</f>
        <v/>
      </c>
      <c r="R1065" s="138" t="str">
        <f t="shared" si="50"/>
        <v/>
      </c>
      <c r="S1065" s="138" t="str" cm="1">
        <f t="array" ref="S1065">IF(ISBLANK(INDEX('Infraestruturas Recolha'!$AP$31:$AT$105,INT((ROWS($B$1:B89)-1)/5)+1,MOD(ROWS($B$1:B89)-1,5)+1)),"",INDEX('Infraestruturas Recolha'!$AP$31:$AT$105,INT((ROWS($B$1:B89)-1)/5)+1,MOD(ROWS($B$1:B89)-1,5)+1))</f>
        <v/>
      </c>
      <c r="T1065" s="138" t="str">
        <f>IF(OR(L1065="",'Infraestruturas Recolha'!$AQ$108="",'Infraestruturas Recolha'!$AQ$108="(máximo 300 carateres)"),"",'Infraestruturas Recolha'!$AQ$108)</f>
        <v/>
      </c>
    </row>
    <row r="1066" spans="1:20">
      <c r="A1066" s="24" t="str">
        <f>IF(I1066="","",IF(OR('Identificação da EG'!$B$7=0,'Identificação da EG'!$B$7=""),"",Capa!$C$10))</f>
        <v/>
      </c>
      <c r="B1066" s="24" t="str">
        <f>IF(I1066="","",IF(OR('Identificação da EG'!$B$7=0,'Identificação da EG'!$B$7=""),"",'Identificação da EG'!$B$7))</f>
        <v/>
      </c>
      <c r="C1066" s="24" t="str">
        <f>IF(I1066="","",IF(B1066="","",VLOOKUP(B1066,Auxiliar!$DK$23:$DL$45,2,0)))</f>
        <v/>
      </c>
      <c r="D1066" s="24" t="str">
        <f>IF(I1066="","",IF(OR('Identificação da EG'!$B$7=0,'Identificação da EG'!$B$7=""),"","Portugal"))</f>
        <v/>
      </c>
      <c r="E1066" s="24" t="str">
        <f>IF(I1066="","",'Identificação da EG'!$C$7)</f>
        <v/>
      </c>
      <c r="F1066" s="24" t="str">
        <f>IF(I1066="","",'Identificação da EG'!$E$7)</f>
        <v/>
      </c>
      <c r="G1066" s="24" t="str">
        <f t="shared" si="49"/>
        <v/>
      </c>
      <c r="H1066" s="24" t="str">
        <f>IF(I1066="","",'Identificação da EG'!$D$7)</f>
        <v/>
      </c>
      <c r="I1066" s="138" t="str">
        <f t="shared" si="51"/>
        <v/>
      </c>
      <c r="J1066" s="138" t="str">
        <v/>
      </c>
      <c r="K1066" s="138"/>
      <c r="L1066" s="138" t="str">
        <v/>
      </c>
      <c r="M1066" s="138"/>
      <c r="N1066" s="138"/>
      <c r="O1066" s="138" t="str">
        <v/>
      </c>
      <c r="P1066" s="138" t="str">
        <v/>
      </c>
      <c r="Q1066" s="138" t="str">
        <f>IF(L1064="","","Nº de estabelecimentos participantes")</f>
        <v/>
      </c>
      <c r="R1066" s="138" t="str">
        <f t="shared" si="50"/>
        <v/>
      </c>
      <c r="S1066" s="138" t="str" cm="1">
        <f t="array" ref="S1066">IF(ISBLANK(INDEX('Infraestruturas Recolha'!$AP$31:$AT$105,INT((ROWS($B$1:B90)-1)/5)+1,MOD(ROWS($B$1:B90)-1,5)+1)),"",INDEX('Infraestruturas Recolha'!$AP$31:$AT$105,INT((ROWS($B$1:B90)-1)/5)+1,MOD(ROWS($B$1:B90)-1,5)+1))</f>
        <v/>
      </c>
      <c r="T1066" s="138" t="str">
        <f>IF(OR(L1066="",'Infraestruturas Recolha'!$AQ$108="",'Infraestruturas Recolha'!$AQ$108="(máximo 300 carateres)"),"",'Infraestruturas Recolha'!$AQ$108)</f>
        <v/>
      </c>
    </row>
    <row r="1067" spans="1:20">
      <c r="A1067" s="24" t="str">
        <f>IF(I1067="","",IF(OR('Identificação da EG'!$B$7=0,'Identificação da EG'!$B$7=""),"",Capa!$C$10))</f>
        <v/>
      </c>
      <c r="B1067" s="24" t="str">
        <f>IF(I1067="","",IF(OR('Identificação da EG'!$B$7=0,'Identificação da EG'!$B$7=""),"",'Identificação da EG'!$B$7))</f>
        <v/>
      </c>
      <c r="C1067" s="24" t="str">
        <f>IF(I1067="","",IF(B1067="","",VLOOKUP(B1067,Auxiliar!$DK$23:$DL$45,2,0)))</f>
        <v/>
      </c>
      <c r="D1067" s="24" t="str">
        <f>IF(I1067="","",IF(OR('Identificação da EG'!$B$7=0,'Identificação da EG'!$B$7=""),"","Portugal"))</f>
        <v/>
      </c>
      <c r="E1067" s="24" t="str">
        <f>IF(I1067="","",'Identificação da EG'!$C$7)</f>
        <v/>
      </c>
      <c r="F1067" s="24" t="str">
        <f>IF(I1067="","",'Identificação da EG'!$E$7)</f>
        <v/>
      </c>
      <c r="G1067" s="24" t="str">
        <f t="shared" si="49"/>
        <v/>
      </c>
      <c r="H1067" s="24" t="str">
        <f>IF(I1067="","",'Identificação da EG'!$D$7)</f>
        <v/>
      </c>
      <c r="I1067" s="138" t="str">
        <f t="shared" si="51"/>
        <v/>
      </c>
      <c r="J1067" s="138" t="str">
        <v/>
      </c>
      <c r="K1067" s="138"/>
      <c r="L1067" s="138" t="str">
        <v/>
      </c>
      <c r="M1067" s="138"/>
      <c r="N1067" s="138"/>
      <c r="O1067" s="138" t="str">
        <v/>
      </c>
      <c r="P1067" s="138" t="str">
        <v/>
      </c>
      <c r="Q1067" s="138" t="str">
        <f>IF(L1067="","","Nº de pontos de recolha")</f>
        <v/>
      </c>
      <c r="R1067" s="138" t="str">
        <f t="shared" si="50"/>
        <v/>
      </c>
      <c r="S1067" s="138" t="str" cm="1">
        <f t="array" ref="S1067">IF(ISBLANK(INDEX('Infraestruturas Recolha'!$AP$31:$AT$105,INT((ROWS($B$1:B91)-1)/5)+1,MOD(ROWS($B$1:B91)-1,5)+1)),"",INDEX('Infraestruturas Recolha'!$AP$31:$AT$105,INT((ROWS($B$1:B91)-1)/5)+1,MOD(ROWS($B$1:B91)-1,5)+1))</f>
        <v/>
      </c>
      <c r="T1067" s="138" t="str">
        <f>IF(OR(L1067="",'Infraestruturas Recolha'!$AQ$108="",'Infraestruturas Recolha'!$AQ$108="(máximo 300 carateres)"),"",'Infraestruturas Recolha'!$AQ$108)</f>
        <v/>
      </c>
    </row>
    <row r="1068" spans="1:20">
      <c r="A1068" s="24" t="str">
        <f>IF(I1068="","",IF(OR('Identificação da EG'!$B$7=0,'Identificação da EG'!$B$7=""),"",Capa!$C$10))</f>
        <v/>
      </c>
      <c r="B1068" s="24" t="str">
        <f>IF(I1068="","",IF(OR('Identificação da EG'!$B$7=0,'Identificação da EG'!$B$7=""),"",'Identificação da EG'!$B$7))</f>
        <v/>
      </c>
      <c r="C1068" s="24" t="str">
        <f>IF(I1068="","",IF(B1068="","",VLOOKUP(B1068,Auxiliar!$DK$23:$DL$45,2,0)))</f>
        <v/>
      </c>
      <c r="D1068" s="24" t="str">
        <f>IF(I1068="","",IF(OR('Identificação da EG'!$B$7=0,'Identificação da EG'!$B$7=""),"","Portugal"))</f>
        <v/>
      </c>
      <c r="E1068" s="24" t="str">
        <f>IF(I1068="","",'Identificação da EG'!$C$7)</f>
        <v/>
      </c>
      <c r="F1068" s="24" t="str">
        <f>IF(I1068="","",'Identificação da EG'!$E$7)</f>
        <v/>
      </c>
      <c r="G1068" s="24" t="str">
        <f t="shared" si="49"/>
        <v/>
      </c>
      <c r="H1068" s="24" t="str">
        <f>IF(I1068="","",'Identificação da EG'!$D$7)</f>
        <v/>
      </c>
      <c r="I1068" s="138" t="str">
        <f t="shared" si="51"/>
        <v/>
      </c>
      <c r="J1068" s="138" t="str">
        <v/>
      </c>
      <c r="K1068" s="138"/>
      <c r="L1068" s="138" t="str">
        <v/>
      </c>
      <c r="M1068" s="138"/>
      <c r="N1068" s="138"/>
      <c r="O1068" s="138" t="str">
        <v/>
      </c>
      <c r="P1068" s="138" t="str">
        <v/>
      </c>
      <c r="Q1068" s="138" t="str">
        <f>IF(L1067="","","Nº de alojamentos abrangidos")</f>
        <v/>
      </c>
      <c r="R1068" s="138" t="str">
        <f t="shared" si="50"/>
        <v/>
      </c>
      <c r="S1068" s="138" t="str" cm="1">
        <f t="array" ref="S1068">IF(ISBLANK(INDEX('Infraestruturas Recolha'!$AP$31:$AT$105,INT((ROWS($B$1:B92)-1)/5)+1,MOD(ROWS($B$1:B92)-1,5)+1)),"",INDEX('Infraestruturas Recolha'!$AP$31:$AT$105,INT((ROWS($B$1:B92)-1)/5)+1,MOD(ROWS($B$1:B92)-1,5)+1))</f>
        <v/>
      </c>
      <c r="T1068" s="138" t="str">
        <f>IF(OR(L1068="",'Infraestruturas Recolha'!$AQ$108="",'Infraestruturas Recolha'!$AQ$108="(máximo 300 carateres)"),"",'Infraestruturas Recolha'!$AQ$108)</f>
        <v/>
      </c>
    </row>
    <row r="1069" spans="1:20">
      <c r="A1069" s="24" t="str">
        <f>IF(I1069="","",IF(OR('Identificação da EG'!$B$7=0,'Identificação da EG'!$B$7=""),"",Capa!$C$10))</f>
        <v/>
      </c>
      <c r="B1069" s="24" t="str">
        <f>IF(I1069="","",IF(OR('Identificação da EG'!$B$7=0,'Identificação da EG'!$B$7=""),"",'Identificação da EG'!$B$7))</f>
        <v/>
      </c>
      <c r="C1069" s="24" t="str">
        <f>IF(I1069="","",IF(B1069="","",VLOOKUP(B1069,Auxiliar!$DK$23:$DL$45,2,0)))</f>
        <v/>
      </c>
      <c r="D1069" s="24" t="str">
        <f>IF(I1069="","",IF(OR('Identificação da EG'!$B$7=0,'Identificação da EG'!$B$7=""),"","Portugal"))</f>
        <v/>
      </c>
      <c r="E1069" s="24" t="str">
        <f>IF(I1069="","",'Identificação da EG'!$C$7)</f>
        <v/>
      </c>
      <c r="F1069" s="24" t="str">
        <f>IF(I1069="","",'Identificação da EG'!$E$7)</f>
        <v/>
      </c>
      <c r="G1069" s="24" t="str">
        <f t="shared" si="49"/>
        <v/>
      </c>
      <c r="H1069" s="24" t="str">
        <f>IF(I1069="","",'Identificação da EG'!$D$7)</f>
        <v/>
      </c>
      <c r="I1069" s="138" t="str">
        <f t="shared" si="51"/>
        <v/>
      </c>
      <c r="J1069" s="138" t="str">
        <v/>
      </c>
      <c r="K1069" s="138"/>
      <c r="L1069" s="138" t="str">
        <v/>
      </c>
      <c r="M1069" s="138"/>
      <c r="N1069" s="138"/>
      <c r="O1069" s="138" t="str">
        <v/>
      </c>
      <c r="P1069" s="138" t="str">
        <v/>
      </c>
      <c r="Q1069" s="138" t="str">
        <f>IF(L1067="","","Nº de estabelecimentos abrangidos")</f>
        <v/>
      </c>
      <c r="R1069" s="138" t="str">
        <f t="shared" si="50"/>
        <v/>
      </c>
      <c r="S1069" s="138" t="str" cm="1">
        <f t="array" ref="S1069">IF(ISBLANK(INDEX('Infraestruturas Recolha'!$AP$31:$AT$105,INT((ROWS($B$1:B93)-1)/5)+1,MOD(ROWS($B$1:B93)-1,5)+1)),"",INDEX('Infraestruturas Recolha'!$AP$31:$AT$105,INT((ROWS($B$1:B93)-1)/5)+1,MOD(ROWS($B$1:B93)-1,5)+1))</f>
        <v/>
      </c>
      <c r="T1069" s="138" t="str">
        <f>IF(OR(L1069="",'Infraestruturas Recolha'!$AQ$108="",'Infraestruturas Recolha'!$AQ$108="(máximo 300 carateres)"),"",'Infraestruturas Recolha'!$AQ$108)</f>
        <v/>
      </c>
    </row>
    <row r="1070" spans="1:20">
      <c r="A1070" s="24" t="str">
        <f>IF(I1070="","",IF(OR('Identificação da EG'!$B$7=0,'Identificação da EG'!$B$7=""),"",Capa!$C$10))</f>
        <v/>
      </c>
      <c r="B1070" s="24" t="str">
        <f>IF(I1070="","",IF(OR('Identificação da EG'!$B$7=0,'Identificação da EG'!$B$7=""),"",'Identificação da EG'!$B$7))</f>
        <v/>
      </c>
      <c r="C1070" s="24" t="str">
        <f>IF(I1070="","",IF(B1070="","",VLOOKUP(B1070,Auxiliar!$DK$23:$DL$45,2,0)))</f>
        <v/>
      </c>
      <c r="D1070" s="24" t="str">
        <f>IF(I1070="","",IF(OR('Identificação da EG'!$B$7=0,'Identificação da EG'!$B$7=""),"","Portugal"))</f>
        <v/>
      </c>
      <c r="E1070" s="24" t="str">
        <f>IF(I1070="","",'Identificação da EG'!$C$7)</f>
        <v/>
      </c>
      <c r="F1070" s="24" t="str">
        <f>IF(I1070="","",'Identificação da EG'!$E$7)</f>
        <v/>
      </c>
      <c r="G1070" s="24" t="str">
        <f t="shared" si="49"/>
        <v/>
      </c>
      <c r="H1070" s="24" t="str">
        <f>IF(I1070="","",'Identificação da EG'!$D$7)</f>
        <v/>
      </c>
      <c r="I1070" s="138" t="str">
        <f t="shared" si="51"/>
        <v/>
      </c>
      <c r="J1070" s="138" t="str">
        <v/>
      </c>
      <c r="K1070" s="138"/>
      <c r="L1070" s="138" t="str">
        <v/>
      </c>
      <c r="M1070" s="138"/>
      <c r="N1070" s="138"/>
      <c r="O1070" s="138" t="str">
        <v/>
      </c>
      <c r="P1070" s="138" t="str">
        <v/>
      </c>
      <c r="Q1070" s="138" t="str">
        <f>IF(L1068="","","Nº de alojamentos participantes")</f>
        <v/>
      </c>
      <c r="R1070" s="138" t="str">
        <f t="shared" si="50"/>
        <v/>
      </c>
      <c r="S1070" s="138" t="str" cm="1">
        <f t="array" ref="S1070">IF(ISBLANK(INDEX('Infraestruturas Recolha'!$AP$31:$AT$105,INT((ROWS($B$1:B94)-1)/5)+1,MOD(ROWS($B$1:B94)-1,5)+1)),"",INDEX('Infraestruturas Recolha'!$AP$31:$AT$105,INT((ROWS($B$1:B94)-1)/5)+1,MOD(ROWS($B$1:B94)-1,5)+1))</f>
        <v/>
      </c>
      <c r="T1070" s="138" t="str">
        <f>IF(OR(L1070="",'Infraestruturas Recolha'!$AQ$108="",'Infraestruturas Recolha'!$AQ$108="(máximo 300 carateres)"),"",'Infraestruturas Recolha'!$AQ$108)</f>
        <v/>
      </c>
    </row>
    <row r="1071" spans="1:20">
      <c r="A1071" s="24" t="str">
        <f>IF(I1071="","",IF(OR('Identificação da EG'!$B$7=0,'Identificação da EG'!$B$7=""),"",Capa!$C$10))</f>
        <v/>
      </c>
      <c r="B1071" s="24" t="str">
        <f>IF(I1071="","",IF(OR('Identificação da EG'!$B$7=0,'Identificação da EG'!$B$7=""),"",'Identificação da EG'!$B$7))</f>
        <v/>
      </c>
      <c r="C1071" s="24" t="str">
        <f>IF(I1071="","",IF(B1071="","",VLOOKUP(B1071,Auxiliar!$DK$23:$DL$45,2,0)))</f>
        <v/>
      </c>
      <c r="D1071" s="24" t="str">
        <f>IF(I1071="","",IF(OR('Identificação da EG'!$B$7=0,'Identificação da EG'!$B$7=""),"","Portugal"))</f>
        <v/>
      </c>
      <c r="E1071" s="24" t="str">
        <f>IF(I1071="","",'Identificação da EG'!$C$7)</f>
        <v/>
      </c>
      <c r="F1071" s="24" t="str">
        <f>IF(I1071="","",'Identificação da EG'!$E$7)</f>
        <v/>
      </c>
      <c r="G1071" s="24" t="str">
        <f t="shared" si="49"/>
        <v/>
      </c>
      <c r="H1071" s="24" t="str">
        <f>IF(I1071="","",'Identificação da EG'!$D$7)</f>
        <v/>
      </c>
      <c r="I1071" s="138" t="str">
        <f t="shared" si="51"/>
        <v/>
      </c>
      <c r="J1071" s="138" t="str">
        <v/>
      </c>
      <c r="K1071" s="138"/>
      <c r="L1071" s="138" t="str">
        <v/>
      </c>
      <c r="M1071" s="138"/>
      <c r="N1071" s="138"/>
      <c r="O1071" s="138" t="str">
        <v/>
      </c>
      <c r="P1071" s="138" t="str">
        <v/>
      </c>
      <c r="Q1071" s="138" t="str">
        <f>IF(L1069="","","Nº de estabelecimentos participantes")</f>
        <v/>
      </c>
      <c r="R1071" s="138" t="str">
        <f t="shared" si="50"/>
        <v/>
      </c>
      <c r="S1071" s="138" t="str" cm="1">
        <f t="array" ref="S1071">IF(ISBLANK(INDEX('Infraestruturas Recolha'!$AP$31:$AT$105,INT((ROWS($B$1:B95)-1)/5)+1,MOD(ROWS($B$1:B95)-1,5)+1)),"",INDEX('Infraestruturas Recolha'!$AP$31:$AT$105,INT((ROWS($B$1:B95)-1)/5)+1,MOD(ROWS($B$1:B95)-1,5)+1))</f>
        <v/>
      </c>
      <c r="T1071" s="138" t="str">
        <f>IF(OR(L1071="",'Infraestruturas Recolha'!$AQ$108="",'Infraestruturas Recolha'!$AQ$108="(máximo 300 carateres)"),"",'Infraestruturas Recolha'!$AQ$108)</f>
        <v/>
      </c>
    </row>
    <row r="1072" spans="1:20">
      <c r="A1072" s="24" t="str">
        <f>IF(I1072="","",IF(OR('Identificação da EG'!$B$7=0,'Identificação da EG'!$B$7=""),"",Capa!$C$10))</f>
        <v/>
      </c>
      <c r="B1072" s="24" t="str">
        <f>IF(I1072="","",IF(OR('Identificação da EG'!$B$7=0,'Identificação da EG'!$B$7=""),"",'Identificação da EG'!$B$7))</f>
        <v/>
      </c>
      <c r="C1072" s="24" t="str">
        <f>IF(I1072="","",IF(B1072="","",VLOOKUP(B1072,Auxiliar!$DK$23:$DL$45,2,0)))</f>
        <v/>
      </c>
      <c r="D1072" s="24" t="str">
        <f>IF(I1072="","",IF(OR('Identificação da EG'!$B$7=0,'Identificação da EG'!$B$7=""),"","Portugal"))</f>
        <v/>
      </c>
      <c r="E1072" s="24" t="str">
        <f>IF(I1072="","",'Identificação da EG'!$C$7)</f>
        <v/>
      </c>
      <c r="F1072" s="24" t="str">
        <f>IF(I1072="","",'Identificação da EG'!$E$7)</f>
        <v/>
      </c>
      <c r="G1072" s="24" t="str">
        <f t="shared" si="49"/>
        <v/>
      </c>
      <c r="H1072" s="24" t="str">
        <f>IF(I1072="","",'Identificação da EG'!$D$7)</f>
        <v/>
      </c>
      <c r="I1072" s="138" t="str">
        <f t="shared" si="51"/>
        <v/>
      </c>
      <c r="J1072" s="138" t="str">
        <v/>
      </c>
      <c r="K1072" s="138"/>
      <c r="L1072" s="138" t="str">
        <v/>
      </c>
      <c r="M1072" s="138"/>
      <c r="N1072" s="138"/>
      <c r="O1072" s="138" t="str">
        <v/>
      </c>
      <c r="P1072" s="138" t="str">
        <v/>
      </c>
      <c r="Q1072" s="138" t="str">
        <f>IF(L1072="","","Nº de pontos de recolha")</f>
        <v/>
      </c>
      <c r="R1072" s="138" t="str">
        <f t="shared" si="50"/>
        <v/>
      </c>
      <c r="S1072" s="138" t="str" cm="1">
        <f t="array" ref="S1072">IF(ISBLANK(INDEX('Infraestruturas Recolha'!$AP$31:$AT$105,INT((ROWS($B$1:B96)-1)/5)+1,MOD(ROWS($B$1:B96)-1,5)+1)),"",INDEX('Infraestruturas Recolha'!$AP$31:$AT$105,INT((ROWS($B$1:B96)-1)/5)+1,MOD(ROWS($B$1:B96)-1,5)+1))</f>
        <v/>
      </c>
      <c r="T1072" s="138" t="str">
        <f>IF(OR(L1072="",'Infraestruturas Recolha'!$AQ$108="",'Infraestruturas Recolha'!$AQ$108="(máximo 300 carateres)"),"",'Infraestruturas Recolha'!$AQ$108)</f>
        <v/>
      </c>
    </row>
    <row r="1073" spans="1:20">
      <c r="A1073" s="24" t="str">
        <f>IF(I1073="","",IF(OR('Identificação da EG'!$B$7=0,'Identificação da EG'!$B$7=""),"",Capa!$C$10))</f>
        <v/>
      </c>
      <c r="B1073" s="24" t="str">
        <f>IF(I1073="","",IF(OR('Identificação da EG'!$B$7=0,'Identificação da EG'!$B$7=""),"",'Identificação da EG'!$B$7))</f>
        <v/>
      </c>
      <c r="C1073" s="24" t="str">
        <f>IF(I1073="","",IF(B1073="","",VLOOKUP(B1073,Auxiliar!$DK$23:$DL$45,2,0)))</f>
        <v/>
      </c>
      <c r="D1073" s="24" t="str">
        <f>IF(I1073="","",IF(OR('Identificação da EG'!$B$7=0,'Identificação da EG'!$B$7=""),"","Portugal"))</f>
        <v/>
      </c>
      <c r="E1073" s="24" t="str">
        <f>IF(I1073="","",'Identificação da EG'!$C$7)</f>
        <v/>
      </c>
      <c r="F1073" s="24" t="str">
        <f>IF(I1073="","",'Identificação da EG'!$E$7)</f>
        <v/>
      </c>
      <c r="G1073" s="24" t="str">
        <f t="shared" si="49"/>
        <v/>
      </c>
      <c r="H1073" s="24" t="str">
        <f>IF(I1073="","",'Identificação da EG'!$D$7)</f>
        <v/>
      </c>
      <c r="I1073" s="138" t="str">
        <f t="shared" si="51"/>
        <v/>
      </c>
      <c r="J1073" s="138" t="str">
        <v/>
      </c>
      <c r="K1073" s="138"/>
      <c r="L1073" s="138" t="str">
        <v/>
      </c>
      <c r="M1073" s="138"/>
      <c r="N1073" s="138"/>
      <c r="O1073" s="138" t="str">
        <v/>
      </c>
      <c r="P1073" s="138" t="str">
        <v/>
      </c>
      <c r="Q1073" s="138" t="str">
        <f>IF(L1072="","","Nº de alojamentos abrangidos")</f>
        <v/>
      </c>
      <c r="R1073" s="138" t="str">
        <f t="shared" si="50"/>
        <v/>
      </c>
      <c r="S1073" s="138" t="str" cm="1">
        <f t="array" ref="S1073">IF(ISBLANK(INDEX('Infraestruturas Recolha'!$AP$31:$AT$105,INT((ROWS($B$1:B97)-1)/5)+1,MOD(ROWS($B$1:B97)-1,5)+1)),"",INDEX('Infraestruturas Recolha'!$AP$31:$AT$105,INT((ROWS($B$1:B97)-1)/5)+1,MOD(ROWS($B$1:B97)-1,5)+1))</f>
        <v/>
      </c>
      <c r="T1073" s="138" t="str">
        <f>IF(OR(L1073="",'Infraestruturas Recolha'!$AQ$108="",'Infraestruturas Recolha'!$AQ$108="(máximo 300 carateres)"),"",'Infraestruturas Recolha'!$AQ$108)</f>
        <v/>
      </c>
    </row>
    <row r="1074" spans="1:20">
      <c r="A1074" s="24" t="str">
        <f>IF(I1074="","",IF(OR('Identificação da EG'!$B$7=0,'Identificação da EG'!$B$7=""),"",Capa!$C$10))</f>
        <v/>
      </c>
      <c r="B1074" s="24" t="str">
        <f>IF(I1074="","",IF(OR('Identificação da EG'!$B$7=0,'Identificação da EG'!$B$7=""),"",'Identificação da EG'!$B$7))</f>
        <v/>
      </c>
      <c r="C1074" s="24" t="str">
        <f>IF(I1074="","",IF(B1074="","",VLOOKUP(B1074,Auxiliar!$DK$23:$DL$45,2,0)))</f>
        <v/>
      </c>
      <c r="D1074" s="24" t="str">
        <f>IF(I1074="","",IF(OR('Identificação da EG'!$B$7=0,'Identificação da EG'!$B$7=""),"","Portugal"))</f>
        <v/>
      </c>
      <c r="E1074" s="24" t="str">
        <f>IF(I1074="","",'Identificação da EG'!$C$7)</f>
        <v/>
      </c>
      <c r="F1074" s="24" t="str">
        <f>IF(I1074="","",'Identificação da EG'!$E$7)</f>
        <v/>
      </c>
      <c r="G1074" s="24" t="str">
        <f t="shared" si="49"/>
        <v/>
      </c>
      <c r="H1074" s="24" t="str">
        <f>IF(I1074="","",'Identificação da EG'!$D$7)</f>
        <v/>
      </c>
      <c r="I1074" s="138" t="str">
        <f t="shared" si="51"/>
        <v/>
      </c>
      <c r="J1074" s="138" t="str">
        <v/>
      </c>
      <c r="K1074" s="138"/>
      <c r="L1074" s="138" t="str">
        <v/>
      </c>
      <c r="M1074" s="138"/>
      <c r="N1074" s="138"/>
      <c r="O1074" s="138" t="str">
        <v/>
      </c>
      <c r="P1074" s="138" t="str">
        <v/>
      </c>
      <c r="Q1074" s="138" t="str">
        <f>IF(L1072="","","Nº de estabelecimentos abrangidos")</f>
        <v/>
      </c>
      <c r="R1074" s="138" t="str">
        <f t="shared" si="50"/>
        <v/>
      </c>
      <c r="S1074" s="138" t="str" cm="1">
        <f t="array" ref="S1074">IF(ISBLANK(INDEX('Infraestruturas Recolha'!$AP$31:$AT$105,INT((ROWS($B$1:B98)-1)/5)+1,MOD(ROWS($B$1:B98)-1,5)+1)),"",INDEX('Infraestruturas Recolha'!$AP$31:$AT$105,INT((ROWS($B$1:B98)-1)/5)+1,MOD(ROWS($B$1:B98)-1,5)+1))</f>
        <v/>
      </c>
      <c r="T1074" s="138" t="str">
        <f>IF(OR(L1074="",'Infraestruturas Recolha'!$AQ$108="",'Infraestruturas Recolha'!$AQ$108="(máximo 300 carateres)"),"",'Infraestruturas Recolha'!$AQ$108)</f>
        <v/>
      </c>
    </row>
    <row r="1075" spans="1:20">
      <c r="A1075" s="24" t="str">
        <f>IF(I1075="","",IF(OR('Identificação da EG'!$B$7=0,'Identificação da EG'!$B$7=""),"",Capa!$C$10))</f>
        <v/>
      </c>
      <c r="B1075" s="24" t="str">
        <f>IF(I1075="","",IF(OR('Identificação da EG'!$B$7=0,'Identificação da EG'!$B$7=""),"",'Identificação da EG'!$B$7))</f>
        <v/>
      </c>
      <c r="C1075" s="24" t="str">
        <f>IF(I1075="","",IF(B1075="","",VLOOKUP(B1075,Auxiliar!$DK$23:$DL$45,2,0)))</f>
        <v/>
      </c>
      <c r="D1075" s="24" t="str">
        <f>IF(I1075="","",IF(OR('Identificação da EG'!$B$7=0,'Identificação da EG'!$B$7=""),"","Portugal"))</f>
        <v/>
      </c>
      <c r="E1075" s="24" t="str">
        <f>IF(I1075="","",'Identificação da EG'!$C$7)</f>
        <v/>
      </c>
      <c r="F1075" s="24" t="str">
        <f>IF(I1075="","",'Identificação da EG'!$E$7)</f>
        <v/>
      </c>
      <c r="G1075" s="24" t="str">
        <f t="shared" si="49"/>
        <v/>
      </c>
      <c r="H1075" s="24" t="str">
        <f>IF(I1075="","",'Identificação da EG'!$D$7)</f>
        <v/>
      </c>
      <c r="I1075" s="138" t="str">
        <f t="shared" si="51"/>
        <v/>
      </c>
      <c r="J1075" s="138" t="str">
        <v/>
      </c>
      <c r="K1075" s="138"/>
      <c r="L1075" s="138" t="str">
        <v/>
      </c>
      <c r="M1075" s="138"/>
      <c r="N1075" s="138"/>
      <c r="O1075" s="138" t="str">
        <v/>
      </c>
      <c r="P1075" s="138" t="str">
        <v/>
      </c>
      <c r="Q1075" s="138" t="str">
        <f>IF(L1073="","","Nº de alojamentos participantes")</f>
        <v/>
      </c>
      <c r="R1075" s="138" t="str">
        <f t="shared" si="50"/>
        <v/>
      </c>
      <c r="S1075" s="138" t="str" cm="1">
        <f t="array" ref="S1075">IF(ISBLANK(INDEX('Infraestruturas Recolha'!$AP$31:$AT$105,INT((ROWS($B$1:B99)-1)/5)+1,MOD(ROWS($B$1:B99)-1,5)+1)),"",INDEX('Infraestruturas Recolha'!$AP$31:$AT$105,INT((ROWS($B$1:B99)-1)/5)+1,MOD(ROWS($B$1:B99)-1,5)+1))</f>
        <v/>
      </c>
      <c r="T1075" s="138" t="str">
        <f>IF(OR(L1075="",'Infraestruturas Recolha'!$AQ$108="",'Infraestruturas Recolha'!$AQ$108="(máximo 300 carateres)"),"",'Infraestruturas Recolha'!$AQ$108)</f>
        <v/>
      </c>
    </row>
    <row r="1076" spans="1:20">
      <c r="A1076" s="24" t="str">
        <f>IF(I1076="","",IF(OR('Identificação da EG'!$B$7=0,'Identificação da EG'!$B$7=""),"",Capa!$C$10))</f>
        <v/>
      </c>
      <c r="B1076" s="24" t="str">
        <f>IF(I1076="","",IF(OR('Identificação da EG'!$B$7=0,'Identificação da EG'!$B$7=""),"",'Identificação da EG'!$B$7))</f>
        <v/>
      </c>
      <c r="C1076" s="24" t="str">
        <f>IF(I1076="","",IF(B1076="","",VLOOKUP(B1076,Auxiliar!$DK$23:$DL$45,2,0)))</f>
        <v/>
      </c>
      <c r="D1076" s="24" t="str">
        <f>IF(I1076="","",IF(OR('Identificação da EG'!$B$7=0,'Identificação da EG'!$B$7=""),"","Portugal"))</f>
        <v/>
      </c>
      <c r="E1076" s="24" t="str">
        <f>IF(I1076="","",'Identificação da EG'!$C$7)</f>
        <v/>
      </c>
      <c r="F1076" s="24" t="str">
        <f>IF(I1076="","",'Identificação da EG'!$E$7)</f>
        <v/>
      </c>
      <c r="G1076" s="24" t="str">
        <f t="shared" si="49"/>
        <v/>
      </c>
      <c r="H1076" s="24" t="str">
        <f>IF(I1076="","",'Identificação da EG'!$D$7)</f>
        <v/>
      </c>
      <c r="I1076" s="138" t="str">
        <f t="shared" si="51"/>
        <v/>
      </c>
      <c r="J1076" s="138" t="str">
        <v/>
      </c>
      <c r="K1076" s="138"/>
      <c r="L1076" s="138" t="str">
        <v/>
      </c>
      <c r="M1076" s="138"/>
      <c r="N1076" s="138"/>
      <c r="O1076" s="138" t="str">
        <v/>
      </c>
      <c r="P1076" s="138" t="str">
        <v/>
      </c>
      <c r="Q1076" s="138" t="str">
        <f>IF(L1074="","","Nº de estabelecimentos participantes")</f>
        <v/>
      </c>
      <c r="R1076" s="138" t="str">
        <f t="shared" si="50"/>
        <v/>
      </c>
      <c r="S1076" s="138" t="str" cm="1">
        <f t="array" ref="S1076">IF(ISBLANK(INDEX('Infraestruturas Recolha'!$AP$31:$AT$105,INT((ROWS($B$1:B100)-1)/5)+1,MOD(ROWS($B$1:B100)-1,5)+1)),"",INDEX('Infraestruturas Recolha'!$AP$31:$AT$105,INT((ROWS($B$1:B100)-1)/5)+1,MOD(ROWS($B$1:B100)-1,5)+1))</f>
        <v/>
      </c>
      <c r="T1076" s="138" t="str">
        <f>IF(OR(L1076="",'Infraestruturas Recolha'!$AQ$108="",'Infraestruturas Recolha'!$AQ$108="(máximo 300 carateres)"),"",'Infraestruturas Recolha'!$AQ$108)</f>
        <v/>
      </c>
    </row>
    <row r="1077" spans="1:20">
      <c r="A1077" s="24" t="str">
        <f>IF(I1077="","",IF(OR('Identificação da EG'!$B$7=0,'Identificação da EG'!$B$7=""),"",Capa!$C$10))</f>
        <v/>
      </c>
      <c r="B1077" s="24" t="str">
        <f>IF(I1077="","",IF(OR('Identificação da EG'!$B$7=0,'Identificação da EG'!$B$7=""),"",'Identificação da EG'!$B$7))</f>
        <v/>
      </c>
      <c r="C1077" s="24" t="str">
        <f>IF(I1077="","",IF(B1077="","",VLOOKUP(B1077,Auxiliar!$DK$23:$DL$45,2,0)))</f>
        <v/>
      </c>
      <c r="D1077" s="24" t="str">
        <f>IF(I1077="","",IF(OR('Identificação da EG'!$B$7=0,'Identificação da EG'!$B$7=""),"","Portugal"))</f>
        <v/>
      </c>
      <c r="E1077" s="24" t="str">
        <f>IF(I1077="","",'Identificação da EG'!$C$7)</f>
        <v/>
      </c>
      <c r="F1077" s="24" t="str">
        <f>IF(I1077="","",'Identificação da EG'!$E$7)</f>
        <v/>
      </c>
      <c r="G1077" s="24" t="str">
        <f t="shared" si="49"/>
        <v/>
      </c>
      <c r="H1077" s="24" t="str">
        <f>IF(I1077="","",'Identificação da EG'!$D$7)</f>
        <v/>
      </c>
      <c r="I1077" s="138" t="str">
        <f t="shared" si="51"/>
        <v/>
      </c>
      <c r="J1077" s="138" t="str">
        <v/>
      </c>
      <c r="K1077" s="138"/>
      <c r="L1077" s="138" t="str">
        <v/>
      </c>
      <c r="M1077" s="138"/>
      <c r="N1077" s="138"/>
      <c r="O1077" s="138" t="str">
        <v/>
      </c>
      <c r="P1077" s="138" t="str">
        <v/>
      </c>
      <c r="Q1077" s="138" t="str">
        <f>IF(L1077="","","Nº de pontos de recolha")</f>
        <v/>
      </c>
      <c r="R1077" s="138" t="str">
        <f t="shared" si="50"/>
        <v/>
      </c>
      <c r="S1077" s="138" t="str" cm="1">
        <f t="array" ref="S1077">IF(ISBLANK(INDEX('Infraestruturas Recolha'!$AP$31:$AT$105,INT((ROWS($B$1:B101)-1)/5)+1,MOD(ROWS($B$1:B101)-1,5)+1)),"",INDEX('Infraestruturas Recolha'!$AP$31:$AT$105,INT((ROWS($B$1:B101)-1)/5)+1,MOD(ROWS($B$1:B101)-1,5)+1))</f>
        <v/>
      </c>
      <c r="T1077" s="138" t="str">
        <f>IF(OR(L1077="",'Infraestruturas Recolha'!$AQ$108="",'Infraestruturas Recolha'!$AQ$108="(máximo 300 carateres)"),"",'Infraestruturas Recolha'!$AQ$108)</f>
        <v/>
      </c>
    </row>
    <row r="1078" spans="1:20">
      <c r="A1078" s="24" t="str">
        <f>IF(I1078="","",IF(OR('Identificação da EG'!$B$7=0,'Identificação da EG'!$B$7=""),"",Capa!$C$10))</f>
        <v/>
      </c>
      <c r="B1078" s="24" t="str">
        <f>IF(I1078="","",IF(OR('Identificação da EG'!$B$7=0,'Identificação da EG'!$B$7=""),"",'Identificação da EG'!$B$7))</f>
        <v/>
      </c>
      <c r="C1078" s="24" t="str">
        <f>IF(I1078="","",IF(B1078="","",VLOOKUP(B1078,Auxiliar!$DK$23:$DL$45,2,0)))</f>
        <v/>
      </c>
      <c r="D1078" s="24" t="str">
        <f>IF(I1078="","",IF(OR('Identificação da EG'!$B$7=0,'Identificação da EG'!$B$7=""),"","Portugal"))</f>
        <v/>
      </c>
      <c r="E1078" s="24" t="str">
        <f>IF(I1078="","",'Identificação da EG'!$C$7)</f>
        <v/>
      </c>
      <c r="F1078" s="24" t="str">
        <f>IF(I1078="","",'Identificação da EG'!$E$7)</f>
        <v/>
      </c>
      <c r="G1078" s="24" t="str">
        <f t="shared" si="49"/>
        <v/>
      </c>
      <c r="H1078" s="24" t="str">
        <f>IF(I1078="","",'Identificação da EG'!$D$7)</f>
        <v/>
      </c>
      <c r="I1078" s="138" t="str">
        <f t="shared" si="51"/>
        <v/>
      </c>
      <c r="J1078" s="138" t="str">
        <v/>
      </c>
      <c r="K1078" s="138"/>
      <c r="L1078" s="138" t="str">
        <v/>
      </c>
      <c r="M1078" s="138"/>
      <c r="N1078" s="138"/>
      <c r="O1078" s="138" t="str">
        <v/>
      </c>
      <c r="P1078" s="138" t="str">
        <v/>
      </c>
      <c r="Q1078" s="138" t="str">
        <f>IF(L1077="","","Nº de alojamentos abrangidos")</f>
        <v/>
      </c>
      <c r="R1078" s="138" t="str">
        <f t="shared" si="50"/>
        <v/>
      </c>
      <c r="S1078" s="138" t="str" cm="1">
        <f t="array" ref="S1078">IF(ISBLANK(INDEX('Infraestruturas Recolha'!$AP$31:$AT$105,INT((ROWS($B$1:B102)-1)/5)+1,MOD(ROWS($B$1:B102)-1,5)+1)),"",INDEX('Infraestruturas Recolha'!$AP$31:$AT$105,INT((ROWS($B$1:B102)-1)/5)+1,MOD(ROWS($B$1:B102)-1,5)+1))</f>
        <v/>
      </c>
      <c r="T1078" s="138" t="str">
        <f>IF(OR(L1078="",'Infraestruturas Recolha'!$AQ$108="",'Infraestruturas Recolha'!$AQ$108="(máximo 300 carateres)"),"",'Infraestruturas Recolha'!$AQ$108)</f>
        <v/>
      </c>
    </row>
    <row r="1079" spans="1:20">
      <c r="A1079" s="24" t="str">
        <f>IF(I1079="","",IF(OR('Identificação da EG'!$B$7=0,'Identificação da EG'!$B$7=""),"",Capa!$C$10))</f>
        <v/>
      </c>
      <c r="B1079" s="24" t="str">
        <f>IF(I1079="","",IF(OR('Identificação da EG'!$B$7=0,'Identificação da EG'!$B$7=""),"",'Identificação da EG'!$B$7))</f>
        <v/>
      </c>
      <c r="C1079" s="24" t="str">
        <f>IF(I1079="","",IF(B1079="","",VLOOKUP(B1079,Auxiliar!$DK$23:$DL$45,2,0)))</f>
        <v/>
      </c>
      <c r="D1079" s="24" t="str">
        <f>IF(I1079="","",IF(OR('Identificação da EG'!$B$7=0,'Identificação da EG'!$B$7=""),"","Portugal"))</f>
        <v/>
      </c>
      <c r="E1079" s="24" t="str">
        <f>IF(I1079="","",'Identificação da EG'!$C$7)</f>
        <v/>
      </c>
      <c r="F1079" s="24" t="str">
        <f>IF(I1079="","",'Identificação da EG'!$E$7)</f>
        <v/>
      </c>
      <c r="G1079" s="24" t="str">
        <f t="shared" si="49"/>
        <v/>
      </c>
      <c r="H1079" s="24" t="str">
        <f>IF(I1079="","",'Identificação da EG'!$D$7)</f>
        <v/>
      </c>
      <c r="I1079" s="138" t="str">
        <f t="shared" si="51"/>
        <v/>
      </c>
      <c r="J1079" s="138" t="str">
        <v/>
      </c>
      <c r="K1079" s="138"/>
      <c r="L1079" s="138" t="str">
        <v/>
      </c>
      <c r="M1079" s="138"/>
      <c r="N1079" s="138"/>
      <c r="O1079" s="138" t="str">
        <v/>
      </c>
      <c r="P1079" s="138" t="str">
        <v/>
      </c>
      <c r="Q1079" s="138" t="str">
        <f>IF(L1077="","","Nº de estabelecimentos abrangidos")</f>
        <v/>
      </c>
      <c r="R1079" s="138" t="str">
        <f t="shared" si="50"/>
        <v/>
      </c>
      <c r="S1079" s="138" t="str" cm="1">
        <f t="array" ref="S1079">IF(ISBLANK(INDEX('Infraestruturas Recolha'!$AP$31:$AT$105,INT((ROWS($B$1:B103)-1)/5)+1,MOD(ROWS($B$1:B103)-1,5)+1)),"",INDEX('Infraestruturas Recolha'!$AP$31:$AT$105,INT((ROWS($B$1:B103)-1)/5)+1,MOD(ROWS($B$1:B103)-1,5)+1))</f>
        <v/>
      </c>
      <c r="T1079" s="138" t="str">
        <f>IF(OR(L1079="",'Infraestruturas Recolha'!$AQ$108="",'Infraestruturas Recolha'!$AQ$108="(máximo 300 carateres)"),"",'Infraestruturas Recolha'!$AQ$108)</f>
        <v/>
      </c>
    </row>
    <row r="1080" spans="1:20">
      <c r="A1080" s="24" t="str">
        <f>IF(I1080="","",IF(OR('Identificação da EG'!$B$7=0,'Identificação da EG'!$B$7=""),"",Capa!$C$10))</f>
        <v/>
      </c>
      <c r="B1080" s="24" t="str">
        <f>IF(I1080="","",IF(OR('Identificação da EG'!$B$7=0,'Identificação da EG'!$B$7=""),"",'Identificação da EG'!$B$7))</f>
        <v/>
      </c>
      <c r="C1080" s="24" t="str">
        <f>IF(I1080="","",IF(B1080="","",VLOOKUP(B1080,Auxiliar!$DK$23:$DL$45,2,0)))</f>
        <v/>
      </c>
      <c r="D1080" s="24" t="str">
        <f>IF(I1080="","",IF(OR('Identificação da EG'!$B$7=0,'Identificação da EG'!$B$7=""),"","Portugal"))</f>
        <v/>
      </c>
      <c r="E1080" s="24" t="str">
        <f>IF(I1080="","",'Identificação da EG'!$C$7)</f>
        <v/>
      </c>
      <c r="F1080" s="24" t="str">
        <f>IF(I1080="","",'Identificação da EG'!$E$7)</f>
        <v/>
      </c>
      <c r="G1080" s="24" t="str">
        <f t="shared" si="49"/>
        <v/>
      </c>
      <c r="H1080" s="24" t="str">
        <f>IF(I1080="","",'Identificação da EG'!$D$7)</f>
        <v/>
      </c>
      <c r="I1080" s="138" t="str">
        <f t="shared" si="51"/>
        <v/>
      </c>
      <c r="J1080" s="138" t="str">
        <v/>
      </c>
      <c r="K1080" s="138"/>
      <c r="L1080" s="138" t="str">
        <v/>
      </c>
      <c r="M1080" s="138"/>
      <c r="N1080" s="138"/>
      <c r="O1080" s="138" t="str">
        <v/>
      </c>
      <c r="P1080" s="138" t="str">
        <v/>
      </c>
      <c r="Q1080" s="138" t="str">
        <f>IF(L1078="","","Nº de alojamentos participantes")</f>
        <v/>
      </c>
      <c r="R1080" s="138" t="str">
        <f t="shared" si="50"/>
        <v/>
      </c>
      <c r="S1080" s="138" t="str" cm="1">
        <f t="array" ref="S1080">IF(ISBLANK(INDEX('Infraestruturas Recolha'!$AP$31:$AT$105,INT((ROWS($B$1:B104)-1)/5)+1,MOD(ROWS($B$1:B104)-1,5)+1)),"",INDEX('Infraestruturas Recolha'!$AP$31:$AT$105,INT((ROWS($B$1:B104)-1)/5)+1,MOD(ROWS($B$1:B104)-1,5)+1))</f>
        <v/>
      </c>
      <c r="T1080" s="138" t="str">
        <f>IF(OR(L1080="",'Infraestruturas Recolha'!$AQ$108="",'Infraestruturas Recolha'!$AQ$108="(máximo 300 carateres)"),"",'Infraestruturas Recolha'!$AQ$108)</f>
        <v/>
      </c>
    </row>
    <row r="1081" spans="1:20">
      <c r="A1081" s="24" t="str">
        <f>IF(I1081="","",IF(OR('Identificação da EG'!$B$7=0,'Identificação da EG'!$B$7=""),"",Capa!$C$10))</f>
        <v/>
      </c>
      <c r="B1081" s="24" t="str">
        <f>IF(I1081="","",IF(OR('Identificação da EG'!$B$7=0,'Identificação da EG'!$B$7=""),"",'Identificação da EG'!$B$7))</f>
        <v/>
      </c>
      <c r="C1081" s="24" t="str">
        <f>IF(I1081="","",IF(B1081="","",VLOOKUP(B1081,Auxiliar!$DK$23:$DL$45,2,0)))</f>
        <v/>
      </c>
      <c r="D1081" s="24" t="str">
        <f>IF(I1081="","",IF(OR('Identificação da EG'!$B$7=0,'Identificação da EG'!$B$7=""),"","Portugal"))</f>
        <v/>
      </c>
      <c r="E1081" s="24" t="str">
        <f>IF(I1081="","",'Identificação da EG'!$C$7)</f>
        <v/>
      </c>
      <c r="F1081" s="24" t="str">
        <f>IF(I1081="","",'Identificação da EG'!$E$7)</f>
        <v/>
      </c>
      <c r="G1081" s="24" t="str">
        <f t="shared" si="49"/>
        <v/>
      </c>
      <c r="H1081" s="24" t="str">
        <f>IF(I1081="","",'Identificação da EG'!$D$7)</f>
        <v/>
      </c>
      <c r="I1081" s="138" t="str">
        <f t="shared" si="51"/>
        <v/>
      </c>
      <c r="J1081" s="138" t="str">
        <v/>
      </c>
      <c r="K1081" s="138"/>
      <c r="L1081" s="138" t="str">
        <v/>
      </c>
      <c r="M1081" s="138"/>
      <c r="N1081" s="138"/>
      <c r="O1081" s="138" t="str">
        <v/>
      </c>
      <c r="P1081" s="138" t="str">
        <v/>
      </c>
      <c r="Q1081" s="138" t="str">
        <f>IF(L1079="","","Nº de estabelecimentos participantes")</f>
        <v/>
      </c>
      <c r="R1081" s="138" t="str">
        <f t="shared" si="50"/>
        <v/>
      </c>
      <c r="S1081" s="138" t="str" cm="1">
        <f t="array" ref="S1081">IF(ISBLANK(INDEX('Infraestruturas Recolha'!$AP$31:$AT$105,INT((ROWS($B$1:B105)-1)/5)+1,MOD(ROWS($B$1:B105)-1,5)+1)),"",INDEX('Infraestruturas Recolha'!$AP$31:$AT$105,INT((ROWS($B$1:B105)-1)/5)+1,MOD(ROWS($B$1:B105)-1,5)+1))</f>
        <v/>
      </c>
      <c r="T1081" s="138" t="str">
        <f>IF(OR(L1081="",'Infraestruturas Recolha'!$AQ$108="",'Infraestruturas Recolha'!$AQ$108="(máximo 300 carateres)"),"",'Infraestruturas Recolha'!$AQ$108)</f>
        <v/>
      </c>
    </row>
    <row r="1082" spans="1:20">
      <c r="A1082" s="24" t="str">
        <f>IF(I1082="","",IF(OR('Identificação da EG'!$B$7=0,'Identificação da EG'!$B$7=""),"",Capa!$C$10))</f>
        <v/>
      </c>
      <c r="B1082" s="24" t="str">
        <f>IF(I1082="","",IF(OR('Identificação da EG'!$B$7=0,'Identificação da EG'!$B$7=""),"",'Identificação da EG'!$B$7))</f>
        <v/>
      </c>
      <c r="C1082" s="24" t="str">
        <f>IF(I1082="","",IF(B1082="","",VLOOKUP(B1082,Auxiliar!$DK$23:$DL$45,2,0)))</f>
        <v/>
      </c>
      <c r="D1082" s="24" t="str">
        <f>IF(I1082="","",IF(OR('Identificação da EG'!$B$7=0,'Identificação da EG'!$B$7=""),"","Portugal"))</f>
        <v/>
      </c>
      <c r="E1082" s="24" t="str">
        <f>IF(I1082="","",'Identificação da EG'!$C$7)</f>
        <v/>
      </c>
      <c r="F1082" s="24" t="str">
        <f>IF(I1082="","",'Identificação da EG'!$E$7)</f>
        <v/>
      </c>
      <c r="G1082" s="24" t="str">
        <f t="shared" si="49"/>
        <v/>
      </c>
      <c r="H1082" s="24" t="str">
        <f>IF(I1082="","",'Identificação da EG'!$D$7)</f>
        <v/>
      </c>
      <c r="I1082" s="138" t="str">
        <f t="shared" si="51"/>
        <v/>
      </c>
      <c r="J1082" s="138" t="str">
        <v/>
      </c>
      <c r="K1082" s="138"/>
      <c r="L1082" s="138" t="str">
        <v/>
      </c>
      <c r="M1082" s="138"/>
      <c r="N1082" s="138"/>
      <c r="O1082" s="138" t="str">
        <v/>
      </c>
      <c r="P1082" s="138" t="str">
        <v/>
      </c>
      <c r="Q1082" s="138" t="str">
        <f>IF(L1082="","","Nº de pontos de recolha")</f>
        <v/>
      </c>
      <c r="R1082" s="138" t="str">
        <f t="shared" si="50"/>
        <v/>
      </c>
      <c r="S1082" s="138" t="str" cm="1">
        <f t="array" ref="S1082">IF(ISBLANK(INDEX('Infraestruturas Recolha'!$AP$31:$AT$105,INT((ROWS($B$1:B106)-1)/5)+1,MOD(ROWS($B$1:B106)-1,5)+1)),"",INDEX('Infraestruturas Recolha'!$AP$31:$AT$105,INT((ROWS($B$1:B106)-1)/5)+1,MOD(ROWS($B$1:B106)-1,5)+1))</f>
        <v/>
      </c>
      <c r="T1082" s="138" t="str">
        <f>IF(OR(L1082="",'Infraestruturas Recolha'!$AQ$108="",'Infraestruturas Recolha'!$AQ$108="(máximo 300 carateres)"),"",'Infraestruturas Recolha'!$AQ$108)</f>
        <v/>
      </c>
    </row>
    <row r="1083" spans="1:20">
      <c r="A1083" s="24" t="str">
        <f>IF(I1083="","",IF(OR('Identificação da EG'!$B$7=0,'Identificação da EG'!$B$7=""),"",Capa!$C$10))</f>
        <v/>
      </c>
      <c r="B1083" s="24" t="str">
        <f>IF(I1083="","",IF(OR('Identificação da EG'!$B$7=0,'Identificação da EG'!$B$7=""),"",'Identificação da EG'!$B$7))</f>
        <v/>
      </c>
      <c r="C1083" s="24" t="str">
        <f>IF(I1083="","",IF(B1083="","",VLOOKUP(B1083,Auxiliar!$DK$23:$DL$45,2,0)))</f>
        <v/>
      </c>
      <c r="D1083" s="24" t="str">
        <f>IF(I1083="","",IF(OR('Identificação da EG'!$B$7=0,'Identificação da EG'!$B$7=""),"","Portugal"))</f>
        <v/>
      </c>
      <c r="E1083" s="24" t="str">
        <f>IF(I1083="","",'Identificação da EG'!$C$7)</f>
        <v/>
      </c>
      <c r="F1083" s="24" t="str">
        <f>IF(I1083="","",'Identificação da EG'!$E$7)</f>
        <v/>
      </c>
      <c r="G1083" s="24" t="str">
        <f t="shared" si="49"/>
        <v/>
      </c>
      <c r="H1083" s="24" t="str">
        <f>IF(I1083="","",'Identificação da EG'!$D$7)</f>
        <v/>
      </c>
      <c r="I1083" s="138" t="str">
        <f t="shared" si="51"/>
        <v/>
      </c>
      <c r="J1083" s="138" t="str">
        <v/>
      </c>
      <c r="K1083" s="138"/>
      <c r="L1083" s="138" t="str">
        <v/>
      </c>
      <c r="M1083" s="138"/>
      <c r="N1083" s="138"/>
      <c r="O1083" s="138" t="str">
        <v/>
      </c>
      <c r="P1083" s="138" t="str">
        <v/>
      </c>
      <c r="Q1083" s="138" t="str">
        <f>IF(L1082="","","Nº de alojamentos abrangidos")</f>
        <v/>
      </c>
      <c r="R1083" s="138" t="str">
        <f t="shared" si="50"/>
        <v/>
      </c>
      <c r="S1083" s="138" t="str" cm="1">
        <f t="array" ref="S1083">IF(ISBLANK(INDEX('Infraestruturas Recolha'!$AP$31:$AT$105,INT((ROWS($B$1:B107)-1)/5)+1,MOD(ROWS($B$1:B107)-1,5)+1)),"",INDEX('Infraestruturas Recolha'!$AP$31:$AT$105,INT((ROWS($B$1:B107)-1)/5)+1,MOD(ROWS($B$1:B107)-1,5)+1))</f>
        <v/>
      </c>
      <c r="T1083" s="138" t="str">
        <f>IF(OR(L1083="",'Infraestruturas Recolha'!$AQ$108="",'Infraestruturas Recolha'!$AQ$108="(máximo 300 carateres)"),"",'Infraestruturas Recolha'!$AQ$108)</f>
        <v/>
      </c>
    </row>
    <row r="1084" spans="1:20">
      <c r="A1084" s="24" t="str">
        <f>IF(I1084="","",IF(OR('Identificação da EG'!$B$7=0,'Identificação da EG'!$B$7=""),"",Capa!$C$10))</f>
        <v/>
      </c>
      <c r="B1084" s="24" t="str">
        <f>IF(I1084="","",IF(OR('Identificação da EG'!$B$7=0,'Identificação da EG'!$B$7=""),"",'Identificação da EG'!$B$7))</f>
        <v/>
      </c>
      <c r="C1084" s="24" t="str">
        <f>IF(I1084="","",IF(B1084="","",VLOOKUP(B1084,Auxiliar!$DK$23:$DL$45,2,0)))</f>
        <v/>
      </c>
      <c r="D1084" s="24" t="str">
        <f>IF(I1084="","",IF(OR('Identificação da EG'!$B$7=0,'Identificação da EG'!$B$7=""),"","Portugal"))</f>
        <v/>
      </c>
      <c r="E1084" s="24" t="str">
        <f>IF(I1084="","",'Identificação da EG'!$C$7)</f>
        <v/>
      </c>
      <c r="F1084" s="24" t="str">
        <f>IF(I1084="","",'Identificação da EG'!$E$7)</f>
        <v/>
      </c>
      <c r="G1084" s="24" t="str">
        <f t="shared" si="49"/>
        <v/>
      </c>
      <c r="H1084" s="24" t="str">
        <f>IF(I1084="","",'Identificação da EG'!$D$7)</f>
        <v/>
      </c>
      <c r="I1084" s="138" t="str">
        <f t="shared" si="51"/>
        <v/>
      </c>
      <c r="J1084" s="138" t="str">
        <v/>
      </c>
      <c r="K1084" s="138"/>
      <c r="L1084" s="138" t="str">
        <v/>
      </c>
      <c r="M1084" s="138"/>
      <c r="N1084" s="138"/>
      <c r="O1084" s="138" t="str">
        <v/>
      </c>
      <c r="P1084" s="138" t="str">
        <v/>
      </c>
      <c r="Q1084" s="138" t="str">
        <f>IF(L1082="","","Nº de estabelecimentos abrangidos")</f>
        <v/>
      </c>
      <c r="R1084" s="138" t="str">
        <f t="shared" si="50"/>
        <v/>
      </c>
      <c r="S1084" s="138" t="str" cm="1">
        <f t="array" ref="S1084">IF(ISBLANK(INDEX('Infraestruturas Recolha'!$AP$31:$AT$105,INT((ROWS($B$1:B108)-1)/5)+1,MOD(ROWS($B$1:B108)-1,5)+1)),"",INDEX('Infraestruturas Recolha'!$AP$31:$AT$105,INT((ROWS($B$1:B108)-1)/5)+1,MOD(ROWS($B$1:B108)-1,5)+1))</f>
        <v/>
      </c>
      <c r="T1084" s="138" t="str">
        <f>IF(OR(L1084="",'Infraestruturas Recolha'!$AQ$108="",'Infraestruturas Recolha'!$AQ$108="(máximo 300 carateres)"),"",'Infraestruturas Recolha'!$AQ$108)</f>
        <v/>
      </c>
    </row>
    <row r="1085" spans="1:20">
      <c r="A1085" s="24" t="str">
        <f>IF(I1085="","",IF(OR('Identificação da EG'!$B$7=0,'Identificação da EG'!$B$7=""),"",Capa!$C$10))</f>
        <v/>
      </c>
      <c r="B1085" s="24" t="str">
        <f>IF(I1085="","",IF(OR('Identificação da EG'!$B$7=0,'Identificação da EG'!$B$7=""),"",'Identificação da EG'!$B$7))</f>
        <v/>
      </c>
      <c r="C1085" s="24" t="str">
        <f>IF(I1085="","",IF(B1085="","",VLOOKUP(B1085,Auxiliar!$DK$23:$DL$45,2,0)))</f>
        <v/>
      </c>
      <c r="D1085" s="24" t="str">
        <f>IF(I1085="","",IF(OR('Identificação da EG'!$B$7=0,'Identificação da EG'!$B$7=""),"","Portugal"))</f>
        <v/>
      </c>
      <c r="E1085" s="24" t="str">
        <f>IF(I1085="","",'Identificação da EG'!$C$7)</f>
        <v/>
      </c>
      <c r="F1085" s="24" t="str">
        <f>IF(I1085="","",'Identificação da EG'!$E$7)</f>
        <v/>
      </c>
      <c r="G1085" s="24" t="str">
        <f t="shared" si="49"/>
        <v/>
      </c>
      <c r="H1085" s="24" t="str">
        <f>IF(I1085="","",'Identificação da EG'!$D$7)</f>
        <v/>
      </c>
      <c r="I1085" s="138" t="str">
        <f t="shared" si="51"/>
        <v/>
      </c>
      <c r="J1085" s="138" t="str">
        <v/>
      </c>
      <c r="K1085" s="138"/>
      <c r="L1085" s="138" t="str">
        <v/>
      </c>
      <c r="M1085" s="138"/>
      <c r="N1085" s="138"/>
      <c r="O1085" s="138" t="str">
        <v/>
      </c>
      <c r="P1085" s="138" t="str">
        <v/>
      </c>
      <c r="Q1085" s="138" t="str">
        <f>IF(L1083="","","Nº de alojamentos participantes")</f>
        <v/>
      </c>
      <c r="R1085" s="138" t="str">
        <f t="shared" si="50"/>
        <v/>
      </c>
      <c r="S1085" s="138" t="str" cm="1">
        <f t="array" ref="S1085">IF(ISBLANK(INDEX('Infraestruturas Recolha'!$AP$31:$AT$105,INT((ROWS($B$1:B109)-1)/5)+1,MOD(ROWS($B$1:B109)-1,5)+1)),"",INDEX('Infraestruturas Recolha'!$AP$31:$AT$105,INT((ROWS($B$1:B109)-1)/5)+1,MOD(ROWS($B$1:B109)-1,5)+1))</f>
        <v/>
      </c>
      <c r="T1085" s="138" t="str">
        <f>IF(OR(L1085="",'Infraestruturas Recolha'!$AQ$108="",'Infraestruturas Recolha'!$AQ$108="(máximo 300 carateres)"),"",'Infraestruturas Recolha'!$AQ$108)</f>
        <v/>
      </c>
    </row>
    <row r="1086" spans="1:20">
      <c r="A1086" s="24" t="str">
        <f>IF(I1086="","",IF(OR('Identificação da EG'!$B$7=0,'Identificação da EG'!$B$7=""),"",Capa!$C$10))</f>
        <v/>
      </c>
      <c r="B1086" s="24" t="str">
        <f>IF(I1086="","",IF(OR('Identificação da EG'!$B$7=0,'Identificação da EG'!$B$7=""),"",'Identificação da EG'!$B$7))</f>
        <v/>
      </c>
      <c r="C1086" s="24" t="str">
        <f>IF(I1086="","",IF(B1086="","",VLOOKUP(B1086,Auxiliar!$DK$23:$DL$45,2,0)))</f>
        <v/>
      </c>
      <c r="D1086" s="24" t="str">
        <f>IF(I1086="","",IF(OR('Identificação da EG'!$B$7=0,'Identificação da EG'!$B$7=""),"","Portugal"))</f>
        <v/>
      </c>
      <c r="E1086" s="24" t="str">
        <f>IF(I1086="","",'Identificação da EG'!$C$7)</f>
        <v/>
      </c>
      <c r="F1086" s="24" t="str">
        <f>IF(I1086="","",'Identificação da EG'!$E$7)</f>
        <v/>
      </c>
      <c r="G1086" s="24" t="str">
        <f t="shared" si="49"/>
        <v/>
      </c>
      <c r="H1086" s="24" t="str">
        <f>IF(I1086="","",'Identificação da EG'!$D$7)</f>
        <v/>
      </c>
      <c r="I1086" s="138" t="str">
        <f t="shared" si="51"/>
        <v/>
      </c>
      <c r="J1086" s="138" t="str">
        <v/>
      </c>
      <c r="K1086" s="138"/>
      <c r="L1086" s="138" t="str">
        <v/>
      </c>
      <c r="M1086" s="138"/>
      <c r="N1086" s="138"/>
      <c r="O1086" s="138" t="str">
        <v/>
      </c>
      <c r="P1086" s="138" t="str">
        <v/>
      </c>
      <c r="Q1086" s="138" t="str">
        <f>IF(L1084="","","Nº de estabelecimentos participantes")</f>
        <v/>
      </c>
      <c r="R1086" s="138" t="str">
        <f t="shared" si="50"/>
        <v/>
      </c>
      <c r="S1086" s="138" t="str" cm="1">
        <f t="array" ref="S1086">IF(ISBLANK(INDEX('Infraestruturas Recolha'!$AP$31:$AT$105,INT((ROWS($B$1:B110)-1)/5)+1,MOD(ROWS($B$1:B110)-1,5)+1)),"",INDEX('Infraestruturas Recolha'!$AP$31:$AT$105,INT((ROWS($B$1:B110)-1)/5)+1,MOD(ROWS($B$1:B110)-1,5)+1))</f>
        <v/>
      </c>
      <c r="T1086" s="138" t="str">
        <f>IF(OR(L1086="",'Infraestruturas Recolha'!$AQ$108="",'Infraestruturas Recolha'!$AQ$108="(máximo 300 carateres)"),"",'Infraestruturas Recolha'!$AQ$108)</f>
        <v/>
      </c>
    </row>
    <row r="1087" spans="1:20">
      <c r="A1087" s="24" t="str">
        <f>IF(I1087="","",IF(OR('Identificação da EG'!$B$7=0,'Identificação da EG'!$B$7=""),"",Capa!$C$10))</f>
        <v/>
      </c>
      <c r="B1087" s="24" t="str">
        <f>IF(I1087="","",IF(OR('Identificação da EG'!$B$7=0,'Identificação da EG'!$B$7=""),"",'Identificação da EG'!$B$7))</f>
        <v/>
      </c>
      <c r="C1087" s="24" t="str">
        <f>IF(I1087="","",IF(B1087="","",VLOOKUP(B1087,Auxiliar!$DK$23:$DL$45,2,0)))</f>
        <v/>
      </c>
      <c r="D1087" s="24" t="str">
        <f>IF(I1087="","",IF(OR('Identificação da EG'!$B$7=0,'Identificação da EG'!$B$7=""),"","Portugal"))</f>
        <v/>
      </c>
      <c r="E1087" s="24" t="str">
        <f>IF(I1087="","",'Identificação da EG'!$C$7)</f>
        <v/>
      </c>
      <c r="F1087" s="24" t="str">
        <f>IF(I1087="","",'Identificação da EG'!$E$7)</f>
        <v/>
      </c>
      <c r="G1087" s="24" t="str">
        <f t="shared" si="49"/>
        <v/>
      </c>
      <c r="H1087" s="24" t="str">
        <f>IF(I1087="","",'Identificação da EG'!$D$7)</f>
        <v/>
      </c>
      <c r="I1087" s="138" t="str">
        <f t="shared" si="51"/>
        <v/>
      </c>
      <c r="J1087" s="138" t="str">
        <v/>
      </c>
      <c r="K1087" s="138"/>
      <c r="L1087" s="138" t="str">
        <v/>
      </c>
      <c r="M1087" s="138"/>
      <c r="N1087" s="138"/>
      <c r="O1087" s="138" t="str">
        <v/>
      </c>
      <c r="P1087" s="138" t="str">
        <v/>
      </c>
      <c r="Q1087" s="138" t="str">
        <f>IF(L1087="","","Nº de pontos de recolha")</f>
        <v/>
      </c>
      <c r="R1087" s="138" t="str">
        <f t="shared" si="50"/>
        <v/>
      </c>
      <c r="S1087" s="138" t="str" cm="1">
        <f t="array" ref="S1087">IF(ISBLANK(INDEX('Infraestruturas Recolha'!$AP$31:$AT$105,INT((ROWS($B$1:B111)-1)/5)+1,MOD(ROWS($B$1:B111)-1,5)+1)),"",INDEX('Infraestruturas Recolha'!$AP$31:$AT$105,INT((ROWS($B$1:B111)-1)/5)+1,MOD(ROWS($B$1:B111)-1,5)+1))</f>
        <v/>
      </c>
      <c r="T1087" s="138" t="str">
        <f>IF(OR(L1087="",'Infraestruturas Recolha'!$AQ$108="",'Infraestruturas Recolha'!$AQ$108="(máximo 300 carateres)"),"",'Infraestruturas Recolha'!$AQ$108)</f>
        <v/>
      </c>
    </row>
    <row r="1088" spans="1:20">
      <c r="A1088" s="24" t="str">
        <f>IF(I1088="","",IF(OR('Identificação da EG'!$B$7=0,'Identificação da EG'!$B$7=""),"",Capa!$C$10))</f>
        <v/>
      </c>
      <c r="B1088" s="24" t="str">
        <f>IF(I1088="","",IF(OR('Identificação da EG'!$B$7=0,'Identificação da EG'!$B$7=""),"",'Identificação da EG'!$B$7))</f>
        <v/>
      </c>
      <c r="C1088" s="24" t="str">
        <f>IF(I1088="","",IF(B1088="","",VLOOKUP(B1088,Auxiliar!$DK$23:$DL$45,2,0)))</f>
        <v/>
      </c>
      <c r="D1088" s="24" t="str">
        <f>IF(I1088="","",IF(OR('Identificação da EG'!$B$7=0,'Identificação da EG'!$B$7=""),"","Portugal"))</f>
        <v/>
      </c>
      <c r="E1088" s="24" t="str">
        <f>IF(I1088="","",'Identificação da EG'!$C$7)</f>
        <v/>
      </c>
      <c r="F1088" s="24" t="str">
        <f>IF(I1088="","",'Identificação da EG'!$E$7)</f>
        <v/>
      </c>
      <c r="G1088" s="24" t="str">
        <f t="shared" si="49"/>
        <v/>
      </c>
      <c r="H1088" s="24" t="str">
        <f>IF(I1088="","",'Identificação da EG'!$D$7)</f>
        <v/>
      </c>
      <c r="I1088" s="138" t="str">
        <f t="shared" si="51"/>
        <v/>
      </c>
      <c r="J1088" s="138" t="str">
        <v/>
      </c>
      <c r="K1088" s="138"/>
      <c r="L1088" s="138" t="str">
        <v/>
      </c>
      <c r="M1088" s="138"/>
      <c r="N1088" s="138"/>
      <c r="O1088" s="138" t="str">
        <v/>
      </c>
      <c r="P1088" s="138" t="str">
        <v/>
      </c>
      <c r="Q1088" s="138" t="str">
        <f>IF(L1087="","","Nº de alojamentos abrangidos")</f>
        <v/>
      </c>
      <c r="R1088" s="138" t="str">
        <f t="shared" si="50"/>
        <v/>
      </c>
      <c r="S1088" s="138" t="str" cm="1">
        <f t="array" ref="S1088">IF(ISBLANK(INDEX('Infraestruturas Recolha'!$AP$31:$AT$105,INT((ROWS($B$1:B112)-1)/5)+1,MOD(ROWS($B$1:B112)-1,5)+1)),"",INDEX('Infraestruturas Recolha'!$AP$31:$AT$105,INT((ROWS($B$1:B112)-1)/5)+1,MOD(ROWS($B$1:B112)-1,5)+1))</f>
        <v/>
      </c>
      <c r="T1088" s="138" t="str">
        <f>IF(OR(L1088="",'Infraestruturas Recolha'!$AQ$108="",'Infraestruturas Recolha'!$AQ$108="(máximo 300 carateres)"),"",'Infraestruturas Recolha'!$AQ$108)</f>
        <v/>
      </c>
    </row>
    <row r="1089" spans="1:20">
      <c r="A1089" s="24" t="str">
        <f>IF(I1089="","",IF(OR('Identificação da EG'!$B$7=0,'Identificação da EG'!$B$7=""),"",Capa!$C$10))</f>
        <v/>
      </c>
      <c r="B1089" s="24" t="str">
        <f>IF(I1089="","",IF(OR('Identificação da EG'!$B$7=0,'Identificação da EG'!$B$7=""),"",'Identificação da EG'!$B$7))</f>
        <v/>
      </c>
      <c r="C1089" s="24" t="str">
        <f>IF(I1089="","",IF(B1089="","",VLOOKUP(B1089,Auxiliar!$DK$23:$DL$45,2,0)))</f>
        <v/>
      </c>
      <c r="D1089" s="24" t="str">
        <f>IF(I1089="","",IF(OR('Identificação da EG'!$B$7=0,'Identificação da EG'!$B$7=""),"","Portugal"))</f>
        <v/>
      </c>
      <c r="E1089" s="24" t="str">
        <f>IF(I1089="","",'Identificação da EG'!$C$7)</f>
        <v/>
      </c>
      <c r="F1089" s="24" t="str">
        <f>IF(I1089="","",'Identificação da EG'!$E$7)</f>
        <v/>
      </c>
      <c r="G1089" s="24" t="str">
        <f t="shared" si="49"/>
        <v/>
      </c>
      <c r="H1089" s="24" t="str">
        <f>IF(I1089="","",'Identificação da EG'!$D$7)</f>
        <v/>
      </c>
      <c r="I1089" s="138" t="str">
        <f t="shared" si="51"/>
        <v/>
      </c>
      <c r="J1089" s="138" t="str">
        <v/>
      </c>
      <c r="K1089" s="138"/>
      <c r="L1089" s="138" t="str">
        <v/>
      </c>
      <c r="M1089" s="138"/>
      <c r="N1089" s="138"/>
      <c r="O1089" s="138" t="str">
        <v/>
      </c>
      <c r="P1089" s="138" t="str">
        <v/>
      </c>
      <c r="Q1089" s="138" t="str">
        <f>IF(L1087="","","Nº de estabelecimentos abrangidos")</f>
        <v/>
      </c>
      <c r="R1089" s="138" t="str">
        <f t="shared" si="50"/>
        <v/>
      </c>
      <c r="S1089" s="138" t="str" cm="1">
        <f t="array" ref="S1089">IF(ISBLANK(INDEX('Infraestruturas Recolha'!$AP$31:$AT$105,INT((ROWS($B$1:B113)-1)/5)+1,MOD(ROWS($B$1:B113)-1,5)+1)),"",INDEX('Infraestruturas Recolha'!$AP$31:$AT$105,INT((ROWS($B$1:B113)-1)/5)+1,MOD(ROWS($B$1:B113)-1,5)+1))</f>
        <v/>
      </c>
      <c r="T1089" s="138" t="str">
        <f>IF(OR(L1089="",'Infraestruturas Recolha'!$AQ$108="",'Infraestruturas Recolha'!$AQ$108="(máximo 300 carateres)"),"",'Infraestruturas Recolha'!$AQ$108)</f>
        <v/>
      </c>
    </row>
    <row r="1090" spans="1:20">
      <c r="A1090" s="24" t="str">
        <f>IF(I1090="","",IF(OR('Identificação da EG'!$B$7=0,'Identificação da EG'!$B$7=""),"",Capa!$C$10))</f>
        <v/>
      </c>
      <c r="B1090" s="24" t="str">
        <f>IF(I1090="","",IF(OR('Identificação da EG'!$B$7=0,'Identificação da EG'!$B$7=""),"",'Identificação da EG'!$B$7))</f>
        <v/>
      </c>
      <c r="C1090" s="24" t="str">
        <f>IF(I1090="","",IF(B1090="","",VLOOKUP(B1090,Auxiliar!$DK$23:$DL$45,2,0)))</f>
        <v/>
      </c>
      <c r="D1090" s="24" t="str">
        <f>IF(I1090="","",IF(OR('Identificação da EG'!$B$7=0,'Identificação da EG'!$B$7=""),"","Portugal"))</f>
        <v/>
      </c>
      <c r="E1090" s="24" t="str">
        <f>IF(I1090="","",'Identificação da EG'!$C$7)</f>
        <v/>
      </c>
      <c r="F1090" s="24" t="str">
        <f>IF(I1090="","",'Identificação da EG'!$E$7)</f>
        <v/>
      </c>
      <c r="G1090" s="24" t="str">
        <f t="shared" si="49"/>
        <v/>
      </c>
      <c r="H1090" s="24" t="str">
        <f>IF(I1090="","",'Identificação da EG'!$D$7)</f>
        <v/>
      </c>
      <c r="I1090" s="138" t="str">
        <f t="shared" si="51"/>
        <v/>
      </c>
      <c r="J1090" s="138" t="str">
        <v/>
      </c>
      <c r="K1090" s="138"/>
      <c r="L1090" s="138" t="str">
        <v/>
      </c>
      <c r="M1090" s="138"/>
      <c r="N1090" s="138"/>
      <c r="O1090" s="138" t="str">
        <v/>
      </c>
      <c r="P1090" s="138" t="str">
        <v/>
      </c>
      <c r="Q1090" s="138" t="str">
        <f>IF(L1088="","","Nº de alojamentos participantes")</f>
        <v/>
      </c>
      <c r="R1090" s="138" t="str">
        <f t="shared" si="50"/>
        <v/>
      </c>
      <c r="S1090" s="138" t="str" cm="1">
        <f t="array" ref="S1090">IF(ISBLANK(INDEX('Infraestruturas Recolha'!$AP$31:$AT$105,INT((ROWS($B$1:B114)-1)/5)+1,MOD(ROWS($B$1:B114)-1,5)+1)),"",INDEX('Infraestruturas Recolha'!$AP$31:$AT$105,INT((ROWS($B$1:B114)-1)/5)+1,MOD(ROWS($B$1:B114)-1,5)+1))</f>
        <v/>
      </c>
      <c r="T1090" s="138" t="str">
        <f>IF(OR(L1090="",'Infraestruturas Recolha'!$AQ$108="",'Infraestruturas Recolha'!$AQ$108="(máximo 300 carateres)"),"",'Infraestruturas Recolha'!$AQ$108)</f>
        <v/>
      </c>
    </row>
    <row r="1091" spans="1:20">
      <c r="A1091" s="24" t="str">
        <f>IF(I1091="","",IF(OR('Identificação da EG'!$B$7=0,'Identificação da EG'!$B$7=""),"",Capa!$C$10))</f>
        <v/>
      </c>
      <c r="B1091" s="24" t="str">
        <f>IF(I1091="","",IF(OR('Identificação da EG'!$B$7=0,'Identificação da EG'!$B$7=""),"",'Identificação da EG'!$B$7))</f>
        <v/>
      </c>
      <c r="C1091" s="24" t="str">
        <f>IF(I1091="","",IF(B1091="","",VLOOKUP(B1091,Auxiliar!$DK$23:$DL$45,2,0)))</f>
        <v/>
      </c>
      <c r="D1091" s="24" t="str">
        <f>IF(I1091="","",IF(OR('Identificação da EG'!$B$7=0,'Identificação da EG'!$B$7=""),"","Portugal"))</f>
        <v/>
      </c>
      <c r="E1091" s="24" t="str">
        <f>IF(I1091="","",'Identificação da EG'!$C$7)</f>
        <v/>
      </c>
      <c r="F1091" s="24" t="str">
        <f>IF(I1091="","",'Identificação da EG'!$E$7)</f>
        <v/>
      </c>
      <c r="G1091" s="24" t="str">
        <f t="shared" ref="G1091:G1154" si="52">IF(I1091="","",B1091)</f>
        <v/>
      </c>
      <c r="H1091" s="24" t="str">
        <f>IF(I1091="","",'Identificação da EG'!$D$7)</f>
        <v/>
      </c>
      <c r="I1091" s="138" t="str">
        <f t="shared" si="51"/>
        <v/>
      </c>
      <c r="J1091" s="138" t="str">
        <v/>
      </c>
      <c r="K1091" s="138"/>
      <c r="L1091" s="138" t="str">
        <v/>
      </c>
      <c r="M1091" s="138"/>
      <c r="N1091" s="138"/>
      <c r="O1091" s="138" t="str">
        <v/>
      </c>
      <c r="P1091" s="138" t="str">
        <v/>
      </c>
      <c r="Q1091" s="138" t="str">
        <f>IF(L1089="","","Nº de estabelecimentos participantes")</f>
        <v/>
      </c>
      <c r="R1091" s="138" t="str">
        <f t="shared" ref="R1091:R1154" si="53">IF(L1091="","","nº")</f>
        <v/>
      </c>
      <c r="S1091" s="138" t="str" cm="1">
        <f t="array" ref="S1091">IF(ISBLANK(INDEX('Infraestruturas Recolha'!$AP$31:$AT$105,INT((ROWS($B$1:B115)-1)/5)+1,MOD(ROWS($B$1:B115)-1,5)+1)),"",INDEX('Infraestruturas Recolha'!$AP$31:$AT$105,INT((ROWS($B$1:B115)-1)/5)+1,MOD(ROWS($B$1:B115)-1,5)+1))</f>
        <v/>
      </c>
      <c r="T1091" s="138" t="str">
        <f>IF(OR(L1091="",'Infraestruturas Recolha'!$AQ$108="",'Infraestruturas Recolha'!$AQ$108="(máximo 300 carateres)"),"",'Infraestruturas Recolha'!$AQ$108)</f>
        <v/>
      </c>
    </row>
    <row r="1092" spans="1:20">
      <c r="A1092" s="24" t="str">
        <f>IF(I1092="","",IF(OR('Identificação da EG'!$B$7=0,'Identificação da EG'!$B$7=""),"",Capa!$C$10))</f>
        <v/>
      </c>
      <c r="B1092" s="24" t="str">
        <f>IF(I1092="","",IF(OR('Identificação da EG'!$B$7=0,'Identificação da EG'!$B$7=""),"",'Identificação da EG'!$B$7))</f>
        <v/>
      </c>
      <c r="C1092" s="24" t="str">
        <f>IF(I1092="","",IF(B1092="","",VLOOKUP(B1092,Auxiliar!$DK$23:$DL$45,2,0)))</f>
        <v/>
      </c>
      <c r="D1092" s="24" t="str">
        <f>IF(I1092="","",IF(OR('Identificação da EG'!$B$7=0,'Identificação da EG'!$B$7=""),"","Portugal"))</f>
        <v/>
      </c>
      <c r="E1092" s="24" t="str">
        <f>IF(I1092="","",'Identificação da EG'!$C$7)</f>
        <v/>
      </c>
      <c r="F1092" s="24" t="str">
        <f>IF(I1092="","",'Identificação da EG'!$E$7)</f>
        <v/>
      </c>
      <c r="G1092" s="24" t="str">
        <f t="shared" si="52"/>
        <v/>
      </c>
      <c r="H1092" s="24" t="str">
        <f>IF(I1092="","",'Identificação da EG'!$D$7)</f>
        <v/>
      </c>
      <c r="I1092" s="138" t="str">
        <f t="shared" si="51"/>
        <v/>
      </c>
      <c r="J1092" s="138" t="str">
        <v/>
      </c>
      <c r="K1092" s="138"/>
      <c r="L1092" s="138" t="str">
        <v/>
      </c>
      <c r="M1092" s="138"/>
      <c r="N1092" s="138"/>
      <c r="O1092" s="138" t="str">
        <v/>
      </c>
      <c r="P1092" s="138" t="str">
        <v/>
      </c>
      <c r="Q1092" s="138" t="str">
        <f>IF(L1092="","","Nº de pontos de recolha")</f>
        <v/>
      </c>
      <c r="R1092" s="138" t="str">
        <f t="shared" si="53"/>
        <v/>
      </c>
      <c r="S1092" s="138" t="str" cm="1">
        <f t="array" ref="S1092">IF(ISBLANK(INDEX('Infraestruturas Recolha'!$AP$31:$AT$105,INT((ROWS($B$1:B116)-1)/5)+1,MOD(ROWS($B$1:B116)-1,5)+1)),"",INDEX('Infraestruturas Recolha'!$AP$31:$AT$105,INT((ROWS($B$1:B116)-1)/5)+1,MOD(ROWS($B$1:B116)-1,5)+1))</f>
        <v/>
      </c>
      <c r="T1092" s="138" t="str">
        <f>IF(OR(L1092="",'Infraestruturas Recolha'!$AQ$108="",'Infraestruturas Recolha'!$AQ$108="(máximo 300 carateres)"),"",'Infraestruturas Recolha'!$AQ$108)</f>
        <v/>
      </c>
    </row>
    <row r="1093" spans="1:20">
      <c r="A1093" s="24" t="str">
        <f>IF(I1093="","",IF(OR('Identificação da EG'!$B$7=0,'Identificação da EG'!$B$7=""),"",Capa!$C$10))</f>
        <v/>
      </c>
      <c r="B1093" s="24" t="str">
        <f>IF(I1093="","",IF(OR('Identificação da EG'!$B$7=0,'Identificação da EG'!$B$7=""),"",'Identificação da EG'!$B$7))</f>
        <v/>
      </c>
      <c r="C1093" s="24" t="str">
        <f>IF(I1093="","",IF(B1093="","",VLOOKUP(B1093,Auxiliar!$DK$23:$DL$45,2,0)))</f>
        <v/>
      </c>
      <c r="D1093" s="24" t="str">
        <f>IF(I1093="","",IF(OR('Identificação da EG'!$B$7=0,'Identificação da EG'!$B$7=""),"","Portugal"))</f>
        <v/>
      </c>
      <c r="E1093" s="24" t="str">
        <f>IF(I1093="","",'Identificação da EG'!$C$7)</f>
        <v/>
      </c>
      <c r="F1093" s="24" t="str">
        <f>IF(I1093="","",'Identificação da EG'!$E$7)</f>
        <v/>
      </c>
      <c r="G1093" s="24" t="str">
        <f t="shared" si="52"/>
        <v/>
      </c>
      <c r="H1093" s="24" t="str">
        <f>IF(I1093="","",'Identificação da EG'!$D$7)</f>
        <v/>
      </c>
      <c r="I1093" s="138" t="str">
        <f t="shared" si="51"/>
        <v/>
      </c>
      <c r="J1093" s="138" t="str">
        <v/>
      </c>
      <c r="K1093" s="138"/>
      <c r="L1093" s="138" t="str">
        <v/>
      </c>
      <c r="M1093" s="138"/>
      <c r="N1093" s="138"/>
      <c r="O1093" s="138" t="str">
        <v/>
      </c>
      <c r="P1093" s="138" t="str">
        <v/>
      </c>
      <c r="Q1093" s="138" t="str">
        <f>IF(L1092="","","Nº de alojamentos abrangidos")</f>
        <v/>
      </c>
      <c r="R1093" s="138" t="str">
        <f t="shared" si="53"/>
        <v/>
      </c>
      <c r="S1093" s="138" t="str" cm="1">
        <f t="array" ref="S1093">IF(ISBLANK(INDEX('Infraestruturas Recolha'!$AP$31:$AT$105,INT((ROWS($B$1:B117)-1)/5)+1,MOD(ROWS($B$1:B117)-1,5)+1)),"",INDEX('Infraestruturas Recolha'!$AP$31:$AT$105,INT((ROWS($B$1:B117)-1)/5)+1,MOD(ROWS($B$1:B117)-1,5)+1))</f>
        <v/>
      </c>
      <c r="T1093" s="138" t="str">
        <f>IF(OR(L1093="",'Infraestruturas Recolha'!$AQ$108="",'Infraestruturas Recolha'!$AQ$108="(máximo 300 carateres)"),"",'Infraestruturas Recolha'!$AQ$108)</f>
        <v/>
      </c>
    </row>
    <row r="1094" spans="1:20">
      <c r="A1094" s="24" t="str">
        <f>IF(I1094="","",IF(OR('Identificação da EG'!$B$7=0,'Identificação da EG'!$B$7=""),"",Capa!$C$10))</f>
        <v/>
      </c>
      <c r="B1094" s="24" t="str">
        <f>IF(I1094="","",IF(OR('Identificação da EG'!$B$7=0,'Identificação da EG'!$B$7=""),"",'Identificação da EG'!$B$7))</f>
        <v/>
      </c>
      <c r="C1094" s="24" t="str">
        <f>IF(I1094="","",IF(B1094="","",VLOOKUP(B1094,Auxiliar!$DK$23:$DL$45,2,0)))</f>
        <v/>
      </c>
      <c r="D1094" s="24" t="str">
        <f>IF(I1094="","",IF(OR('Identificação da EG'!$B$7=0,'Identificação da EG'!$B$7=""),"","Portugal"))</f>
        <v/>
      </c>
      <c r="E1094" s="24" t="str">
        <f>IF(I1094="","",'Identificação da EG'!$C$7)</f>
        <v/>
      </c>
      <c r="F1094" s="24" t="str">
        <f>IF(I1094="","",'Identificação da EG'!$E$7)</f>
        <v/>
      </c>
      <c r="G1094" s="24" t="str">
        <f t="shared" si="52"/>
        <v/>
      </c>
      <c r="H1094" s="24" t="str">
        <f>IF(I1094="","",'Identificação da EG'!$D$7)</f>
        <v/>
      </c>
      <c r="I1094" s="138" t="str">
        <f t="shared" si="51"/>
        <v/>
      </c>
      <c r="J1094" s="138" t="str">
        <v/>
      </c>
      <c r="K1094" s="138"/>
      <c r="L1094" s="138" t="str">
        <v/>
      </c>
      <c r="M1094" s="138"/>
      <c r="N1094" s="138"/>
      <c r="O1094" s="138" t="str">
        <v/>
      </c>
      <c r="P1094" s="138" t="str">
        <v/>
      </c>
      <c r="Q1094" s="138" t="str">
        <f>IF(L1092="","","Nº de estabelecimentos abrangidos")</f>
        <v/>
      </c>
      <c r="R1094" s="138" t="str">
        <f t="shared" si="53"/>
        <v/>
      </c>
      <c r="S1094" s="138" t="str" cm="1">
        <f t="array" ref="S1094">IF(ISBLANK(INDEX('Infraestruturas Recolha'!$AP$31:$AT$105,INT((ROWS($B$1:B118)-1)/5)+1,MOD(ROWS($B$1:B118)-1,5)+1)),"",INDEX('Infraestruturas Recolha'!$AP$31:$AT$105,INT((ROWS($B$1:B118)-1)/5)+1,MOD(ROWS($B$1:B118)-1,5)+1))</f>
        <v/>
      </c>
      <c r="T1094" s="138" t="str">
        <f>IF(OR(L1094="",'Infraestruturas Recolha'!$AQ$108="",'Infraestruturas Recolha'!$AQ$108="(máximo 300 carateres)"),"",'Infraestruturas Recolha'!$AQ$108)</f>
        <v/>
      </c>
    </row>
    <row r="1095" spans="1:20">
      <c r="A1095" s="24" t="str">
        <f>IF(I1095="","",IF(OR('Identificação da EG'!$B$7=0,'Identificação da EG'!$B$7=""),"",Capa!$C$10))</f>
        <v/>
      </c>
      <c r="B1095" s="24" t="str">
        <f>IF(I1095="","",IF(OR('Identificação da EG'!$B$7=0,'Identificação da EG'!$B$7=""),"",'Identificação da EG'!$B$7))</f>
        <v/>
      </c>
      <c r="C1095" s="24" t="str">
        <f>IF(I1095="","",IF(B1095="","",VLOOKUP(B1095,Auxiliar!$DK$23:$DL$45,2,0)))</f>
        <v/>
      </c>
      <c r="D1095" s="24" t="str">
        <f>IF(I1095="","",IF(OR('Identificação da EG'!$B$7=0,'Identificação da EG'!$B$7=""),"","Portugal"))</f>
        <v/>
      </c>
      <c r="E1095" s="24" t="str">
        <f>IF(I1095="","",'Identificação da EG'!$C$7)</f>
        <v/>
      </c>
      <c r="F1095" s="24" t="str">
        <f>IF(I1095="","",'Identificação da EG'!$E$7)</f>
        <v/>
      </c>
      <c r="G1095" s="24" t="str">
        <f t="shared" si="52"/>
        <v/>
      </c>
      <c r="H1095" s="24" t="str">
        <f>IF(I1095="","",'Identificação da EG'!$D$7)</f>
        <v/>
      </c>
      <c r="I1095" s="138" t="str">
        <f t="shared" si="51"/>
        <v/>
      </c>
      <c r="J1095" s="138" t="str">
        <v/>
      </c>
      <c r="K1095" s="138"/>
      <c r="L1095" s="138" t="str">
        <v/>
      </c>
      <c r="M1095" s="138"/>
      <c r="N1095" s="138"/>
      <c r="O1095" s="138" t="str">
        <v/>
      </c>
      <c r="P1095" s="138" t="str">
        <v/>
      </c>
      <c r="Q1095" s="138" t="str">
        <f>IF(L1093="","","Nº de alojamentos participantes")</f>
        <v/>
      </c>
      <c r="R1095" s="138" t="str">
        <f t="shared" si="53"/>
        <v/>
      </c>
      <c r="S1095" s="138" t="str" cm="1">
        <f t="array" ref="S1095">IF(ISBLANK(INDEX('Infraestruturas Recolha'!$AP$31:$AT$105,INT((ROWS($B$1:B119)-1)/5)+1,MOD(ROWS($B$1:B119)-1,5)+1)),"",INDEX('Infraestruturas Recolha'!$AP$31:$AT$105,INT((ROWS($B$1:B119)-1)/5)+1,MOD(ROWS($B$1:B119)-1,5)+1))</f>
        <v/>
      </c>
      <c r="T1095" s="138" t="str">
        <f>IF(OR(L1095="",'Infraestruturas Recolha'!$AQ$108="",'Infraestruturas Recolha'!$AQ$108="(máximo 300 carateres)"),"",'Infraestruturas Recolha'!$AQ$108)</f>
        <v/>
      </c>
    </row>
    <row r="1096" spans="1:20">
      <c r="A1096" s="24" t="str">
        <f>IF(I1096="","",IF(OR('Identificação da EG'!$B$7=0,'Identificação da EG'!$B$7=""),"",Capa!$C$10))</f>
        <v/>
      </c>
      <c r="B1096" s="24" t="str">
        <f>IF(I1096="","",IF(OR('Identificação da EG'!$B$7=0,'Identificação da EG'!$B$7=""),"",'Identificação da EG'!$B$7))</f>
        <v/>
      </c>
      <c r="C1096" s="24" t="str">
        <f>IF(I1096="","",IF(B1096="","",VLOOKUP(B1096,Auxiliar!$DK$23:$DL$45,2,0)))</f>
        <v/>
      </c>
      <c r="D1096" s="24" t="str">
        <f>IF(I1096="","",IF(OR('Identificação da EG'!$B$7=0,'Identificação da EG'!$B$7=""),"","Portugal"))</f>
        <v/>
      </c>
      <c r="E1096" s="24" t="str">
        <f>IF(I1096="","",'Identificação da EG'!$C$7)</f>
        <v/>
      </c>
      <c r="F1096" s="24" t="str">
        <f>IF(I1096="","",'Identificação da EG'!$E$7)</f>
        <v/>
      </c>
      <c r="G1096" s="24" t="str">
        <f t="shared" si="52"/>
        <v/>
      </c>
      <c r="H1096" s="24" t="str">
        <f>IF(I1096="","",'Identificação da EG'!$D$7)</f>
        <v/>
      </c>
      <c r="I1096" s="138" t="str">
        <f t="shared" si="51"/>
        <v/>
      </c>
      <c r="J1096" s="138" t="str">
        <v/>
      </c>
      <c r="K1096" s="138"/>
      <c r="L1096" s="138" t="str">
        <v/>
      </c>
      <c r="M1096" s="138"/>
      <c r="N1096" s="138"/>
      <c r="O1096" s="138" t="str">
        <v/>
      </c>
      <c r="P1096" s="138" t="str">
        <v/>
      </c>
      <c r="Q1096" s="138" t="str">
        <f>IF(L1094="","","Nº de estabelecimentos participantes")</f>
        <v/>
      </c>
      <c r="R1096" s="138" t="str">
        <f t="shared" si="53"/>
        <v/>
      </c>
      <c r="S1096" s="138" t="str" cm="1">
        <f t="array" ref="S1096">IF(ISBLANK(INDEX('Infraestruturas Recolha'!$AP$31:$AT$105,INT((ROWS($B$1:B120)-1)/5)+1,MOD(ROWS($B$1:B120)-1,5)+1)),"",INDEX('Infraestruturas Recolha'!$AP$31:$AT$105,INT((ROWS($B$1:B120)-1)/5)+1,MOD(ROWS($B$1:B120)-1,5)+1))</f>
        <v/>
      </c>
      <c r="T1096" s="138" t="str">
        <f>IF(OR(L1096="",'Infraestruturas Recolha'!$AQ$108="",'Infraestruturas Recolha'!$AQ$108="(máximo 300 carateres)"),"",'Infraestruturas Recolha'!$AQ$108)</f>
        <v/>
      </c>
    </row>
    <row r="1097" spans="1:20">
      <c r="A1097" s="24" t="str">
        <f>IF(I1097="","",IF(OR('Identificação da EG'!$B$7=0,'Identificação da EG'!$B$7=""),"",Capa!$C$10))</f>
        <v/>
      </c>
      <c r="B1097" s="24" t="str">
        <f>IF(I1097="","",IF(OR('Identificação da EG'!$B$7=0,'Identificação da EG'!$B$7=""),"",'Identificação da EG'!$B$7))</f>
        <v/>
      </c>
      <c r="C1097" s="24" t="str">
        <f>IF(I1097="","",IF(B1097="","",VLOOKUP(B1097,Auxiliar!$DK$23:$DL$45,2,0)))</f>
        <v/>
      </c>
      <c r="D1097" s="24" t="str">
        <f>IF(I1097="","",IF(OR('Identificação da EG'!$B$7=0,'Identificação da EG'!$B$7=""),"","Portugal"))</f>
        <v/>
      </c>
      <c r="E1097" s="24" t="str">
        <f>IF(I1097="","",'Identificação da EG'!$C$7)</f>
        <v/>
      </c>
      <c r="F1097" s="24" t="str">
        <f>IF(I1097="","",'Identificação da EG'!$E$7)</f>
        <v/>
      </c>
      <c r="G1097" s="24" t="str">
        <f t="shared" si="52"/>
        <v/>
      </c>
      <c r="H1097" s="24" t="str">
        <f>IF(I1097="","",'Identificação da EG'!$D$7)</f>
        <v/>
      </c>
      <c r="I1097" s="138" t="str">
        <f t="shared" si="51"/>
        <v/>
      </c>
      <c r="J1097" s="138" t="str">
        <v/>
      </c>
      <c r="K1097" s="138"/>
      <c r="L1097" s="138" t="str">
        <v/>
      </c>
      <c r="M1097" s="138"/>
      <c r="N1097" s="138"/>
      <c r="O1097" s="138" t="str">
        <v/>
      </c>
      <c r="P1097" s="138" t="str">
        <v/>
      </c>
      <c r="Q1097" s="138" t="str">
        <f>IF(L1097="","","Nº de pontos de recolha")</f>
        <v/>
      </c>
      <c r="R1097" s="138" t="str">
        <f t="shared" si="53"/>
        <v/>
      </c>
      <c r="S1097" s="138" t="str" cm="1">
        <f t="array" ref="S1097">IF(ISBLANK(INDEX('Infraestruturas Recolha'!$AP$31:$AT$105,INT((ROWS($B$1:B121)-1)/5)+1,MOD(ROWS($B$1:B121)-1,5)+1)),"",INDEX('Infraestruturas Recolha'!$AP$31:$AT$105,INT((ROWS($B$1:B121)-1)/5)+1,MOD(ROWS($B$1:B121)-1,5)+1))</f>
        <v/>
      </c>
      <c r="T1097" s="138" t="str">
        <f>IF(OR(L1097="",'Infraestruturas Recolha'!$AQ$108="",'Infraestruturas Recolha'!$AQ$108="(máximo 300 carateres)"),"",'Infraestruturas Recolha'!$AQ$108)</f>
        <v/>
      </c>
    </row>
    <row r="1098" spans="1:20">
      <c r="A1098" s="24" t="str">
        <f>IF(I1098="","",IF(OR('Identificação da EG'!$B$7=0,'Identificação da EG'!$B$7=""),"",Capa!$C$10))</f>
        <v/>
      </c>
      <c r="B1098" s="24" t="str">
        <f>IF(I1098="","",IF(OR('Identificação da EG'!$B$7=0,'Identificação da EG'!$B$7=""),"",'Identificação da EG'!$B$7))</f>
        <v/>
      </c>
      <c r="C1098" s="24" t="str">
        <f>IF(I1098="","",IF(B1098="","",VLOOKUP(B1098,Auxiliar!$DK$23:$DL$45,2,0)))</f>
        <v/>
      </c>
      <c r="D1098" s="24" t="str">
        <f>IF(I1098="","",IF(OR('Identificação da EG'!$B$7=0,'Identificação da EG'!$B$7=""),"","Portugal"))</f>
        <v/>
      </c>
      <c r="E1098" s="24" t="str">
        <f>IF(I1098="","",'Identificação da EG'!$C$7)</f>
        <v/>
      </c>
      <c r="F1098" s="24" t="str">
        <f>IF(I1098="","",'Identificação da EG'!$E$7)</f>
        <v/>
      </c>
      <c r="G1098" s="24" t="str">
        <f t="shared" si="52"/>
        <v/>
      </c>
      <c r="H1098" s="24" t="str">
        <f>IF(I1098="","",'Identificação da EG'!$D$7)</f>
        <v/>
      </c>
      <c r="I1098" s="138" t="str">
        <f t="shared" si="51"/>
        <v/>
      </c>
      <c r="J1098" s="138" t="str">
        <v/>
      </c>
      <c r="K1098" s="138"/>
      <c r="L1098" s="138" t="str">
        <v/>
      </c>
      <c r="M1098" s="138"/>
      <c r="N1098" s="138"/>
      <c r="O1098" s="138" t="str">
        <v/>
      </c>
      <c r="P1098" s="138" t="str">
        <v/>
      </c>
      <c r="Q1098" s="138" t="str">
        <f>IF(L1097="","","Nº de alojamentos abrangidos")</f>
        <v/>
      </c>
      <c r="R1098" s="138" t="str">
        <f t="shared" si="53"/>
        <v/>
      </c>
      <c r="S1098" s="138" t="str" cm="1">
        <f t="array" ref="S1098">IF(ISBLANK(INDEX('Infraestruturas Recolha'!$AP$31:$AT$105,INT((ROWS($B$1:B122)-1)/5)+1,MOD(ROWS($B$1:B122)-1,5)+1)),"",INDEX('Infraestruturas Recolha'!$AP$31:$AT$105,INT((ROWS($B$1:B122)-1)/5)+1,MOD(ROWS($B$1:B122)-1,5)+1))</f>
        <v/>
      </c>
      <c r="T1098" s="138" t="str">
        <f>IF(OR(L1098="",'Infraestruturas Recolha'!$AQ$108="",'Infraestruturas Recolha'!$AQ$108="(máximo 300 carateres)"),"",'Infraestruturas Recolha'!$AQ$108)</f>
        <v/>
      </c>
    </row>
    <row r="1099" spans="1:20">
      <c r="A1099" s="24" t="str">
        <f>IF(I1099="","",IF(OR('Identificação da EG'!$B$7=0,'Identificação da EG'!$B$7=""),"",Capa!$C$10))</f>
        <v/>
      </c>
      <c r="B1099" s="24" t="str">
        <f>IF(I1099="","",IF(OR('Identificação da EG'!$B$7=0,'Identificação da EG'!$B$7=""),"",'Identificação da EG'!$B$7))</f>
        <v/>
      </c>
      <c r="C1099" s="24" t="str">
        <f>IF(I1099="","",IF(B1099="","",VLOOKUP(B1099,Auxiliar!$DK$23:$DL$45,2,0)))</f>
        <v/>
      </c>
      <c r="D1099" s="24" t="str">
        <f>IF(I1099="","",IF(OR('Identificação da EG'!$B$7=0,'Identificação da EG'!$B$7=""),"","Portugal"))</f>
        <v/>
      </c>
      <c r="E1099" s="24" t="str">
        <f>IF(I1099="","",'Identificação da EG'!$C$7)</f>
        <v/>
      </c>
      <c r="F1099" s="24" t="str">
        <f>IF(I1099="","",'Identificação da EG'!$E$7)</f>
        <v/>
      </c>
      <c r="G1099" s="24" t="str">
        <f t="shared" si="52"/>
        <v/>
      </c>
      <c r="H1099" s="24" t="str">
        <f>IF(I1099="","",'Identificação da EG'!$D$7)</f>
        <v/>
      </c>
      <c r="I1099" s="138" t="str">
        <f t="shared" si="51"/>
        <v/>
      </c>
      <c r="J1099" s="138" t="str">
        <v/>
      </c>
      <c r="K1099" s="138"/>
      <c r="L1099" s="138" t="str">
        <v/>
      </c>
      <c r="M1099" s="138"/>
      <c r="N1099" s="138"/>
      <c r="O1099" s="138" t="str">
        <v/>
      </c>
      <c r="P1099" s="138" t="str">
        <v/>
      </c>
      <c r="Q1099" s="138" t="str">
        <f>IF(L1097="","","Nº de estabelecimentos abrangidos")</f>
        <v/>
      </c>
      <c r="R1099" s="138" t="str">
        <f t="shared" si="53"/>
        <v/>
      </c>
      <c r="S1099" s="138" t="str" cm="1">
        <f t="array" ref="S1099">IF(ISBLANK(INDEX('Infraestruturas Recolha'!$AP$31:$AT$105,INT((ROWS($B$1:B123)-1)/5)+1,MOD(ROWS($B$1:B123)-1,5)+1)),"",INDEX('Infraestruturas Recolha'!$AP$31:$AT$105,INT((ROWS($B$1:B123)-1)/5)+1,MOD(ROWS($B$1:B123)-1,5)+1))</f>
        <v/>
      </c>
      <c r="T1099" s="138" t="str">
        <f>IF(OR(L1099="",'Infraestruturas Recolha'!$AQ$108="",'Infraestruturas Recolha'!$AQ$108="(máximo 300 carateres)"),"",'Infraestruturas Recolha'!$AQ$108)</f>
        <v/>
      </c>
    </row>
    <row r="1100" spans="1:20">
      <c r="A1100" s="24" t="str">
        <f>IF(I1100="","",IF(OR('Identificação da EG'!$B$7=0,'Identificação da EG'!$B$7=""),"",Capa!$C$10))</f>
        <v/>
      </c>
      <c r="B1100" s="24" t="str">
        <f>IF(I1100="","",IF(OR('Identificação da EG'!$B$7=0,'Identificação da EG'!$B$7=""),"",'Identificação da EG'!$B$7))</f>
        <v/>
      </c>
      <c r="C1100" s="24" t="str">
        <f>IF(I1100="","",IF(B1100="","",VLOOKUP(B1100,Auxiliar!$DK$23:$DL$45,2,0)))</f>
        <v/>
      </c>
      <c r="D1100" s="24" t="str">
        <f>IF(I1100="","",IF(OR('Identificação da EG'!$B$7=0,'Identificação da EG'!$B$7=""),"","Portugal"))</f>
        <v/>
      </c>
      <c r="E1100" s="24" t="str">
        <f>IF(I1100="","",'Identificação da EG'!$C$7)</f>
        <v/>
      </c>
      <c r="F1100" s="24" t="str">
        <f>IF(I1100="","",'Identificação da EG'!$E$7)</f>
        <v/>
      </c>
      <c r="G1100" s="24" t="str">
        <f t="shared" si="52"/>
        <v/>
      </c>
      <c r="H1100" s="24" t="str">
        <f>IF(I1100="","",'Identificação da EG'!$D$7)</f>
        <v/>
      </c>
      <c r="I1100" s="138" t="str">
        <f t="shared" si="51"/>
        <v/>
      </c>
      <c r="J1100" s="138" t="str">
        <v/>
      </c>
      <c r="K1100" s="138"/>
      <c r="L1100" s="138" t="str">
        <v/>
      </c>
      <c r="M1100" s="138"/>
      <c r="N1100" s="138"/>
      <c r="O1100" s="138" t="str">
        <v/>
      </c>
      <c r="P1100" s="138" t="str">
        <v/>
      </c>
      <c r="Q1100" s="138" t="str">
        <f>IF(L1098="","","Nº de alojamentos participantes")</f>
        <v/>
      </c>
      <c r="R1100" s="138" t="str">
        <f t="shared" si="53"/>
        <v/>
      </c>
      <c r="S1100" s="138" t="str" cm="1">
        <f t="array" ref="S1100">IF(ISBLANK(INDEX('Infraestruturas Recolha'!$AP$31:$AT$105,INT((ROWS($B$1:B124)-1)/5)+1,MOD(ROWS($B$1:B124)-1,5)+1)),"",INDEX('Infraestruturas Recolha'!$AP$31:$AT$105,INT((ROWS($B$1:B124)-1)/5)+1,MOD(ROWS($B$1:B124)-1,5)+1))</f>
        <v/>
      </c>
      <c r="T1100" s="138" t="str">
        <f>IF(OR(L1100="",'Infraestruturas Recolha'!$AQ$108="",'Infraestruturas Recolha'!$AQ$108="(máximo 300 carateres)"),"",'Infraestruturas Recolha'!$AQ$108)</f>
        <v/>
      </c>
    </row>
    <row r="1101" spans="1:20">
      <c r="A1101" s="24" t="str">
        <f>IF(I1101="","",IF(OR('Identificação da EG'!$B$7=0,'Identificação da EG'!$B$7=""),"",Capa!$C$10))</f>
        <v/>
      </c>
      <c r="B1101" s="24" t="str">
        <f>IF(I1101="","",IF(OR('Identificação da EG'!$B$7=0,'Identificação da EG'!$B$7=""),"",'Identificação da EG'!$B$7))</f>
        <v/>
      </c>
      <c r="C1101" s="24" t="str">
        <f>IF(I1101="","",IF(B1101="","",VLOOKUP(B1101,Auxiliar!$DK$23:$DL$45,2,0)))</f>
        <v/>
      </c>
      <c r="D1101" s="24" t="str">
        <f>IF(I1101="","",IF(OR('Identificação da EG'!$B$7=0,'Identificação da EG'!$B$7=""),"","Portugal"))</f>
        <v/>
      </c>
      <c r="E1101" s="24" t="str">
        <f>IF(I1101="","",'Identificação da EG'!$C$7)</f>
        <v/>
      </c>
      <c r="F1101" s="24" t="str">
        <f>IF(I1101="","",'Identificação da EG'!$E$7)</f>
        <v/>
      </c>
      <c r="G1101" s="24" t="str">
        <f t="shared" si="52"/>
        <v/>
      </c>
      <c r="H1101" s="24" t="str">
        <f>IF(I1101="","",'Identificação da EG'!$D$7)</f>
        <v/>
      </c>
      <c r="I1101" s="138" t="str">
        <f t="shared" si="51"/>
        <v/>
      </c>
      <c r="J1101" s="138" t="str">
        <v/>
      </c>
      <c r="K1101" s="138"/>
      <c r="L1101" s="138" t="str">
        <v/>
      </c>
      <c r="M1101" s="138"/>
      <c r="N1101" s="138"/>
      <c r="O1101" s="138" t="str">
        <v/>
      </c>
      <c r="P1101" s="138" t="str">
        <v/>
      </c>
      <c r="Q1101" s="138" t="str">
        <f>IF(L1099="","","Nº de estabelecimentos participantes")</f>
        <v/>
      </c>
      <c r="R1101" s="138" t="str">
        <f t="shared" si="53"/>
        <v/>
      </c>
      <c r="S1101" s="138" t="str" cm="1">
        <f t="array" ref="S1101">IF(ISBLANK(INDEX('Infraestruturas Recolha'!$AP$31:$AT$105,INT((ROWS($B$1:B125)-1)/5)+1,MOD(ROWS($B$1:B125)-1,5)+1)),"",INDEX('Infraestruturas Recolha'!$AP$31:$AT$105,INT((ROWS($B$1:B125)-1)/5)+1,MOD(ROWS($B$1:B125)-1,5)+1))</f>
        <v/>
      </c>
      <c r="T1101" s="138" t="str">
        <f>IF(OR(L1101="",'Infraestruturas Recolha'!$AQ$108="",'Infraestruturas Recolha'!$AQ$108="(máximo 300 carateres)"),"",'Infraestruturas Recolha'!$AQ$108)</f>
        <v/>
      </c>
    </row>
    <row r="1102" spans="1:20">
      <c r="A1102" s="24" t="str">
        <f>IF(I1102="","",IF(OR('Identificação da EG'!$B$7=0,'Identificação da EG'!$B$7=""),"",Capa!$C$10))</f>
        <v/>
      </c>
      <c r="B1102" s="24" t="str">
        <f>IF(I1102="","",IF(OR('Identificação da EG'!$B$7=0,'Identificação da EG'!$B$7=""),"",'Identificação da EG'!$B$7))</f>
        <v/>
      </c>
      <c r="C1102" s="24" t="str">
        <f>IF(I1102="","",IF(B1102="","",VLOOKUP(B1102,Auxiliar!$DK$23:$DL$45,2,0)))</f>
        <v/>
      </c>
      <c r="D1102" s="24" t="str">
        <f>IF(I1102="","",IF(OR('Identificação da EG'!$B$7=0,'Identificação da EG'!$B$7=""),"","Portugal"))</f>
        <v/>
      </c>
      <c r="E1102" s="24" t="str">
        <f>IF(I1102="","",'Identificação da EG'!$C$7)</f>
        <v/>
      </c>
      <c r="F1102" s="24" t="str">
        <f>IF(I1102="","",'Identificação da EG'!$E$7)</f>
        <v/>
      </c>
      <c r="G1102" s="24" t="str">
        <f t="shared" si="52"/>
        <v/>
      </c>
      <c r="H1102" s="24" t="str">
        <f>IF(I1102="","",'Identificação da EG'!$D$7)</f>
        <v/>
      </c>
      <c r="I1102" s="138" t="str">
        <f t="shared" si="51"/>
        <v/>
      </c>
      <c r="J1102" s="138" t="str">
        <v/>
      </c>
      <c r="K1102" s="138"/>
      <c r="L1102" s="138" t="str">
        <v/>
      </c>
      <c r="M1102" s="138"/>
      <c r="N1102" s="138"/>
      <c r="O1102" s="138" t="str">
        <v/>
      </c>
      <c r="P1102" s="138" t="str">
        <v/>
      </c>
      <c r="Q1102" s="138" t="str">
        <f>IF(L1102="","","Nº de pontos de recolha")</f>
        <v/>
      </c>
      <c r="R1102" s="138" t="str">
        <f t="shared" si="53"/>
        <v/>
      </c>
      <c r="S1102" s="138" t="str" cm="1">
        <f t="array" ref="S1102">IF(ISBLANK(INDEX('Infraestruturas Recolha'!$AP$31:$AT$105,INT((ROWS($B$1:B126)-1)/5)+1,MOD(ROWS($B$1:B126)-1,5)+1)),"",INDEX('Infraestruturas Recolha'!$AP$31:$AT$105,INT((ROWS($B$1:B126)-1)/5)+1,MOD(ROWS($B$1:B126)-1,5)+1))</f>
        <v/>
      </c>
      <c r="T1102" s="138" t="str">
        <f>IF(OR(L1102="",'Infraestruturas Recolha'!$AQ$108="",'Infraestruturas Recolha'!$AQ$108="(máximo 300 carateres)"),"",'Infraestruturas Recolha'!$AQ$108)</f>
        <v/>
      </c>
    </row>
    <row r="1103" spans="1:20">
      <c r="A1103" s="24" t="str">
        <f>IF(I1103="","",IF(OR('Identificação da EG'!$B$7=0,'Identificação da EG'!$B$7=""),"",Capa!$C$10))</f>
        <v/>
      </c>
      <c r="B1103" s="24" t="str">
        <f>IF(I1103="","",IF(OR('Identificação da EG'!$B$7=0,'Identificação da EG'!$B$7=""),"",'Identificação da EG'!$B$7))</f>
        <v/>
      </c>
      <c r="C1103" s="24" t="str">
        <f>IF(I1103="","",IF(B1103="","",VLOOKUP(B1103,Auxiliar!$DK$23:$DL$45,2,0)))</f>
        <v/>
      </c>
      <c r="D1103" s="24" t="str">
        <f>IF(I1103="","",IF(OR('Identificação da EG'!$B$7=0,'Identificação da EG'!$B$7=""),"","Portugal"))</f>
        <v/>
      </c>
      <c r="E1103" s="24" t="str">
        <f>IF(I1103="","",'Identificação da EG'!$C$7)</f>
        <v/>
      </c>
      <c r="F1103" s="24" t="str">
        <f>IF(I1103="","",'Identificação da EG'!$E$7)</f>
        <v/>
      </c>
      <c r="G1103" s="24" t="str">
        <f t="shared" si="52"/>
        <v/>
      </c>
      <c r="H1103" s="24" t="str">
        <f>IF(I1103="","",'Identificação da EG'!$D$7)</f>
        <v/>
      </c>
      <c r="I1103" s="138" t="str">
        <f t="shared" si="51"/>
        <v/>
      </c>
      <c r="J1103" s="138" t="str">
        <v/>
      </c>
      <c r="K1103" s="138"/>
      <c r="L1103" s="138" t="str">
        <v/>
      </c>
      <c r="M1103" s="138"/>
      <c r="N1103" s="138"/>
      <c r="O1103" s="138" t="str">
        <v/>
      </c>
      <c r="P1103" s="138" t="str">
        <v/>
      </c>
      <c r="Q1103" s="138" t="str">
        <f>IF(L1102="","","Nº de alojamentos abrangidos")</f>
        <v/>
      </c>
      <c r="R1103" s="138" t="str">
        <f t="shared" si="53"/>
        <v/>
      </c>
      <c r="S1103" s="138" t="str" cm="1">
        <f t="array" ref="S1103">IF(ISBLANK(INDEX('Infraestruturas Recolha'!$AP$31:$AT$105,INT((ROWS($B$1:B127)-1)/5)+1,MOD(ROWS($B$1:B127)-1,5)+1)),"",INDEX('Infraestruturas Recolha'!$AP$31:$AT$105,INT((ROWS($B$1:B127)-1)/5)+1,MOD(ROWS($B$1:B127)-1,5)+1))</f>
        <v/>
      </c>
      <c r="T1103" s="138" t="str">
        <f>IF(OR(L1103="",'Infraestruturas Recolha'!$AQ$108="",'Infraestruturas Recolha'!$AQ$108="(máximo 300 carateres)"),"",'Infraestruturas Recolha'!$AQ$108)</f>
        <v/>
      </c>
    </row>
    <row r="1104" spans="1:20">
      <c r="A1104" s="24" t="str">
        <f>IF(I1104="","",IF(OR('Identificação da EG'!$B$7=0,'Identificação da EG'!$B$7=""),"",Capa!$C$10))</f>
        <v/>
      </c>
      <c r="B1104" s="24" t="str">
        <f>IF(I1104="","",IF(OR('Identificação da EG'!$B$7=0,'Identificação da EG'!$B$7=""),"",'Identificação da EG'!$B$7))</f>
        <v/>
      </c>
      <c r="C1104" s="24" t="str">
        <f>IF(I1104="","",IF(B1104="","",VLOOKUP(B1104,Auxiliar!$DK$23:$DL$45,2,0)))</f>
        <v/>
      </c>
      <c r="D1104" s="24" t="str">
        <f>IF(I1104="","",IF(OR('Identificação da EG'!$B$7=0,'Identificação da EG'!$B$7=""),"","Portugal"))</f>
        <v/>
      </c>
      <c r="E1104" s="24" t="str">
        <f>IF(I1104="","",'Identificação da EG'!$C$7)</f>
        <v/>
      </c>
      <c r="F1104" s="24" t="str">
        <f>IF(I1104="","",'Identificação da EG'!$E$7)</f>
        <v/>
      </c>
      <c r="G1104" s="24" t="str">
        <f t="shared" si="52"/>
        <v/>
      </c>
      <c r="H1104" s="24" t="str">
        <f>IF(I1104="","",'Identificação da EG'!$D$7)</f>
        <v/>
      </c>
      <c r="I1104" s="138" t="str">
        <f t="shared" si="51"/>
        <v/>
      </c>
      <c r="J1104" s="138" t="str">
        <v/>
      </c>
      <c r="K1104" s="138"/>
      <c r="L1104" s="138" t="str">
        <v/>
      </c>
      <c r="M1104" s="138"/>
      <c r="N1104" s="138"/>
      <c r="O1104" s="138" t="str">
        <v/>
      </c>
      <c r="P1104" s="138" t="str">
        <v/>
      </c>
      <c r="Q1104" s="138" t="str">
        <f>IF(L1102="","","Nº de estabelecimentos abrangidos")</f>
        <v/>
      </c>
      <c r="R1104" s="138" t="str">
        <f t="shared" si="53"/>
        <v/>
      </c>
      <c r="S1104" s="138" t="str" cm="1">
        <f t="array" ref="S1104">IF(ISBLANK(INDEX('Infraestruturas Recolha'!$AP$31:$AT$105,INT((ROWS($B$1:B128)-1)/5)+1,MOD(ROWS($B$1:B128)-1,5)+1)),"",INDEX('Infraestruturas Recolha'!$AP$31:$AT$105,INT((ROWS($B$1:B128)-1)/5)+1,MOD(ROWS($B$1:B128)-1,5)+1))</f>
        <v/>
      </c>
      <c r="T1104" s="138" t="str">
        <f>IF(OR(L1104="",'Infraestruturas Recolha'!$AQ$108="",'Infraestruturas Recolha'!$AQ$108="(máximo 300 carateres)"),"",'Infraestruturas Recolha'!$AQ$108)</f>
        <v/>
      </c>
    </row>
    <row r="1105" spans="1:20">
      <c r="A1105" s="24" t="str">
        <f>IF(I1105="","",IF(OR('Identificação da EG'!$B$7=0,'Identificação da EG'!$B$7=""),"",Capa!$C$10))</f>
        <v/>
      </c>
      <c r="B1105" s="24" t="str">
        <f>IF(I1105="","",IF(OR('Identificação da EG'!$B$7=0,'Identificação da EG'!$B$7=""),"",'Identificação da EG'!$B$7))</f>
        <v/>
      </c>
      <c r="C1105" s="24" t="str">
        <f>IF(I1105="","",IF(B1105="","",VLOOKUP(B1105,Auxiliar!$DK$23:$DL$45,2,0)))</f>
        <v/>
      </c>
      <c r="D1105" s="24" t="str">
        <f>IF(I1105="","",IF(OR('Identificação da EG'!$B$7=0,'Identificação da EG'!$B$7=""),"","Portugal"))</f>
        <v/>
      </c>
      <c r="E1105" s="24" t="str">
        <f>IF(I1105="","",'Identificação da EG'!$C$7)</f>
        <v/>
      </c>
      <c r="F1105" s="24" t="str">
        <f>IF(I1105="","",'Identificação da EG'!$E$7)</f>
        <v/>
      </c>
      <c r="G1105" s="24" t="str">
        <f t="shared" si="52"/>
        <v/>
      </c>
      <c r="H1105" s="24" t="str">
        <f>IF(I1105="","",'Identificação da EG'!$D$7)</f>
        <v/>
      </c>
      <c r="I1105" s="138" t="str">
        <f t="shared" si="51"/>
        <v/>
      </c>
      <c r="J1105" s="138" t="str">
        <v/>
      </c>
      <c r="K1105" s="138"/>
      <c r="L1105" s="138" t="str">
        <v/>
      </c>
      <c r="M1105" s="138"/>
      <c r="N1105" s="138"/>
      <c r="O1105" s="138" t="str">
        <v/>
      </c>
      <c r="P1105" s="138" t="str">
        <v/>
      </c>
      <c r="Q1105" s="138" t="str">
        <f>IF(L1103="","","Nº de alojamentos participantes")</f>
        <v/>
      </c>
      <c r="R1105" s="138" t="str">
        <f t="shared" si="53"/>
        <v/>
      </c>
      <c r="S1105" s="138" t="str" cm="1">
        <f t="array" ref="S1105">IF(ISBLANK(INDEX('Infraestruturas Recolha'!$AP$31:$AT$105,INT((ROWS($B$1:B129)-1)/5)+1,MOD(ROWS($B$1:B129)-1,5)+1)),"",INDEX('Infraestruturas Recolha'!$AP$31:$AT$105,INT((ROWS($B$1:B129)-1)/5)+1,MOD(ROWS($B$1:B129)-1,5)+1))</f>
        <v/>
      </c>
      <c r="T1105" s="138" t="str">
        <f>IF(OR(L1105="",'Infraestruturas Recolha'!$AQ$108="",'Infraestruturas Recolha'!$AQ$108="(máximo 300 carateres)"),"",'Infraestruturas Recolha'!$AQ$108)</f>
        <v/>
      </c>
    </row>
    <row r="1106" spans="1:20">
      <c r="A1106" s="24" t="str">
        <f>IF(I1106="","",IF(OR('Identificação da EG'!$B$7=0,'Identificação da EG'!$B$7=""),"",Capa!$C$10))</f>
        <v/>
      </c>
      <c r="B1106" s="24" t="str">
        <f>IF(I1106="","",IF(OR('Identificação da EG'!$B$7=0,'Identificação da EG'!$B$7=""),"",'Identificação da EG'!$B$7))</f>
        <v/>
      </c>
      <c r="C1106" s="24" t="str">
        <f>IF(I1106="","",IF(B1106="","",VLOOKUP(B1106,Auxiliar!$DK$23:$DL$45,2,0)))</f>
        <v/>
      </c>
      <c r="D1106" s="24" t="str">
        <f>IF(I1106="","",IF(OR('Identificação da EG'!$B$7=0,'Identificação da EG'!$B$7=""),"","Portugal"))</f>
        <v/>
      </c>
      <c r="E1106" s="24" t="str">
        <f>IF(I1106="","",'Identificação da EG'!$C$7)</f>
        <v/>
      </c>
      <c r="F1106" s="24" t="str">
        <f>IF(I1106="","",'Identificação da EG'!$E$7)</f>
        <v/>
      </c>
      <c r="G1106" s="24" t="str">
        <f t="shared" si="52"/>
        <v/>
      </c>
      <c r="H1106" s="24" t="str">
        <f>IF(I1106="","",'Identificação da EG'!$D$7)</f>
        <v/>
      </c>
      <c r="I1106" s="138" t="str">
        <f t="shared" ref="I1106:I1169" si="54">IF(L1106="","","Recolha seletiva multimaterial")</f>
        <v/>
      </c>
      <c r="J1106" s="138" t="str">
        <v/>
      </c>
      <c r="K1106" s="138"/>
      <c r="L1106" s="138" t="str">
        <v/>
      </c>
      <c r="M1106" s="138"/>
      <c r="N1106" s="138"/>
      <c r="O1106" s="138" t="str">
        <v/>
      </c>
      <c r="P1106" s="138" t="str">
        <v/>
      </c>
      <c r="Q1106" s="138" t="str">
        <f>IF(L1104="","","Nº de estabelecimentos participantes")</f>
        <v/>
      </c>
      <c r="R1106" s="138" t="str">
        <f t="shared" si="53"/>
        <v/>
      </c>
      <c r="S1106" s="138" t="str" cm="1">
        <f t="array" ref="S1106">IF(ISBLANK(INDEX('Infraestruturas Recolha'!$AP$31:$AT$105,INT((ROWS($B$1:B130)-1)/5)+1,MOD(ROWS($B$1:B130)-1,5)+1)),"",INDEX('Infraestruturas Recolha'!$AP$31:$AT$105,INT((ROWS($B$1:B130)-1)/5)+1,MOD(ROWS($B$1:B130)-1,5)+1))</f>
        <v/>
      </c>
      <c r="T1106" s="138" t="str">
        <f>IF(OR(L1106="",'Infraestruturas Recolha'!$AQ$108="",'Infraestruturas Recolha'!$AQ$108="(máximo 300 carateres)"),"",'Infraestruturas Recolha'!$AQ$108)</f>
        <v/>
      </c>
    </row>
    <row r="1107" spans="1:20">
      <c r="A1107" s="24" t="str">
        <f>IF(I1107="","",IF(OR('Identificação da EG'!$B$7=0,'Identificação da EG'!$B$7=""),"",Capa!$C$10))</f>
        <v/>
      </c>
      <c r="B1107" s="24" t="str">
        <f>IF(I1107="","",IF(OR('Identificação da EG'!$B$7=0,'Identificação da EG'!$B$7=""),"",'Identificação da EG'!$B$7))</f>
        <v/>
      </c>
      <c r="C1107" s="24" t="str">
        <f>IF(I1107="","",IF(B1107="","",VLOOKUP(B1107,Auxiliar!$DK$23:$DL$45,2,0)))</f>
        <v/>
      </c>
      <c r="D1107" s="24" t="str">
        <f>IF(I1107="","",IF(OR('Identificação da EG'!$B$7=0,'Identificação da EG'!$B$7=""),"","Portugal"))</f>
        <v/>
      </c>
      <c r="E1107" s="24" t="str">
        <f>IF(I1107="","",'Identificação da EG'!$C$7)</f>
        <v/>
      </c>
      <c r="F1107" s="24" t="str">
        <f>IF(I1107="","",'Identificação da EG'!$E$7)</f>
        <v/>
      </c>
      <c r="G1107" s="24" t="str">
        <f t="shared" si="52"/>
        <v/>
      </c>
      <c r="H1107" s="24" t="str">
        <f>IF(I1107="","",'Identificação da EG'!$D$7)</f>
        <v/>
      </c>
      <c r="I1107" s="138" t="str">
        <f t="shared" si="54"/>
        <v/>
      </c>
      <c r="J1107" s="138" t="str">
        <v/>
      </c>
      <c r="K1107" s="138"/>
      <c r="L1107" s="138" t="str">
        <v/>
      </c>
      <c r="M1107" s="138"/>
      <c r="N1107" s="138"/>
      <c r="O1107" s="138" t="str">
        <v/>
      </c>
      <c r="P1107" s="138" t="str">
        <v/>
      </c>
      <c r="Q1107" s="138" t="str">
        <f>IF(L1107="","","Nº de pontos de recolha")</f>
        <v/>
      </c>
      <c r="R1107" s="138" t="str">
        <f t="shared" si="53"/>
        <v/>
      </c>
      <c r="S1107" s="138" t="str" cm="1">
        <f t="array" ref="S1107">IF(ISBLANK(INDEX('Infraestruturas Recolha'!$AP$31:$AT$105,INT((ROWS($B$1:B131)-1)/5)+1,MOD(ROWS($B$1:B131)-1,5)+1)),"",INDEX('Infraestruturas Recolha'!$AP$31:$AT$105,INT((ROWS($B$1:B131)-1)/5)+1,MOD(ROWS($B$1:B131)-1,5)+1))</f>
        <v/>
      </c>
      <c r="T1107" s="138" t="str">
        <f>IF(OR(L1107="",'Infraestruturas Recolha'!$AQ$108="",'Infraestruturas Recolha'!$AQ$108="(máximo 300 carateres)"),"",'Infraestruturas Recolha'!$AQ$108)</f>
        <v/>
      </c>
    </row>
    <row r="1108" spans="1:20">
      <c r="A1108" s="24" t="str">
        <f>IF(I1108="","",IF(OR('Identificação da EG'!$B$7=0,'Identificação da EG'!$B$7=""),"",Capa!$C$10))</f>
        <v/>
      </c>
      <c r="B1108" s="24" t="str">
        <f>IF(I1108="","",IF(OR('Identificação da EG'!$B$7=0,'Identificação da EG'!$B$7=""),"",'Identificação da EG'!$B$7))</f>
        <v/>
      </c>
      <c r="C1108" s="24" t="str">
        <f>IF(I1108="","",IF(B1108="","",VLOOKUP(B1108,Auxiliar!$DK$23:$DL$45,2,0)))</f>
        <v/>
      </c>
      <c r="D1108" s="24" t="str">
        <f>IF(I1108="","",IF(OR('Identificação da EG'!$B$7=0,'Identificação da EG'!$B$7=""),"","Portugal"))</f>
        <v/>
      </c>
      <c r="E1108" s="24" t="str">
        <f>IF(I1108="","",'Identificação da EG'!$C$7)</f>
        <v/>
      </c>
      <c r="F1108" s="24" t="str">
        <f>IF(I1108="","",'Identificação da EG'!$E$7)</f>
        <v/>
      </c>
      <c r="G1108" s="24" t="str">
        <f t="shared" si="52"/>
        <v/>
      </c>
      <c r="H1108" s="24" t="str">
        <f>IF(I1108="","",'Identificação da EG'!$D$7)</f>
        <v/>
      </c>
      <c r="I1108" s="138" t="str">
        <f t="shared" si="54"/>
        <v/>
      </c>
      <c r="J1108" s="138" t="str">
        <v/>
      </c>
      <c r="K1108" s="138"/>
      <c r="L1108" s="138" t="str">
        <v/>
      </c>
      <c r="M1108" s="138"/>
      <c r="N1108" s="138"/>
      <c r="O1108" s="138" t="str">
        <v/>
      </c>
      <c r="P1108" s="138" t="str">
        <v/>
      </c>
      <c r="Q1108" s="138" t="str">
        <f>IF(L1107="","","Nº de alojamentos abrangidos")</f>
        <v/>
      </c>
      <c r="R1108" s="138" t="str">
        <f t="shared" si="53"/>
        <v/>
      </c>
      <c r="S1108" s="138" t="str" cm="1">
        <f t="array" ref="S1108">IF(ISBLANK(INDEX('Infraestruturas Recolha'!$AP$31:$AT$105,INT((ROWS($B$1:B132)-1)/5)+1,MOD(ROWS($B$1:B132)-1,5)+1)),"",INDEX('Infraestruturas Recolha'!$AP$31:$AT$105,INT((ROWS($B$1:B132)-1)/5)+1,MOD(ROWS($B$1:B132)-1,5)+1))</f>
        <v/>
      </c>
      <c r="T1108" s="138" t="str">
        <f>IF(OR(L1108="",'Infraestruturas Recolha'!$AQ$108="",'Infraestruturas Recolha'!$AQ$108="(máximo 300 carateres)"),"",'Infraestruturas Recolha'!$AQ$108)</f>
        <v/>
      </c>
    </row>
    <row r="1109" spans="1:20">
      <c r="A1109" s="24" t="str">
        <f>IF(I1109="","",IF(OR('Identificação da EG'!$B$7=0,'Identificação da EG'!$B$7=""),"",Capa!$C$10))</f>
        <v/>
      </c>
      <c r="B1109" s="24" t="str">
        <f>IF(I1109="","",IF(OR('Identificação da EG'!$B$7=0,'Identificação da EG'!$B$7=""),"",'Identificação da EG'!$B$7))</f>
        <v/>
      </c>
      <c r="C1109" s="24" t="str">
        <f>IF(I1109="","",IF(B1109="","",VLOOKUP(B1109,Auxiliar!$DK$23:$DL$45,2,0)))</f>
        <v/>
      </c>
      <c r="D1109" s="24" t="str">
        <f>IF(I1109="","",IF(OR('Identificação da EG'!$B$7=0,'Identificação da EG'!$B$7=""),"","Portugal"))</f>
        <v/>
      </c>
      <c r="E1109" s="24" t="str">
        <f>IF(I1109="","",'Identificação da EG'!$C$7)</f>
        <v/>
      </c>
      <c r="F1109" s="24" t="str">
        <f>IF(I1109="","",'Identificação da EG'!$E$7)</f>
        <v/>
      </c>
      <c r="G1109" s="24" t="str">
        <f t="shared" si="52"/>
        <v/>
      </c>
      <c r="H1109" s="24" t="str">
        <f>IF(I1109="","",'Identificação da EG'!$D$7)</f>
        <v/>
      </c>
      <c r="I1109" s="138" t="str">
        <f t="shared" si="54"/>
        <v/>
      </c>
      <c r="J1109" s="138" t="str">
        <v/>
      </c>
      <c r="K1109" s="138"/>
      <c r="L1109" s="138" t="str">
        <v/>
      </c>
      <c r="M1109" s="138"/>
      <c r="N1109" s="138"/>
      <c r="O1109" s="138" t="str">
        <v/>
      </c>
      <c r="P1109" s="138" t="str">
        <v/>
      </c>
      <c r="Q1109" s="138" t="str">
        <f>IF(L1107="","","Nº de estabelecimentos abrangidos")</f>
        <v/>
      </c>
      <c r="R1109" s="138" t="str">
        <f t="shared" si="53"/>
        <v/>
      </c>
      <c r="S1109" s="138" t="str" cm="1">
        <f t="array" ref="S1109">IF(ISBLANK(INDEX('Infraestruturas Recolha'!$AP$31:$AT$105,INT((ROWS($B$1:B133)-1)/5)+1,MOD(ROWS($B$1:B133)-1,5)+1)),"",INDEX('Infraestruturas Recolha'!$AP$31:$AT$105,INT((ROWS($B$1:B133)-1)/5)+1,MOD(ROWS($B$1:B133)-1,5)+1))</f>
        <v/>
      </c>
      <c r="T1109" s="138" t="str">
        <f>IF(OR(L1109="",'Infraestruturas Recolha'!$AQ$108="",'Infraestruturas Recolha'!$AQ$108="(máximo 300 carateres)"),"",'Infraestruturas Recolha'!$AQ$108)</f>
        <v/>
      </c>
    </row>
    <row r="1110" spans="1:20">
      <c r="A1110" s="24" t="str">
        <f>IF(I1110="","",IF(OR('Identificação da EG'!$B$7=0,'Identificação da EG'!$B$7=""),"",Capa!$C$10))</f>
        <v/>
      </c>
      <c r="B1110" s="24" t="str">
        <f>IF(I1110="","",IF(OR('Identificação da EG'!$B$7=0,'Identificação da EG'!$B$7=""),"",'Identificação da EG'!$B$7))</f>
        <v/>
      </c>
      <c r="C1110" s="24" t="str">
        <f>IF(I1110="","",IF(B1110="","",VLOOKUP(B1110,Auxiliar!$DK$23:$DL$45,2,0)))</f>
        <v/>
      </c>
      <c r="D1110" s="24" t="str">
        <f>IF(I1110="","",IF(OR('Identificação da EG'!$B$7=0,'Identificação da EG'!$B$7=""),"","Portugal"))</f>
        <v/>
      </c>
      <c r="E1110" s="24" t="str">
        <f>IF(I1110="","",'Identificação da EG'!$C$7)</f>
        <v/>
      </c>
      <c r="F1110" s="24" t="str">
        <f>IF(I1110="","",'Identificação da EG'!$E$7)</f>
        <v/>
      </c>
      <c r="G1110" s="24" t="str">
        <f t="shared" si="52"/>
        <v/>
      </c>
      <c r="H1110" s="24" t="str">
        <f>IF(I1110="","",'Identificação da EG'!$D$7)</f>
        <v/>
      </c>
      <c r="I1110" s="138" t="str">
        <f t="shared" si="54"/>
        <v/>
      </c>
      <c r="J1110" s="138" t="str">
        <v/>
      </c>
      <c r="K1110" s="138"/>
      <c r="L1110" s="138" t="str">
        <v/>
      </c>
      <c r="M1110" s="138"/>
      <c r="N1110" s="138"/>
      <c r="O1110" s="138" t="str">
        <v/>
      </c>
      <c r="P1110" s="138" t="str">
        <v/>
      </c>
      <c r="Q1110" s="138" t="str">
        <f>IF(L1108="","","Nº de alojamentos participantes")</f>
        <v/>
      </c>
      <c r="R1110" s="138" t="str">
        <f t="shared" si="53"/>
        <v/>
      </c>
      <c r="S1110" s="138" t="str" cm="1">
        <f t="array" ref="S1110">IF(ISBLANK(INDEX('Infraestruturas Recolha'!$AP$31:$AT$105,INT((ROWS($B$1:B134)-1)/5)+1,MOD(ROWS($B$1:B134)-1,5)+1)),"",INDEX('Infraestruturas Recolha'!$AP$31:$AT$105,INT((ROWS($B$1:B134)-1)/5)+1,MOD(ROWS($B$1:B134)-1,5)+1))</f>
        <v/>
      </c>
      <c r="T1110" s="138" t="str">
        <f>IF(OR(L1110="",'Infraestruturas Recolha'!$AQ$108="",'Infraestruturas Recolha'!$AQ$108="(máximo 300 carateres)"),"",'Infraestruturas Recolha'!$AQ$108)</f>
        <v/>
      </c>
    </row>
    <row r="1111" spans="1:20">
      <c r="A1111" s="24" t="str">
        <f>IF(I1111="","",IF(OR('Identificação da EG'!$B$7=0,'Identificação da EG'!$B$7=""),"",Capa!$C$10))</f>
        <v/>
      </c>
      <c r="B1111" s="24" t="str">
        <f>IF(I1111="","",IF(OR('Identificação da EG'!$B$7=0,'Identificação da EG'!$B$7=""),"",'Identificação da EG'!$B$7))</f>
        <v/>
      </c>
      <c r="C1111" s="24" t="str">
        <f>IF(I1111="","",IF(B1111="","",VLOOKUP(B1111,Auxiliar!$DK$23:$DL$45,2,0)))</f>
        <v/>
      </c>
      <c r="D1111" s="24" t="str">
        <f>IF(I1111="","",IF(OR('Identificação da EG'!$B$7=0,'Identificação da EG'!$B$7=""),"","Portugal"))</f>
        <v/>
      </c>
      <c r="E1111" s="24" t="str">
        <f>IF(I1111="","",'Identificação da EG'!$C$7)</f>
        <v/>
      </c>
      <c r="F1111" s="24" t="str">
        <f>IF(I1111="","",'Identificação da EG'!$E$7)</f>
        <v/>
      </c>
      <c r="G1111" s="24" t="str">
        <f t="shared" si="52"/>
        <v/>
      </c>
      <c r="H1111" s="24" t="str">
        <f>IF(I1111="","",'Identificação da EG'!$D$7)</f>
        <v/>
      </c>
      <c r="I1111" s="138" t="str">
        <f t="shared" si="54"/>
        <v/>
      </c>
      <c r="J1111" s="138" t="str">
        <v/>
      </c>
      <c r="K1111" s="138"/>
      <c r="L1111" s="138" t="str">
        <v/>
      </c>
      <c r="M1111" s="138"/>
      <c r="N1111" s="138"/>
      <c r="O1111" s="138" t="str">
        <v/>
      </c>
      <c r="P1111" s="138" t="str">
        <v/>
      </c>
      <c r="Q1111" s="138" t="str">
        <f>IF(L1109="","","Nº de estabelecimentos participantes")</f>
        <v/>
      </c>
      <c r="R1111" s="138" t="str">
        <f t="shared" si="53"/>
        <v/>
      </c>
      <c r="S1111" s="138" t="str" cm="1">
        <f t="array" ref="S1111">IF(ISBLANK(INDEX('Infraestruturas Recolha'!$AP$31:$AT$105,INT((ROWS($B$1:B135)-1)/5)+1,MOD(ROWS($B$1:B135)-1,5)+1)),"",INDEX('Infraestruturas Recolha'!$AP$31:$AT$105,INT((ROWS($B$1:B135)-1)/5)+1,MOD(ROWS($B$1:B135)-1,5)+1))</f>
        <v/>
      </c>
      <c r="T1111" s="138" t="str">
        <f>IF(OR(L1111="",'Infraestruturas Recolha'!$AQ$108="",'Infraestruturas Recolha'!$AQ$108="(máximo 300 carateres)"),"",'Infraestruturas Recolha'!$AQ$108)</f>
        <v/>
      </c>
    </row>
    <row r="1112" spans="1:20">
      <c r="A1112" s="24" t="str">
        <f>IF(I1112="","",IF(OR('Identificação da EG'!$B$7=0,'Identificação da EG'!$B$7=""),"",Capa!$C$10))</f>
        <v/>
      </c>
      <c r="B1112" s="24" t="str">
        <f>IF(I1112="","",IF(OR('Identificação da EG'!$B$7=0,'Identificação da EG'!$B$7=""),"",'Identificação da EG'!$B$7))</f>
        <v/>
      </c>
      <c r="C1112" s="24" t="str">
        <f>IF(I1112="","",IF(B1112="","",VLOOKUP(B1112,Auxiliar!$DK$23:$DL$45,2,0)))</f>
        <v/>
      </c>
      <c r="D1112" s="24" t="str">
        <f>IF(I1112="","",IF(OR('Identificação da EG'!$B$7=0,'Identificação da EG'!$B$7=""),"","Portugal"))</f>
        <v/>
      </c>
      <c r="E1112" s="24" t="str">
        <f>IF(I1112="","",'Identificação da EG'!$C$7)</f>
        <v/>
      </c>
      <c r="F1112" s="24" t="str">
        <f>IF(I1112="","",'Identificação da EG'!$E$7)</f>
        <v/>
      </c>
      <c r="G1112" s="24" t="str">
        <f t="shared" si="52"/>
        <v/>
      </c>
      <c r="H1112" s="24" t="str">
        <f>IF(I1112="","",'Identificação da EG'!$D$7)</f>
        <v/>
      </c>
      <c r="I1112" s="138" t="str">
        <f t="shared" si="54"/>
        <v/>
      </c>
      <c r="J1112" s="138" t="str">
        <v/>
      </c>
      <c r="K1112" s="138"/>
      <c r="L1112" s="138" t="str">
        <v/>
      </c>
      <c r="M1112" s="138"/>
      <c r="N1112" s="138"/>
      <c r="O1112" s="138" t="str">
        <v/>
      </c>
      <c r="P1112" s="138" t="str">
        <v/>
      </c>
      <c r="Q1112" s="138" t="str">
        <f>IF(L1112="","","Nº de pontos de recolha")</f>
        <v/>
      </c>
      <c r="R1112" s="138" t="str">
        <f t="shared" si="53"/>
        <v/>
      </c>
      <c r="S1112" s="138" t="str" cm="1">
        <f t="array" ref="S1112">IF(ISBLANK(INDEX('Infraestruturas Recolha'!$AP$31:$AT$105,INT((ROWS($B$1:B136)-1)/5)+1,MOD(ROWS($B$1:B136)-1,5)+1)),"",INDEX('Infraestruturas Recolha'!$AP$31:$AT$105,INT((ROWS($B$1:B136)-1)/5)+1,MOD(ROWS($B$1:B136)-1,5)+1))</f>
        <v/>
      </c>
      <c r="T1112" s="138" t="str">
        <f>IF(OR(L1112="",'Infraestruturas Recolha'!$AQ$108="",'Infraestruturas Recolha'!$AQ$108="(máximo 300 carateres)"),"",'Infraestruturas Recolha'!$AQ$108)</f>
        <v/>
      </c>
    </row>
    <row r="1113" spans="1:20">
      <c r="A1113" s="24" t="str">
        <f>IF(I1113="","",IF(OR('Identificação da EG'!$B$7=0,'Identificação da EG'!$B$7=""),"",Capa!$C$10))</f>
        <v/>
      </c>
      <c r="B1113" s="24" t="str">
        <f>IF(I1113="","",IF(OR('Identificação da EG'!$B$7=0,'Identificação da EG'!$B$7=""),"",'Identificação da EG'!$B$7))</f>
        <v/>
      </c>
      <c r="C1113" s="24" t="str">
        <f>IF(I1113="","",IF(B1113="","",VLOOKUP(B1113,Auxiliar!$DK$23:$DL$45,2,0)))</f>
        <v/>
      </c>
      <c r="D1113" s="24" t="str">
        <f>IF(I1113="","",IF(OR('Identificação da EG'!$B$7=0,'Identificação da EG'!$B$7=""),"","Portugal"))</f>
        <v/>
      </c>
      <c r="E1113" s="24" t="str">
        <f>IF(I1113="","",'Identificação da EG'!$C$7)</f>
        <v/>
      </c>
      <c r="F1113" s="24" t="str">
        <f>IF(I1113="","",'Identificação da EG'!$E$7)</f>
        <v/>
      </c>
      <c r="G1113" s="24" t="str">
        <f t="shared" si="52"/>
        <v/>
      </c>
      <c r="H1113" s="24" t="str">
        <f>IF(I1113="","",'Identificação da EG'!$D$7)</f>
        <v/>
      </c>
      <c r="I1113" s="138" t="str">
        <f t="shared" si="54"/>
        <v/>
      </c>
      <c r="J1113" s="138" t="str">
        <v/>
      </c>
      <c r="K1113" s="138"/>
      <c r="L1113" s="138" t="str">
        <v/>
      </c>
      <c r="M1113" s="138"/>
      <c r="N1113" s="138"/>
      <c r="O1113" s="138" t="str">
        <v/>
      </c>
      <c r="P1113" s="138" t="str">
        <v/>
      </c>
      <c r="Q1113" s="138" t="str">
        <f>IF(L1112="","","Nº de alojamentos abrangidos")</f>
        <v/>
      </c>
      <c r="R1113" s="138" t="str">
        <f t="shared" si="53"/>
        <v/>
      </c>
      <c r="S1113" s="138" t="str" cm="1">
        <f t="array" ref="S1113">IF(ISBLANK(INDEX('Infraestruturas Recolha'!$AP$31:$AT$105,INT((ROWS($B$1:B137)-1)/5)+1,MOD(ROWS($B$1:B137)-1,5)+1)),"",INDEX('Infraestruturas Recolha'!$AP$31:$AT$105,INT((ROWS($B$1:B137)-1)/5)+1,MOD(ROWS($B$1:B137)-1,5)+1))</f>
        <v/>
      </c>
      <c r="T1113" s="138" t="str">
        <f>IF(OR(L1113="",'Infraestruturas Recolha'!$AQ$108="",'Infraestruturas Recolha'!$AQ$108="(máximo 300 carateres)"),"",'Infraestruturas Recolha'!$AQ$108)</f>
        <v/>
      </c>
    </row>
    <row r="1114" spans="1:20">
      <c r="A1114" s="24" t="str">
        <f>IF(I1114="","",IF(OR('Identificação da EG'!$B$7=0,'Identificação da EG'!$B$7=""),"",Capa!$C$10))</f>
        <v/>
      </c>
      <c r="B1114" s="24" t="str">
        <f>IF(I1114="","",IF(OR('Identificação da EG'!$B$7=0,'Identificação da EG'!$B$7=""),"",'Identificação da EG'!$B$7))</f>
        <v/>
      </c>
      <c r="C1114" s="24" t="str">
        <f>IF(I1114="","",IF(B1114="","",VLOOKUP(B1114,Auxiliar!$DK$23:$DL$45,2,0)))</f>
        <v/>
      </c>
      <c r="D1114" s="24" t="str">
        <f>IF(I1114="","",IF(OR('Identificação da EG'!$B$7=0,'Identificação da EG'!$B$7=""),"","Portugal"))</f>
        <v/>
      </c>
      <c r="E1114" s="24" t="str">
        <f>IF(I1114="","",'Identificação da EG'!$C$7)</f>
        <v/>
      </c>
      <c r="F1114" s="24" t="str">
        <f>IF(I1114="","",'Identificação da EG'!$E$7)</f>
        <v/>
      </c>
      <c r="G1114" s="24" t="str">
        <f t="shared" si="52"/>
        <v/>
      </c>
      <c r="H1114" s="24" t="str">
        <f>IF(I1114="","",'Identificação da EG'!$D$7)</f>
        <v/>
      </c>
      <c r="I1114" s="138" t="str">
        <f t="shared" si="54"/>
        <v/>
      </c>
      <c r="J1114" s="138" t="str">
        <v/>
      </c>
      <c r="K1114" s="138"/>
      <c r="L1114" s="138" t="str">
        <v/>
      </c>
      <c r="M1114" s="138"/>
      <c r="N1114" s="138"/>
      <c r="O1114" s="138" t="str">
        <v/>
      </c>
      <c r="P1114" s="138" t="str">
        <v/>
      </c>
      <c r="Q1114" s="138" t="str">
        <f>IF(L1112="","","Nº de estabelecimentos abrangidos")</f>
        <v/>
      </c>
      <c r="R1114" s="138" t="str">
        <f t="shared" si="53"/>
        <v/>
      </c>
      <c r="S1114" s="138" t="str" cm="1">
        <f t="array" ref="S1114">IF(ISBLANK(INDEX('Infraestruturas Recolha'!$AP$31:$AT$105,INT((ROWS($B$1:B138)-1)/5)+1,MOD(ROWS($B$1:B138)-1,5)+1)),"",INDEX('Infraestruturas Recolha'!$AP$31:$AT$105,INT((ROWS($B$1:B138)-1)/5)+1,MOD(ROWS($B$1:B138)-1,5)+1))</f>
        <v/>
      </c>
      <c r="T1114" s="138" t="str">
        <f>IF(OR(L1114="",'Infraestruturas Recolha'!$AQ$108="",'Infraestruturas Recolha'!$AQ$108="(máximo 300 carateres)"),"",'Infraestruturas Recolha'!$AQ$108)</f>
        <v/>
      </c>
    </row>
    <row r="1115" spans="1:20">
      <c r="A1115" s="24" t="str">
        <f>IF(I1115="","",IF(OR('Identificação da EG'!$B$7=0,'Identificação da EG'!$B$7=""),"",Capa!$C$10))</f>
        <v/>
      </c>
      <c r="B1115" s="24" t="str">
        <f>IF(I1115="","",IF(OR('Identificação da EG'!$B$7=0,'Identificação da EG'!$B$7=""),"",'Identificação da EG'!$B$7))</f>
        <v/>
      </c>
      <c r="C1115" s="24" t="str">
        <f>IF(I1115="","",IF(B1115="","",VLOOKUP(B1115,Auxiliar!$DK$23:$DL$45,2,0)))</f>
        <v/>
      </c>
      <c r="D1115" s="24" t="str">
        <f>IF(I1115="","",IF(OR('Identificação da EG'!$B$7=0,'Identificação da EG'!$B$7=""),"","Portugal"))</f>
        <v/>
      </c>
      <c r="E1115" s="24" t="str">
        <f>IF(I1115="","",'Identificação da EG'!$C$7)</f>
        <v/>
      </c>
      <c r="F1115" s="24" t="str">
        <f>IF(I1115="","",'Identificação da EG'!$E$7)</f>
        <v/>
      </c>
      <c r="G1115" s="24" t="str">
        <f t="shared" si="52"/>
        <v/>
      </c>
      <c r="H1115" s="24" t="str">
        <f>IF(I1115="","",'Identificação da EG'!$D$7)</f>
        <v/>
      </c>
      <c r="I1115" s="138" t="str">
        <f t="shared" si="54"/>
        <v/>
      </c>
      <c r="J1115" s="138" t="str">
        <v/>
      </c>
      <c r="K1115" s="138"/>
      <c r="L1115" s="138" t="str">
        <v/>
      </c>
      <c r="M1115" s="138"/>
      <c r="N1115" s="138"/>
      <c r="O1115" s="138" t="str">
        <v/>
      </c>
      <c r="P1115" s="138" t="str">
        <v/>
      </c>
      <c r="Q1115" s="138" t="str">
        <f>IF(L1113="","","Nº de alojamentos participantes")</f>
        <v/>
      </c>
      <c r="R1115" s="138" t="str">
        <f t="shared" si="53"/>
        <v/>
      </c>
      <c r="S1115" s="138" t="str" cm="1">
        <f t="array" ref="S1115">IF(ISBLANK(INDEX('Infraestruturas Recolha'!$AP$31:$AT$105,INT((ROWS($B$1:B139)-1)/5)+1,MOD(ROWS($B$1:B139)-1,5)+1)),"",INDEX('Infraestruturas Recolha'!$AP$31:$AT$105,INT((ROWS($B$1:B139)-1)/5)+1,MOD(ROWS($B$1:B139)-1,5)+1))</f>
        <v/>
      </c>
      <c r="T1115" s="138" t="str">
        <f>IF(OR(L1115="",'Infraestruturas Recolha'!$AQ$108="",'Infraestruturas Recolha'!$AQ$108="(máximo 300 carateres)"),"",'Infraestruturas Recolha'!$AQ$108)</f>
        <v/>
      </c>
    </row>
    <row r="1116" spans="1:20">
      <c r="A1116" s="24" t="str">
        <f>IF(I1116="","",IF(OR('Identificação da EG'!$B$7=0,'Identificação da EG'!$B$7=""),"",Capa!$C$10))</f>
        <v/>
      </c>
      <c r="B1116" s="24" t="str">
        <f>IF(I1116="","",IF(OR('Identificação da EG'!$B$7=0,'Identificação da EG'!$B$7=""),"",'Identificação da EG'!$B$7))</f>
        <v/>
      </c>
      <c r="C1116" s="24" t="str">
        <f>IF(I1116="","",IF(B1116="","",VLOOKUP(B1116,Auxiliar!$DK$23:$DL$45,2,0)))</f>
        <v/>
      </c>
      <c r="D1116" s="24" t="str">
        <f>IF(I1116="","",IF(OR('Identificação da EG'!$B$7=0,'Identificação da EG'!$B$7=""),"","Portugal"))</f>
        <v/>
      </c>
      <c r="E1116" s="24" t="str">
        <f>IF(I1116="","",'Identificação da EG'!$C$7)</f>
        <v/>
      </c>
      <c r="F1116" s="24" t="str">
        <f>IF(I1116="","",'Identificação da EG'!$E$7)</f>
        <v/>
      </c>
      <c r="G1116" s="24" t="str">
        <f t="shared" si="52"/>
        <v/>
      </c>
      <c r="H1116" s="24" t="str">
        <f>IF(I1116="","",'Identificação da EG'!$D$7)</f>
        <v/>
      </c>
      <c r="I1116" s="138" t="str">
        <f t="shared" si="54"/>
        <v/>
      </c>
      <c r="J1116" s="138" t="str">
        <v/>
      </c>
      <c r="K1116" s="138"/>
      <c r="L1116" s="138" t="str">
        <v/>
      </c>
      <c r="M1116" s="138"/>
      <c r="N1116" s="138"/>
      <c r="O1116" s="138" t="str">
        <v/>
      </c>
      <c r="P1116" s="138" t="str">
        <v/>
      </c>
      <c r="Q1116" s="138" t="str">
        <f>IF(L1114="","","Nº de estabelecimentos participantes")</f>
        <v/>
      </c>
      <c r="R1116" s="138" t="str">
        <f t="shared" si="53"/>
        <v/>
      </c>
      <c r="S1116" s="138" t="str" cm="1">
        <f t="array" ref="S1116">IF(ISBLANK(INDEX('Infraestruturas Recolha'!$AP$31:$AT$105,INT((ROWS($B$1:B140)-1)/5)+1,MOD(ROWS($B$1:B140)-1,5)+1)),"",INDEX('Infraestruturas Recolha'!$AP$31:$AT$105,INT((ROWS($B$1:B140)-1)/5)+1,MOD(ROWS($B$1:B140)-1,5)+1))</f>
        <v/>
      </c>
      <c r="T1116" s="138" t="str">
        <f>IF(OR(L1116="",'Infraestruturas Recolha'!$AQ$108="",'Infraestruturas Recolha'!$AQ$108="(máximo 300 carateres)"),"",'Infraestruturas Recolha'!$AQ$108)</f>
        <v/>
      </c>
    </row>
    <row r="1117" spans="1:20">
      <c r="A1117" s="24" t="str">
        <f>IF(I1117="","",IF(OR('Identificação da EG'!$B$7=0,'Identificação da EG'!$B$7=""),"",Capa!$C$10))</f>
        <v/>
      </c>
      <c r="B1117" s="24" t="str">
        <f>IF(I1117="","",IF(OR('Identificação da EG'!$B$7=0,'Identificação da EG'!$B$7=""),"",'Identificação da EG'!$B$7))</f>
        <v/>
      </c>
      <c r="C1117" s="24" t="str">
        <f>IF(I1117="","",IF(B1117="","",VLOOKUP(B1117,Auxiliar!$DK$23:$DL$45,2,0)))</f>
        <v/>
      </c>
      <c r="D1117" s="24" t="str">
        <f>IF(I1117="","",IF(OR('Identificação da EG'!$B$7=0,'Identificação da EG'!$B$7=""),"","Portugal"))</f>
        <v/>
      </c>
      <c r="E1117" s="24" t="str">
        <f>IF(I1117="","",'Identificação da EG'!$C$7)</f>
        <v/>
      </c>
      <c r="F1117" s="24" t="str">
        <f>IF(I1117="","",'Identificação da EG'!$E$7)</f>
        <v/>
      </c>
      <c r="G1117" s="24" t="str">
        <f t="shared" si="52"/>
        <v/>
      </c>
      <c r="H1117" s="24" t="str">
        <f>IF(I1117="","",'Identificação da EG'!$D$7)</f>
        <v/>
      </c>
      <c r="I1117" s="138" t="str">
        <f t="shared" si="54"/>
        <v/>
      </c>
      <c r="J1117" s="138" t="str">
        <v/>
      </c>
      <c r="K1117" s="138"/>
      <c r="L1117" s="138" t="str">
        <v/>
      </c>
      <c r="M1117" s="138"/>
      <c r="N1117" s="138"/>
      <c r="O1117" s="138" t="str">
        <v/>
      </c>
      <c r="P1117" s="138" t="str">
        <v/>
      </c>
      <c r="Q1117" s="138" t="str">
        <f>IF(L1117="","","Nº de pontos de recolha")</f>
        <v/>
      </c>
      <c r="R1117" s="138" t="str">
        <f t="shared" si="53"/>
        <v/>
      </c>
      <c r="S1117" s="138" t="str" cm="1">
        <f t="array" ref="S1117">IF(ISBLANK(INDEX('Infraestruturas Recolha'!$AP$31:$AT$105,INT((ROWS($B$1:B141)-1)/5)+1,MOD(ROWS($B$1:B141)-1,5)+1)),"",INDEX('Infraestruturas Recolha'!$AP$31:$AT$105,INT((ROWS($B$1:B141)-1)/5)+1,MOD(ROWS($B$1:B141)-1,5)+1))</f>
        <v/>
      </c>
      <c r="T1117" s="138" t="str">
        <f>IF(OR(L1117="",'Infraestruturas Recolha'!$AQ$108="",'Infraestruturas Recolha'!$AQ$108="(máximo 300 carateres)"),"",'Infraestruturas Recolha'!$AQ$108)</f>
        <v/>
      </c>
    </row>
    <row r="1118" spans="1:20">
      <c r="A1118" s="24" t="str">
        <f>IF(I1118="","",IF(OR('Identificação da EG'!$B$7=0,'Identificação da EG'!$B$7=""),"",Capa!$C$10))</f>
        <v/>
      </c>
      <c r="B1118" s="24" t="str">
        <f>IF(I1118="","",IF(OR('Identificação da EG'!$B$7=0,'Identificação da EG'!$B$7=""),"",'Identificação da EG'!$B$7))</f>
        <v/>
      </c>
      <c r="C1118" s="24" t="str">
        <f>IF(I1118="","",IF(B1118="","",VLOOKUP(B1118,Auxiliar!$DK$23:$DL$45,2,0)))</f>
        <v/>
      </c>
      <c r="D1118" s="24" t="str">
        <f>IF(I1118="","",IF(OR('Identificação da EG'!$B$7=0,'Identificação da EG'!$B$7=""),"","Portugal"))</f>
        <v/>
      </c>
      <c r="E1118" s="24" t="str">
        <f>IF(I1118="","",'Identificação da EG'!$C$7)</f>
        <v/>
      </c>
      <c r="F1118" s="24" t="str">
        <f>IF(I1118="","",'Identificação da EG'!$E$7)</f>
        <v/>
      </c>
      <c r="G1118" s="24" t="str">
        <f t="shared" si="52"/>
        <v/>
      </c>
      <c r="H1118" s="24" t="str">
        <f>IF(I1118="","",'Identificação da EG'!$D$7)</f>
        <v/>
      </c>
      <c r="I1118" s="138" t="str">
        <f t="shared" si="54"/>
        <v/>
      </c>
      <c r="J1118" s="138" t="str">
        <v/>
      </c>
      <c r="K1118" s="138"/>
      <c r="L1118" s="138" t="str">
        <v/>
      </c>
      <c r="M1118" s="138"/>
      <c r="N1118" s="138"/>
      <c r="O1118" s="138" t="str">
        <v/>
      </c>
      <c r="P1118" s="138" t="str">
        <v/>
      </c>
      <c r="Q1118" s="138" t="str">
        <f>IF(L1117="","","Nº de alojamentos abrangidos")</f>
        <v/>
      </c>
      <c r="R1118" s="138" t="str">
        <f t="shared" si="53"/>
        <v/>
      </c>
      <c r="S1118" s="138" t="str" cm="1">
        <f t="array" ref="S1118">IF(ISBLANK(INDEX('Infraestruturas Recolha'!$AP$31:$AT$105,INT((ROWS($B$1:B142)-1)/5)+1,MOD(ROWS($B$1:B142)-1,5)+1)),"",INDEX('Infraestruturas Recolha'!$AP$31:$AT$105,INT((ROWS($B$1:B142)-1)/5)+1,MOD(ROWS($B$1:B142)-1,5)+1))</f>
        <v/>
      </c>
      <c r="T1118" s="138" t="str">
        <f>IF(OR(L1118="",'Infraestruturas Recolha'!$AQ$108="",'Infraestruturas Recolha'!$AQ$108="(máximo 300 carateres)"),"",'Infraestruturas Recolha'!$AQ$108)</f>
        <v/>
      </c>
    </row>
    <row r="1119" spans="1:20">
      <c r="A1119" s="24" t="str">
        <f>IF(I1119="","",IF(OR('Identificação da EG'!$B$7=0,'Identificação da EG'!$B$7=""),"",Capa!$C$10))</f>
        <v/>
      </c>
      <c r="B1119" s="24" t="str">
        <f>IF(I1119="","",IF(OR('Identificação da EG'!$B$7=0,'Identificação da EG'!$B$7=""),"",'Identificação da EG'!$B$7))</f>
        <v/>
      </c>
      <c r="C1119" s="24" t="str">
        <f>IF(I1119="","",IF(B1119="","",VLOOKUP(B1119,Auxiliar!$DK$23:$DL$45,2,0)))</f>
        <v/>
      </c>
      <c r="D1119" s="24" t="str">
        <f>IF(I1119="","",IF(OR('Identificação da EG'!$B$7=0,'Identificação da EG'!$B$7=""),"","Portugal"))</f>
        <v/>
      </c>
      <c r="E1119" s="24" t="str">
        <f>IF(I1119="","",'Identificação da EG'!$C$7)</f>
        <v/>
      </c>
      <c r="F1119" s="24" t="str">
        <f>IF(I1119="","",'Identificação da EG'!$E$7)</f>
        <v/>
      </c>
      <c r="G1119" s="24" t="str">
        <f t="shared" si="52"/>
        <v/>
      </c>
      <c r="H1119" s="24" t="str">
        <f>IF(I1119="","",'Identificação da EG'!$D$7)</f>
        <v/>
      </c>
      <c r="I1119" s="138" t="str">
        <f t="shared" si="54"/>
        <v/>
      </c>
      <c r="J1119" s="138" t="str">
        <v/>
      </c>
      <c r="K1119" s="138"/>
      <c r="L1119" s="138" t="str">
        <v/>
      </c>
      <c r="M1119" s="138"/>
      <c r="N1119" s="138"/>
      <c r="O1119" s="138" t="str">
        <v/>
      </c>
      <c r="P1119" s="138" t="str">
        <v/>
      </c>
      <c r="Q1119" s="138" t="str">
        <f>IF(L1117="","","Nº de estabelecimentos abrangidos")</f>
        <v/>
      </c>
      <c r="R1119" s="138" t="str">
        <f t="shared" si="53"/>
        <v/>
      </c>
      <c r="S1119" s="138" t="str" cm="1">
        <f t="array" ref="S1119">IF(ISBLANK(INDEX('Infraestruturas Recolha'!$AP$31:$AT$105,INT((ROWS($B$1:B143)-1)/5)+1,MOD(ROWS($B$1:B143)-1,5)+1)),"",INDEX('Infraestruturas Recolha'!$AP$31:$AT$105,INT((ROWS($B$1:B143)-1)/5)+1,MOD(ROWS($B$1:B143)-1,5)+1))</f>
        <v/>
      </c>
      <c r="T1119" s="138" t="str">
        <f>IF(OR(L1119="",'Infraestruturas Recolha'!$AQ$108="",'Infraestruturas Recolha'!$AQ$108="(máximo 300 carateres)"),"",'Infraestruturas Recolha'!$AQ$108)</f>
        <v/>
      </c>
    </row>
    <row r="1120" spans="1:20">
      <c r="A1120" s="24" t="str">
        <f>IF(I1120="","",IF(OR('Identificação da EG'!$B$7=0,'Identificação da EG'!$B$7=""),"",Capa!$C$10))</f>
        <v/>
      </c>
      <c r="B1120" s="24" t="str">
        <f>IF(I1120="","",IF(OR('Identificação da EG'!$B$7=0,'Identificação da EG'!$B$7=""),"",'Identificação da EG'!$B$7))</f>
        <v/>
      </c>
      <c r="C1120" s="24" t="str">
        <f>IF(I1120="","",IF(B1120="","",VLOOKUP(B1120,Auxiliar!$DK$23:$DL$45,2,0)))</f>
        <v/>
      </c>
      <c r="D1120" s="24" t="str">
        <f>IF(I1120="","",IF(OR('Identificação da EG'!$B$7=0,'Identificação da EG'!$B$7=""),"","Portugal"))</f>
        <v/>
      </c>
      <c r="E1120" s="24" t="str">
        <f>IF(I1120="","",'Identificação da EG'!$C$7)</f>
        <v/>
      </c>
      <c r="F1120" s="24" t="str">
        <f>IF(I1120="","",'Identificação da EG'!$E$7)</f>
        <v/>
      </c>
      <c r="G1120" s="24" t="str">
        <f t="shared" si="52"/>
        <v/>
      </c>
      <c r="H1120" s="24" t="str">
        <f>IF(I1120="","",'Identificação da EG'!$D$7)</f>
        <v/>
      </c>
      <c r="I1120" s="138" t="str">
        <f t="shared" si="54"/>
        <v/>
      </c>
      <c r="J1120" s="138" t="str">
        <v/>
      </c>
      <c r="K1120" s="138"/>
      <c r="L1120" s="138" t="str">
        <v/>
      </c>
      <c r="M1120" s="138"/>
      <c r="N1120" s="138"/>
      <c r="O1120" s="138" t="str">
        <v/>
      </c>
      <c r="P1120" s="138" t="str">
        <v/>
      </c>
      <c r="Q1120" s="138" t="str">
        <f>IF(L1118="","","Nº de alojamentos participantes")</f>
        <v/>
      </c>
      <c r="R1120" s="138" t="str">
        <f t="shared" si="53"/>
        <v/>
      </c>
      <c r="S1120" s="138" t="str" cm="1">
        <f t="array" ref="S1120">IF(ISBLANK(INDEX('Infraestruturas Recolha'!$AP$31:$AT$105,INT((ROWS($B$1:B144)-1)/5)+1,MOD(ROWS($B$1:B144)-1,5)+1)),"",INDEX('Infraestruturas Recolha'!$AP$31:$AT$105,INT((ROWS($B$1:B144)-1)/5)+1,MOD(ROWS($B$1:B144)-1,5)+1))</f>
        <v/>
      </c>
      <c r="T1120" s="138" t="str">
        <f>IF(OR(L1120="",'Infraestruturas Recolha'!$AQ$108="",'Infraestruturas Recolha'!$AQ$108="(máximo 300 carateres)"),"",'Infraestruturas Recolha'!$AQ$108)</f>
        <v/>
      </c>
    </row>
    <row r="1121" spans="1:20">
      <c r="A1121" s="24" t="str">
        <f>IF(I1121="","",IF(OR('Identificação da EG'!$B$7=0,'Identificação da EG'!$B$7=""),"",Capa!$C$10))</f>
        <v/>
      </c>
      <c r="B1121" s="24" t="str">
        <f>IF(I1121="","",IF(OR('Identificação da EG'!$B$7=0,'Identificação da EG'!$B$7=""),"",'Identificação da EG'!$B$7))</f>
        <v/>
      </c>
      <c r="C1121" s="24" t="str">
        <f>IF(I1121="","",IF(B1121="","",VLOOKUP(B1121,Auxiliar!$DK$23:$DL$45,2,0)))</f>
        <v/>
      </c>
      <c r="D1121" s="24" t="str">
        <f>IF(I1121="","",IF(OR('Identificação da EG'!$B$7=0,'Identificação da EG'!$B$7=""),"","Portugal"))</f>
        <v/>
      </c>
      <c r="E1121" s="24" t="str">
        <f>IF(I1121="","",'Identificação da EG'!$C$7)</f>
        <v/>
      </c>
      <c r="F1121" s="24" t="str">
        <f>IF(I1121="","",'Identificação da EG'!$E$7)</f>
        <v/>
      </c>
      <c r="G1121" s="24" t="str">
        <f t="shared" si="52"/>
        <v/>
      </c>
      <c r="H1121" s="24" t="str">
        <f>IF(I1121="","",'Identificação da EG'!$D$7)</f>
        <v/>
      </c>
      <c r="I1121" s="138" t="str">
        <f t="shared" si="54"/>
        <v/>
      </c>
      <c r="J1121" s="138" t="str">
        <v/>
      </c>
      <c r="K1121" s="138"/>
      <c r="L1121" s="138" t="str">
        <v/>
      </c>
      <c r="M1121" s="138"/>
      <c r="N1121" s="138"/>
      <c r="O1121" s="138" t="str">
        <v/>
      </c>
      <c r="P1121" s="138" t="str">
        <v/>
      </c>
      <c r="Q1121" s="138" t="str">
        <f>IF(L1119="","","Nº de estabelecimentos participantes")</f>
        <v/>
      </c>
      <c r="R1121" s="138" t="str">
        <f t="shared" si="53"/>
        <v/>
      </c>
      <c r="S1121" s="138" t="str" cm="1">
        <f t="array" ref="S1121">IF(ISBLANK(INDEX('Infraestruturas Recolha'!$AP$31:$AT$105,INT((ROWS($B$1:B145)-1)/5)+1,MOD(ROWS($B$1:B145)-1,5)+1)),"",INDEX('Infraestruturas Recolha'!$AP$31:$AT$105,INT((ROWS($B$1:B145)-1)/5)+1,MOD(ROWS($B$1:B145)-1,5)+1))</f>
        <v/>
      </c>
      <c r="T1121" s="138" t="str">
        <f>IF(OR(L1121="",'Infraestruturas Recolha'!$AQ$108="",'Infraestruturas Recolha'!$AQ$108="(máximo 300 carateres)"),"",'Infraestruturas Recolha'!$AQ$108)</f>
        <v/>
      </c>
    </row>
    <row r="1122" spans="1:20">
      <c r="A1122" s="24" t="str">
        <f>IF(I1122="","",IF(OR('Identificação da EG'!$B$7=0,'Identificação da EG'!$B$7=""),"",Capa!$C$10))</f>
        <v/>
      </c>
      <c r="B1122" s="24" t="str">
        <f>IF(I1122="","",IF(OR('Identificação da EG'!$B$7=0,'Identificação da EG'!$B$7=""),"",'Identificação da EG'!$B$7))</f>
        <v/>
      </c>
      <c r="C1122" s="24" t="str">
        <f>IF(I1122="","",IF(B1122="","",VLOOKUP(B1122,Auxiliar!$DK$23:$DL$45,2,0)))</f>
        <v/>
      </c>
      <c r="D1122" s="24" t="str">
        <f>IF(I1122="","",IF(OR('Identificação da EG'!$B$7=0,'Identificação da EG'!$B$7=""),"","Portugal"))</f>
        <v/>
      </c>
      <c r="E1122" s="24" t="str">
        <f>IF(I1122="","",'Identificação da EG'!$C$7)</f>
        <v/>
      </c>
      <c r="F1122" s="24" t="str">
        <f>IF(I1122="","",'Identificação da EG'!$E$7)</f>
        <v/>
      </c>
      <c r="G1122" s="24" t="str">
        <f t="shared" si="52"/>
        <v/>
      </c>
      <c r="H1122" s="24" t="str">
        <f>IF(I1122="","",'Identificação da EG'!$D$7)</f>
        <v/>
      </c>
      <c r="I1122" s="138" t="str">
        <f t="shared" si="54"/>
        <v/>
      </c>
      <c r="J1122" s="138" t="str">
        <v/>
      </c>
      <c r="K1122" s="138"/>
      <c r="L1122" s="138" t="str">
        <v/>
      </c>
      <c r="M1122" s="138"/>
      <c r="N1122" s="138"/>
      <c r="O1122" s="138" t="str">
        <v/>
      </c>
      <c r="P1122" s="138" t="str">
        <v/>
      </c>
      <c r="Q1122" s="138" t="str">
        <f>IF(L1122="","","Nº de pontos de recolha")</f>
        <v/>
      </c>
      <c r="R1122" s="138" t="str">
        <f t="shared" si="53"/>
        <v/>
      </c>
      <c r="S1122" s="138" t="str" cm="1">
        <f t="array" ref="S1122">IF(ISBLANK(INDEX('Infraestruturas Recolha'!$AP$31:$AT$105,INT((ROWS($B$1:B146)-1)/5)+1,MOD(ROWS($B$1:B146)-1,5)+1)),"",INDEX('Infraestruturas Recolha'!$AP$31:$AT$105,INT((ROWS($B$1:B146)-1)/5)+1,MOD(ROWS($B$1:B146)-1,5)+1))</f>
        <v/>
      </c>
      <c r="T1122" s="138" t="str">
        <f>IF(OR(L1122="",'Infraestruturas Recolha'!$AQ$108="",'Infraestruturas Recolha'!$AQ$108="(máximo 300 carateres)"),"",'Infraestruturas Recolha'!$AQ$108)</f>
        <v/>
      </c>
    </row>
    <row r="1123" spans="1:20">
      <c r="A1123" s="24" t="str">
        <f>IF(I1123="","",IF(OR('Identificação da EG'!$B$7=0,'Identificação da EG'!$B$7=""),"",Capa!$C$10))</f>
        <v/>
      </c>
      <c r="B1123" s="24" t="str">
        <f>IF(I1123="","",IF(OR('Identificação da EG'!$B$7=0,'Identificação da EG'!$B$7=""),"",'Identificação da EG'!$B$7))</f>
        <v/>
      </c>
      <c r="C1123" s="24" t="str">
        <f>IF(I1123="","",IF(B1123="","",VLOOKUP(B1123,Auxiliar!$DK$23:$DL$45,2,0)))</f>
        <v/>
      </c>
      <c r="D1123" s="24" t="str">
        <f>IF(I1123="","",IF(OR('Identificação da EG'!$B$7=0,'Identificação da EG'!$B$7=""),"","Portugal"))</f>
        <v/>
      </c>
      <c r="E1123" s="24" t="str">
        <f>IF(I1123="","",'Identificação da EG'!$C$7)</f>
        <v/>
      </c>
      <c r="F1123" s="24" t="str">
        <f>IF(I1123="","",'Identificação da EG'!$E$7)</f>
        <v/>
      </c>
      <c r="G1123" s="24" t="str">
        <f t="shared" si="52"/>
        <v/>
      </c>
      <c r="H1123" s="24" t="str">
        <f>IF(I1123="","",'Identificação da EG'!$D$7)</f>
        <v/>
      </c>
      <c r="I1123" s="138" t="str">
        <f t="shared" si="54"/>
        <v/>
      </c>
      <c r="J1123" s="138" t="str">
        <v/>
      </c>
      <c r="K1123" s="138"/>
      <c r="L1123" s="138" t="str">
        <v/>
      </c>
      <c r="M1123" s="138"/>
      <c r="N1123" s="138"/>
      <c r="O1123" s="138" t="str">
        <v/>
      </c>
      <c r="P1123" s="138" t="str">
        <v/>
      </c>
      <c r="Q1123" s="138" t="str">
        <f>IF(L1122="","","Nº de alojamentos abrangidos")</f>
        <v/>
      </c>
      <c r="R1123" s="138" t="str">
        <f t="shared" si="53"/>
        <v/>
      </c>
      <c r="S1123" s="138" t="str" cm="1">
        <f t="array" ref="S1123">IF(ISBLANK(INDEX('Infraestruturas Recolha'!$AP$31:$AT$105,INT((ROWS($B$1:B147)-1)/5)+1,MOD(ROWS($B$1:B147)-1,5)+1)),"",INDEX('Infraestruturas Recolha'!$AP$31:$AT$105,INT((ROWS($B$1:B147)-1)/5)+1,MOD(ROWS($B$1:B147)-1,5)+1))</f>
        <v/>
      </c>
      <c r="T1123" s="138" t="str">
        <f>IF(OR(L1123="",'Infraestruturas Recolha'!$AQ$108="",'Infraestruturas Recolha'!$AQ$108="(máximo 300 carateres)"),"",'Infraestruturas Recolha'!$AQ$108)</f>
        <v/>
      </c>
    </row>
    <row r="1124" spans="1:20">
      <c r="A1124" s="24" t="str">
        <f>IF(I1124="","",IF(OR('Identificação da EG'!$B$7=0,'Identificação da EG'!$B$7=""),"",Capa!$C$10))</f>
        <v/>
      </c>
      <c r="B1124" s="24" t="str">
        <f>IF(I1124="","",IF(OR('Identificação da EG'!$B$7=0,'Identificação da EG'!$B$7=""),"",'Identificação da EG'!$B$7))</f>
        <v/>
      </c>
      <c r="C1124" s="24" t="str">
        <f>IF(I1124="","",IF(B1124="","",VLOOKUP(B1124,Auxiliar!$DK$23:$DL$45,2,0)))</f>
        <v/>
      </c>
      <c r="D1124" s="24" t="str">
        <f>IF(I1124="","",IF(OR('Identificação da EG'!$B$7=0,'Identificação da EG'!$B$7=""),"","Portugal"))</f>
        <v/>
      </c>
      <c r="E1124" s="24" t="str">
        <f>IF(I1124="","",'Identificação da EG'!$C$7)</f>
        <v/>
      </c>
      <c r="F1124" s="24" t="str">
        <f>IF(I1124="","",'Identificação da EG'!$E$7)</f>
        <v/>
      </c>
      <c r="G1124" s="24" t="str">
        <f t="shared" si="52"/>
        <v/>
      </c>
      <c r="H1124" s="24" t="str">
        <f>IF(I1124="","",'Identificação da EG'!$D$7)</f>
        <v/>
      </c>
      <c r="I1124" s="138" t="str">
        <f t="shared" si="54"/>
        <v/>
      </c>
      <c r="J1124" s="138" t="str">
        <v/>
      </c>
      <c r="K1124" s="138"/>
      <c r="L1124" s="138" t="str">
        <v/>
      </c>
      <c r="M1124" s="138"/>
      <c r="N1124" s="138"/>
      <c r="O1124" s="138" t="str">
        <v/>
      </c>
      <c r="P1124" s="138" t="str">
        <v/>
      </c>
      <c r="Q1124" s="138" t="str">
        <f>IF(L1122="","","Nº de estabelecimentos abrangidos")</f>
        <v/>
      </c>
      <c r="R1124" s="138" t="str">
        <f t="shared" si="53"/>
        <v/>
      </c>
      <c r="S1124" s="138" t="str" cm="1">
        <f t="array" ref="S1124">IF(ISBLANK(INDEX('Infraestruturas Recolha'!$AP$31:$AT$105,INT((ROWS($B$1:B148)-1)/5)+1,MOD(ROWS($B$1:B148)-1,5)+1)),"",INDEX('Infraestruturas Recolha'!$AP$31:$AT$105,INT((ROWS($B$1:B148)-1)/5)+1,MOD(ROWS($B$1:B148)-1,5)+1))</f>
        <v/>
      </c>
      <c r="T1124" s="138" t="str">
        <f>IF(OR(L1124="",'Infraestruturas Recolha'!$AQ$108="",'Infraestruturas Recolha'!$AQ$108="(máximo 300 carateres)"),"",'Infraestruturas Recolha'!$AQ$108)</f>
        <v/>
      </c>
    </row>
    <row r="1125" spans="1:20">
      <c r="A1125" s="24" t="str">
        <f>IF(I1125="","",IF(OR('Identificação da EG'!$B$7=0,'Identificação da EG'!$B$7=""),"",Capa!$C$10))</f>
        <v/>
      </c>
      <c r="B1125" s="24" t="str">
        <f>IF(I1125="","",IF(OR('Identificação da EG'!$B$7=0,'Identificação da EG'!$B$7=""),"",'Identificação da EG'!$B$7))</f>
        <v/>
      </c>
      <c r="C1125" s="24" t="str">
        <f>IF(I1125="","",IF(B1125="","",VLOOKUP(B1125,Auxiliar!$DK$23:$DL$45,2,0)))</f>
        <v/>
      </c>
      <c r="D1125" s="24" t="str">
        <f>IF(I1125="","",IF(OR('Identificação da EG'!$B$7=0,'Identificação da EG'!$B$7=""),"","Portugal"))</f>
        <v/>
      </c>
      <c r="E1125" s="24" t="str">
        <f>IF(I1125="","",'Identificação da EG'!$C$7)</f>
        <v/>
      </c>
      <c r="F1125" s="24" t="str">
        <f>IF(I1125="","",'Identificação da EG'!$E$7)</f>
        <v/>
      </c>
      <c r="G1125" s="24" t="str">
        <f t="shared" si="52"/>
        <v/>
      </c>
      <c r="H1125" s="24" t="str">
        <f>IF(I1125="","",'Identificação da EG'!$D$7)</f>
        <v/>
      </c>
      <c r="I1125" s="138" t="str">
        <f t="shared" si="54"/>
        <v/>
      </c>
      <c r="J1125" s="138" t="str">
        <v/>
      </c>
      <c r="K1125" s="138"/>
      <c r="L1125" s="138" t="str">
        <v/>
      </c>
      <c r="M1125" s="138"/>
      <c r="N1125" s="138"/>
      <c r="O1125" s="138" t="str">
        <v/>
      </c>
      <c r="P1125" s="138" t="str">
        <v/>
      </c>
      <c r="Q1125" s="138" t="str">
        <f>IF(L1123="","","Nº de alojamentos participantes")</f>
        <v/>
      </c>
      <c r="R1125" s="138" t="str">
        <f t="shared" si="53"/>
        <v/>
      </c>
      <c r="S1125" s="138" t="str" cm="1">
        <f t="array" ref="S1125">IF(ISBLANK(INDEX('Infraestruturas Recolha'!$AP$31:$AT$105,INT((ROWS($B$1:B149)-1)/5)+1,MOD(ROWS($B$1:B149)-1,5)+1)),"",INDEX('Infraestruturas Recolha'!$AP$31:$AT$105,INT((ROWS($B$1:B149)-1)/5)+1,MOD(ROWS($B$1:B149)-1,5)+1))</f>
        <v/>
      </c>
      <c r="T1125" s="138" t="str">
        <f>IF(OR(L1125="",'Infraestruturas Recolha'!$AQ$108="",'Infraestruturas Recolha'!$AQ$108="(máximo 300 carateres)"),"",'Infraestruturas Recolha'!$AQ$108)</f>
        <v/>
      </c>
    </row>
    <row r="1126" spans="1:20">
      <c r="A1126" s="24" t="str">
        <f>IF(I1126="","",IF(OR('Identificação da EG'!$B$7=0,'Identificação da EG'!$B$7=""),"",Capa!$C$10))</f>
        <v/>
      </c>
      <c r="B1126" s="24" t="str">
        <f>IF(I1126="","",IF(OR('Identificação da EG'!$B$7=0,'Identificação da EG'!$B$7=""),"",'Identificação da EG'!$B$7))</f>
        <v/>
      </c>
      <c r="C1126" s="24" t="str">
        <f>IF(I1126="","",IF(B1126="","",VLOOKUP(B1126,Auxiliar!$DK$23:$DL$45,2,0)))</f>
        <v/>
      </c>
      <c r="D1126" s="24" t="str">
        <f>IF(I1126="","",IF(OR('Identificação da EG'!$B$7=0,'Identificação da EG'!$B$7=""),"","Portugal"))</f>
        <v/>
      </c>
      <c r="E1126" s="24" t="str">
        <f>IF(I1126="","",'Identificação da EG'!$C$7)</f>
        <v/>
      </c>
      <c r="F1126" s="24" t="str">
        <f>IF(I1126="","",'Identificação da EG'!$E$7)</f>
        <v/>
      </c>
      <c r="G1126" s="24" t="str">
        <f t="shared" si="52"/>
        <v/>
      </c>
      <c r="H1126" s="24" t="str">
        <f>IF(I1126="","",'Identificação da EG'!$D$7)</f>
        <v/>
      </c>
      <c r="I1126" s="138" t="str">
        <f t="shared" si="54"/>
        <v/>
      </c>
      <c r="J1126" s="138" t="str">
        <v/>
      </c>
      <c r="K1126" s="138"/>
      <c r="L1126" s="138" t="str">
        <v/>
      </c>
      <c r="M1126" s="138"/>
      <c r="N1126" s="138"/>
      <c r="O1126" s="138" t="str">
        <v/>
      </c>
      <c r="P1126" s="138" t="str">
        <v/>
      </c>
      <c r="Q1126" s="138" t="str">
        <f>IF(L1124="","","Nº de estabelecimentos participantes")</f>
        <v/>
      </c>
      <c r="R1126" s="138" t="str">
        <f t="shared" si="53"/>
        <v/>
      </c>
      <c r="S1126" s="138" t="str" cm="1">
        <f t="array" ref="S1126">IF(ISBLANK(INDEX('Infraestruturas Recolha'!$AP$31:$AT$105,INT((ROWS($B$1:B150)-1)/5)+1,MOD(ROWS($B$1:B150)-1,5)+1)),"",INDEX('Infraestruturas Recolha'!$AP$31:$AT$105,INT((ROWS($B$1:B150)-1)/5)+1,MOD(ROWS($B$1:B150)-1,5)+1))</f>
        <v/>
      </c>
      <c r="T1126" s="138" t="str">
        <f>IF(OR(L1126="",'Infraestruturas Recolha'!$AQ$108="",'Infraestruturas Recolha'!$AQ$108="(máximo 300 carateres)"),"",'Infraestruturas Recolha'!$AQ$108)</f>
        <v/>
      </c>
    </row>
    <row r="1127" spans="1:20">
      <c r="A1127" s="24" t="str">
        <f>IF(I1127="","",IF(OR('Identificação da EG'!$B$7=0,'Identificação da EG'!$B$7=""),"",Capa!$C$10))</f>
        <v/>
      </c>
      <c r="B1127" s="24" t="str">
        <f>IF(I1127="","",IF(OR('Identificação da EG'!$B$7=0,'Identificação da EG'!$B$7=""),"",'Identificação da EG'!$B$7))</f>
        <v/>
      </c>
      <c r="C1127" s="24" t="str">
        <f>IF(I1127="","",IF(B1127="","",VLOOKUP(B1127,Auxiliar!$DK$23:$DL$45,2,0)))</f>
        <v/>
      </c>
      <c r="D1127" s="24" t="str">
        <f>IF(I1127="","",IF(OR('Identificação da EG'!$B$7=0,'Identificação da EG'!$B$7=""),"","Portugal"))</f>
        <v/>
      </c>
      <c r="E1127" s="24" t="str">
        <f>IF(I1127="","",'Identificação da EG'!$C$7)</f>
        <v/>
      </c>
      <c r="F1127" s="24" t="str">
        <f>IF(I1127="","",'Identificação da EG'!$E$7)</f>
        <v/>
      </c>
      <c r="G1127" s="24" t="str">
        <f t="shared" si="52"/>
        <v/>
      </c>
      <c r="H1127" s="24" t="str">
        <f>IF(I1127="","",'Identificação da EG'!$D$7)</f>
        <v/>
      </c>
      <c r="I1127" s="138" t="str">
        <f t="shared" si="54"/>
        <v/>
      </c>
      <c r="J1127" s="138" t="str">
        <v/>
      </c>
      <c r="K1127" s="138"/>
      <c r="L1127" s="138" t="str">
        <v/>
      </c>
      <c r="M1127" s="138"/>
      <c r="N1127" s="138"/>
      <c r="O1127" s="138" t="str">
        <v/>
      </c>
      <c r="P1127" s="138" t="str">
        <v/>
      </c>
      <c r="Q1127" s="138" t="str">
        <f>IF(L1127="","","Nº de pontos de recolha")</f>
        <v/>
      </c>
      <c r="R1127" s="138" t="str">
        <f t="shared" si="53"/>
        <v/>
      </c>
      <c r="S1127" s="138" t="str" cm="1">
        <f t="array" ref="S1127">IF(ISBLANK(INDEX('Infraestruturas Recolha'!$AP$31:$AT$105,INT((ROWS($B$1:B151)-1)/5)+1,MOD(ROWS($B$1:B151)-1,5)+1)),"",INDEX('Infraestruturas Recolha'!$AP$31:$AT$105,INT((ROWS($B$1:B151)-1)/5)+1,MOD(ROWS($B$1:B151)-1,5)+1))</f>
        <v/>
      </c>
      <c r="T1127" s="138" t="str">
        <f>IF(OR(L1127="",'Infraestruturas Recolha'!$AQ$108="",'Infraestruturas Recolha'!$AQ$108="(máximo 300 carateres)"),"",'Infraestruturas Recolha'!$AQ$108)</f>
        <v/>
      </c>
    </row>
    <row r="1128" spans="1:20">
      <c r="A1128" s="24" t="str">
        <f>IF(I1128="","",IF(OR('Identificação da EG'!$B$7=0,'Identificação da EG'!$B$7=""),"",Capa!$C$10))</f>
        <v/>
      </c>
      <c r="B1128" s="24" t="str">
        <f>IF(I1128="","",IF(OR('Identificação da EG'!$B$7=0,'Identificação da EG'!$B$7=""),"",'Identificação da EG'!$B$7))</f>
        <v/>
      </c>
      <c r="C1128" s="24" t="str">
        <f>IF(I1128="","",IF(B1128="","",VLOOKUP(B1128,Auxiliar!$DK$23:$DL$45,2,0)))</f>
        <v/>
      </c>
      <c r="D1128" s="24" t="str">
        <f>IF(I1128="","",IF(OR('Identificação da EG'!$B$7=0,'Identificação da EG'!$B$7=""),"","Portugal"))</f>
        <v/>
      </c>
      <c r="E1128" s="24" t="str">
        <f>IF(I1128="","",'Identificação da EG'!$C$7)</f>
        <v/>
      </c>
      <c r="F1128" s="24" t="str">
        <f>IF(I1128="","",'Identificação da EG'!$E$7)</f>
        <v/>
      </c>
      <c r="G1128" s="24" t="str">
        <f t="shared" si="52"/>
        <v/>
      </c>
      <c r="H1128" s="24" t="str">
        <f>IF(I1128="","",'Identificação da EG'!$D$7)</f>
        <v/>
      </c>
      <c r="I1128" s="138" t="str">
        <f t="shared" si="54"/>
        <v/>
      </c>
      <c r="J1128" s="138" t="str">
        <v/>
      </c>
      <c r="K1128" s="138"/>
      <c r="L1128" s="138" t="str">
        <v/>
      </c>
      <c r="M1128" s="138"/>
      <c r="N1128" s="138"/>
      <c r="O1128" s="138" t="str">
        <v/>
      </c>
      <c r="P1128" s="138" t="str">
        <v/>
      </c>
      <c r="Q1128" s="138" t="str">
        <f>IF(L1127="","","Nº de alojamentos abrangidos")</f>
        <v/>
      </c>
      <c r="R1128" s="138" t="str">
        <f t="shared" si="53"/>
        <v/>
      </c>
      <c r="S1128" s="138" t="str" cm="1">
        <f t="array" ref="S1128">IF(ISBLANK(INDEX('Infraestruturas Recolha'!$AP$31:$AT$105,INT((ROWS($B$1:B152)-1)/5)+1,MOD(ROWS($B$1:B152)-1,5)+1)),"",INDEX('Infraestruturas Recolha'!$AP$31:$AT$105,INT((ROWS($B$1:B152)-1)/5)+1,MOD(ROWS($B$1:B152)-1,5)+1))</f>
        <v/>
      </c>
      <c r="T1128" s="138" t="str">
        <f>IF(OR(L1128="",'Infraestruturas Recolha'!$AQ$108="",'Infraestruturas Recolha'!$AQ$108="(máximo 300 carateres)"),"",'Infraestruturas Recolha'!$AQ$108)</f>
        <v/>
      </c>
    </row>
    <row r="1129" spans="1:20">
      <c r="A1129" s="24" t="str">
        <f>IF(I1129="","",IF(OR('Identificação da EG'!$B$7=0,'Identificação da EG'!$B$7=""),"",Capa!$C$10))</f>
        <v/>
      </c>
      <c r="B1129" s="24" t="str">
        <f>IF(I1129="","",IF(OR('Identificação da EG'!$B$7=0,'Identificação da EG'!$B$7=""),"",'Identificação da EG'!$B$7))</f>
        <v/>
      </c>
      <c r="C1129" s="24" t="str">
        <f>IF(I1129="","",IF(B1129="","",VLOOKUP(B1129,Auxiliar!$DK$23:$DL$45,2,0)))</f>
        <v/>
      </c>
      <c r="D1129" s="24" t="str">
        <f>IF(I1129="","",IF(OR('Identificação da EG'!$B$7=0,'Identificação da EG'!$B$7=""),"","Portugal"))</f>
        <v/>
      </c>
      <c r="E1129" s="24" t="str">
        <f>IF(I1129="","",'Identificação da EG'!$C$7)</f>
        <v/>
      </c>
      <c r="F1129" s="24" t="str">
        <f>IF(I1129="","",'Identificação da EG'!$E$7)</f>
        <v/>
      </c>
      <c r="G1129" s="24" t="str">
        <f t="shared" si="52"/>
        <v/>
      </c>
      <c r="H1129" s="24" t="str">
        <f>IF(I1129="","",'Identificação da EG'!$D$7)</f>
        <v/>
      </c>
      <c r="I1129" s="138" t="str">
        <f t="shared" si="54"/>
        <v/>
      </c>
      <c r="J1129" s="138" t="str">
        <v/>
      </c>
      <c r="K1129" s="138"/>
      <c r="L1129" s="138" t="str">
        <v/>
      </c>
      <c r="M1129" s="138"/>
      <c r="N1129" s="138"/>
      <c r="O1129" s="138" t="str">
        <v/>
      </c>
      <c r="P1129" s="138" t="str">
        <v/>
      </c>
      <c r="Q1129" s="138" t="str">
        <f>IF(L1127="","","Nº de estabelecimentos abrangidos")</f>
        <v/>
      </c>
      <c r="R1129" s="138" t="str">
        <f t="shared" si="53"/>
        <v/>
      </c>
      <c r="S1129" s="138" t="str" cm="1">
        <f t="array" ref="S1129">IF(ISBLANK(INDEX('Infraestruturas Recolha'!$AP$31:$AT$105,INT((ROWS($B$1:B153)-1)/5)+1,MOD(ROWS($B$1:B153)-1,5)+1)),"",INDEX('Infraestruturas Recolha'!$AP$31:$AT$105,INT((ROWS($B$1:B153)-1)/5)+1,MOD(ROWS($B$1:B153)-1,5)+1))</f>
        <v/>
      </c>
      <c r="T1129" s="138" t="str">
        <f>IF(OR(L1129="",'Infraestruturas Recolha'!$AQ$108="",'Infraestruturas Recolha'!$AQ$108="(máximo 300 carateres)"),"",'Infraestruturas Recolha'!$AQ$108)</f>
        <v/>
      </c>
    </row>
    <row r="1130" spans="1:20">
      <c r="A1130" s="24" t="str">
        <f>IF(I1130="","",IF(OR('Identificação da EG'!$B$7=0,'Identificação da EG'!$B$7=""),"",Capa!$C$10))</f>
        <v/>
      </c>
      <c r="B1130" s="24" t="str">
        <f>IF(I1130="","",IF(OR('Identificação da EG'!$B$7=0,'Identificação da EG'!$B$7=""),"",'Identificação da EG'!$B$7))</f>
        <v/>
      </c>
      <c r="C1130" s="24" t="str">
        <f>IF(I1130="","",IF(B1130="","",VLOOKUP(B1130,Auxiliar!$DK$23:$DL$45,2,0)))</f>
        <v/>
      </c>
      <c r="D1130" s="24" t="str">
        <f>IF(I1130="","",IF(OR('Identificação da EG'!$B$7=0,'Identificação da EG'!$B$7=""),"","Portugal"))</f>
        <v/>
      </c>
      <c r="E1130" s="24" t="str">
        <f>IF(I1130="","",'Identificação da EG'!$C$7)</f>
        <v/>
      </c>
      <c r="F1130" s="24" t="str">
        <f>IF(I1130="","",'Identificação da EG'!$E$7)</f>
        <v/>
      </c>
      <c r="G1130" s="24" t="str">
        <f t="shared" si="52"/>
        <v/>
      </c>
      <c r="H1130" s="24" t="str">
        <f>IF(I1130="","",'Identificação da EG'!$D$7)</f>
        <v/>
      </c>
      <c r="I1130" s="138" t="str">
        <f t="shared" si="54"/>
        <v/>
      </c>
      <c r="J1130" s="138" t="str">
        <v/>
      </c>
      <c r="K1130" s="138"/>
      <c r="L1130" s="138" t="str">
        <v/>
      </c>
      <c r="M1130" s="138"/>
      <c r="N1130" s="138"/>
      <c r="O1130" s="138" t="str">
        <v/>
      </c>
      <c r="P1130" s="138" t="str">
        <v/>
      </c>
      <c r="Q1130" s="138" t="str">
        <f>IF(L1128="","","Nº de alojamentos participantes")</f>
        <v/>
      </c>
      <c r="R1130" s="138" t="str">
        <f t="shared" si="53"/>
        <v/>
      </c>
      <c r="S1130" s="138" t="str" cm="1">
        <f t="array" ref="S1130">IF(ISBLANK(INDEX('Infraestruturas Recolha'!$AP$31:$AT$105,INT((ROWS($B$1:B154)-1)/5)+1,MOD(ROWS($B$1:B154)-1,5)+1)),"",INDEX('Infraestruturas Recolha'!$AP$31:$AT$105,INT((ROWS($B$1:B154)-1)/5)+1,MOD(ROWS($B$1:B154)-1,5)+1))</f>
        <v/>
      </c>
      <c r="T1130" s="138" t="str">
        <f>IF(OR(L1130="",'Infraestruturas Recolha'!$AQ$108="",'Infraestruturas Recolha'!$AQ$108="(máximo 300 carateres)"),"",'Infraestruturas Recolha'!$AQ$108)</f>
        <v/>
      </c>
    </row>
    <row r="1131" spans="1:20">
      <c r="A1131" s="24" t="str">
        <f>IF(I1131="","",IF(OR('Identificação da EG'!$B$7=0,'Identificação da EG'!$B$7=""),"",Capa!$C$10))</f>
        <v/>
      </c>
      <c r="B1131" s="24" t="str">
        <f>IF(I1131="","",IF(OR('Identificação da EG'!$B$7=0,'Identificação da EG'!$B$7=""),"",'Identificação da EG'!$B$7))</f>
        <v/>
      </c>
      <c r="C1131" s="24" t="str">
        <f>IF(I1131="","",IF(B1131="","",VLOOKUP(B1131,Auxiliar!$DK$23:$DL$45,2,0)))</f>
        <v/>
      </c>
      <c r="D1131" s="24" t="str">
        <f>IF(I1131="","",IF(OR('Identificação da EG'!$B$7=0,'Identificação da EG'!$B$7=""),"","Portugal"))</f>
        <v/>
      </c>
      <c r="E1131" s="24" t="str">
        <f>IF(I1131="","",'Identificação da EG'!$C$7)</f>
        <v/>
      </c>
      <c r="F1131" s="24" t="str">
        <f>IF(I1131="","",'Identificação da EG'!$E$7)</f>
        <v/>
      </c>
      <c r="G1131" s="24" t="str">
        <f t="shared" si="52"/>
        <v/>
      </c>
      <c r="H1131" s="24" t="str">
        <f>IF(I1131="","",'Identificação da EG'!$D$7)</f>
        <v/>
      </c>
      <c r="I1131" s="138" t="str">
        <f t="shared" si="54"/>
        <v/>
      </c>
      <c r="J1131" s="138" t="str">
        <v/>
      </c>
      <c r="K1131" s="138"/>
      <c r="L1131" s="138" t="str">
        <v/>
      </c>
      <c r="M1131" s="138"/>
      <c r="N1131" s="138"/>
      <c r="O1131" s="138" t="str">
        <v/>
      </c>
      <c r="P1131" s="138" t="str">
        <v/>
      </c>
      <c r="Q1131" s="138" t="str">
        <f>IF(L1129="","","Nº de estabelecimentos participantes")</f>
        <v/>
      </c>
      <c r="R1131" s="138" t="str">
        <f t="shared" si="53"/>
        <v/>
      </c>
      <c r="S1131" s="138" t="str" cm="1">
        <f t="array" ref="S1131">IF(ISBLANK(INDEX('Infraestruturas Recolha'!$AP$31:$AT$105,INT((ROWS($B$1:B155)-1)/5)+1,MOD(ROWS($B$1:B155)-1,5)+1)),"",INDEX('Infraestruturas Recolha'!$AP$31:$AT$105,INT((ROWS($B$1:B155)-1)/5)+1,MOD(ROWS($B$1:B155)-1,5)+1))</f>
        <v/>
      </c>
      <c r="T1131" s="138" t="str">
        <f>IF(OR(L1131="",'Infraestruturas Recolha'!$AQ$108="",'Infraestruturas Recolha'!$AQ$108="(máximo 300 carateres)"),"",'Infraestruturas Recolha'!$AQ$108)</f>
        <v/>
      </c>
    </row>
    <row r="1132" spans="1:20">
      <c r="A1132" s="24" t="str">
        <f>IF(I1132="","",IF(OR('Identificação da EG'!$B$7=0,'Identificação da EG'!$B$7=""),"",Capa!$C$10))</f>
        <v/>
      </c>
      <c r="B1132" s="24" t="str">
        <f>IF(I1132="","",IF(OR('Identificação da EG'!$B$7=0,'Identificação da EG'!$B$7=""),"",'Identificação da EG'!$B$7))</f>
        <v/>
      </c>
      <c r="C1132" s="24" t="str">
        <f>IF(I1132="","",IF(B1132="","",VLOOKUP(B1132,Auxiliar!$DK$23:$DL$45,2,0)))</f>
        <v/>
      </c>
      <c r="D1132" s="24" t="str">
        <f>IF(I1132="","",IF(OR('Identificação da EG'!$B$7=0,'Identificação da EG'!$B$7=""),"","Portugal"))</f>
        <v/>
      </c>
      <c r="E1132" s="24" t="str">
        <f>IF(I1132="","",'Identificação da EG'!$C$7)</f>
        <v/>
      </c>
      <c r="F1132" s="24" t="str">
        <f>IF(I1132="","",'Identificação da EG'!$E$7)</f>
        <v/>
      </c>
      <c r="G1132" s="24" t="str">
        <f t="shared" si="52"/>
        <v/>
      </c>
      <c r="H1132" s="24" t="str">
        <f>IF(I1132="","",'Identificação da EG'!$D$7)</f>
        <v/>
      </c>
      <c r="I1132" s="138" t="str">
        <f t="shared" si="54"/>
        <v/>
      </c>
      <c r="J1132" s="138" t="str">
        <v/>
      </c>
      <c r="K1132" s="138"/>
      <c r="L1132" s="138" t="str">
        <v/>
      </c>
      <c r="M1132" s="138"/>
      <c r="N1132" s="138"/>
      <c r="O1132" s="138" t="str">
        <v/>
      </c>
      <c r="P1132" s="138" t="str">
        <v/>
      </c>
      <c r="Q1132" s="138" t="str">
        <f>IF(L1132="","","Nº de pontos de recolha")</f>
        <v/>
      </c>
      <c r="R1132" s="138" t="str">
        <f t="shared" si="53"/>
        <v/>
      </c>
      <c r="S1132" s="138" t="str" cm="1">
        <f t="array" ref="S1132">IF(ISBLANK(INDEX('Infraestruturas Recolha'!$AP$31:$AT$105,INT((ROWS($B$1:B156)-1)/5)+1,MOD(ROWS($B$1:B156)-1,5)+1)),"",INDEX('Infraestruturas Recolha'!$AP$31:$AT$105,INT((ROWS($B$1:B156)-1)/5)+1,MOD(ROWS($B$1:B156)-1,5)+1))</f>
        <v/>
      </c>
      <c r="T1132" s="138" t="str">
        <f>IF(OR(L1132="",'Infraestruturas Recolha'!$AQ$108="",'Infraestruturas Recolha'!$AQ$108="(máximo 300 carateres)"),"",'Infraestruturas Recolha'!$AQ$108)</f>
        <v/>
      </c>
    </row>
    <row r="1133" spans="1:20">
      <c r="A1133" s="24" t="str">
        <f>IF(I1133="","",IF(OR('Identificação da EG'!$B$7=0,'Identificação da EG'!$B$7=""),"",Capa!$C$10))</f>
        <v/>
      </c>
      <c r="B1133" s="24" t="str">
        <f>IF(I1133="","",IF(OR('Identificação da EG'!$B$7=0,'Identificação da EG'!$B$7=""),"",'Identificação da EG'!$B$7))</f>
        <v/>
      </c>
      <c r="C1133" s="24" t="str">
        <f>IF(I1133="","",IF(B1133="","",VLOOKUP(B1133,Auxiliar!$DK$23:$DL$45,2,0)))</f>
        <v/>
      </c>
      <c r="D1133" s="24" t="str">
        <f>IF(I1133="","",IF(OR('Identificação da EG'!$B$7=0,'Identificação da EG'!$B$7=""),"","Portugal"))</f>
        <v/>
      </c>
      <c r="E1133" s="24" t="str">
        <f>IF(I1133="","",'Identificação da EG'!$C$7)</f>
        <v/>
      </c>
      <c r="F1133" s="24" t="str">
        <f>IF(I1133="","",'Identificação da EG'!$E$7)</f>
        <v/>
      </c>
      <c r="G1133" s="24" t="str">
        <f t="shared" si="52"/>
        <v/>
      </c>
      <c r="H1133" s="24" t="str">
        <f>IF(I1133="","",'Identificação da EG'!$D$7)</f>
        <v/>
      </c>
      <c r="I1133" s="138" t="str">
        <f t="shared" si="54"/>
        <v/>
      </c>
      <c r="J1133" s="138" t="str">
        <v/>
      </c>
      <c r="K1133" s="138"/>
      <c r="L1133" s="138" t="str">
        <v/>
      </c>
      <c r="M1133" s="138"/>
      <c r="N1133" s="138"/>
      <c r="O1133" s="138" t="str">
        <v/>
      </c>
      <c r="P1133" s="138" t="str">
        <v/>
      </c>
      <c r="Q1133" s="138" t="str">
        <f>IF(L1132="","","Nº de alojamentos abrangidos")</f>
        <v/>
      </c>
      <c r="R1133" s="138" t="str">
        <f t="shared" si="53"/>
        <v/>
      </c>
      <c r="S1133" s="138" t="str" cm="1">
        <f t="array" ref="S1133">IF(ISBLANK(INDEX('Infraestruturas Recolha'!$AP$31:$AT$105,INT((ROWS($B$1:B157)-1)/5)+1,MOD(ROWS($B$1:B157)-1,5)+1)),"",INDEX('Infraestruturas Recolha'!$AP$31:$AT$105,INT((ROWS($B$1:B157)-1)/5)+1,MOD(ROWS($B$1:B157)-1,5)+1))</f>
        <v/>
      </c>
      <c r="T1133" s="138" t="str">
        <f>IF(OR(L1133="",'Infraestruturas Recolha'!$AQ$108="",'Infraestruturas Recolha'!$AQ$108="(máximo 300 carateres)"),"",'Infraestruturas Recolha'!$AQ$108)</f>
        <v/>
      </c>
    </row>
    <row r="1134" spans="1:20">
      <c r="A1134" s="24" t="str">
        <f>IF(I1134="","",IF(OR('Identificação da EG'!$B$7=0,'Identificação da EG'!$B$7=""),"",Capa!$C$10))</f>
        <v/>
      </c>
      <c r="B1134" s="24" t="str">
        <f>IF(I1134="","",IF(OR('Identificação da EG'!$B$7=0,'Identificação da EG'!$B$7=""),"",'Identificação da EG'!$B$7))</f>
        <v/>
      </c>
      <c r="C1134" s="24" t="str">
        <f>IF(I1134="","",IF(B1134="","",VLOOKUP(B1134,Auxiliar!$DK$23:$DL$45,2,0)))</f>
        <v/>
      </c>
      <c r="D1134" s="24" t="str">
        <f>IF(I1134="","",IF(OR('Identificação da EG'!$B$7=0,'Identificação da EG'!$B$7=""),"","Portugal"))</f>
        <v/>
      </c>
      <c r="E1134" s="24" t="str">
        <f>IF(I1134="","",'Identificação da EG'!$C$7)</f>
        <v/>
      </c>
      <c r="F1134" s="24" t="str">
        <f>IF(I1134="","",'Identificação da EG'!$E$7)</f>
        <v/>
      </c>
      <c r="G1134" s="24" t="str">
        <f t="shared" si="52"/>
        <v/>
      </c>
      <c r="H1134" s="24" t="str">
        <f>IF(I1134="","",'Identificação da EG'!$D$7)</f>
        <v/>
      </c>
      <c r="I1134" s="138" t="str">
        <f t="shared" si="54"/>
        <v/>
      </c>
      <c r="J1134" s="138" t="str">
        <v/>
      </c>
      <c r="K1134" s="138"/>
      <c r="L1134" s="138" t="str">
        <v/>
      </c>
      <c r="M1134" s="138"/>
      <c r="N1134" s="138"/>
      <c r="O1134" s="138" t="str">
        <v/>
      </c>
      <c r="P1134" s="138" t="str">
        <v/>
      </c>
      <c r="Q1134" s="138" t="str">
        <f>IF(L1132="","","Nº de estabelecimentos abrangidos")</f>
        <v/>
      </c>
      <c r="R1134" s="138" t="str">
        <f t="shared" si="53"/>
        <v/>
      </c>
      <c r="S1134" s="138" t="str" cm="1">
        <f t="array" ref="S1134">IF(ISBLANK(INDEX('Infraestruturas Recolha'!$AP$31:$AT$105,INT((ROWS($B$1:B158)-1)/5)+1,MOD(ROWS($B$1:B158)-1,5)+1)),"",INDEX('Infraestruturas Recolha'!$AP$31:$AT$105,INT((ROWS($B$1:B158)-1)/5)+1,MOD(ROWS($B$1:B158)-1,5)+1))</f>
        <v/>
      </c>
      <c r="T1134" s="138" t="str">
        <f>IF(OR(L1134="",'Infraestruturas Recolha'!$AQ$108="",'Infraestruturas Recolha'!$AQ$108="(máximo 300 carateres)"),"",'Infraestruturas Recolha'!$AQ$108)</f>
        <v/>
      </c>
    </row>
    <row r="1135" spans="1:20">
      <c r="A1135" s="24" t="str">
        <f>IF(I1135="","",IF(OR('Identificação da EG'!$B$7=0,'Identificação da EG'!$B$7=""),"",Capa!$C$10))</f>
        <v/>
      </c>
      <c r="B1135" s="24" t="str">
        <f>IF(I1135="","",IF(OR('Identificação da EG'!$B$7=0,'Identificação da EG'!$B$7=""),"",'Identificação da EG'!$B$7))</f>
        <v/>
      </c>
      <c r="C1135" s="24" t="str">
        <f>IF(I1135="","",IF(B1135="","",VLOOKUP(B1135,Auxiliar!$DK$23:$DL$45,2,0)))</f>
        <v/>
      </c>
      <c r="D1135" s="24" t="str">
        <f>IF(I1135="","",IF(OR('Identificação da EG'!$B$7=0,'Identificação da EG'!$B$7=""),"","Portugal"))</f>
        <v/>
      </c>
      <c r="E1135" s="24" t="str">
        <f>IF(I1135="","",'Identificação da EG'!$C$7)</f>
        <v/>
      </c>
      <c r="F1135" s="24" t="str">
        <f>IF(I1135="","",'Identificação da EG'!$E$7)</f>
        <v/>
      </c>
      <c r="G1135" s="24" t="str">
        <f t="shared" si="52"/>
        <v/>
      </c>
      <c r="H1135" s="24" t="str">
        <f>IF(I1135="","",'Identificação da EG'!$D$7)</f>
        <v/>
      </c>
      <c r="I1135" s="138" t="str">
        <f t="shared" si="54"/>
        <v/>
      </c>
      <c r="J1135" s="138" t="str">
        <v/>
      </c>
      <c r="K1135" s="138"/>
      <c r="L1135" s="138" t="str">
        <v/>
      </c>
      <c r="M1135" s="138"/>
      <c r="N1135" s="138"/>
      <c r="O1135" s="138" t="str">
        <v/>
      </c>
      <c r="P1135" s="138" t="str">
        <v/>
      </c>
      <c r="Q1135" s="138" t="str">
        <f>IF(L1133="","","Nº de alojamentos participantes")</f>
        <v/>
      </c>
      <c r="R1135" s="138" t="str">
        <f t="shared" si="53"/>
        <v/>
      </c>
      <c r="S1135" s="138" t="str" cm="1">
        <f t="array" ref="S1135">IF(ISBLANK(INDEX('Infraestruturas Recolha'!$AP$31:$AT$105,INT((ROWS($B$1:B159)-1)/5)+1,MOD(ROWS($B$1:B159)-1,5)+1)),"",INDEX('Infraestruturas Recolha'!$AP$31:$AT$105,INT((ROWS($B$1:B159)-1)/5)+1,MOD(ROWS($B$1:B159)-1,5)+1))</f>
        <v/>
      </c>
      <c r="T1135" s="138" t="str">
        <f>IF(OR(L1135="",'Infraestruturas Recolha'!$AQ$108="",'Infraestruturas Recolha'!$AQ$108="(máximo 300 carateres)"),"",'Infraestruturas Recolha'!$AQ$108)</f>
        <v/>
      </c>
    </row>
    <row r="1136" spans="1:20">
      <c r="A1136" s="24" t="str">
        <f>IF(I1136="","",IF(OR('Identificação da EG'!$B$7=0,'Identificação da EG'!$B$7=""),"",Capa!$C$10))</f>
        <v/>
      </c>
      <c r="B1136" s="24" t="str">
        <f>IF(I1136="","",IF(OR('Identificação da EG'!$B$7=0,'Identificação da EG'!$B$7=""),"",'Identificação da EG'!$B$7))</f>
        <v/>
      </c>
      <c r="C1136" s="24" t="str">
        <f>IF(I1136="","",IF(B1136="","",VLOOKUP(B1136,Auxiliar!$DK$23:$DL$45,2,0)))</f>
        <v/>
      </c>
      <c r="D1136" s="24" t="str">
        <f>IF(I1136="","",IF(OR('Identificação da EG'!$B$7=0,'Identificação da EG'!$B$7=""),"","Portugal"))</f>
        <v/>
      </c>
      <c r="E1136" s="24" t="str">
        <f>IF(I1136="","",'Identificação da EG'!$C$7)</f>
        <v/>
      </c>
      <c r="F1136" s="24" t="str">
        <f>IF(I1136="","",'Identificação da EG'!$E$7)</f>
        <v/>
      </c>
      <c r="G1136" s="24" t="str">
        <f t="shared" si="52"/>
        <v/>
      </c>
      <c r="H1136" s="24" t="str">
        <f>IF(I1136="","",'Identificação da EG'!$D$7)</f>
        <v/>
      </c>
      <c r="I1136" s="138" t="str">
        <f t="shared" si="54"/>
        <v/>
      </c>
      <c r="J1136" s="138" t="str">
        <v/>
      </c>
      <c r="K1136" s="138"/>
      <c r="L1136" s="138" t="str">
        <v/>
      </c>
      <c r="M1136" s="138"/>
      <c r="N1136" s="138"/>
      <c r="O1136" s="138" t="str">
        <v/>
      </c>
      <c r="P1136" s="138" t="str">
        <v/>
      </c>
      <c r="Q1136" s="138" t="str">
        <f>IF(L1134="","","Nº de estabelecimentos participantes")</f>
        <v/>
      </c>
      <c r="R1136" s="138" t="str">
        <f t="shared" si="53"/>
        <v/>
      </c>
      <c r="S1136" s="138" t="str" cm="1">
        <f t="array" ref="S1136">IF(ISBLANK(INDEX('Infraestruturas Recolha'!$AP$31:$AT$105,INT((ROWS($B$1:B160)-1)/5)+1,MOD(ROWS($B$1:B160)-1,5)+1)),"",INDEX('Infraestruturas Recolha'!$AP$31:$AT$105,INT((ROWS($B$1:B160)-1)/5)+1,MOD(ROWS($B$1:B160)-1,5)+1))</f>
        <v/>
      </c>
      <c r="T1136" s="138" t="str">
        <f>IF(OR(L1136="",'Infraestruturas Recolha'!$AQ$108="",'Infraestruturas Recolha'!$AQ$108="(máximo 300 carateres)"),"",'Infraestruturas Recolha'!$AQ$108)</f>
        <v/>
      </c>
    </row>
    <row r="1137" spans="1:20">
      <c r="A1137" s="24" t="str">
        <f>IF(I1137="","",IF(OR('Identificação da EG'!$B$7=0,'Identificação da EG'!$B$7=""),"",Capa!$C$10))</f>
        <v/>
      </c>
      <c r="B1137" s="24" t="str">
        <f>IF(I1137="","",IF(OR('Identificação da EG'!$B$7=0,'Identificação da EG'!$B$7=""),"",'Identificação da EG'!$B$7))</f>
        <v/>
      </c>
      <c r="C1137" s="24" t="str">
        <f>IF(I1137="","",IF(B1137="","",VLOOKUP(B1137,Auxiliar!$DK$23:$DL$45,2,0)))</f>
        <v/>
      </c>
      <c r="D1137" s="24" t="str">
        <f>IF(I1137="","",IF(OR('Identificação da EG'!$B$7=0,'Identificação da EG'!$B$7=""),"","Portugal"))</f>
        <v/>
      </c>
      <c r="E1137" s="24" t="str">
        <f>IF(I1137="","",'Identificação da EG'!$C$7)</f>
        <v/>
      </c>
      <c r="F1137" s="24" t="str">
        <f>IF(I1137="","",'Identificação da EG'!$E$7)</f>
        <v/>
      </c>
      <c r="G1137" s="24" t="str">
        <f t="shared" si="52"/>
        <v/>
      </c>
      <c r="H1137" s="24" t="str">
        <f>IF(I1137="","",'Identificação da EG'!$D$7)</f>
        <v/>
      </c>
      <c r="I1137" s="138" t="str">
        <f t="shared" si="54"/>
        <v/>
      </c>
      <c r="J1137" s="138" t="str">
        <v/>
      </c>
      <c r="K1137" s="138"/>
      <c r="L1137" s="138" t="str">
        <v/>
      </c>
      <c r="M1137" s="138"/>
      <c r="N1137" s="138"/>
      <c r="O1137" s="138" t="str">
        <v/>
      </c>
      <c r="P1137" s="138" t="str">
        <v/>
      </c>
      <c r="Q1137" s="138" t="str">
        <f>IF(L1137="","","Nº de pontos de recolha")</f>
        <v/>
      </c>
      <c r="R1137" s="138" t="str">
        <f t="shared" si="53"/>
        <v/>
      </c>
      <c r="S1137" s="138" t="str" cm="1">
        <f t="array" ref="S1137">IF(ISBLANK(INDEX('Infraestruturas Recolha'!$AP$31:$AT$105,INT((ROWS($B$1:B161)-1)/5)+1,MOD(ROWS($B$1:B161)-1,5)+1)),"",INDEX('Infraestruturas Recolha'!$AP$31:$AT$105,INT((ROWS($B$1:B161)-1)/5)+1,MOD(ROWS($B$1:B161)-1,5)+1))</f>
        <v/>
      </c>
      <c r="T1137" s="138" t="str">
        <f>IF(OR(L1137="",'Infraestruturas Recolha'!$AQ$108="",'Infraestruturas Recolha'!$AQ$108="(máximo 300 carateres)"),"",'Infraestruturas Recolha'!$AQ$108)</f>
        <v/>
      </c>
    </row>
    <row r="1138" spans="1:20">
      <c r="A1138" s="24" t="str">
        <f>IF(I1138="","",IF(OR('Identificação da EG'!$B$7=0,'Identificação da EG'!$B$7=""),"",Capa!$C$10))</f>
        <v/>
      </c>
      <c r="B1138" s="24" t="str">
        <f>IF(I1138="","",IF(OR('Identificação da EG'!$B$7=0,'Identificação da EG'!$B$7=""),"",'Identificação da EG'!$B$7))</f>
        <v/>
      </c>
      <c r="C1138" s="24" t="str">
        <f>IF(I1138="","",IF(B1138="","",VLOOKUP(B1138,Auxiliar!$DK$23:$DL$45,2,0)))</f>
        <v/>
      </c>
      <c r="D1138" s="24" t="str">
        <f>IF(I1138="","",IF(OR('Identificação da EG'!$B$7=0,'Identificação da EG'!$B$7=""),"","Portugal"))</f>
        <v/>
      </c>
      <c r="E1138" s="24" t="str">
        <f>IF(I1138="","",'Identificação da EG'!$C$7)</f>
        <v/>
      </c>
      <c r="F1138" s="24" t="str">
        <f>IF(I1138="","",'Identificação da EG'!$E$7)</f>
        <v/>
      </c>
      <c r="G1138" s="24" t="str">
        <f t="shared" si="52"/>
        <v/>
      </c>
      <c r="H1138" s="24" t="str">
        <f>IF(I1138="","",'Identificação da EG'!$D$7)</f>
        <v/>
      </c>
      <c r="I1138" s="138" t="str">
        <f t="shared" si="54"/>
        <v/>
      </c>
      <c r="J1138" s="138" t="str">
        <v/>
      </c>
      <c r="K1138" s="138"/>
      <c r="L1138" s="138" t="str">
        <v/>
      </c>
      <c r="M1138" s="138"/>
      <c r="N1138" s="138"/>
      <c r="O1138" s="138" t="str">
        <v/>
      </c>
      <c r="P1138" s="138" t="str">
        <v/>
      </c>
      <c r="Q1138" s="138" t="str">
        <f>IF(L1137="","","Nº de alojamentos abrangidos")</f>
        <v/>
      </c>
      <c r="R1138" s="138" t="str">
        <f t="shared" si="53"/>
        <v/>
      </c>
      <c r="S1138" s="138" t="str" cm="1">
        <f t="array" ref="S1138">IF(ISBLANK(INDEX('Infraestruturas Recolha'!$AP$31:$AT$105,INT((ROWS($B$1:B162)-1)/5)+1,MOD(ROWS($B$1:B162)-1,5)+1)),"",INDEX('Infraestruturas Recolha'!$AP$31:$AT$105,INT((ROWS($B$1:B162)-1)/5)+1,MOD(ROWS($B$1:B162)-1,5)+1))</f>
        <v/>
      </c>
      <c r="T1138" s="138" t="str">
        <f>IF(OR(L1138="",'Infraestruturas Recolha'!$AQ$108="",'Infraestruturas Recolha'!$AQ$108="(máximo 300 carateres)"),"",'Infraestruturas Recolha'!$AQ$108)</f>
        <v/>
      </c>
    </row>
    <row r="1139" spans="1:20">
      <c r="A1139" s="24" t="str">
        <f>IF(I1139="","",IF(OR('Identificação da EG'!$B$7=0,'Identificação da EG'!$B$7=""),"",Capa!$C$10))</f>
        <v/>
      </c>
      <c r="B1139" s="24" t="str">
        <f>IF(I1139="","",IF(OR('Identificação da EG'!$B$7=0,'Identificação da EG'!$B$7=""),"",'Identificação da EG'!$B$7))</f>
        <v/>
      </c>
      <c r="C1139" s="24" t="str">
        <f>IF(I1139="","",IF(B1139="","",VLOOKUP(B1139,Auxiliar!$DK$23:$DL$45,2,0)))</f>
        <v/>
      </c>
      <c r="D1139" s="24" t="str">
        <f>IF(I1139="","",IF(OR('Identificação da EG'!$B$7=0,'Identificação da EG'!$B$7=""),"","Portugal"))</f>
        <v/>
      </c>
      <c r="E1139" s="24" t="str">
        <f>IF(I1139="","",'Identificação da EG'!$C$7)</f>
        <v/>
      </c>
      <c r="F1139" s="24" t="str">
        <f>IF(I1139="","",'Identificação da EG'!$E$7)</f>
        <v/>
      </c>
      <c r="G1139" s="24" t="str">
        <f t="shared" si="52"/>
        <v/>
      </c>
      <c r="H1139" s="24" t="str">
        <f>IF(I1139="","",'Identificação da EG'!$D$7)</f>
        <v/>
      </c>
      <c r="I1139" s="138" t="str">
        <f t="shared" si="54"/>
        <v/>
      </c>
      <c r="J1139" s="138" t="str">
        <v/>
      </c>
      <c r="K1139" s="138"/>
      <c r="L1139" s="138" t="str">
        <v/>
      </c>
      <c r="M1139" s="138"/>
      <c r="N1139" s="138"/>
      <c r="O1139" s="138" t="str">
        <v/>
      </c>
      <c r="P1139" s="138" t="str">
        <v/>
      </c>
      <c r="Q1139" s="138" t="str">
        <f>IF(L1137="","","Nº de estabelecimentos abrangidos")</f>
        <v/>
      </c>
      <c r="R1139" s="138" t="str">
        <f t="shared" si="53"/>
        <v/>
      </c>
      <c r="S1139" s="138" t="str" cm="1">
        <f t="array" ref="S1139">IF(ISBLANK(INDEX('Infraestruturas Recolha'!$AP$31:$AT$105,INT((ROWS($B$1:B163)-1)/5)+1,MOD(ROWS($B$1:B163)-1,5)+1)),"",INDEX('Infraestruturas Recolha'!$AP$31:$AT$105,INT((ROWS($B$1:B163)-1)/5)+1,MOD(ROWS($B$1:B163)-1,5)+1))</f>
        <v/>
      </c>
      <c r="T1139" s="138" t="str">
        <f>IF(OR(L1139="",'Infraestruturas Recolha'!$AQ$108="",'Infraestruturas Recolha'!$AQ$108="(máximo 300 carateres)"),"",'Infraestruturas Recolha'!$AQ$108)</f>
        <v/>
      </c>
    </row>
    <row r="1140" spans="1:20">
      <c r="A1140" s="24" t="str">
        <f>IF(I1140="","",IF(OR('Identificação da EG'!$B$7=0,'Identificação da EG'!$B$7=""),"",Capa!$C$10))</f>
        <v/>
      </c>
      <c r="B1140" s="24" t="str">
        <f>IF(I1140="","",IF(OR('Identificação da EG'!$B$7=0,'Identificação da EG'!$B$7=""),"",'Identificação da EG'!$B$7))</f>
        <v/>
      </c>
      <c r="C1140" s="24" t="str">
        <f>IF(I1140="","",IF(B1140="","",VLOOKUP(B1140,Auxiliar!$DK$23:$DL$45,2,0)))</f>
        <v/>
      </c>
      <c r="D1140" s="24" t="str">
        <f>IF(I1140="","",IF(OR('Identificação da EG'!$B$7=0,'Identificação da EG'!$B$7=""),"","Portugal"))</f>
        <v/>
      </c>
      <c r="E1140" s="24" t="str">
        <f>IF(I1140="","",'Identificação da EG'!$C$7)</f>
        <v/>
      </c>
      <c r="F1140" s="24" t="str">
        <f>IF(I1140="","",'Identificação da EG'!$E$7)</f>
        <v/>
      </c>
      <c r="G1140" s="24" t="str">
        <f t="shared" si="52"/>
        <v/>
      </c>
      <c r="H1140" s="24" t="str">
        <f>IF(I1140="","",'Identificação da EG'!$D$7)</f>
        <v/>
      </c>
      <c r="I1140" s="138" t="str">
        <f t="shared" si="54"/>
        <v/>
      </c>
      <c r="J1140" s="138" t="str">
        <v/>
      </c>
      <c r="K1140" s="138"/>
      <c r="L1140" s="138" t="str">
        <v/>
      </c>
      <c r="M1140" s="138"/>
      <c r="N1140" s="138"/>
      <c r="O1140" s="138" t="str">
        <v/>
      </c>
      <c r="P1140" s="138" t="str">
        <v/>
      </c>
      <c r="Q1140" s="138" t="str">
        <f>IF(L1138="","","Nº de alojamentos participantes")</f>
        <v/>
      </c>
      <c r="R1140" s="138" t="str">
        <f t="shared" si="53"/>
        <v/>
      </c>
      <c r="S1140" s="138" t="str" cm="1">
        <f t="array" ref="S1140">IF(ISBLANK(INDEX('Infraestruturas Recolha'!$AP$31:$AT$105,INT((ROWS($B$1:B164)-1)/5)+1,MOD(ROWS($B$1:B164)-1,5)+1)),"",INDEX('Infraestruturas Recolha'!$AP$31:$AT$105,INT((ROWS($B$1:B164)-1)/5)+1,MOD(ROWS($B$1:B164)-1,5)+1))</f>
        <v/>
      </c>
      <c r="T1140" s="138" t="str">
        <f>IF(OR(L1140="",'Infraestruturas Recolha'!$AQ$108="",'Infraestruturas Recolha'!$AQ$108="(máximo 300 carateres)"),"",'Infraestruturas Recolha'!$AQ$108)</f>
        <v/>
      </c>
    </row>
    <row r="1141" spans="1:20">
      <c r="A1141" s="24" t="str">
        <f>IF(I1141="","",IF(OR('Identificação da EG'!$B$7=0,'Identificação da EG'!$B$7=""),"",Capa!$C$10))</f>
        <v/>
      </c>
      <c r="B1141" s="24" t="str">
        <f>IF(I1141="","",IF(OR('Identificação da EG'!$B$7=0,'Identificação da EG'!$B$7=""),"",'Identificação da EG'!$B$7))</f>
        <v/>
      </c>
      <c r="C1141" s="24" t="str">
        <f>IF(I1141="","",IF(B1141="","",VLOOKUP(B1141,Auxiliar!$DK$23:$DL$45,2,0)))</f>
        <v/>
      </c>
      <c r="D1141" s="24" t="str">
        <f>IF(I1141="","",IF(OR('Identificação da EG'!$B$7=0,'Identificação da EG'!$B$7=""),"","Portugal"))</f>
        <v/>
      </c>
      <c r="E1141" s="24" t="str">
        <f>IF(I1141="","",'Identificação da EG'!$C$7)</f>
        <v/>
      </c>
      <c r="F1141" s="24" t="str">
        <f>IF(I1141="","",'Identificação da EG'!$E$7)</f>
        <v/>
      </c>
      <c r="G1141" s="24" t="str">
        <f t="shared" si="52"/>
        <v/>
      </c>
      <c r="H1141" s="24" t="str">
        <f>IF(I1141="","",'Identificação da EG'!$D$7)</f>
        <v/>
      </c>
      <c r="I1141" s="138" t="str">
        <f t="shared" si="54"/>
        <v/>
      </c>
      <c r="J1141" s="138" t="str">
        <v/>
      </c>
      <c r="K1141" s="138"/>
      <c r="L1141" s="138" t="str">
        <v/>
      </c>
      <c r="M1141" s="138"/>
      <c r="N1141" s="138"/>
      <c r="O1141" s="138" t="str">
        <v/>
      </c>
      <c r="P1141" s="138" t="str">
        <v/>
      </c>
      <c r="Q1141" s="138" t="str">
        <f>IF(L1139="","","Nº de estabelecimentos participantes")</f>
        <v/>
      </c>
      <c r="R1141" s="138" t="str">
        <f t="shared" si="53"/>
        <v/>
      </c>
      <c r="S1141" s="138" t="str" cm="1">
        <f t="array" ref="S1141">IF(ISBLANK(INDEX('Infraestruturas Recolha'!$AP$31:$AT$105,INT((ROWS($B$1:B165)-1)/5)+1,MOD(ROWS($B$1:B165)-1,5)+1)),"",INDEX('Infraestruturas Recolha'!$AP$31:$AT$105,INT((ROWS($B$1:B165)-1)/5)+1,MOD(ROWS($B$1:B165)-1,5)+1))</f>
        <v/>
      </c>
      <c r="T1141" s="138" t="str">
        <f>IF(OR(L1141="",'Infraestruturas Recolha'!$AQ$108="",'Infraestruturas Recolha'!$AQ$108="(máximo 300 carateres)"),"",'Infraestruturas Recolha'!$AQ$108)</f>
        <v/>
      </c>
    </row>
    <row r="1142" spans="1:20">
      <c r="A1142" s="24" t="str">
        <f>IF(I1142="","",IF(OR('Identificação da EG'!$B$7=0,'Identificação da EG'!$B$7=""),"",Capa!$C$10))</f>
        <v/>
      </c>
      <c r="B1142" s="24" t="str">
        <f>IF(I1142="","",IF(OR('Identificação da EG'!$B$7=0,'Identificação da EG'!$B$7=""),"",'Identificação da EG'!$B$7))</f>
        <v/>
      </c>
      <c r="C1142" s="24" t="str">
        <f>IF(I1142="","",IF(B1142="","",VLOOKUP(B1142,Auxiliar!$DK$23:$DL$45,2,0)))</f>
        <v/>
      </c>
      <c r="D1142" s="24" t="str">
        <f>IF(I1142="","",IF(OR('Identificação da EG'!$B$7=0,'Identificação da EG'!$B$7=""),"","Portugal"))</f>
        <v/>
      </c>
      <c r="E1142" s="24" t="str">
        <f>IF(I1142="","",'Identificação da EG'!$C$7)</f>
        <v/>
      </c>
      <c r="F1142" s="24" t="str">
        <f>IF(I1142="","",'Identificação da EG'!$E$7)</f>
        <v/>
      </c>
      <c r="G1142" s="24" t="str">
        <f t="shared" si="52"/>
        <v/>
      </c>
      <c r="H1142" s="24" t="str">
        <f>IF(I1142="","",'Identificação da EG'!$D$7)</f>
        <v/>
      </c>
      <c r="I1142" s="138" t="str">
        <f t="shared" si="54"/>
        <v/>
      </c>
      <c r="J1142" s="138" t="str">
        <v/>
      </c>
      <c r="K1142" s="138"/>
      <c r="L1142" s="138" t="str">
        <v/>
      </c>
      <c r="M1142" s="138"/>
      <c r="N1142" s="138"/>
      <c r="O1142" s="138" t="str">
        <v/>
      </c>
      <c r="P1142" s="138" t="str">
        <v/>
      </c>
      <c r="Q1142" s="138" t="str">
        <f>IF(L1142="","","Nº de pontos de recolha")</f>
        <v/>
      </c>
      <c r="R1142" s="138" t="str">
        <f t="shared" si="53"/>
        <v/>
      </c>
      <c r="S1142" s="138" t="str" cm="1">
        <f t="array" ref="S1142">IF(ISBLANK(INDEX('Infraestruturas Recolha'!$AP$31:$AT$105,INT((ROWS($B$1:B166)-1)/5)+1,MOD(ROWS($B$1:B166)-1,5)+1)),"",INDEX('Infraestruturas Recolha'!$AP$31:$AT$105,INT((ROWS($B$1:B166)-1)/5)+1,MOD(ROWS($B$1:B166)-1,5)+1))</f>
        <v/>
      </c>
      <c r="T1142" s="138" t="str">
        <f>IF(OR(L1142="",'Infraestruturas Recolha'!$AQ$108="",'Infraestruturas Recolha'!$AQ$108="(máximo 300 carateres)"),"",'Infraestruturas Recolha'!$AQ$108)</f>
        <v/>
      </c>
    </row>
    <row r="1143" spans="1:20">
      <c r="A1143" s="24" t="str">
        <f>IF(I1143="","",IF(OR('Identificação da EG'!$B$7=0,'Identificação da EG'!$B$7=""),"",Capa!$C$10))</f>
        <v/>
      </c>
      <c r="B1143" s="24" t="str">
        <f>IF(I1143="","",IF(OR('Identificação da EG'!$B$7=0,'Identificação da EG'!$B$7=""),"",'Identificação da EG'!$B$7))</f>
        <v/>
      </c>
      <c r="C1143" s="24" t="str">
        <f>IF(I1143="","",IF(B1143="","",VLOOKUP(B1143,Auxiliar!$DK$23:$DL$45,2,0)))</f>
        <v/>
      </c>
      <c r="D1143" s="24" t="str">
        <f>IF(I1143="","",IF(OR('Identificação da EG'!$B$7=0,'Identificação da EG'!$B$7=""),"","Portugal"))</f>
        <v/>
      </c>
      <c r="E1143" s="24" t="str">
        <f>IF(I1143="","",'Identificação da EG'!$C$7)</f>
        <v/>
      </c>
      <c r="F1143" s="24" t="str">
        <f>IF(I1143="","",'Identificação da EG'!$E$7)</f>
        <v/>
      </c>
      <c r="G1143" s="24" t="str">
        <f t="shared" si="52"/>
        <v/>
      </c>
      <c r="H1143" s="24" t="str">
        <f>IF(I1143="","",'Identificação da EG'!$D$7)</f>
        <v/>
      </c>
      <c r="I1143" s="138" t="str">
        <f t="shared" si="54"/>
        <v/>
      </c>
      <c r="J1143" s="138" t="str">
        <v/>
      </c>
      <c r="K1143" s="138"/>
      <c r="L1143" s="138" t="str">
        <v/>
      </c>
      <c r="M1143" s="138"/>
      <c r="N1143" s="138"/>
      <c r="O1143" s="138" t="str">
        <v/>
      </c>
      <c r="P1143" s="138" t="str">
        <v/>
      </c>
      <c r="Q1143" s="138" t="str">
        <f>IF(L1142="","","Nº de alojamentos abrangidos")</f>
        <v/>
      </c>
      <c r="R1143" s="138" t="str">
        <f t="shared" si="53"/>
        <v/>
      </c>
      <c r="S1143" s="138" t="str" cm="1">
        <f t="array" ref="S1143">IF(ISBLANK(INDEX('Infraestruturas Recolha'!$AP$31:$AT$105,INT((ROWS($B$1:B167)-1)/5)+1,MOD(ROWS($B$1:B167)-1,5)+1)),"",INDEX('Infraestruturas Recolha'!$AP$31:$AT$105,INT((ROWS($B$1:B167)-1)/5)+1,MOD(ROWS($B$1:B167)-1,5)+1))</f>
        <v/>
      </c>
      <c r="T1143" s="138" t="str">
        <f>IF(OR(L1143="",'Infraestruturas Recolha'!$AQ$108="",'Infraestruturas Recolha'!$AQ$108="(máximo 300 carateres)"),"",'Infraestruturas Recolha'!$AQ$108)</f>
        <v/>
      </c>
    </row>
    <row r="1144" spans="1:20">
      <c r="A1144" s="24" t="str">
        <f>IF(I1144="","",IF(OR('Identificação da EG'!$B$7=0,'Identificação da EG'!$B$7=""),"",Capa!$C$10))</f>
        <v/>
      </c>
      <c r="B1144" s="24" t="str">
        <f>IF(I1144="","",IF(OR('Identificação da EG'!$B$7=0,'Identificação da EG'!$B$7=""),"",'Identificação da EG'!$B$7))</f>
        <v/>
      </c>
      <c r="C1144" s="24" t="str">
        <f>IF(I1144="","",IF(B1144="","",VLOOKUP(B1144,Auxiliar!$DK$23:$DL$45,2,0)))</f>
        <v/>
      </c>
      <c r="D1144" s="24" t="str">
        <f>IF(I1144="","",IF(OR('Identificação da EG'!$B$7=0,'Identificação da EG'!$B$7=""),"","Portugal"))</f>
        <v/>
      </c>
      <c r="E1144" s="24" t="str">
        <f>IF(I1144="","",'Identificação da EG'!$C$7)</f>
        <v/>
      </c>
      <c r="F1144" s="24" t="str">
        <f>IF(I1144="","",'Identificação da EG'!$E$7)</f>
        <v/>
      </c>
      <c r="G1144" s="24" t="str">
        <f t="shared" si="52"/>
        <v/>
      </c>
      <c r="H1144" s="24" t="str">
        <f>IF(I1144="","",'Identificação da EG'!$D$7)</f>
        <v/>
      </c>
      <c r="I1144" s="138" t="str">
        <f t="shared" si="54"/>
        <v/>
      </c>
      <c r="J1144" s="138" t="str">
        <v/>
      </c>
      <c r="K1144" s="138"/>
      <c r="L1144" s="138" t="str">
        <v/>
      </c>
      <c r="M1144" s="138"/>
      <c r="N1144" s="138"/>
      <c r="O1144" s="138" t="str">
        <v/>
      </c>
      <c r="P1144" s="138" t="str">
        <v/>
      </c>
      <c r="Q1144" s="138" t="str">
        <f>IF(L1142="","","Nº de estabelecimentos abrangidos")</f>
        <v/>
      </c>
      <c r="R1144" s="138" t="str">
        <f t="shared" si="53"/>
        <v/>
      </c>
      <c r="S1144" s="138" t="str" cm="1">
        <f t="array" ref="S1144">IF(ISBLANK(INDEX('Infraestruturas Recolha'!$AP$31:$AT$105,INT((ROWS($B$1:B168)-1)/5)+1,MOD(ROWS($B$1:B168)-1,5)+1)),"",INDEX('Infraestruturas Recolha'!$AP$31:$AT$105,INT((ROWS($B$1:B168)-1)/5)+1,MOD(ROWS($B$1:B168)-1,5)+1))</f>
        <v/>
      </c>
      <c r="T1144" s="138" t="str">
        <f>IF(OR(L1144="",'Infraestruturas Recolha'!$AQ$108="",'Infraestruturas Recolha'!$AQ$108="(máximo 300 carateres)"),"",'Infraestruturas Recolha'!$AQ$108)</f>
        <v/>
      </c>
    </row>
    <row r="1145" spans="1:20">
      <c r="A1145" s="24" t="str">
        <f>IF(I1145="","",IF(OR('Identificação da EG'!$B$7=0,'Identificação da EG'!$B$7=""),"",Capa!$C$10))</f>
        <v/>
      </c>
      <c r="B1145" s="24" t="str">
        <f>IF(I1145="","",IF(OR('Identificação da EG'!$B$7=0,'Identificação da EG'!$B$7=""),"",'Identificação da EG'!$B$7))</f>
        <v/>
      </c>
      <c r="C1145" s="24" t="str">
        <f>IF(I1145="","",IF(B1145="","",VLOOKUP(B1145,Auxiliar!$DK$23:$DL$45,2,0)))</f>
        <v/>
      </c>
      <c r="D1145" s="24" t="str">
        <f>IF(I1145="","",IF(OR('Identificação da EG'!$B$7=0,'Identificação da EG'!$B$7=""),"","Portugal"))</f>
        <v/>
      </c>
      <c r="E1145" s="24" t="str">
        <f>IF(I1145="","",'Identificação da EG'!$C$7)</f>
        <v/>
      </c>
      <c r="F1145" s="24" t="str">
        <f>IF(I1145="","",'Identificação da EG'!$E$7)</f>
        <v/>
      </c>
      <c r="G1145" s="24" t="str">
        <f t="shared" si="52"/>
        <v/>
      </c>
      <c r="H1145" s="24" t="str">
        <f>IF(I1145="","",'Identificação da EG'!$D$7)</f>
        <v/>
      </c>
      <c r="I1145" s="138" t="str">
        <f t="shared" si="54"/>
        <v/>
      </c>
      <c r="J1145" s="138" t="str">
        <v/>
      </c>
      <c r="K1145" s="138"/>
      <c r="L1145" s="138" t="str">
        <v/>
      </c>
      <c r="M1145" s="138"/>
      <c r="N1145" s="138"/>
      <c r="O1145" s="138" t="str">
        <v/>
      </c>
      <c r="P1145" s="138" t="str">
        <v/>
      </c>
      <c r="Q1145" s="138" t="str">
        <f>IF(L1143="","","Nº de alojamentos participantes")</f>
        <v/>
      </c>
      <c r="R1145" s="138" t="str">
        <f t="shared" si="53"/>
        <v/>
      </c>
      <c r="S1145" s="138" t="str" cm="1">
        <f t="array" ref="S1145">IF(ISBLANK(INDEX('Infraestruturas Recolha'!$AP$31:$AT$105,INT((ROWS($B$1:B169)-1)/5)+1,MOD(ROWS($B$1:B169)-1,5)+1)),"",INDEX('Infraestruturas Recolha'!$AP$31:$AT$105,INT((ROWS($B$1:B169)-1)/5)+1,MOD(ROWS($B$1:B169)-1,5)+1))</f>
        <v/>
      </c>
      <c r="T1145" s="138" t="str">
        <f>IF(OR(L1145="",'Infraestruturas Recolha'!$AQ$108="",'Infraestruturas Recolha'!$AQ$108="(máximo 300 carateres)"),"",'Infraestruturas Recolha'!$AQ$108)</f>
        <v/>
      </c>
    </row>
    <row r="1146" spans="1:20">
      <c r="A1146" s="24" t="str">
        <f>IF(I1146="","",IF(OR('Identificação da EG'!$B$7=0,'Identificação da EG'!$B$7=""),"",Capa!$C$10))</f>
        <v/>
      </c>
      <c r="B1146" s="24" t="str">
        <f>IF(I1146="","",IF(OR('Identificação da EG'!$B$7=0,'Identificação da EG'!$B$7=""),"",'Identificação da EG'!$B$7))</f>
        <v/>
      </c>
      <c r="C1146" s="24" t="str">
        <f>IF(I1146="","",IF(B1146="","",VLOOKUP(B1146,Auxiliar!$DK$23:$DL$45,2,0)))</f>
        <v/>
      </c>
      <c r="D1146" s="24" t="str">
        <f>IF(I1146="","",IF(OR('Identificação da EG'!$B$7=0,'Identificação da EG'!$B$7=""),"","Portugal"))</f>
        <v/>
      </c>
      <c r="E1146" s="24" t="str">
        <f>IF(I1146="","",'Identificação da EG'!$C$7)</f>
        <v/>
      </c>
      <c r="F1146" s="24" t="str">
        <f>IF(I1146="","",'Identificação da EG'!$E$7)</f>
        <v/>
      </c>
      <c r="G1146" s="24" t="str">
        <f t="shared" si="52"/>
        <v/>
      </c>
      <c r="H1146" s="24" t="str">
        <f>IF(I1146="","",'Identificação da EG'!$D$7)</f>
        <v/>
      </c>
      <c r="I1146" s="138" t="str">
        <f t="shared" si="54"/>
        <v/>
      </c>
      <c r="J1146" s="138" t="str">
        <v/>
      </c>
      <c r="K1146" s="138"/>
      <c r="L1146" s="138" t="str">
        <v/>
      </c>
      <c r="M1146" s="138"/>
      <c r="N1146" s="138"/>
      <c r="O1146" s="138" t="str">
        <v/>
      </c>
      <c r="P1146" s="138" t="str">
        <v/>
      </c>
      <c r="Q1146" s="138" t="str">
        <f>IF(L1144="","","Nº de estabelecimentos participantes")</f>
        <v/>
      </c>
      <c r="R1146" s="138" t="str">
        <f t="shared" si="53"/>
        <v/>
      </c>
      <c r="S1146" s="138" t="str" cm="1">
        <f t="array" ref="S1146">IF(ISBLANK(INDEX('Infraestruturas Recolha'!$AP$31:$AT$105,INT((ROWS($B$1:B170)-1)/5)+1,MOD(ROWS($B$1:B170)-1,5)+1)),"",INDEX('Infraestruturas Recolha'!$AP$31:$AT$105,INT((ROWS($B$1:B170)-1)/5)+1,MOD(ROWS($B$1:B170)-1,5)+1))</f>
        <v/>
      </c>
      <c r="T1146" s="138" t="str">
        <f>IF(OR(L1146="",'Infraestruturas Recolha'!$AQ$108="",'Infraestruturas Recolha'!$AQ$108="(máximo 300 carateres)"),"",'Infraestruturas Recolha'!$AQ$108)</f>
        <v/>
      </c>
    </row>
    <row r="1147" spans="1:20">
      <c r="A1147" s="24" t="str">
        <f>IF(I1147="","",IF(OR('Identificação da EG'!$B$7=0,'Identificação da EG'!$B$7=""),"",Capa!$C$10))</f>
        <v/>
      </c>
      <c r="B1147" s="24" t="str">
        <f>IF(I1147="","",IF(OR('Identificação da EG'!$B$7=0,'Identificação da EG'!$B$7=""),"",'Identificação da EG'!$B$7))</f>
        <v/>
      </c>
      <c r="C1147" s="24" t="str">
        <f>IF(I1147="","",IF(B1147="","",VLOOKUP(B1147,Auxiliar!$DK$23:$DL$45,2,0)))</f>
        <v/>
      </c>
      <c r="D1147" s="24" t="str">
        <f>IF(I1147="","",IF(OR('Identificação da EG'!$B$7=0,'Identificação da EG'!$B$7=""),"","Portugal"))</f>
        <v/>
      </c>
      <c r="E1147" s="24" t="str">
        <f>IF(I1147="","",'Identificação da EG'!$C$7)</f>
        <v/>
      </c>
      <c r="F1147" s="24" t="str">
        <f>IF(I1147="","",'Identificação da EG'!$E$7)</f>
        <v/>
      </c>
      <c r="G1147" s="24" t="str">
        <f t="shared" si="52"/>
        <v/>
      </c>
      <c r="H1147" s="24" t="str">
        <f>IF(I1147="","",'Identificação da EG'!$D$7)</f>
        <v/>
      </c>
      <c r="I1147" s="138" t="str">
        <f t="shared" si="54"/>
        <v/>
      </c>
      <c r="J1147" s="138" t="str">
        <v/>
      </c>
      <c r="K1147" s="138"/>
      <c r="L1147" s="138" t="str">
        <v/>
      </c>
      <c r="M1147" s="138"/>
      <c r="N1147" s="138"/>
      <c r="O1147" s="138" t="str">
        <v/>
      </c>
      <c r="P1147" s="138" t="str">
        <v/>
      </c>
      <c r="Q1147" s="138" t="str">
        <f>IF(L1147="","","Nº de pontos de recolha")</f>
        <v/>
      </c>
      <c r="R1147" s="138" t="str">
        <f t="shared" si="53"/>
        <v/>
      </c>
      <c r="S1147" s="138" t="str" cm="1">
        <f t="array" ref="S1147">IF(ISBLANK(INDEX('Infraestruturas Recolha'!$AP$31:$AT$105,INT((ROWS($B$1:B171)-1)/5)+1,MOD(ROWS($B$1:B171)-1,5)+1)),"",INDEX('Infraestruturas Recolha'!$AP$31:$AT$105,INT((ROWS($B$1:B171)-1)/5)+1,MOD(ROWS($B$1:B171)-1,5)+1))</f>
        <v/>
      </c>
      <c r="T1147" s="138" t="str">
        <f>IF(OR(L1147="",'Infraestruturas Recolha'!$AQ$108="",'Infraestruturas Recolha'!$AQ$108="(máximo 300 carateres)"),"",'Infraestruturas Recolha'!$AQ$108)</f>
        <v/>
      </c>
    </row>
    <row r="1148" spans="1:20">
      <c r="A1148" s="24" t="str">
        <f>IF(I1148="","",IF(OR('Identificação da EG'!$B$7=0,'Identificação da EG'!$B$7=""),"",Capa!$C$10))</f>
        <v/>
      </c>
      <c r="B1148" s="24" t="str">
        <f>IF(I1148="","",IF(OR('Identificação da EG'!$B$7=0,'Identificação da EG'!$B$7=""),"",'Identificação da EG'!$B$7))</f>
        <v/>
      </c>
      <c r="C1148" s="24" t="str">
        <f>IF(I1148="","",IF(B1148="","",VLOOKUP(B1148,Auxiliar!$DK$23:$DL$45,2,0)))</f>
        <v/>
      </c>
      <c r="D1148" s="24" t="str">
        <f>IF(I1148="","",IF(OR('Identificação da EG'!$B$7=0,'Identificação da EG'!$B$7=""),"","Portugal"))</f>
        <v/>
      </c>
      <c r="E1148" s="24" t="str">
        <f>IF(I1148="","",'Identificação da EG'!$C$7)</f>
        <v/>
      </c>
      <c r="F1148" s="24" t="str">
        <f>IF(I1148="","",'Identificação da EG'!$E$7)</f>
        <v/>
      </c>
      <c r="G1148" s="24" t="str">
        <f t="shared" si="52"/>
        <v/>
      </c>
      <c r="H1148" s="24" t="str">
        <f>IF(I1148="","",'Identificação da EG'!$D$7)</f>
        <v/>
      </c>
      <c r="I1148" s="138" t="str">
        <f t="shared" si="54"/>
        <v/>
      </c>
      <c r="J1148" s="138" t="str">
        <v/>
      </c>
      <c r="K1148" s="138"/>
      <c r="L1148" s="138" t="str">
        <v/>
      </c>
      <c r="M1148" s="138"/>
      <c r="N1148" s="138"/>
      <c r="O1148" s="138" t="str">
        <v/>
      </c>
      <c r="P1148" s="138" t="str">
        <v/>
      </c>
      <c r="Q1148" s="138" t="str">
        <f>IF(L1147="","","Nº de alojamentos abrangidos")</f>
        <v/>
      </c>
      <c r="R1148" s="138" t="str">
        <f t="shared" si="53"/>
        <v/>
      </c>
      <c r="S1148" s="138" t="str" cm="1">
        <f t="array" ref="S1148">IF(ISBLANK(INDEX('Infraestruturas Recolha'!$AP$31:$AT$105,INT((ROWS($B$1:B172)-1)/5)+1,MOD(ROWS($B$1:B172)-1,5)+1)),"",INDEX('Infraestruturas Recolha'!$AP$31:$AT$105,INT((ROWS($B$1:B172)-1)/5)+1,MOD(ROWS($B$1:B172)-1,5)+1))</f>
        <v/>
      </c>
      <c r="T1148" s="138" t="str">
        <f>IF(OR(L1148="",'Infraestruturas Recolha'!$AQ$108="",'Infraestruturas Recolha'!$AQ$108="(máximo 300 carateres)"),"",'Infraestruturas Recolha'!$AQ$108)</f>
        <v/>
      </c>
    </row>
    <row r="1149" spans="1:20">
      <c r="A1149" s="24" t="str">
        <f>IF(I1149="","",IF(OR('Identificação da EG'!$B$7=0,'Identificação da EG'!$B$7=""),"",Capa!$C$10))</f>
        <v/>
      </c>
      <c r="B1149" s="24" t="str">
        <f>IF(I1149="","",IF(OR('Identificação da EG'!$B$7=0,'Identificação da EG'!$B$7=""),"",'Identificação da EG'!$B$7))</f>
        <v/>
      </c>
      <c r="C1149" s="24" t="str">
        <f>IF(I1149="","",IF(B1149="","",VLOOKUP(B1149,Auxiliar!$DK$23:$DL$45,2,0)))</f>
        <v/>
      </c>
      <c r="D1149" s="24" t="str">
        <f>IF(I1149="","",IF(OR('Identificação da EG'!$B$7=0,'Identificação da EG'!$B$7=""),"","Portugal"))</f>
        <v/>
      </c>
      <c r="E1149" s="24" t="str">
        <f>IF(I1149="","",'Identificação da EG'!$C$7)</f>
        <v/>
      </c>
      <c r="F1149" s="24" t="str">
        <f>IF(I1149="","",'Identificação da EG'!$E$7)</f>
        <v/>
      </c>
      <c r="G1149" s="24" t="str">
        <f t="shared" si="52"/>
        <v/>
      </c>
      <c r="H1149" s="24" t="str">
        <f>IF(I1149="","",'Identificação da EG'!$D$7)</f>
        <v/>
      </c>
      <c r="I1149" s="138" t="str">
        <f t="shared" si="54"/>
        <v/>
      </c>
      <c r="J1149" s="138" t="str">
        <v/>
      </c>
      <c r="K1149" s="138"/>
      <c r="L1149" s="138" t="str">
        <v/>
      </c>
      <c r="M1149" s="138"/>
      <c r="N1149" s="138"/>
      <c r="O1149" s="138" t="str">
        <v/>
      </c>
      <c r="P1149" s="138" t="str">
        <v/>
      </c>
      <c r="Q1149" s="138" t="str">
        <f>IF(L1147="","","Nº de estabelecimentos abrangidos")</f>
        <v/>
      </c>
      <c r="R1149" s="138" t="str">
        <f t="shared" si="53"/>
        <v/>
      </c>
      <c r="S1149" s="138" t="str" cm="1">
        <f t="array" ref="S1149">IF(ISBLANK(INDEX('Infraestruturas Recolha'!$AP$31:$AT$105,INT((ROWS($B$1:B173)-1)/5)+1,MOD(ROWS($B$1:B173)-1,5)+1)),"",INDEX('Infraestruturas Recolha'!$AP$31:$AT$105,INT((ROWS($B$1:B173)-1)/5)+1,MOD(ROWS($B$1:B173)-1,5)+1))</f>
        <v/>
      </c>
      <c r="T1149" s="138" t="str">
        <f>IF(OR(L1149="",'Infraestruturas Recolha'!$AQ$108="",'Infraestruturas Recolha'!$AQ$108="(máximo 300 carateres)"),"",'Infraestruturas Recolha'!$AQ$108)</f>
        <v/>
      </c>
    </row>
    <row r="1150" spans="1:20">
      <c r="A1150" s="24" t="str">
        <f>IF(I1150="","",IF(OR('Identificação da EG'!$B$7=0,'Identificação da EG'!$B$7=""),"",Capa!$C$10))</f>
        <v/>
      </c>
      <c r="B1150" s="24" t="str">
        <f>IF(I1150="","",IF(OR('Identificação da EG'!$B$7=0,'Identificação da EG'!$B$7=""),"",'Identificação da EG'!$B$7))</f>
        <v/>
      </c>
      <c r="C1150" s="24" t="str">
        <f>IF(I1150="","",IF(B1150="","",VLOOKUP(B1150,Auxiliar!$DK$23:$DL$45,2,0)))</f>
        <v/>
      </c>
      <c r="D1150" s="24" t="str">
        <f>IF(I1150="","",IF(OR('Identificação da EG'!$B$7=0,'Identificação da EG'!$B$7=""),"","Portugal"))</f>
        <v/>
      </c>
      <c r="E1150" s="24" t="str">
        <f>IF(I1150="","",'Identificação da EG'!$C$7)</f>
        <v/>
      </c>
      <c r="F1150" s="24" t="str">
        <f>IF(I1150="","",'Identificação da EG'!$E$7)</f>
        <v/>
      </c>
      <c r="G1150" s="24" t="str">
        <f t="shared" si="52"/>
        <v/>
      </c>
      <c r="H1150" s="24" t="str">
        <f>IF(I1150="","",'Identificação da EG'!$D$7)</f>
        <v/>
      </c>
      <c r="I1150" s="138" t="str">
        <f t="shared" si="54"/>
        <v/>
      </c>
      <c r="J1150" s="138" t="str">
        <v/>
      </c>
      <c r="K1150" s="138"/>
      <c r="L1150" s="138" t="str">
        <v/>
      </c>
      <c r="M1150" s="138"/>
      <c r="N1150" s="138"/>
      <c r="O1150" s="138" t="str">
        <v/>
      </c>
      <c r="P1150" s="138" t="str">
        <v/>
      </c>
      <c r="Q1150" s="138" t="str">
        <f>IF(L1148="","","Nº de alojamentos participantes")</f>
        <v/>
      </c>
      <c r="R1150" s="138" t="str">
        <f t="shared" si="53"/>
        <v/>
      </c>
      <c r="S1150" s="138" t="str" cm="1">
        <f t="array" ref="S1150">IF(ISBLANK(INDEX('Infraestruturas Recolha'!$AP$31:$AT$105,INT((ROWS($B$1:B174)-1)/5)+1,MOD(ROWS($B$1:B174)-1,5)+1)),"",INDEX('Infraestruturas Recolha'!$AP$31:$AT$105,INT((ROWS($B$1:B174)-1)/5)+1,MOD(ROWS($B$1:B174)-1,5)+1))</f>
        <v/>
      </c>
      <c r="T1150" s="138" t="str">
        <f>IF(OR(L1150="",'Infraestruturas Recolha'!$AQ$108="",'Infraestruturas Recolha'!$AQ$108="(máximo 300 carateres)"),"",'Infraestruturas Recolha'!$AQ$108)</f>
        <v/>
      </c>
    </row>
    <row r="1151" spans="1:20">
      <c r="A1151" s="24" t="str">
        <f>IF(I1151="","",IF(OR('Identificação da EG'!$B$7=0,'Identificação da EG'!$B$7=""),"",Capa!$C$10))</f>
        <v/>
      </c>
      <c r="B1151" s="24" t="str">
        <f>IF(I1151="","",IF(OR('Identificação da EG'!$B$7=0,'Identificação da EG'!$B$7=""),"",'Identificação da EG'!$B$7))</f>
        <v/>
      </c>
      <c r="C1151" s="24" t="str">
        <f>IF(I1151="","",IF(B1151="","",VLOOKUP(B1151,Auxiliar!$DK$23:$DL$45,2,0)))</f>
        <v/>
      </c>
      <c r="D1151" s="24" t="str">
        <f>IF(I1151="","",IF(OR('Identificação da EG'!$B$7=0,'Identificação da EG'!$B$7=""),"","Portugal"))</f>
        <v/>
      </c>
      <c r="E1151" s="24" t="str">
        <f>IF(I1151="","",'Identificação da EG'!$C$7)</f>
        <v/>
      </c>
      <c r="F1151" s="24" t="str">
        <f>IF(I1151="","",'Identificação da EG'!$E$7)</f>
        <v/>
      </c>
      <c r="G1151" s="24" t="str">
        <f t="shared" si="52"/>
        <v/>
      </c>
      <c r="H1151" s="24" t="str">
        <f>IF(I1151="","",'Identificação da EG'!$D$7)</f>
        <v/>
      </c>
      <c r="I1151" s="138" t="str">
        <f t="shared" si="54"/>
        <v/>
      </c>
      <c r="J1151" s="138" t="str">
        <v/>
      </c>
      <c r="K1151" s="138"/>
      <c r="L1151" s="138" t="str">
        <v/>
      </c>
      <c r="M1151" s="138"/>
      <c r="N1151" s="138"/>
      <c r="O1151" s="138" t="str">
        <v/>
      </c>
      <c r="P1151" s="138" t="str">
        <v/>
      </c>
      <c r="Q1151" s="138" t="str">
        <f>IF(L1149="","","Nº de estabelecimentos participantes")</f>
        <v/>
      </c>
      <c r="R1151" s="138" t="str">
        <f t="shared" si="53"/>
        <v/>
      </c>
      <c r="S1151" s="138" t="str" cm="1">
        <f t="array" ref="S1151">IF(ISBLANK(INDEX('Infraestruturas Recolha'!$AP$31:$AT$105,INT((ROWS($B$1:B175)-1)/5)+1,MOD(ROWS($B$1:B175)-1,5)+1)),"",INDEX('Infraestruturas Recolha'!$AP$31:$AT$105,INT((ROWS($B$1:B175)-1)/5)+1,MOD(ROWS($B$1:B175)-1,5)+1))</f>
        <v/>
      </c>
      <c r="T1151" s="138" t="str">
        <f>IF(OR(L1151="",'Infraestruturas Recolha'!$AQ$108="",'Infraestruturas Recolha'!$AQ$108="(máximo 300 carateres)"),"",'Infraestruturas Recolha'!$AQ$108)</f>
        <v/>
      </c>
    </row>
    <row r="1152" spans="1:20">
      <c r="A1152" s="24" t="str">
        <f>IF(I1152="","",IF(OR('Identificação da EG'!$B$7=0,'Identificação da EG'!$B$7=""),"",Capa!$C$10))</f>
        <v/>
      </c>
      <c r="B1152" s="24" t="str">
        <f>IF(I1152="","",IF(OR('Identificação da EG'!$B$7=0,'Identificação da EG'!$B$7=""),"",'Identificação da EG'!$B$7))</f>
        <v/>
      </c>
      <c r="C1152" s="24" t="str">
        <f>IF(I1152="","",IF(B1152="","",VLOOKUP(B1152,Auxiliar!$DK$23:$DL$45,2,0)))</f>
        <v/>
      </c>
      <c r="D1152" s="24" t="str">
        <f>IF(I1152="","",IF(OR('Identificação da EG'!$B$7=0,'Identificação da EG'!$B$7=""),"","Portugal"))</f>
        <v/>
      </c>
      <c r="E1152" s="24" t="str">
        <f>IF(I1152="","",'Identificação da EG'!$C$7)</f>
        <v/>
      </c>
      <c r="F1152" s="24" t="str">
        <f>IF(I1152="","",'Identificação da EG'!$E$7)</f>
        <v/>
      </c>
      <c r="G1152" s="24" t="str">
        <f t="shared" si="52"/>
        <v/>
      </c>
      <c r="H1152" s="24" t="str">
        <f>IF(I1152="","",'Identificação da EG'!$D$7)</f>
        <v/>
      </c>
      <c r="I1152" s="138" t="str">
        <f t="shared" si="54"/>
        <v/>
      </c>
      <c r="J1152" s="138" t="str">
        <v/>
      </c>
      <c r="K1152" s="138"/>
      <c r="L1152" s="138" t="str">
        <v/>
      </c>
      <c r="M1152" s="138"/>
      <c r="N1152" s="138"/>
      <c r="O1152" s="138" t="str">
        <v/>
      </c>
      <c r="P1152" s="138" t="str">
        <v/>
      </c>
      <c r="Q1152" s="138" t="str">
        <f>IF(L1152="","","Nº de pontos de recolha")</f>
        <v/>
      </c>
      <c r="R1152" s="138" t="str">
        <f t="shared" si="53"/>
        <v/>
      </c>
      <c r="S1152" s="138" t="str" cm="1">
        <f t="array" ref="S1152">IF(ISBLANK(INDEX('Infraestruturas Recolha'!$AP$31:$AT$105,INT((ROWS($B$1:B176)-1)/5)+1,MOD(ROWS($B$1:B176)-1,5)+1)),"",INDEX('Infraestruturas Recolha'!$AP$31:$AT$105,INT((ROWS($B$1:B176)-1)/5)+1,MOD(ROWS($B$1:B176)-1,5)+1))</f>
        <v/>
      </c>
      <c r="T1152" s="138" t="str">
        <f>IF(OR(L1152="",'Infraestruturas Recolha'!$AQ$108="",'Infraestruturas Recolha'!$AQ$108="(máximo 300 carateres)"),"",'Infraestruturas Recolha'!$AQ$108)</f>
        <v/>
      </c>
    </row>
    <row r="1153" spans="1:20">
      <c r="A1153" s="24" t="str">
        <f>IF(I1153="","",IF(OR('Identificação da EG'!$B$7=0,'Identificação da EG'!$B$7=""),"",Capa!$C$10))</f>
        <v/>
      </c>
      <c r="B1153" s="24" t="str">
        <f>IF(I1153="","",IF(OR('Identificação da EG'!$B$7=0,'Identificação da EG'!$B$7=""),"",'Identificação da EG'!$B$7))</f>
        <v/>
      </c>
      <c r="C1153" s="24" t="str">
        <f>IF(I1153="","",IF(B1153="","",VLOOKUP(B1153,Auxiliar!$DK$23:$DL$45,2,0)))</f>
        <v/>
      </c>
      <c r="D1153" s="24" t="str">
        <f>IF(I1153="","",IF(OR('Identificação da EG'!$B$7=0,'Identificação da EG'!$B$7=""),"","Portugal"))</f>
        <v/>
      </c>
      <c r="E1153" s="24" t="str">
        <f>IF(I1153="","",'Identificação da EG'!$C$7)</f>
        <v/>
      </c>
      <c r="F1153" s="24" t="str">
        <f>IF(I1153="","",'Identificação da EG'!$E$7)</f>
        <v/>
      </c>
      <c r="G1153" s="24" t="str">
        <f t="shared" si="52"/>
        <v/>
      </c>
      <c r="H1153" s="24" t="str">
        <f>IF(I1153="","",'Identificação da EG'!$D$7)</f>
        <v/>
      </c>
      <c r="I1153" s="138" t="str">
        <f t="shared" si="54"/>
        <v/>
      </c>
      <c r="J1153" s="138" t="str">
        <v/>
      </c>
      <c r="K1153" s="138"/>
      <c r="L1153" s="138" t="str">
        <v/>
      </c>
      <c r="M1153" s="138"/>
      <c r="N1153" s="138"/>
      <c r="O1153" s="138" t="str">
        <v/>
      </c>
      <c r="P1153" s="138" t="str">
        <v/>
      </c>
      <c r="Q1153" s="138" t="str">
        <f>IF(L1152="","","Nº de alojamentos abrangidos")</f>
        <v/>
      </c>
      <c r="R1153" s="138" t="str">
        <f t="shared" si="53"/>
        <v/>
      </c>
      <c r="S1153" s="138" t="str" cm="1">
        <f t="array" ref="S1153">IF(ISBLANK(INDEX('Infraestruturas Recolha'!$AP$31:$AT$105,INT((ROWS($B$1:B177)-1)/5)+1,MOD(ROWS($B$1:B177)-1,5)+1)),"",INDEX('Infraestruturas Recolha'!$AP$31:$AT$105,INT((ROWS($B$1:B177)-1)/5)+1,MOD(ROWS($B$1:B177)-1,5)+1))</f>
        <v/>
      </c>
      <c r="T1153" s="138" t="str">
        <f>IF(OR(L1153="",'Infraestruturas Recolha'!$AQ$108="",'Infraestruturas Recolha'!$AQ$108="(máximo 300 carateres)"),"",'Infraestruturas Recolha'!$AQ$108)</f>
        <v/>
      </c>
    </row>
    <row r="1154" spans="1:20">
      <c r="A1154" s="24" t="str">
        <f>IF(I1154="","",IF(OR('Identificação da EG'!$B$7=0,'Identificação da EG'!$B$7=""),"",Capa!$C$10))</f>
        <v/>
      </c>
      <c r="B1154" s="24" t="str">
        <f>IF(I1154="","",IF(OR('Identificação da EG'!$B$7=0,'Identificação da EG'!$B$7=""),"",'Identificação da EG'!$B$7))</f>
        <v/>
      </c>
      <c r="C1154" s="24" t="str">
        <f>IF(I1154="","",IF(B1154="","",VLOOKUP(B1154,Auxiliar!$DK$23:$DL$45,2,0)))</f>
        <v/>
      </c>
      <c r="D1154" s="24" t="str">
        <f>IF(I1154="","",IF(OR('Identificação da EG'!$B$7=0,'Identificação da EG'!$B$7=""),"","Portugal"))</f>
        <v/>
      </c>
      <c r="E1154" s="24" t="str">
        <f>IF(I1154="","",'Identificação da EG'!$C$7)</f>
        <v/>
      </c>
      <c r="F1154" s="24" t="str">
        <f>IF(I1154="","",'Identificação da EG'!$E$7)</f>
        <v/>
      </c>
      <c r="G1154" s="24" t="str">
        <f t="shared" si="52"/>
        <v/>
      </c>
      <c r="H1154" s="24" t="str">
        <f>IF(I1154="","",'Identificação da EG'!$D$7)</f>
        <v/>
      </c>
      <c r="I1154" s="138" t="str">
        <f t="shared" si="54"/>
        <v/>
      </c>
      <c r="J1154" s="138" t="str">
        <v/>
      </c>
      <c r="K1154" s="138"/>
      <c r="L1154" s="138" t="str">
        <v/>
      </c>
      <c r="M1154" s="138"/>
      <c r="N1154" s="138"/>
      <c r="O1154" s="138" t="str">
        <v/>
      </c>
      <c r="P1154" s="138" t="str">
        <v/>
      </c>
      <c r="Q1154" s="138" t="str">
        <f>IF(L1152="","","Nº de estabelecimentos abrangidos")</f>
        <v/>
      </c>
      <c r="R1154" s="138" t="str">
        <f t="shared" si="53"/>
        <v/>
      </c>
      <c r="S1154" s="138" t="str" cm="1">
        <f t="array" ref="S1154">IF(ISBLANK(INDEX('Infraestruturas Recolha'!$AP$31:$AT$105,INT((ROWS($B$1:B178)-1)/5)+1,MOD(ROWS($B$1:B178)-1,5)+1)),"",INDEX('Infraestruturas Recolha'!$AP$31:$AT$105,INT((ROWS($B$1:B178)-1)/5)+1,MOD(ROWS($B$1:B178)-1,5)+1))</f>
        <v/>
      </c>
      <c r="T1154" s="138" t="str">
        <f>IF(OR(L1154="",'Infraestruturas Recolha'!$AQ$108="",'Infraestruturas Recolha'!$AQ$108="(máximo 300 carateres)"),"",'Infraestruturas Recolha'!$AQ$108)</f>
        <v/>
      </c>
    </row>
    <row r="1155" spans="1:20">
      <c r="A1155" s="24" t="str">
        <f>IF(I1155="","",IF(OR('Identificação da EG'!$B$7=0,'Identificação da EG'!$B$7=""),"",Capa!$C$10))</f>
        <v/>
      </c>
      <c r="B1155" s="24" t="str">
        <f>IF(I1155="","",IF(OR('Identificação da EG'!$B$7=0,'Identificação da EG'!$B$7=""),"",'Identificação da EG'!$B$7))</f>
        <v/>
      </c>
      <c r="C1155" s="24" t="str">
        <f>IF(I1155="","",IF(B1155="","",VLOOKUP(B1155,Auxiliar!$DK$23:$DL$45,2,0)))</f>
        <v/>
      </c>
      <c r="D1155" s="24" t="str">
        <f>IF(I1155="","",IF(OR('Identificação da EG'!$B$7=0,'Identificação da EG'!$B$7=""),"","Portugal"))</f>
        <v/>
      </c>
      <c r="E1155" s="24" t="str">
        <f>IF(I1155="","",'Identificação da EG'!$C$7)</f>
        <v/>
      </c>
      <c r="F1155" s="24" t="str">
        <f>IF(I1155="","",'Identificação da EG'!$E$7)</f>
        <v/>
      </c>
      <c r="G1155" s="24" t="str">
        <f t="shared" ref="G1155:G1218" si="55">IF(I1155="","",B1155)</f>
        <v/>
      </c>
      <c r="H1155" s="24" t="str">
        <f>IF(I1155="","",'Identificação da EG'!$D$7)</f>
        <v/>
      </c>
      <c r="I1155" s="138" t="str">
        <f t="shared" si="54"/>
        <v/>
      </c>
      <c r="J1155" s="138" t="str">
        <v/>
      </c>
      <c r="K1155" s="138"/>
      <c r="L1155" s="138" t="str">
        <v/>
      </c>
      <c r="M1155" s="138"/>
      <c r="N1155" s="138"/>
      <c r="O1155" s="138" t="str">
        <v/>
      </c>
      <c r="P1155" s="138" t="str">
        <v/>
      </c>
      <c r="Q1155" s="138" t="str">
        <f>IF(L1153="","","Nº de alojamentos participantes")</f>
        <v/>
      </c>
      <c r="R1155" s="138" t="str">
        <f t="shared" ref="R1155:R1218" si="56">IF(L1155="","","nº")</f>
        <v/>
      </c>
      <c r="S1155" s="138" t="str" cm="1">
        <f t="array" ref="S1155">IF(ISBLANK(INDEX('Infraestruturas Recolha'!$AP$31:$AT$105,INT((ROWS($B$1:B179)-1)/5)+1,MOD(ROWS($B$1:B179)-1,5)+1)),"",INDEX('Infraestruturas Recolha'!$AP$31:$AT$105,INT((ROWS($B$1:B179)-1)/5)+1,MOD(ROWS($B$1:B179)-1,5)+1))</f>
        <v/>
      </c>
      <c r="T1155" s="138" t="str">
        <f>IF(OR(L1155="",'Infraestruturas Recolha'!$AQ$108="",'Infraestruturas Recolha'!$AQ$108="(máximo 300 carateres)"),"",'Infraestruturas Recolha'!$AQ$108)</f>
        <v/>
      </c>
    </row>
    <row r="1156" spans="1:20">
      <c r="A1156" s="24" t="str">
        <f>IF(I1156="","",IF(OR('Identificação da EG'!$B$7=0,'Identificação da EG'!$B$7=""),"",Capa!$C$10))</f>
        <v/>
      </c>
      <c r="B1156" s="24" t="str">
        <f>IF(I1156="","",IF(OR('Identificação da EG'!$B$7=0,'Identificação da EG'!$B$7=""),"",'Identificação da EG'!$B$7))</f>
        <v/>
      </c>
      <c r="C1156" s="24" t="str">
        <f>IF(I1156="","",IF(B1156="","",VLOOKUP(B1156,Auxiliar!$DK$23:$DL$45,2,0)))</f>
        <v/>
      </c>
      <c r="D1156" s="24" t="str">
        <f>IF(I1156="","",IF(OR('Identificação da EG'!$B$7=0,'Identificação da EG'!$B$7=""),"","Portugal"))</f>
        <v/>
      </c>
      <c r="E1156" s="24" t="str">
        <f>IF(I1156="","",'Identificação da EG'!$C$7)</f>
        <v/>
      </c>
      <c r="F1156" s="24" t="str">
        <f>IF(I1156="","",'Identificação da EG'!$E$7)</f>
        <v/>
      </c>
      <c r="G1156" s="24" t="str">
        <f t="shared" si="55"/>
        <v/>
      </c>
      <c r="H1156" s="24" t="str">
        <f>IF(I1156="","",'Identificação da EG'!$D$7)</f>
        <v/>
      </c>
      <c r="I1156" s="138" t="str">
        <f t="shared" si="54"/>
        <v/>
      </c>
      <c r="J1156" s="138" t="str">
        <v/>
      </c>
      <c r="K1156" s="138"/>
      <c r="L1156" s="138" t="str">
        <v/>
      </c>
      <c r="M1156" s="138"/>
      <c r="N1156" s="138"/>
      <c r="O1156" s="138" t="str">
        <v/>
      </c>
      <c r="P1156" s="138" t="str">
        <v/>
      </c>
      <c r="Q1156" s="138" t="str">
        <f>IF(L1154="","","Nº de estabelecimentos participantes")</f>
        <v/>
      </c>
      <c r="R1156" s="138" t="str">
        <f t="shared" si="56"/>
        <v/>
      </c>
      <c r="S1156" s="138" t="str" cm="1">
        <f t="array" ref="S1156">IF(ISBLANK(INDEX('Infraestruturas Recolha'!$AP$31:$AT$105,INT((ROWS($B$1:B180)-1)/5)+1,MOD(ROWS($B$1:B180)-1,5)+1)),"",INDEX('Infraestruturas Recolha'!$AP$31:$AT$105,INT((ROWS($B$1:B180)-1)/5)+1,MOD(ROWS($B$1:B180)-1,5)+1))</f>
        <v/>
      </c>
      <c r="T1156" s="138" t="str">
        <f>IF(OR(L1156="",'Infraestruturas Recolha'!$AQ$108="",'Infraestruturas Recolha'!$AQ$108="(máximo 300 carateres)"),"",'Infraestruturas Recolha'!$AQ$108)</f>
        <v/>
      </c>
    </row>
    <row r="1157" spans="1:20">
      <c r="A1157" s="24" t="str">
        <f>IF(I1157="","",IF(OR('Identificação da EG'!$B$7=0,'Identificação da EG'!$B$7=""),"",Capa!$C$10))</f>
        <v/>
      </c>
      <c r="B1157" s="24" t="str">
        <f>IF(I1157="","",IF(OR('Identificação da EG'!$B$7=0,'Identificação da EG'!$B$7=""),"",'Identificação da EG'!$B$7))</f>
        <v/>
      </c>
      <c r="C1157" s="24" t="str">
        <f>IF(I1157="","",IF(B1157="","",VLOOKUP(B1157,Auxiliar!$DK$23:$DL$45,2,0)))</f>
        <v/>
      </c>
      <c r="D1157" s="24" t="str">
        <f>IF(I1157="","",IF(OR('Identificação da EG'!$B$7=0,'Identificação da EG'!$B$7=""),"","Portugal"))</f>
        <v/>
      </c>
      <c r="E1157" s="24" t="str">
        <f>IF(I1157="","",'Identificação da EG'!$C$7)</f>
        <v/>
      </c>
      <c r="F1157" s="24" t="str">
        <f>IF(I1157="","",'Identificação da EG'!$E$7)</f>
        <v/>
      </c>
      <c r="G1157" s="24" t="str">
        <f t="shared" si="55"/>
        <v/>
      </c>
      <c r="H1157" s="24" t="str">
        <f>IF(I1157="","",'Identificação da EG'!$D$7)</f>
        <v/>
      </c>
      <c r="I1157" s="138" t="str">
        <f t="shared" si="54"/>
        <v/>
      </c>
      <c r="J1157" s="138" t="str">
        <v/>
      </c>
      <c r="K1157" s="138"/>
      <c r="L1157" s="138" t="str">
        <v/>
      </c>
      <c r="M1157" s="138"/>
      <c r="N1157" s="138"/>
      <c r="O1157" s="138" t="str">
        <v/>
      </c>
      <c r="P1157" s="138" t="str">
        <v/>
      </c>
      <c r="Q1157" s="138" t="str">
        <f>IF(L1157="","","Nº de pontos de recolha")</f>
        <v/>
      </c>
      <c r="R1157" s="138" t="str">
        <f t="shared" si="56"/>
        <v/>
      </c>
      <c r="S1157" s="138" t="str" cm="1">
        <f t="array" ref="S1157">IF(ISBLANK(INDEX('Infraestruturas Recolha'!$AP$31:$AT$105,INT((ROWS($B$1:B181)-1)/5)+1,MOD(ROWS($B$1:B181)-1,5)+1)),"",INDEX('Infraestruturas Recolha'!$AP$31:$AT$105,INT((ROWS($B$1:B181)-1)/5)+1,MOD(ROWS($B$1:B181)-1,5)+1))</f>
        <v/>
      </c>
      <c r="T1157" s="138" t="str">
        <f>IF(OR(L1157="",'Infraestruturas Recolha'!$AQ$108="",'Infraestruturas Recolha'!$AQ$108="(máximo 300 carateres)"),"",'Infraestruturas Recolha'!$AQ$108)</f>
        <v/>
      </c>
    </row>
    <row r="1158" spans="1:20">
      <c r="A1158" s="24" t="str">
        <f>IF(I1158="","",IF(OR('Identificação da EG'!$B$7=0,'Identificação da EG'!$B$7=""),"",Capa!$C$10))</f>
        <v/>
      </c>
      <c r="B1158" s="24" t="str">
        <f>IF(I1158="","",IF(OR('Identificação da EG'!$B$7=0,'Identificação da EG'!$B$7=""),"",'Identificação da EG'!$B$7))</f>
        <v/>
      </c>
      <c r="C1158" s="24" t="str">
        <f>IF(I1158="","",IF(B1158="","",VLOOKUP(B1158,Auxiliar!$DK$23:$DL$45,2,0)))</f>
        <v/>
      </c>
      <c r="D1158" s="24" t="str">
        <f>IF(I1158="","",IF(OR('Identificação da EG'!$B$7=0,'Identificação da EG'!$B$7=""),"","Portugal"))</f>
        <v/>
      </c>
      <c r="E1158" s="24" t="str">
        <f>IF(I1158="","",'Identificação da EG'!$C$7)</f>
        <v/>
      </c>
      <c r="F1158" s="24" t="str">
        <f>IF(I1158="","",'Identificação da EG'!$E$7)</f>
        <v/>
      </c>
      <c r="G1158" s="24" t="str">
        <f t="shared" si="55"/>
        <v/>
      </c>
      <c r="H1158" s="24" t="str">
        <f>IF(I1158="","",'Identificação da EG'!$D$7)</f>
        <v/>
      </c>
      <c r="I1158" s="138" t="str">
        <f t="shared" si="54"/>
        <v/>
      </c>
      <c r="J1158" s="138" t="str">
        <v/>
      </c>
      <c r="K1158" s="138"/>
      <c r="L1158" s="138" t="str">
        <v/>
      </c>
      <c r="M1158" s="138"/>
      <c r="N1158" s="138"/>
      <c r="O1158" s="138" t="str">
        <v/>
      </c>
      <c r="P1158" s="138" t="str">
        <v/>
      </c>
      <c r="Q1158" s="138" t="str">
        <f>IF(L1157="","","Nº de alojamentos abrangidos")</f>
        <v/>
      </c>
      <c r="R1158" s="138" t="str">
        <f t="shared" si="56"/>
        <v/>
      </c>
      <c r="S1158" s="138" t="str" cm="1">
        <f t="array" ref="S1158">IF(ISBLANK(INDEX('Infraestruturas Recolha'!$AP$31:$AT$105,INT((ROWS($B$1:B182)-1)/5)+1,MOD(ROWS($B$1:B182)-1,5)+1)),"",INDEX('Infraestruturas Recolha'!$AP$31:$AT$105,INT((ROWS($B$1:B182)-1)/5)+1,MOD(ROWS($B$1:B182)-1,5)+1))</f>
        <v/>
      </c>
      <c r="T1158" s="138" t="str">
        <f>IF(OR(L1158="",'Infraestruturas Recolha'!$AQ$108="",'Infraestruturas Recolha'!$AQ$108="(máximo 300 carateres)"),"",'Infraestruturas Recolha'!$AQ$108)</f>
        <v/>
      </c>
    </row>
    <row r="1159" spans="1:20">
      <c r="A1159" s="24" t="str">
        <f>IF(I1159="","",IF(OR('Identificação da EG'!$B$7=0,'Identificação da EG'!$B$7=""),"",Capa!$C$10))</f>
        <v/>
      </c>
      <c r="B1159" s="24" t="str">
        <f>IF(I1159="","",IF(OR('Identificação da EG'!$B$7=0,'Identificação da EG'!$B$7=""),"",'Identificação da EG'!$B$7))</f>
        <v/>
      </c>
      <c r="C1159" s="24" t="str">
        <f>IF(I1159="","",IF(B1159="","",VLOOKUP(B1159,Auxiliar!$DK$23:$DL$45,2,0)))</f>
        <v/>
      </c>
      <c r="D1159" s="24" t="str">
        <f>IF(I1159="","",IF(OR('Identificação da EG'!$B$7=0,'Identificação da EG'!$B$7=""),"","Portugal"))</f>
        <v/>
      </c>
      <c r="E1159" s="24" t="str">
        <f>IF(I1159="","",'Identificação da EG'!$C$7)</f>
        <v/>
      </c>
      <c r="F1159" s="24" t="str">
        <f>IF(I1159="","",'Identificação da EG'!$E$7)</f>
        <v/>
      </c>
      <c r="G1159" s="24" t="str">
        <f t="shared" si="55"/>
        <v/>
      </c>
      <c r="H1159" s="24" t="str">
        <f>IF(I1159="","",'Identificação da EG'!$D$7)</f>
        <v/>
      </c>
      <c r="I1159" s="138" t="str">
        <f t="shared" si="54"/>
        <v/>
      </c>
      <c r="J1159" s="138" t="str">
        <v/>
      </c>
      <c r="K1159" s="138"/>
      <c r="L1159" s="138" t="str">
        <v/>
      </c>
      <c r="M1159" s="138"/>
      <c r="N1159" s="138"/>
      <c r="O1159" s="138" t="str">
        <v/>
      </c>
      <c r="P1159" s="138" t="str">
        <v/>
      </c>
      <c r="Q1159" s="138" t="str">
        <f>IF(L1157="","","Nº de estabelecimentos abrangidos")</f>
        <v/>
      </c>
      <c r="R1159" s="138" t="str">
        <f t="shared" si="56"/>
        <v/>
      </c>
      <c r="S1159" s="138" t="str" cm="1">
        <f t="array" ref="S1159">IF(ISBLANK(INDEX('Infraestruturas Recolha'!$AP$31:$AT$105,INT((ROWS($B$1:B183)-1)/5)+1,MOD(ROWS($B$1:B183)-1,5)+1)),"",INDEX('Infraestruturas Recolha'!$AP$31:$AT$105,INT((ROWS($B$1:B183)-1)/5)+1,MOD(ROWS($B$1:B183)-1,5)+1))</f>
        <v/>
      </c>
      <c r="T1159" s="138" t="str">
        <f>IF(OR(L1159="",'Infraestruturas Recolha'!$AQ$108="",'Infraestruturas Recolha'!$AQ$108="(máximo 300 carateres)"),"",'Infraestruturas Recolha'!$AQ$108)</f>
        <v/>
      </c>
    </row>
    <row r="1160" spans="1:20">
      <c r="A1160" s="24" t="str">
        <f>IF(I1160="","",IF(OR('Identificação da EG'!$B$7=0,'Identificação da EG'!$B$7=""),"",Capa!$C$10))</f>
        <v/>
      </c>
      <c r="B1160" s="24" t="str">
        <f>IF(I1160="","",IF(OR('Identificação da EG'!$B$7=0,'Identificação da EG'!$B$7=""),"",'Identificação da EG'!$B$7))</f>
        <v/>
      </c>
      <c r="C1160" s="24" t="str">
        <f>IF(I1160="","",IF(B1160="","",VLOOKUP(B1160,Auxiliar!$DK$23:$DL$45,2,0)))</f>
        <v/>
      </c>
      <c r="D1160" s="24" t="str">
        <f>IF(I1160="","",IF(OR('Identificação da EG'!$B$7=0,'Identificação da EG'!$B$7=""),"","Portugal"))</f>
        <v/>
      </c>
      <c r="E1160" s="24" t="str">
        <f>IF(I1160="","",'Identificação da EG'!$C$7)</f>
        <v/>
      </c>
      <c r="F1160" s="24" t="str">
        <f>IF(I1160="","",'Identificação da EG'!$E$7)</f>
        <v/>
      </c>
      <c r="G1160" s="24" t="str">
        <f t="shared" si="55"/>
        <v/>
      </c>
      <c r="H1160" s="24" t="str">
        <f>IF(I1160="","",'Identificação da EG'!$D$7)</f>
        <v/>
      </c>
      <c r="I1160" s="138" t="str">
        <f t="shared" si="54"/>
        <v/>
      </c>
      <c r="J1160" s="138" t="str">
        <v/>
      </c>
      <c r="K1160" s="138"/>
      <c r="L1160" s="138" t="str">
        <v/>
      </c>
      <c r="M1160" s="138"/>
      <c r="N1160" s="138"/>
      <c r="O1160" s="138" t="str">
        <v/>
      </c>
      <c r="P1160" s="138" t="str">
        <v/>
      </c>
      <c r="Q1160" s="138" t="str">
        <f>IF(L1158="","","Nº de alojamentos participantes")</f>
        <v/>
      </c>
      <c r="R1160" s="138" t="str">
        <f t="shared" si="56"/>
        <v/>
      </c>
      <c r="S1160" s="138" t="str" cm="1">
        <f t="array" ref="S1160">IF(ISBLANK(INDEX('Infraestruturas Recolha'!$AP$31:$AT$105,INT((ROWS($B$1:B184)-1)/5)+1,MOD(ROWS($B$1:B184)-1,5)+1)),"",INDEX('Infraestruturas Recolha'!$AP$31:$AT$105,INT((ROWS($B$1:B184)-1)/5)+1,MOD(ROWS($B$1:B184)-1,5)+1))</f>
        <v/>
      </c>
      <c r="T1160" s="138" t="str">
        <f>IF(OR(L1160="",'Infraestruturas Recolha'!$AQ$108="",'Infraestruturas Recolha'!$AQ$108="(máximo 300 carateres)"),"",'Infraestruturas Recolha'!$AQ$108)</f>
        <v/>
      </c>
    </row>
    <row r="1161" spans="1:20">
      <c r="A1161" s="24" t="str">
        <f>IF(I1161="","",IF(OR('Identificação da EG'!$B$7=0,'Identificação da EG'!$B$7=""),"",Capa!$C$10))</f>
        <v/>
      </c>
      <c r="B1161" s="24" t="str">
        <f>IF(I1161="","",IF(OR('Identificação da EG'!$B$7=0,'Identificação da EG'!$B$7=""),"",'Identificação da EG'!$B$7))</f>
        <v/>
      </c>
      <c r="C1161" s="24" t="str">
        <f>IF(I1161="","",IF(B1161="","",VLOOKUP(B1161,Auxiliar!$DK$23:$DL$45,2,0)))</f>
        <v/>
      </c>
      <c r="D1161" s="24" t="str">
        <f>IF(I1161="","",IF(OR('Identificação da EG'!$B$7=0,'Identificação da EG'!$B$7=""),"","Portugal"))</f>
        <v/>
      </c>
      <c r="E1161" s="24" t="str">
        <f>IF(I1161="","",'Identificação da EG'!$C$7)</f>
        <v/>
      </c>
      <c r="F1161" s="24" t="str">
        <f>IF(I1161="","",'Identificação da EG'!$E$7)</f>
        <v/>
      </c>
      <c r="G1161" s="24" t="str">
        <f t="shared" si="55"/>
        <v/>
      </c>
      <c r="H1161" s="24" t="str">
        <f>IF(I1161="","",'Identificação da EG'!$D$7)</f>
        <v/>
      </c>
      <c r="I1161" s="138" t="str">
        <f t="shared" si="54"/>
        <v/>
      </c>
      <c r="J1161" s="138" t="str">
        <v/>
      </c>
      <c r="K1161" s="138"/>
      <c r="L1161" s="138" t="str">
        <v/>
      </c>
      <c r="M1161" s="138"/>
      <c r="N1161" s="138"/>
      <c r="O1161" s="138" t="str">
        <v/>
      </c>
      <c r="P1161" s="138" t="str">
        <v/>
      </c>
      <c r="Q1161" s="138" t="str">
        <f>IF(L1159="","","Nº de estabelecimentos participantes")</f>
        <v/>
      </c>
      <c r="R1161" s="138" t="str">
        <f t="shared" si="56"/>
        <v/>
      </c>
      <c r="S1161" s="138" t="str" cm="1">
        <f t="array" ref="S1161">IF(ISBLANK(INDEX('Infraestruturas Recolha'!$AP$31:$AT$105,INT((ROWS($B$1:B185)-1)/5)+1,MOD(ROWS($B$1:B185)-1,5)+1)),"",INDEX('Infraestruturas Recolha'!$AP$31:$AT$105,INT((ROWS($B$1:B185)-1)/5)+1,MOD(ROWS($B$1:B185)-1,5)+1))</f>
        <v/>
      </c>
      <c r="T1161" s="138" t="str">
        <f>IF(OR(L1161="",'Infraestruturas Recolha'!$AQ$108="",'Infraestruturas Recolha'!$AQ$108="(máximo 300 carateres)"),"",'Infraestruturas Recolha'!$AQ$108)</f>
        <v/>
      </c>
    </row>
    <row r="1162" spans="1:20">
      <c r="A1162" s="24" t="str">
        <f>IF(I1162="","",IF(OR('Identificação da EG'!$B$7=0,'Identificação da EG'!$B$7=""),"",Capa!$C$10))</f>
        <v/>
      </c>
      <c r="B1162" s="24" t="str">
        <f>IF(I1162="","",IF(OR('Identificação da EG'!$B$7=0,'Identificação da EG'!$B$7=""),"",'Identificação da EG'!$B$7))</f>
        <v/>
      </c>
      <c r="C1162" s="24" t="str">
        <f>IF(I1162="","",IF(B1162="","",VLOOKUP(B1162,Auxiliar!$DK$23:$DL$45,2,0)))</f>
        <v/>
      </c>
      <c r="D1162" s="24" t="str">
        <f>IF(I1162="","",IF(OR('Identificação da EG'!$B$7=0,'Identificação da EG'!$B$7=""),"","Portugal"))</f>
        <v/>
      </c>
      <c r="E1162" s="24" t="str">
        <f>IF(I1162="","",'Identificação da EG'!$C$7)</f>
        <v/>
      </c>
      <c r="F1162" s="24" t="str">
        <f>IF(I1162="","",'Identificação da EG'!$E$7)</f>
        <v/>
      </c>
      <c r="G1162" s="24" t="str">
        <f t="shared" si="55"/>
        <v/>
      </c>
      <c r="H1162" s="24" t="str">
        <f>IF(I1162="","",'Identificação da EG'!$D$7)</f>
        <v/>
      </c>
      <c r="I1162" s="138" t="str">
        <f t="shared" si="54"/>
        <v/>
      </c>
      <c r="J1162" s="138" t="str">
        <v/>
      </c>
      <c r="K1162" s="138"/>
      <c r="L1162" s="138" t="str">
        <v/>
      </c>
      <c r="M1162" s="138"/>
      <c r="N1162" s="138"/>
      <c r="O1162" s="138" t="str">
        <v/>
      </c>
      <c r="P1162" s="138" t="str">
        <v/>
      </c>
      <c r="Q1162" s="138" t="str">
        <f>IF(L1162="","","Nº de pontos de recolha")</f>
        <v/>
      </c>
      <c r="R1162" s="138" t="str">
        <f t="shared" si="56"/>
        <v/>
      </c>
      <c r="S1162" s="138" t="str" cm="1">
        <f t="array" ref="S1162">IF(ISBLANK(INDEX('Infraestruturas Recolha'!$AP$31:$AT$105,INT((ROWS($B$1:B186)-1)/5)+1,MOD(ROWS($B$1:B186)-1,5)+1)),"",INDEX('Infraestruturas Recolha'!$AP$31:$AT$105,INT((ROWS($B$1:B186)-1)/5)+1,MOD(ROWS($B$1:B186)-1,5)+1))</f>
        <v/>
      </c>
      <c r="T1162" s="138" t="str">
        <f>IF(OR(L1162="",'Infraestruturas Recolha'!$AQ$108="",'Infraestruturas Recolha'!$AQ$108="(máximo 300 carateres)"),"",'Infraestruturas Recolha'!$AQ$108)</f>
        <v/>
      </c>
    </row>
    <row r="1163" spans="1:20">
      <c r="A1163" s="24" t="str">
        <f>IF(I1163="","",IF(OR('Identificação da EG'!$B$7=0,'Identificação da EG'!$B$7=""),"",Capa!$C$10))</f>
        <v/>
      </c>
      <c r="B1163" s="24" t="str">
        <f>IF(I1163="","",IF(OR('Identificação da EG'!$B$7=0,'Identificação da EG'!$B$7=""),"",'Identificação da EG'!$B$7))</f>
        <v/>
      </c>
      <c r="C1163" s="24" t="str">
        <f>IF(I1163="","",IF(B1163="","",VLOOKUP(B1163,Auxiliar!$DK$23:$DL$45,2,0)))</f>
        <v/>
      </c>
      <c r="D1163" s="24" t="str">
        <f>IF(I1163="","",IF(OR('Identificação da EG'!$B$7=0,'Identificação da EG'!$B$7=""),"","Portugal"))</f>
        <v/>
      </c>
      <c r="E1163" s="24" t="str">
        <f>IF(I1163="","",'Identificação da EG'!$C$7)</f>
        <v/>
      </c>
      <c r="F1163" s="24" t="str">
        <f>IF(I1163="","",'Identificação da EG'!$E$7)</f>
        <v/>
      </c>
      <c r="G1163" s="24" t="str">
        <f t="shared" si="55"/>
        <v/>
      </c>
      <c r="H1163" s="24" t="str">
        <f>IF(I1163="","",'Identificação da EG'!$D$7)</f>
        <v/>
      </c>
      <c r="I1163" s="138" t="str">
        <f t="shared" si="54"/>
        <v/>
      </c>
      <c r="J1163" s="138" t="str">
        <v/>
      </c>
      <c r="K1163" s="138"/>
      <c r="L1163" s="138" t="str">
        <v/>
      </c>
      <c r="M1163" s="138"/>
      <c r="N1163" s="138"/>
      <c r="O1163" s="138" t="str">
        <v/>
      </c>
      <c r="P1163" s="138" t="str">
        <v/>
      </c>
      <c r="Q1163" s="138" t="str">
        <f>IF(L1162="","","Nº de alojamentos abrangidos")</f>
        <v/>
      </c>
      <c r="R1163" s="138" t="str">
        <f t="shared" si="56"/>
        <v/>
      </c>
      <c r="S1163" s="138" t="str" cm="1">
        <f t="array" ref="S1163">IF(ISBLANK(INDEX('Infraestruturas Recolha'!$AP$31:$AT$105,INT((ROWS($B$1:B187)-1)/5)+1,MOD(ROWS($B$1:B187)-1,5)+1)),"",INDEX('Infraestruturas Recolha'!$AP$31:$AT$105,INT((ROWS($B$1:B187)-1)/5)+1,MOD(ROWS($B$1:B187)-1,5)+1))</f>
        <v/>
      </c>
      <c r="T1163" s="138" t="str">
        <f>IF(OR(L1163="",'Infraestruturas Recolha'!$AQ$108="",'Infraestruturas Recolha'!$AQ$108="(máximo 300 carateres)"),"",'Infraestruturas Recolha'!$AQ$108)</f>
        <v/>
      </c>
    </row>
    <row r="1164" spans="1:20">
      <c r="A1164" s="24" t="str">
        <f>IF(I1164="","",IF(OR('Identificação da EG'!$B$7=0,'Identificação da EG'!$B$7=""),"",Capa!$C$10))</f>
        <v/>
      </c>
      <c r="B1164" s="24" t="str">
        <f>IF(I1164="","",IF(OR('Identificação da EG'!$B$7=0,'Identificação da EG'!$B$7=""),"",'Identificação da EG'!$B$7))</f>
        <v/>
      </c>
      <c r="C1164" s="24" t="str">
        <f>IF(I1164="","",IF(B1164="","",VLOOKUP(B1164,Auxiliar!$DK$23:$DL$45,2,0)))</f>
        <v/>
      </c>
      <c r="D1164" s="24" t="str">
        <f>IF(I1164="","",IF(OR('Identificação da EG'!$B$7=0,'Identificação da EG'!$B$7=""),"","Portugal"))</f>
        <v/>
      </c>
      <c r="E1164" s="24" t="str">
        <f>IF(I1164="","",'Identificação da EG'!$C$7)</f>
        <v/>
      </c>
      <c r="F1164" s="24" t="str">
        <f>IF(I1164="","",'Identificação da EG'!$E$7)</f>
        <v/>
      </c>
      <c r="G1164" s="24" t="str">
        <f t="shared" si="55"/>
        <v/>
      </c>
      <c r="H1164" s="24" t="str">
        <f>IF(I1164="","",'Identificação da EG'!$D$7)</f>
        <v/>
      </c>
      <c r="I1164" s="138" t="str">
        <f t="shared" si="54"/>
        <v/>
      </c>
      <c r="J1164" s="138" t="str">
        <v/>
      </c>
      <c r="K1164" s="138"/>
      <c r="L1164" s="138" t="str">
        <v/>
      </c>
      <c r="M1164" s="138"/>
      <c r="N1164" s="138"/>
      <c r="O1164" s="138" t="str">
        <v/>
      </c>
      <c r="P1164" s="138" t="str">
        <v/>
      </c>
      <c r="Q1164" s="138" t="str">
        <f>IF(L1162="","","Nº de estabelecimentos abrangidos")</f>
        <v/>
      </c>
      <c r="R1164" s="138" t="str">
        <f t="shared" si="56"/>
        <v/>
      </c>
      <c r="S1164" s="138" t="str" cm="1">
        <f t="array" ref="S1164">IF(ISBLANK(INDEX('Infraestruturas Recolha'!$AP$31:$AT$105,INT((ROWS($B$1:B188)-1)/5)+1,MOD(ROWS($B$1:B188)-1,5)+1)),"",INDEX('Infraestruturas Recolha'!$AP$31:$AT$105,INT((ROWS($B$1:B188)-1)/5)+1,MOD(ROWS($B$1:B188)-1,5)+1))</f>
        <v/>
      </c>
      <c r="T1164" s="138" t="str">
        <f>IF(OR(L1164="",'Infraestruturas Recolha'!$AQ$108="",'Infraestruturas Recolha'!$AQ$108="(máximo 300 carateres)"),"",'Infraestruturas Recolha'!$AQ$108)</f>
        <v/>
      </c>
    </row>
    <row r="1165" spans="1:20">
      <c r="A1165" s="24" t="str">
        <f>IF(I1165="","",IF(OR('Identificação da EG'!$B$7=0,'Identificação da EG'!$B$7=""),"",Capa!$C$10))</f>
        <v/>
      </c>
      <c r="B1165" s="24" t="str">
        <f>IF(I1165="","",IF(OR('Identificação da EG'!$B$7=0,'Identificação da EG'!$B$7=""),"",'Identificação da EG'!$B$7))</f>
        <v/>
      </c>
      <c r="C1165" s="24" t="str">
        <f>IF(I1165="","",IF(B1165="","",VLOOKUP(B1165,Auxiliar!$DK$23:$DL$45,2,0)))</f>
        <v/>
      </c>
      <c r="D1165" s="24" t="str">
        <f>IF(I1165="","",IF(OR('Identificação da EG'!$B$7=0,'Identificação da EG'!$B$7=""),"","Portugal"))</f>
        <v/>
      </c>
      <c r="E1165" s="24" t="str">
        <f>IF(I1165="","",'Identificação da EG'!$C$7)</f>
        <v/>
      </c>
      <c r="F1165" s="24" t="str">
        <f>IF(I1165="","",'Identificação da EG'!$E$7)</f>
        <v/>
      </c>
      <c r="G1165" s="24" t="str">
        <f t="shared" si="55"/>
        <v/>
      </c>
      <c r="H1165" s="24" t="str">
        <f>IF(I1165="","",'Identificação da EG'!$D$7)</f>
        <v/>
      </c>
      <c r="I1165" s="138" t="str">
        <f t="shared" si="54"/>
        <v/>
      </c>
      <c r="J1165" s="138" t="str">
        <v/>
      </c>
      <c r="K1165" s="138"/>
      <c r="L1165" s="138" t="str">
        <v/>
      </c>
      <c r="M1165" s="138"/>
      <c r="N1165" s="138"/>
      <c r="O1165" s="138" t="str">
        <v/>
      </c>
      <c r="P1165" s="138" t="str">
        <v/>
      </c>
      <c r="Q1165" s="138" t="str">
        <f>IF(L1163="","","Nº de alojamentos participantes")</f>
        <v/>
      </c>
      <c r="R1165" s="138" t="str">
        <f t="shared" si="56"/>
        <v/>
      </c>
      <c r="S1165" s="138" t="str" cm="1">
        <f t="array" ref="S1165">IF(ISBLANK(INDEX('Infraestruturas Recolha'!$AP$31:$AT$105,INT((ROWS($B$1:B189)-1)/5)+1,MOD(ROWS($B$1:B189)-1,5)+1)),"",INDEX('Infraestruturas Recolha'!$AP$31:$AT$105,INT((ROWS($B$1:B189)-1)/5)+1,MOD(ROWS($B$1:B189)-1,5)+1))</f>
        <v/>
      </c>
      <c r="T1165" s="138" t="str">
        <f>IF(OR(L1165="",'Infraestruturas Recolha'!$AQ$108="",'Infraestruturas Recolha'!$AQ$108="(máximo 300 carateres)"),"",'Infraestruturas Recolha'!$AQ$108)</f>
        <v/>
      </c>
    </row>
    <row r="1166" spans="1:20">
      <c r="A1166" s="24" t="str">
        <f>IF(I1166="","",IF(OR('Identificação da EG'!$B$7=0,'Identificação da EG'!$B$7=""),"",Capa!$C$10))</f>
        <v/>
      </c>
      <c r="B1166" s="24" t="str">
        <f>IF(I1166="","",IF(OR('Identificação da EG'!$B$7=0,'Identificação da EG'!$B$7=""),"",'Identificação da EG'!$B$7))</f>
        <v/>
      </c>
      <c r="C1166" s="24" t="str">
        <f>IF(I1166="","",IF(B1166="","",VLOOKUP(B1166,Auxiliar!$DK$23:$DL$45,2,0)))</f>
        <v/>
      </c>
      <c r="D1166" s="24" t="str">
        <f>IF(I1166="","",IF(OR('Identificação da EG'!$B$7=0,'Identificação da EG'!$B$7=""),"","Portugal"))</f>
        <v/>
      </c>
      <c r="E1166" s="24" t="str">
        <f>IF(I1166="","",'Identificação da EG'!$C$7)</f>
        <v/>
      </c>
      <c r="F1166" s="24" t="str">
        <f>IF(I1166="","",'Identificação da EG'!$E$7)</f>
        <v/>
      </c>
      <c r="G1166" s="24" t="str">
        <f t="shared" si="55"/>
        <v/>
      </c>
      <c r="H1166" s="24" t="str">
        <f>IF(I1166="","",'Identificação da EG'!$D$7)</f>
        <v/>
      </c>
      <c r="I1166" s="138" t="str">
        <f t="shared" si="54"/>
        <v/>
      </c>
      <c r="J1166" s="138" t="str">
        <v/>
      </c>
      <c r="K1166" s="138"/>
      <c r="L1166" s="138" t="str">
        <v/>
      </c>
      <c r="M1166" s="138"/>
      <c r="N1166" s="138"/>
      <c r="O1166" s="138" t="str">
        <v/>
      </c>
      <c r="P1166" s="138" t="str">
        <v/>
      </c>
      <c r="Q1166" s="138" t="str">
        <f>IF(L1164="","","Nº de estabelecimentos participantes")</f>
        <v/>
      </c>
      <c r="R1166" s="138" t="str">
        <f t="shared" si="56"/>
        <v/>
      </c>
      <c r="S1166" s="138" t="str" cm="1">
        <f t="array" ref="S1166">IF(ISBLANK(INDEX('Infraestruturas Recolha'!$AP$31:$AT$105,INT((ROWS($B$1:B190)-1)/5)+1,MOD(ROWS($B$1:B190)-1,5)+1)),"",INDEX('Infraestruturas Recolha'!$AP$31:$AT$105,INT((ROWS($B$1:B190)-1)/5)+1,MOD(ROWS($B$1:B190)-1,5)+1))</f>
        <v/>
      </c>
      <c r="T1166" s="138" t="str">
        <f>IF(OR(L1166="",'Infraestruturas Recolha'!$AQ$108="",'Infraestruturas Recolha'!$AQ$108="(máximo 300 carateres)"),"",'Infraestruturas Recolha'!$AQ$108)</f>
        <v/>
      </c>
    </row>
    <row r="1167" spans="1:20">
      <c r="A1167" s="24" t="str">
        <f>IF(I1167="","",IF(OR('Identificação da EG'!$B$7=0,'Identificação da EG'!$B$7=""),"",Capa!$C$10))</f>
        <v/>
      </c>
      <c r="B1167" s="24" t="str">
        <f>IF(I1167="","",IF(OR('Identificação da EG'!$B$7=0,'Identificação da EG'!$B$7=""),"",'Identificação da EG'!$B$7))</f>
        <v/>
      </c>
      <c r="C1167" s="24" t="str">
        <f>IF(I1167="","",IF(B1167="","",VLOOKUP(B1167,Auxiliar!$DK$23:$DL$45,2,0)))</f>
        <v/>
      </c>
      <c r="D1167" s="24" t="str">
        <f>IF(I1167="","",IF(OR('Identificação da EG'!$B$7=0,'Identificação da EG'!$B$7=""),"","Portugal"))</f>
        <v/>
      </c>
      <c r="E1167" s="24" t="str">
        <f>IF(I1167="","",'Identificação da EG'!$C$7)</f>
        <v/>
      </c>
      <c r="F1167" s="24" t="str">
        <f>IF(I1167="","",'Identificação da EG'!$E$7)</f>
        <v/>
      </c>
      <c r="G1167" s="24" t="str">
        <f t="shared" si="55"/>
        <v/>
      </c>
      <c r="H1167" s="24" t="str">
        <f>IF(I1167="","",'Identificação da EG'!$D$7)</f>
        <v/>
      </c>
      <c r="I1167" s="138" t="str">
        <f t="shared" si="54"/>
        <v/>
      </c>
      <c r="J1167" s="138" t="str">
        <v/>
      </c>
      <c r="K1167" s="138"/>
      <c r="L1167" s="138" t="str">
        <v/>
      </c>
      <c r="M1167" s="138"/>
      <c r="N1167" s="138"/>
      <c r="O1167" s="138" t="str">
        <v/>
      </c>
      <c r="P1167" s="138" t="str">
        <v/>
      </c>
      <c r="Q1167" s="138" t="str">
        <f>IF(L1167="","","Nº de pontos de recolha")</f>
        <v/>
      </c>
      <c r="R1167" s="138" t="str">
        <f t="shared" si="56"/>
        <v/>
      </c>
      <c r="S1167" s="138" t="str" cm="1">
        <f t="array" ref="S1167">IF(ISBLANK(INDEX('Infraestruturas Recolha'!$AP$31:$AT$105,INT((ROWS($B$1:B191)-1)/5)+1,MOD(ROWS($B$1:B191)-1,5)+1)),"",INDEX('Infraestruturas Recolha'!$AP$31:$AT$105,INT((ROWS($B$1:B191)-1)/5)+1,MOD(ROWS($B$1:B191)-1,5)+1))</f>
        <v/>
      </c>
      <c r="T1167" s="138" t="str">
        <f>IF(OR(L1167="",'Infraestruturas Recolha'!$AQ$108="",'Infraestruturas Recolha'!$AQ$108="(máximo 300 carateres)"),"",'Infraestruturas Recolha'!$AQ$108)</f>
        <v/>
      </c>
    </row>
    <row r="1168" spans="1:20">
      <c r="A1168" s="24" t="str">
        <f>IF(I1168="","",IF(OR('Identificação da EG'!$B$7=0,'Identificação da EG'!$B$7=""),"",Capa!$C$10))</f>
        <v/>
      </c>
      <c r="B1168" s="24" t="str">
        <f>IF(I1168="","",IF(OR('Identificação da EG'!$B$7=0,'Identificação da EG'!$B$7=""),"",'Identificação da EG'!$B$7))</f>
        <v/>
      </c>
      <c r="C1168" s="24" t="str">
        <f>IF(I1168="","",IF(B1168="","",VLOOKUP(B1168,Auxiliar!$DK$23:$DL$45,2,0)))</f>
        <v/>
      </c>
      <c r="D1168" s="24" t="str">
        <f>IF(I1168="","",IF(OR('Identificação da EG'!$B$7=0,'Identificação da EG'!$B$7=""),"","Portugal"))</f>
        <v/>
      </c>
      <c r="E1168" s="24" t="str">
        <f>IF(I1168="","",'Identificação da EG'!$C$7)</f>
        <v/>
      </c>
      <c r="F1168" s="24" t="str">
        <f>IF(I1168="","",'Identificação da EG'!$E$7)</f>
        <v/>
      </c>
      <c r="G1168" s="24" t="str">
        <f t="shared" si="55"/>
        <v/>
      </c>
      <c r="H1168" s="24" t="str">
        <f>IF(I1168="","",'Identificação da EG'!$D$7)</f>
        <v/>
      </c>
      <c r="I1168" s="138" t="str">
        <f t="shared" si="54"/>
        <v/>
      </c>
      <c r="J1168" s="138" t="str">
        <v/>
      </c>
      <c r="K1168" s="138"/>
      <c r="L1168" s="138" t="str">
        <v/>
      </c>
      <c r="M1168" s="138"/>
      <c r="N1168" s="138"/>
      <c r="O1168" s="138" t="str">
        <v/>
      </c>
      <c r="P1168" s="138" t="str">
        <v/>
      </c>
      <c r="Q1168" s="138" t="str">
        <f>IF(L1167="","","Nº de alojamentos abrangidos")</f>
        <v/>
      </c>
      <c r="R1168" s="138" t="str">
        <f t="shared" si="56"/>
        <v/>
      </c>
      <c r="S1168" s="138" t="str" cm="1">
        <f t="array" ref="S1168">IF(ISBLANK(INDEX('Infraestruturas Recolha'!$AP$31:$AT$105,INT((ROWS($B$1:B192)-1)/5)+1,MOD(ROWS($B$1:B192)-1,5)+1)),"",INDEX('Infraestruturas Recolha'!$AP$31:$AT$105,INT((ROWS($B$1:B192)-1)/5)+1,MOD(ROWS($B$1:B192)-1,5)+1))</f>
        <v/>
      </c>
      <c r="T1168" s="138" t="str">
        <f>IF(OR(L1168="",'Infraestruturas Recolha'!$AQ$108="",'Infraestruturas Recolha'!$AQ$108="(máximo 300 carateres)"),"",'Infraestruturas Recolha'!$AQ$108)</f>
        <v/>
      </c>
    </row>
    <row r="1169" spans="1:20">
      <c r="A1169" s="24" t="str">
        <f>IF(I1169="","",IF(OR('Identificação da EG'!$B$7=0,'Identificação da EG'!$B$7=""),"",Capa!$C$10))</f>
        <v/>
      </c>
      <c r="B1169" s="24" t="str">
        <f>IF(I1169="","",IF(OR('Identificação da EG'!$B$7=0,'Identificação da EG'!$B$7=""),"",'Identificação da EG'!$B$7))</f>
        <v/>
      </c>
      <c r="C1169" s="24" t="str">
        <f>IF(I1169="","",IF(B1169="","",VLOOKUP(B1169,Auxiliar!$DK$23:$DL$45,2,0)))</f>
        <v/>
      </c>
      <c r="D1169" s="24" t="str">
        <f>IF(I1169="","",IF(OR('Identificação da EG'!$B$7=0,'Identificação da EG'!$B$7=""),"","Portugal"))</f>
        <v/>
      </c>
      <c r="E1169" s="24" t="str">
        <f>IF(I1169="","",'Identificação da EG'!$C$7)</f>
        <v/>
      </c>
      <c r="F1169" s="24" t="str">
        <f>IF(I1169="","",'Identificação da EG'!$E$7)</f>
        <v/>
      </c>
      <c r="G1169" s="24" t="str">
        <f t="shared" si="55"/>
        <v/>
      </c>
      <c r="H1169" s="24" t="str">
        <f>IF(I1169="","",'Identificação da EG'!$D$7)</f>
        <v/>
      </c>
      <c r="I1169" s="138" t="str">
        <f t="shared" si="54"/>
        <v/>
      </c>
      <c r="J1169" s="138" t="str">
        <v/>
      </c>
      <c r="K1169" s="138"/>
      <c r="L1169" s="138" t="str">
        <v/>
      </c>
      <c r="M1169" s="138"/>
      <c r="N1169" s="138"/>
      <c r="O1169" s="138" t="str">
        <v/>
      </c>
      <c r="P1169" s="138" t="str">
        <v/>
      </c>
      <c r="Q1169" s="138" t="str">
        <f>IF(L1167="","","Nº de estabelecimentos abrangidos")</f>
        <v/>
      </c>
      <c r="R1169" s="138" t="str">
        <f t="shared" si="56"/>
        <v/>
      </c>
      <c r="S1169" s="138" t="str" cm="1">
        <f t="array" ref="S1169">IF(ISBLANK(INDEX('Infraestruturas Recolha'!$AP$31:$AT$105,INT((ROWS($B$1:B193)-1)/5)+1,MOD(ROWS($B$1:B193)-1,5)+1)),"",INDEX('Infraestruturas Recolha'!$AP$31:$AT$105,INT((ROWS($B$1:B193)-1)/5)+1,MOD(ROWS($B$1:B193)-1,5)+1))</f>
        <v/>
      </c>
      <c r="T1169" s="138" t="str">
        <f>IF(OR(L1169="",'Infraestruturas Recolha'!$AQ$108="",'Infraestruturas Recolha'!$AQ$108="(máximo 300 carateres)"),"",'Infraestruturas Recolha'!$AQ$108)</f>
        <v/>
      </c>
    </row>
    <row r="1170" spans="1:20">
      <c r="A1170" s="24" t="str">
        <f>IF(I1170="","",IF(OR('Identificação da EG'!$B$7=0,'Identificação da EG'!$B$7=""),"",Capa!$C$10))</f>
        <v/>
      </c>
      <c r="B1170" s="24" t="str">
        <f>IF(I1170="","",IF(OR('Identificação da EG'!$B$7=0,'Identificação da EG'!$B$7=""),"",'Identificação da EG'!$B$7))</f>
        <v/>
      </c>
      <c r="C1170" s="24" t="str">
        <f>IF(I1170="","",IF(B1170="","",VLOOKUP(B1170,Auxiliar!$DK$23:$DL$45,2,0)))</f>
        <v/>
      </c>
      <c r="D1170" s="24" t="str">
        <f>IF(I1170="","",IF(OR('Identificação da EG'!$B$7=0,'Identificação da EG'!$B$7=""),"","Portugal"))</f>
        <v/>
      </c>
      <c r="E1170" s="24" t="str">
        <f>IF(I1170="","",'Identificação da EG'!$C$7)</f>
        <v/>
      </c>
      <c r="F1170" s="24" t="str">
        <f>IF(I1170="","",'Identificação da EG'!$E$7)</f>
        <v/>
      </c>
      <c r="G1170" s="24" t="str">
        <f t="shared" si="55"/>
        <v/>
      </c>
      <c r="H1170" s="24" t="str">
        <f>IF(I1170="","",'Identificação da EG'!$D$7)</f>
        <v/>
      </c>
      <c r="I1170" s="138" t="str">
        <f t="shared" ref="I1170:I1233" si="57">IF(L1170="","","Recolha seletiva multimaterial")</f>
        <v/>
      </c>
      <c r="J1170" s="138" t="str">
        <v/>
      </c>
      <c r="K1170" s="138"/>
      <c r="L1170" s="138" t="str">
        <v/>
      </c>
      <c r="M1170" s="138"/>
      <c r="N1170" s="138"/>
      <c r="O1170" s="138" t="str">
        <v/>
      </c>
      <c r="P1170" s="138" t="str">
        <v/>
      </c>
      <c r="Q1170" s="138" t="str">
        <f>IF(L1168="","","Nº de alojamentos participantes")</f>
        <v/>
      </c>
      <c r="R1170" s="138" t="str">
        <f t="shared" si="56"/>
        <v/>
      </c>
      <c r="S1170" s="138" t="str" cm="1">
        <f t="array" ref="S1170">IF(ISBLANK(INDEX('Infraestruturas Recolha'!$AP$31:$AT$105,INT((ROWS($B$1:B194)-1)/5)+1,MOD(ROWS($B$1:B194)-1,5)+1)),"",INDEX('Infraestruturas Recolha'!$AP$31:$AT$105,INT((ROWS($B$1:B194)-1)/5)+1,MOD(ROWS($B$1:B194)-1,5)+1))</f>
        <v/>
      </c>
      <c r="T1170" s="138" t="str">
        <f>IF(OR(L1170="",'Infraestruturas Recolha'!$AQ$108="",'Infraestruturas Recolha'!$AQ$108="(máximo 300 carateres)"),"",'Infraestruturas Recolha'!$AQ$108)</f>
        <v/>
      </c>
    </row>
    <row r="1171" spans="1:20">
      <c r="A1171" s="24" t="str">
        <f>IF(I1171="","",IF(OR('Identificação da EG'!$B$7=0,'Identificação da EG'!$B$7=""),"",Capa!$C$10))</f>
        <v/>
      </c>
      <c r="B1171" s="24" t="str">
        <f>IF(I1171="","",IF(OR('Identificação da EG'!$B$7=0,'Identificação da EG'!$B$7=""),"",'Identificação da EG'!$B$7))</f>
        <v/>
      </c>
      <c r="C1171" s="24" t="str">
        <f>IF(I1171="","",IF(B1171="","",VLOOKUP(B1171,Auxiliar!$DK$23:$DL$45,2,0)))</f>
        <v/>
      </c>
      <c r="D1171" s="24" t="str">
        <f>IF(I1171="","",IF(OR('Identificação da EG'!$B$7=0,'Identificação da EG'!$B$7=""),"","Portugal"))</f>
        <v/>
      </c>
      <c r="E1171" s="24" t="str">
        <f>IF(I1171="","",'Identificação da EG'!$C$7)</f>
        <v/>
      </c>
      <c r="F1171" s="24" t="str">
        <f>IF(I1171="","",'Identificação da EG'!$E$7)</f>
        <v/>
      </c>
      <c r="G1171" s="24" t="str">
        <f t="shared" si="55"/>
        <v/>
      </c>
      <c r="H1171" s="24" t="str">
        <f>IF(I1171="","",'Identificação da EG'!$D$7)</f>
        <v/>
      </c>
      <c r="I1171" s="138" t="str">
        <f t="shared" si="57"/>
        <v/>
      </c>
      <c r="J1171" s="138" t="str">
        <v/>
      </c>
      <c r="K1171" s="138"/>
      <c r="L1171" s="138" t="str">
        <v/>
      </c>
      <c r="M1171" s="138"/>
      <c r="N1171" s="138"/>
      <c r="O1171" s="138" t="str">
        <v/>
      </c>
      <c r="P1171" s="138" t="str">
        <v/>
      </c>
      <c r="Q1171" s="138" t="str">
        <f>IF(L1169="","","Nº de estabelecimentos participantes")</f>
        <v/>
      </c>
      <c r="R1171" s="138" t="str">
        <f t="shared" si="56"/>
        <v/>
      </c>
      <c r="S1171" s="138" t="str" cm="1">
        <f t="array" ref="S1171">IF(ISBLANK(INDEX('Infraestruturas Recolha'!$AP$31:$AT$105,INT((ROWS($B$1:B195)-1)/5)+1,MOD(ROWS($B$1:B195)-1,5)+1)),"",INDEX('Infraestruturas Recolha'!$AP$31:$AT$105,INT((ROWS($B$1:B195)-1)/5)+1,MOD(ROWS($B$1:B195)-1,5)+1))</f>
        <v/>
      </c>
      <c r="T1171" s="138" t="str">
        <f>IF(OR(L1171="",'Infraestruturas Recolha'!$AQ$108="",'Infraestruturas Recolha'!$AQ$108="(máximo 300 carateres)"),"",'Infraestruturas Recolha'!$AQ$108)</f>
        <v/>
      </c>
    </row>
    <row r="1172" spans="1:20">
      <c r="A1172" s="24" t="str">
        <f>IF(I1172="","",IF(OR('Identificação da EG'!$B$7=0,'Identificação da EG'!$B$7=""),"",Capa!$C$10))</f>
        <v/>
      </c>
      <c r="B1172" s="24" t="str">
        <f>IF(I1172="","",IF(OR('Identificação da EG'!$B$7=0,'Identificação da EG'!$B$7=""),"",'Identificação da EG'!$B$7))</f>
        <v/>
      </c>
      <c r="C1172" s="24" t="str">
        <f>IF(I1172="","",IF(B1172="","",VLOOKUP(B1172,Auxiliar!$DK$23:$DL$45,2,0)))</f>
        <v/>
      </c>
      <c r="D1172" s="24" t="str">
        <f>IF(I1172="","",IF(OR('Identificação da EG'!$B$7=0,'Identificação da EG'!$B$7=""),"","Portugal"))</f>
        <v/>
      </c>
      <c r="E1172" s="24" t="str">
        <f>IF(I1172="","",'Identificação da EG'!$C$7)</f>
        <v/>
      </c>
      <c r="F1172" s="24" t="str">
        <f>IF(I1172="","",'Identificação da EG'!$E$7)</f>
        <v/>
      </c>
      <c r="G1172" s="24" t="str">
        <f t="shared" si="55"/>
        <v/>
      </c>
      <c r="H1172" s="24" t="str">
        <f>IF(I1172="","",'Identificação da EG'!$D$7)</f>
        <v/>
      </c>
      <c r="I1172" s="138" t="str">
        <f t="shared" si="57"/>
        <v/>
      </c>
      <c r="J1172" s="138" t="str">
        <v/>
      </c>
      <c r="K1172" s="138"/>
      <c r="L1172" s="138" t="str">
        <v/>
      </c>
      <c r="M1172" s="138"/>
      <c r="N1172" s="138"/>
      <c r="O1172" s="138" t="str">
        <v/>
      </c>
      <c r="P1172" s="138" t="str">
        <v/>
      </c>
      <c r="Q1172" s="138" t="str">
        <f>IF(L1172="","","Nº de pontos de recolha")</f>
        <v/>
      </c>
      <c r="R1172" s="138" t="str">
        <f t="shared" si="56"/>
        <v/>
      </c>
      <c r="S1172" s="138" t="str" cm="1">
        <f t="array" ref="S1172">IF(ISBLANK(INDEX('Infraestruturas Recolha'!$AP$31:$AT$105,INT((ROWS($B$1:B196)-1)/5)+1,MOD(ROWS($B$1:B196)-1,5)+1)),"",INDEX('Infraestruturas Recolha'!$AP$31:$AT$105,INT((ROWS($B$1:B196)-1)/5)+1,MOD(ROWS($B$1:B196)-1,5)+1))</f>
        <v/>
      </c>
      <c r="T1172" s="138" t="str">
        <f>IF(OR(L1172="",'Infraestruturas Recolha'!$AQ$108="",'Infraestruturas Recolha'!$AQ$108="(máximo 300 carateres)"),"",'Infraestruturas Recolha'!$AQ$108)</f>
        <v/>
      </c>
    </row>
    <row r="1173" spans="1:20">
      <c r="A1173" s="24" t="str">
        <f>IF(I1173="","",IF(OR('Identificação da EG'!$B$7=0,'Identificação da EG'!$B$7=""),"",Capa!$C$10))</f>
        <v/>
      </c>
      <c r="B1173" s="24" t="str">
        <f>IF(I1173="","",IF(OR('Identificação da EG'!$B$7=0,'Identificação da EG'!$B$7=""),"",'Identificação da EG'!$B$7))</f>
        <v/>
      </c>
      <c r="C1173" s="24" t="str">
        <f>IF(I1173="","",IF(B1173="","",VLOOKUP(B1173,Auxiliar!$DK$23:$DL$45,2,0)))</f>
        <v/>
      </c>
      <c r="D1173" s="24" t="str">
        <f>IF(I1173="","",IF(OR('Identificação da EG'!$B$7=0,'Identificação da EG'!$B$7=""),"","Portugal"))</f>
        <v/>
      </c>
      <c r="E1173" s="24" t="str">
        <f>IF(I1173="","",'Identificação da EG'!$C$7)</f>
        <v/>
      </c>
      <c r="F1173" s="24" t="str">
        <f>IF(I1173="","",'Identificação da EG'!$E$7)</f>
        <v/>
      </c>
      <c r="G1173" s="24" t="str">
        <f t="shared" si="55"/>
        <v/>
      </c>
      <c r="H1173" s="24" t="str">
        <f>IF(I1173="","",'Identificação da EG'!$D$7)</f>
        <v/>
      </c>
      <c r="I1173" s="138" t="str">
        <f t="shared" si="57"/>
        <v/>
      </c>
      <c r="J1173" s="138" t="str">
        <v/>
      </c>
      <c r="K1173" s="138"/>
      <c r="L1173" s="138" t="str">
        <v/>
      </c>
      <c r="M1173" s="138"/>
      <c r="N1173" s="138"/>
      <c r="O1173" s="138" t="str">
        <v/>
      </c>
      <c r="P1173" s="138" t="str">
        <v/>
      </c>
      <c r="Q1173" s="138" t="str">
        <f>IF(L1172="","","Nº de alojamentos abrangidos")</f>
        <v/>
      </c>
      <c r="R1173" s="138" t="str">
        <f t="shared" si="56"/>
        <v/>
      </c>
      <c r="S1173" s="138" t="str" cm="1">
        <f t="array" ref="S1173">IF(ISBLANK(INDEX('Infraestruturas Recolha'!$AP$31:$AT$105,INT((ROWS($B$1:B197)-1)/5)+1,MOD(ROWS($B$1:B197)-1,5)+1)),"",INDEX('Infraestruturas Recolha'!$AP$31:$AT$105,INT((ROWS($B$1:B197)-1)/5)+1,MOD(ROWS($B$1:B197)-1,5)+1))</f>
        <v/>
      </c>
      <c r="T1173" s="138" t="str">
        <f>IF(OR(L1173="",'Infraestruturas Recolha'!$AQ$108="",'Infraestruturas Recolha'!$AQ$108="(máximo 300 carateres)"),"",'Infraestruturas Recolha'!$AQ$108)</f>
        <v/>
      </c>
    </row>
    <row r="1174" spans="1:20">
      <c r="A1174" s="24" t="str">
        <f>IF(I1174="","",IF(OR('Identificação da EG'!$B$7=0,'Identificação da EG'!$B$7=""),"",Capa!$C$10))</f>
        <v/>
      </c>
      <c r="B1174" s="24" t="str">
        <f>IF(I1174="","",IF(OR('Identificação da EG'!$B$7=0,'Identificação da EG'!$B$7=""),"",'Identificação da EG'!$B$7))</f>
        <v/>
      </c>
      <c r="C1174" s="24" t="str">
        <f>IF(I1174="","",IF(B1174="","",VLOOKUP(B1174,Auxiliar!$DK$23:$DL$45,2,0)))</f>
        <v/>
      </c>
      <c r="D1174" s="24" t="str">
        <f>IF(I1174="","",IF(OR('Identificação da EG'!$B$7=0,'Identificação da EG'!$B$7=""),"","Portugal"))</f>
        <v/>
      </c>
      <c r="E1174" s="24" t="str">
        <f>IF(I1174="","",'Identificação da EG'!$C$7)</f>
        <v/>
      </c>
      <c r="F1174" s="24" t="str">
        <f>IF(I1174="","",'Identificação da EG'!$E$7)</f>
        <v/>
      </c>
      <c r="G1174" s="24" t="str">
        <f t="shared" si="55"/>
        <v/>
      </c>
      <c r="H1174" s="24" t="str">
        <f>IF(I1174="","",'Identificação da EG'!$D$7)</f>
        <v/>
      </c>
      <c r="I1174" s="138" t="str">
        <f t="shared" si="57"/>
        <v/>
      </c>
      <c r="J1174" s="138" t="str">
        <v/>
      </c>
      <c r="K1174" s="138"/>
      <c r="L1174" s="138" t="str">
        <v/>
      </c>
      <c r="M1174" s="138"/>
      <c r="N1174" s="138"/>
      <c r="O1174" s="138" t="str">
        <v/>
      </c>
      <c r="P1174" s="138" t="str">
        <v/>
      </c>
      <c r="Q1174" s="138" t="str">
        <f>IF(L1172="","","Nº de estabelecimentos abrangidos")</f>
        <v/>
      </c>
      <c r="R1174" s="138" t="str">
        <f t="shared" si="56"/>
        <v/>
      </c>
      <c r="S1174" s="138" t="str" cm="1">
        <f t="array" ref="S1174">IF(ISBLANK(INDEX('Infraestruturas Recolha'!$AP$31:$AT$105,INT((ROWS($B$1:B198)-1)/5)+1,MOD(ROWS($B$1:B198)-1,5)+1)),"",INDEX('Infraestruturas Recolha'!$AP$31:$AT$105,INT((ROWS($B$1:B198)-1)/5)+1,MOD(ROWS($B$1:B198)-1,5)+1))</f>
        <v/>
      </c>
      <c r="T1174" s="138" t="str">
        <f>IF(OR(L1174="",'Infraestruturas Recolha'!$AQ$108="",'Infraestruturas Recolha'!$AQ$108="(máximo 300 carateres)"),"",'Infraestruturas Recolha'!$AQ$108)</f>
        <v/>
      </c>
    </row>
    <row r="1175" spans="1:20">
      <c r="A1175" s="24" t="str">
        <f>IF(I1175="","",IF(OR('Identificação da EG'!$B$7=0,'Identificação da EG'!$B$7=""),"",Capa!$C$10))</f>
        <v/>
      </c>
      <c r="B1175" s="24" t="str">
        <f>IF(I1175="","",IF(OR('Identificação da EG'!$B$7=0,'Identificação da EG'!$B$7=""),"",'Identificação da EG'!$B$7))</f>
        <v/>
      </c>
      <c r="C1175" s="24" t="str">
        <f>IF(I1175="","",IF(B1175="","",VLOOKUP(B1175,Auxiliar!$DK$23:$DL$45,2,0)))</f>
        <v/>
      </c>
      <c r="D1175" s="24" t="str">
        <f>IF(I1175="","",IF(OR('Identificação da EG'!$B$7=0,'Identificação da EG'!$B$7=""),"","Portugal"))</f>
        <v/>
      </c>
      <c r="E1175" s="24" t="str">
        <f>IF(I1175="","",'Identificação da EG'!$C$7)</f>
        <v/>
      </c>
      <c r="F1175" s="24" t="str">
        <f>IF(I1175="","",'Identificação da EG'!$E$7)</f>
        <v/>
      </c>
      <c r="G1175" s="24" t="str">
        <f t="shared" si="55"/>
        <v/>
      </c>
      <c r="H1175" s="24" t="str">
        <f>IF(I1175="","",'Identificação da EG'!$D$7)</f>
        <v/>
      </c>
      <c r="I1175" s="138" t="str">
        <f t="shared" si="57"/>
        <v/>
      </c>
      <c r="J1175" s="138" t="str">
        <v/>
      </c>
      <c r="K1175" s="138"/>
      <c r="L1175" s="138" t="str">
        <v/>
      </c>
      <c r="M1175" s="138"/>
      <c r="N1175" s="138"/>
      <c r="O1175" s="138" t="str">
        <v/>
      </c>
      <c r="P1175" s="138" t="str">
        <v/>
      </c>
      <c r="Q1175" s="138" t="str">
        <f>IF(L1173="","","Nº de alojamentos participantes")</f>
        <v/>
      </c>
      <c r="R1175" s="138" t="str">
        <f t="shared" si="56"/>
        <v/>
      </c>
      <c r="S1175" s="138" t="str" cm="1">
        <f t="array" ref="S1175">IF(ISBLANK(INDEX('Infraestruturas Recolha'!$AP$31:$AT$105,INT((ROWS($B$1:B199)-1)/5)+1,MOD(ROWS($B$1:B199)-1,5)+1)),"",INDEX('Infraestruturas Recolha'!$AP$31:$AT$105,INT((ROWS($B$1:B199)-1)/5)+1,MOD(ROWS($B$1:B199)-1,5)+1))</f>
        <v/>
      </c>
      <c r="T1175" s="138" t="str">
        <f>IF(OR(L1175="",'Infraestruturas Recolha'!$AQ$108="",'Infraestruturas Recolha'!$AQ$108="(máximo 300 carateres)"),"",'Infraestruturas Recolha'!$AQ$108)</f>
        <v/>
      </c>
    </row>
    <row r="1176" spans="1:20">
      <c r="A1176" s="24" t="str">
        <f>IF(I1176="","",IF(OR('Identificação da EG'!$B$7=0,'Identificação da EG'!$B$7=""),"",Capa!$C$10))</f>
        <v/>
      </c>
      <c r="B1176" s="24" t="str">
        <f>IF(I1176="","",IF(OR('Identificação da EG'!$B$7=0,'Identificação da EG'!$B$7=""),"",'Identificação da EG'!$B$7))</f>
        <v/>
      </c>
      <c r="C1176" s="24" t="str">
        <f>IF(I1176="","",IF(B1176="","",VLOOKUP(B1176,Auxiliar!$DK$23:$DL$45,2,0)))</f>
        <v/>
      </c>
      <c r="D1176" s="24" t="str">
        <f>IF(I1176="","",IF(OR('Identificação da EG'!$B$7=0,'Identificação da EG'!$B$7=""),"","Portugal"))</f>
        <v/>
      </c>
      <c r="E1176" s="24" t="str">
        <f>IF(I1176="","",'Identificação da EG'!$C$7)</f>
        <v/>
      </c>
      <c r="F1176" s="24" t="str">
        <f>IF(I1176="","",'Identificação da EG'!$E$7)</f>
        <v/>
      </c>
      <c r="G1176" s="24" t="str">
        <f t="shared" si="55"/>
        <v/>
      </c>
      <c r="H1176" s="24" t="str">
        <f>IF(I1176="","",'Identificação da EG'!$D$7)</f>
        <v/>
      </c>
      <c r="I1176" s="138" t="str">
        <f t="shared" si="57"/>
        <v/>
      </c>
      <c r="J1176" s="138" t="str">
        <v/>
      </c>
      <c r="K1176" s="138"/>
      <c r="L1176" s="138" t="str">
        <v/>
      </c>
      <c r="M1176" s="138"/>
      <c r="N1176" s="138"/>
      <c r="O1176" s="138" t="str">
        <v/>
      </c>
      <c r="P1176" s="138" t="str">
        <v/>
      </c>
      <c r="Q1176" s="138" t="str">
        <f>IF(L1174="","","Nº de estabelecimentos participantes")</f>
        <v/>
      </c>
      <c r="R1176" s="138" t="str">
        <f t="shared" si="56"/>
        <v/>
      </c>
      <c r="S1176" s="138" t="str" cm="1">
        <f t="array" ref="S1176">IF(ISBLANK(INDEX('Infraestruturas Recolha'!$AP$31:$AT$105,INT((ROWS($B$1:B200)-1)/5)+1,MOD(ROWS($B$1:B200)-1,5)+1)),"",INDEX('Infraestruturas Recolha'!$AP$31:$AT$105,INT((ROWS($B$1:B200)-1)/5)+1,MOD(ROWS($B$1:B200)-1,5)+1))</f>
        <v/>
      </c>
      <c r="T1176" s="138" t="str">
        <f>IF(OR(L1176="",'Infraestruturas Recolha'!$AQ$108="",'Infraestruturas Recolha'!$AQ$108="(máximo 300 carateres)"),"",'Infraestruturas Recolha'!$AQ$108)</f>
        <v/>
      </c>
    </row>
    <row r="1177" spans="1:20">
      <c r="A1177" s="24" t="str">
        <f>IF(I1177="","",IF(OR('Identificação da EG'!$B$7=0,'Identificação da EG'!$B$7=""),"",Capa!$C$10))</f>
        <v/>
      </c>
      <c r="B1177" s="24" t="str">
        <f>IF(I1177="","",IF(OR('Identificação da EG'!$B$7=0,'Identificação da EG'!$B$7=""),"",'Identificação da EG'!$B$7))</f>
        <v/>
      </c>
      <c r="C1177" s="24" t="str">
        <f>IF(I1177="","",IF(B1177="","",VLOOKUP(B1177,Auxiliar!$DK$23:$DL$45,2,0)))</f>
        <v/>
      </c>
      <c r="D1177" s="24" t="str">
        <f>IF(I1177="","",IF(OR('Identificação da EG'!$B$7=0,'Identificação da EG'!$B$7=""),"","Portugal"))</f>
        <v/>
      </c>
      <c r="E1177" s="24" t="str">
        <f>IF(I1177="","",'Identificação da EG'!$C$7)</f>
        <v/>
      </c>
      <c r="F1177" s="24" t="str">
        <f>IF(I1177="","",'Identificação da EG'!$E$7)</f>
        <v/>
      </c>
      <c r="G1177" s="24" t="str">
        <f t="shared" si="55"/>
        <v/>
      </c>
      <c r="H1177" s="24" t="str">
        <f>IF(I1177="","",'Identificação da EG'!$D$7)</f>
        <v/>
      </c>
      <c r="I1177" s="138" t="str">
        <f t="shared" si="57"/>
        <v/>
      </c>
      <c r="J1177" s="138" t="str">
        <v/>
      </c>
      <c r="K1177" s="138"/>
      <c r="L1177" s="138" t="str">
        <v/>
      </c>
      <c r="M1177" s="138"/>
      <c r="N1177" s="138"/>
      <c r="O1177" s="138" t="str">
        <v/>
      </c>
      <c r="P1177" s="138" t="str">
        <v/>
      </c>
      <c r="Q1177" s="138" t="str">
        <f>IF(L1177="","","Nº de pontos de recolha")</f>
        <v/>
      </c>
      <c r="R1177" s="138" t="str">
        <f t="shared" si="56"/>
        <v/>
      </c>
      <c r="S1177" s="138" t="str" cm="1">
        <f t="array" ref="S1177">IF(ISBLANK(INDEX('Infraestruturas Recolha'!$AP$31:$AT$105,INT((ROWS($B$1:B201)-1)/5)+1,MOD(ROWS($B$1:B201)-1,5)+1)),"",INDEX('Infraestruturas Recolha'!$AP$31:$AT$105,INT((ROWS($B$1:B201)-1)/5)+1,MOD(ROWS($B$1:B201)-1,5)+1))</f>
        <v/>
      </c>
      <c r="T1177" s="138" t="str">
        <f>IF(OR(L1177="",'Infraestruturas Recolha'!$AQ$108="",'Infraestruturas Recolha'!$AQ$108="(máximo 300 carateres)"),"",'Infraestruturas Recolha'!$AQ$108)</f>
        <v/>
      </c>
    </row>
    <row r="1178" spans="1:20">
      <c r="A1178" s="24" t="str">
        <f>IF(I1178="","",IF(OR('Identificação da EG'!$B$7=0,'Identificação da EG'!$B$7=""),"",Capa!$C$10))</f>
        <v/>
      </c>
      <c r="B1178" s="24" t="str">
        <f>IF(I1178="","",IF(OR('Identificação da EG'!$B$7=0,'Identificação da EG'!$B$7=""),"",'Identificação da EG'!$B$7))</f>
        <v/>
      </c>
      <c r="C1178" s="24" t="str">
        <f>IF(I1178="","",IF(B1178="","",VLOOKUP(B1178,Auxiliar!$DK$23:$DL$45,2,0)))</f>
        <v/>
      </c>
      <c r="D1178" s="24" t="str">
        <f>IF(I1178="","",IF(OR('Identificação da EG'!$B$7=0,'Identificação da EG'!$B$7=""),"","Portugal"))</f>
        <v/>
      </c>
      <c r="E1178" s="24" t="str">
        <f>IF(I1178="","",'Identificação da EG'!$C$7)</f>
        <v/>
      </c>
      <c r="F1178" s="24" t="str">
        <f>IF(I1178="","",'Identificação da EG'!$E$7)</f>
        <v/>
      </c>
      <c r="G1178" s="24" t="str">
        <f t="shared" si="55"/>
        <v/>
      </c>
      <c r="H1178" s="24" t="str">
        <f>IF(I1178="","",'Identificação da EG'!$D$7)</f>
        <v/>
      </c>
      <c r="I1178" s="138" t="str">
        <f t="shared" si="57"/>
        <v/>
      </c>
      <c r="J1178" s="138" t="str">
        <v/>
      </c>
      <c r="K1178" s="138"/>
      <c r="L1178" s="138" t="str">
        <v/>
      </c>
      <c r="M1178" s="138"/>
      <c r="N1178" s="138"/>
      <c r="O1178" s="138" t="str">
        <v/>
      </c>
      <c r="P1178" s="138" t="str">
        <v/>
      </c>
      <c r="Q1178" s="138" t="str">
        <f>IF(L1177="","","Nº de alojamentos abrangidos")</f>
        <v/>
      </c>
      <c r="R1178" s="138" t="str">
        <f t="shared" si="56"/>
        <v/>
      </c>
      <c r="S1178" s="138" t="str" cm="1">
        <f t="array" ref="S1178">IF(ISBLANK(INDEX('Infraestruturas Recolha'!$AP$31:$AT$105,INT((ROWS($B$1:B202)-1)/5)+1,MOD(ROWS($B$1:B202)-1,5)+1)),"",INDEX('Infraestruturas Recolha'!$AP$31:$AT$105,INT((ROWS($B$1:B202)-1)/5)+1,MOD(ROWS($B$1:B202)-1,5)+1))</f>
        <v/>
      </c>
      <c r="T1178" s="138" t="str">
        <f>IF(OR(L1178="",'Infraestruturas Recolha'!$AQ$108="",'Infraestruturas Recolha'!$AQ$108="(máximo 300 carateres)"),"",'Infraestruturas Recolha'!$AQ$108)</f>
        <v/>
      </c>
    </row>
    <row r="1179" spans="1:20">
      <c r="A1179" s="24" t="str">
        <f>IF(I1179="","",IF(OR('Identificação da EG'!$B$7=0,'Identificação da EG'!$B$7=""),"",Capa!$C$10))</f>
        <v/>
      </c>
      <c r="B1179" s="24" t="str">
        <f>IF(I1179="","",IF(OR('Identificação da EG'!$B$7=0,'Identificação da EG'!$B$7=""),"",'Identificação da EG'!$B$7))</f>
        <v/>
      </c>
      <c r="C1179" s="24" t="str">
        <f>IF(I1179="","",IF(B1179="","",VLOOKUP(B1179,Auxiliar!$DK$23:$DL$45,2,0)))</f>
        <v/>
      </c>
      <c r="D1179" s="24" t="str">
        <f>IF(I1179="","",IF(OR('Identificação da EG'!$B$7=0,'Identificação da EG'!$B$7=""),"","Portugal"))</f>
        <v/>
      </c>
      <c r="E1179" s="24" t="str">
        <f>IF(I1179="","",'Identificação da EG'!$C$7)</f>
        <v/>
      </c>
      <c r="F1179" s="24" t="str">
        <f>IF(I1179="","",'Identificação da EG'!$E$7)</f>
        <v/>
      </c>
      <c r="G1179" s="24" t="str">
        <f t="shared" si="55"/>
        <v/>
      </c>
      <c r="H1179" s="24" t="str">
        <f>IF(I1179="","",'Identificação da EG'!$D$7)</f>
        <v/>
      </c>
      <c r="I1179" s="138" t="str">
        <f t="shared" si="57"/>
        <v/>
      </c>
      <c r="J1179" s="138" t="str">
        <v/>
      </c>
      <c r="K1179" s="138"/>
      <c r="L1179" s="138" t="str">
        <v/>
      </c>
      <c r="M1179" s="138"/>
      <c r="N1179" s="138"/>
      <c r="O1179" s="138" t="str">
        <v/>
      </c>
      <c r="P1179" s="138" t="str">
        <v/>
      </c>
      <c r="Q1179" s="138" t="str">
        <f>IF(L1177="","","Nº de estabelecimentos abrangidos")</f>
        <v/>
      </c>
      <c r="R1179" s="138" t="str">
        <f t="shared" si="56"/>
        <v/>
      </c>
      <c r="S1179" s="138" t="str" cm="1">
        <f t="array" ref="S1179">IF(ISBLANK(INDEX('Infraestruturas Recolha'!$AP$31:$AT$105,INT((ROWS($B$1:B203)-1)/5)+1,MOD(ROWS($B$1:B203)-1,5)+1)),"",INDEX('Infraestruturas Recolha'!$AP$31:$AT$105,INT((ROWS($B$1:B203)-1)/5)+1,MOD(ROWS($B$1:B203)-1,5)+1))</f>
        <v/>
      </c>
      <c r="T1179" s="138" t="str">
        <f>IF(OR(L1179="",'Infraestruturas Recolha'!$AQ$108="",'Infraestruturas Recolha'!$AQ$108="(máximo 300 carateres)"),"",'Infraestruturas Recolha'!$AQ$108)</f>
        <v/>
      </c>
    </row>
    <row r="1180" spans="1:20">
      <c r="A1180" s="24" t="str">
        <f>IF(I1180="","",IF(OR('Identificação da EG'!$B$7=0,'Identificação da EG'!$B$7=""),"",Capa!$C$10))</f>
        <v/>
      </c>
      <c r="B1180" s="24" t="str">
        <f>IF(I1180="","",IF(OR('Identificação da EG'!$B$7=0,'Identificação da EG'!$B$7=""),"",'Identificação da EG'!$B$7))</f>
        <v/>
      </c>
      <c r="C1180" s="24" t="str">
        <f>IF(I1180="","",IF(B1180="","",VLOOKUP(B1180,Auxiliar!$DK$23:$DL$45,2,0)))</f>
        <v/>
      </c>
      <c r="D1180" s="24" t="str">
        <f>IF(I1180="","",IF(OR('Identificação da EG'!$B$7=0,'Identificação da EG'!$B$7=""),"","Portugal"))</f>
        <v/>
      </c>
      <c r="E1180" s="24" t="str">
        <f>IF(I1180="","",'Identificação da EG'!$C$7)</f>
        <v/>
      </c>
      <c r="F1180" s="24" t="str">
        <f>IF(I1180="","",'Identificação da EG'!$E$7)</f>
        <v/>
      </c>
      <c r="G1180" s="24" t="str">
        <f t="shared" si="55"/>
        <v/>
      </c>
      <c r="H1180" s="24" t="str">
        <f>IF(I1180="","",'Identificação da EG'!$D$7)</f>
        <v/>
      </c>
      <c r="I1180" s="138" t="str">
        <f t="shared" si="57"/>
        <v/>
      </c>
      <c r="J1180" s="138" t="str">
        <v/>
      </c>
      <c r="K1180" s="138"/>
      <c r="L1180" s="138" t="str">
        <v/>
      </c>
      <c r="M1180" s="138"/>
      <c r="N1180" s="138"/>
      <c r="O1180" s="138" t="str">
        <v/>
      </c>
      <c r="P1180" s="138" t="str">
        <v/>
      </c>
      <c r="Q1180" s="138" t="str">
        <f>IF(L1178="","","Nº de alojamentos participantes")</f>
        <v/>
      </c>
      <c r="R1180" s="138" t="str">
        <f t="shared" si="56"/>
        <v/>
      </c>
      <c r="S1180" s="138" t="str" cm="1">
        <f t="array" ref="S1180">IF(ISBLANK(INDEX('Infraestruturas Recolha'!$AP$31:$AT$105,INT((ROWS($B$1:B204)-1)/5)+1,MOD(ROWS($B$1:B204)-1,5)+1)),"",INDEX('Infraestruturas Recolha'!$AP$31:$AT$105,INT((ROWS($B$1:B204)-1)/5)+1,MOD(ROWS($B$1:B204)-1,5)+1))</f>
        <v/>
      </c>
      <c r="T1180" s="138" t="str">
        <f>IF(OR(L1180="",'Infraestruturas Recolha'!$AQ$108="",'Infraestruturas Recolha'!$AQ$108="(máximo 300 carateres)"),"",'Infraestruturas Recolha'!$AQ$108)</f>
        <v/>
      </c>
    </row>
    <row r="1181" spans="1:20">
      <c r="A1181" s="24" t="str">
        <f>IF(I1181="","",IF(OR('Identificação da EG'!$B$7=0,'Identificação da EG'!$B$7=""),"",Capa!$C$10))</f>
        <v/>
      </c>
      <c r="B1181" s="24" t="str">
        <f>IF(I1181="","",IF(OR('Identificação da EG'!$B$7=0,'Identificação da EG'!$B$7=""),"",'Identificação da EG'!$B$7))</f>
        <v/>
      </c>
      <c r="C1181" s="24" t="str">
        <f>IF(I1181="","",IF(B1181="","",VLOOKUP(B1181,Auxiliar!$DK$23:$DL$45,2,0)))</f>
        <v/>
      </c>
      <c r="D1181" s="24" t="str">
        <f>IF(I1181="","",IF(OR('Identificação da EG'!$B$7=0,'Identificação da EG'!$B$7=""),"","Portugal"))</f>
        <v/>
      </c>
      <c r="E1181" s="24" t="str">
        <f>IF(I1181="","",'Identificação da EG'!$C$7)</f>
        <v/>
      </c>
      <c r="F1181" s="24" t="str">
        <f>IF(I1181="","",'Identificação da EG'!$E$7)</f>
        <v/>
      </c>
      <c r="G1181" s="24" t="str">
        <f t="shared" si="55"/>
        <v/>
      </c>
      <c r="H1181" s="24" t="str">
        <f>IF(I1181="","",'Identificação da EG'!$D$7)</f>
        <v/>
      </c>
      <c r="I1181" s="138" t="str">
        <f t="shared" si="57"/>
        <v/>
      </c>
      <c r="J1181" s="138" t="str">
        <v/>
      </c>
      <c r="K1181" s="138"/>
      <c r="L1181" s="138" t="str">
        <v/>
      </c>
      <c r="M1181" s="138"/>
      <c r="N1181" s="138"/>
      <c r="O1181" s="138" t="str">
        <v/>
      </c>
      <c r="P1181" s="138" t="str">
        <v/>
      </c>
      <c r="Q1181" s="138" t="str">
        <f>IF(L1179="","","Nº de estabelecimentos participantes")</f>
        <v/>
      </c>
      <c r="R1181" s="138" t="str">
        <f t="shared" si="56"/>
        <v/>
      </c>
      <c r="S1181" s="138" t="str" cm="1">
        <f t="array" ref="S1181">IF(ISBLANK(INDEX('Infraestruturas Recolha'!$AP$31:$AT$105,INT((ROWS($B$1:B205)-1)/5)+1,MOD(ROWS($B$1:B205)-1,5)+1)),"",INDEX('Infraestruturas Recolha'!$AP$31:$AT$105,INT((ROWS($B$1:B205)-1)/5)+1,MOD(ROWS($B$1:B205)-1,5)+1))</f>
        <v/>
      </c>
      <c r="T1181" s="138" t="str">
        <f>IF(OR(L1181="",'Infraestruturas Recolha'!$AQ$108="",'Infraestruturas Recolha'!$AQ$108="(máximo 300 carateres)"),"",'Infraestruturas Recolha'!$AQ$108)</f>
        <v/>
      </c>
    </row>
    <row r="1182" spans="1:20">
      <c r="A1182" s="24" t="str">
        <f>IF(I1182="","",IF(OR('Identificação da EG'!$B$7=0,'Identificação da EG'!$B$7=""),"",Capa!$C$10))</f>
        <v/>
      </c>
      <c r="B1182" s="24" t="str">
        <f>IF(I1182="","",IF(OR('Identificação da EG'!$B$7=0,'Identificação da EG'!$B$7=""),"",'Identificação da EG'!$B$7))</f>
        <v/>
      </c>
      <c r="C1182" s="24" t="str">
        <f>IF(I1182="","",IF(B1182="","",VLOOKUP(B1182,Auxiliar!$DK$23:$DL$45,2,0)))</f>
        <v/>
      </c>
      <c r="D1182" s="24" t="str">
        <f>IF(I1182="","",IF(OR('Identificação da EG'!$B$7=0,'Identificação da EG'!$B$7=""),"","Portugal"))</f>
        <v/>
      </c>
      <c r="E1182" s="24" t="str">
        <f>IF(I1182="","",'Identificação da EG'!$C$7)</f>
        <v/>
      </c>
      <c r="F1182" s="24" t="str">
        <f>IF(I1182="","",'Identificação da EG'!$E$7)</f>
        <v/>
      </c>
      <c r="G1182" s="24" t="str">
        <f t="shared" si="55"/>
        <v/>
      </c>
      <c r="H1182" s="24" t="str">
        <f>IF(I1182="","",'Identificação da EG'!$D$7)</f>
        <v/>
      </c>
      <c r="I1182" s="138" t="str">
        <f t="shared" si="57"/>
        <v/>
      </c>
      <c r="J1182" s="138" t="str">
        <v/>
      </c>
      <c r="K1182" s="138"/>
      <c r="L1182" s="138" t="str">
        <v/>
      </c>
      <c r="M1182" s="138"/>
      <c r="N1182" s="138"/>
      <c r="O1182" s="138" t="str">
        <v/>
      </c>
      <c r="P1182" s="138" t="str">
        <v/>
      </c>
      <c r="Q1182" s="138" t="str">
        <f>IF(L1182="","","Nº de pontos de recolha")</f>
        <v/>
      </c>
      <c r="R1182" s="138" t="str">
        <f t="shared" si="56"/>
        <v/>
      </c>
      <c r="S1182" s="138" t="str" cm="1">
        <f t="array" ref="S1182">IF(ISBLANK(INDEX('Infraestruturas Recolha'!$AP$31:$AT$105,INT((ROWS($B$1:B206)-1)/5)+1,MOD(ROWS($B$1:B206)-1,5)+1)),"",INDEX('Infraestruturas Recolha'!$AP$31:$AT$105,INT((ROWS($B$1:B206)-1)/5)+1,MOD(ROWS($B$1:B206)-1,5)+1))</f>
        <v/>
      </c>
      <c r="T1182" s="138" t="str">
        <f>IF(OR(L1182="",'Infraestruturas Recolha'!$AQ$108="",'Infraestruturas Recolha'!$AQ$108="(máximo 300 carateres)"),"",'Infraestruturas Recolha'!$AQ$108)</f>
        <v/>
      </c>
    </row>
    <row r="1183" spans="1:20">
      <c r="A1183" s="24" t="str">
        <f>IF(I1183="","",IF(OR('Identificação da EG'!$B$7=0,'Identificação da EG'!$B$7=""),"",Capa!$C$10))</f>
        <v/>
      </c>
      <c r="B1183" s="24" t="str">
        <f>IF(I1183="","",IF(OR('Identificação da EG'!$B$7=0,'Identificação da EG'!$B$7=""),"",'Identificação da EG'!$B$7))</f>
        <v/>
      </c>
      <c r="C1183" s="24" t="str">
        <f>IF(I1183="","",IF(B1183="","",VLOOKUP(B1183,Auxiliar!$DK$23:$DL$45,2,0)))</f>
        <v/>
      </c>
      <c r="D1183" s="24" t="str">
        <f>IF(I1183="","",IF(OR('Identificação da EG'!$B$7=0,'Identificação da EG'!$B$7=""),"","Portugal"))</f>
        <v/>
      </c>
      <c r="E1183" s="24" t="str">
        <f>IF(I1183="","",'Identificação da EG'!$C$7)</f>
        <v/>
      </c>
      <c r="F1183" s="24" t="str">
        <f>IF(I1183="","",'Identificação da EG'!$E$7)</f>
        <v/>
      </c>
      <c r="G1183" s="24" t="str">
        <f t="shared" si="55"/>
        <v/>
      </c>
      <c r="H1183" s="24" t="str">
        <f>IF(I1183="","",'Identificação da EG'!$D$7)</f>
        <v/>
      </c>
      <c r="I1183" s="138" t="str">
        <f t="shared" si="57"/>
        <v/>
      </c>
      <c r="J1183" s="138" t="str">
        <v/>
      </c>
      <c r="K1183" s="138"/>
      <c r="L1183" s="138" t="str">
        <v/>
      </c>
      <c r="M1183" s="138"/>
      <c r="N1183" s="138"/>
      <c r="O1183" s="138" t="str">
        <v/>
      </c>
      <c r="P1183" s="138" t="str">
        <v/>
      </c>
      <c r="Q1183" s="138" t="str">
        <f>IF(L1182="","","Nº de alojamentos abrangidos")</f>
        <v/>
      </c>
      <c r="R1183" s="138" t="str">
        <f t="shared" si="56"/>
        <v/>
      </c>
      <c r="S1183" s="138" t="str" cm="1">
        <f t="array" ref="S1183">IF(ISBLANK(INDEX('Infraestruturas Recolha'!$AP$31:$AT$105,INT((ROWS($B$1:B207)-1)/5)+1,MOD(ROWS($B$1:B207)-1,5)+1)),"",INDEX('Infraestruturas Recolha'!$AP$31:$AT$105,INT((ROWS($B$1:B207)-1)/5)+1,MOD(ROWS($B$1:B207)-1,5)+1))</f>
        <v/>
      </c>
      <c r="T1183" s="138" t="str">
        <f>IF(OR(L1183="",'Infraestruturas Recolha'!$AQ$108="",'Infraestruturas Recolha'!$AQ$108="(máximo 300 carateres)"),"",'Infraestruturas Recolha'!$AQ$108)</f>
        <v/>
      </c>
    </row>
    <row r="1184" spans="1:20">
      <c r="A1184" s="24" t="str">
        <f>IF(I1184="","",IF(OR('Identificação da EG'!$B$7=0,'Identificação da EG'!$B$7=""),"",Capa!$C$10))</f>
        <v/>
      </c>
      <c r="B1184" s="24" t="str">
        <f>IF(I1184="","",IF(OR('Identificação da EG'!$B$7=0,'Identificação da EG'!$B$7=""),"",'Identificação da EG'!$B$7))</f>
        <v/>
      </c>
      <c r="C1184" s="24" t="str">
        <f>IF(I1184="","",IF(B1184="","",VLOOKUP(B1184,Auxiliar!$DK$23:$DL$45,2,0)))</f>
        <v/>
      </c>
      <c r="D1184" s="24" t="str">
        <f>IF(I1184="","",IF(OR('Identificação da EG'!$B$7=0,'Identificação da EG'!$B$7=""),"","Portugal"))</f>
        <v/>
      </c>
      <c r="E1184" s="24" t="str">
        <f>IF(I1184="","",'Identificação da EG'!$C$7)</f>
        <v/>
      </c>
      <c r="F1184" s="24" t="str">
        <f>IF(I1184="","",'Identificação da EG'!$E$7)</f>
        <v/>
      </c>
      <c r="G1184" s="24" t="str">
        <f t="shared" si="55"/>
        <v/>
      </c>
      <c r="H1184" s="24" t="str">
        <f>IF(I1184="","",'Identificação da EG'!$D$7)</f>
        <v/>
      </c>
      <c r="I1184" s="138" t="str">
        <f t="shared" si="57"/>
        <v/>
      </c>
      <c r="J1184" s="138" t="str">
        <v/>
      </c>
      <c r="K1184" s="138"/>
      <c r="L1184" s="138" t="str">
        <v/>
      </c>
      <c r="M1184" s="138"/>
      <c r="N1184" s="138"/>
      <c r="O1184" s="138" t="str">
        <v/>
      </c>
      <c r="P1184" s="138" t="str">
        <v/>
      </c>
      <c r="Q1184" s="138" t="str">
        <f>IF(L1182="","","Nº de estabelecimentos abrangidos")</f>
        <v/>
      </c>
      <c r="R1184" s="138" t="str">
        <f t="shared" si="56"/>
        <v/>
      </c>
      <c r="S1184" s="138" t="str" cm="1">
        <f t="array" ref="S1184">IF(ISBLANK(INDEX('Infraestruturas Recolha'!$AP$31:$AT$105,INT((ROWS($B$1:B208)-1)/5)+1,MOD(ROWS($B$1:B208)-1,5)+1)),"",INDEX('Infraestruturas Recolha'!$AP$31:$AT$105,INT((ROWS($B$1:B208)-1)/5)+1,MOD(ROWS($B$1:B208)-1,5)+1))</f>
        <v/>
      </c>
      <c r="T1184" s="138" t="str">
        <f>IF(OR(L1184="",'Infraestruturas Recolha'!$AQ$108="",'Infraestruturas Recolha'!$AQ$108="(máximo 300 carateres)"),"",'Infraestruturas Recolha'!$AQ$108)</f>
        <v/>
      </c>
    </row>
    <row r="1185" spans="1:20">
      <c r="A1185" s="24" t="str">
        <f>IF(I1185="","",IF(OR('Identificação da EG'!$B$7=0,'Identificação da EG'!$B$7=""),"",Capa!$C$10))</f>
        <v/>
      </c>
      <c r="B1185" s="24" t="str">
        <f>IF(I1185="","",IF(OR('Identificação da EG'!$B$7=0,'Identificação da EG'!$B$7=""),"",'Identificação da EG'!$B$7))</f>
        <v/>
      </c>
      <c r="C1185" s="24" t="str">
        <f>IF(I1185="","",IF(B1185="","",VLOOKUP(B1185,Auxiliar!$DK$23:$DL$45,2,0)))</f>
        <v/>
      </c>
      <c r="D1185" s="24" t="str">
        <f>IF(I1185="","",IF(OR('Identificação da EG'!$B$7=0,'Identificação da EG'!$B$7=""),"","Portugal"))</f>
        <v/>
      </c>
      <c r="E1185" s="24" t="str">
        <f>IF(I1185="","",'Identificação da EG'!$C$7)</f>
        <v/>
      </c>
      <c r="F1185" s="24" t="str">
        <f>IF(I1185="","",'Identificação da EG'!$E$7)</f>
        <v/>
      </c>
      <c r="G1185" s="24" t="str">
        <f t="shared" si="55"/>
        <v/>
      </c>
      <c r="H1185" s="24" t="str">
        <f>IF(I1185="","",'Identificação da EG'!$D$7)</f>
        <v/>
      </c>
      <c r="I1185" s="138" t="str">
        <f t="shared" si="57"/>
        <v/>
      </c>
      <c r="J1185" s="138" t="str">
        <v/>
      </c>
      <c r="K1185" s="138"/>
      <c r="L1185" s="138" t="str">
        <v/>
      </c>
      <c r="M1185" s="138"/>
      <c r="N1185" s="138"/>
      <c r="O1185" s="138" t="str">
        <v/>
      </c>
      <c r="P1185" s="138" t="str">
        <v/>
      </c>
      <c r="Q1185" s="138" t="str">
        <f>IF(L1183="","","Nº de alojamentos participantes")</f>
        <v/>
      </c>
      <c r="R1185" s="138" t="str">
        <f t="shared" si="56"/>
        <v/>
      </c>
      <c r="S1185" s="138" t="str" cm="1">
        <f t="array" ref="S1185">IF(ISBLANK(INDEX('Infraestruturas Recolha'!$AP$31:$AT$105,INT((ROWS($B$1:B209)-1)/5)+1,MOD(ROWS($B$1:B209)-1,5)+1)),"",INDEX('Infraestruturas Recolha'!$AP$31:$AT$105,INT((ROWS($B$1:B209)-1)/5)+1,MOD(ROWS($B$1:B209)-1,5)+1))</f>
        <v/>
      </c>
      <c r="T1185" s="138" t="str">
        <f>IF(OR(L1185="",'Infraestruturas Recolha'!$AQ$108="",'Infraestruturas Recolha'!$AQ$108="(máximo 300 carateres)"),"",'Infraestruturas Recolha'!$AQ$108)</f>
        <v/>
      </c>
    </row>
    <row r="1186" spans="1:20">
      <c r="A1186" s="24" t="str">
        <f>IF(I1186="","",IF(OR('Identificação da EG'!$B$7=0,'Identificação da EG'!$B$7=""),"",Capa!$C$10))</f>
        <v/>
      </c>
      <c r="B1186" s="24" t="str">
        <f>IF(I1186="","",IF(OR('Identificação da EG'!$B$7=0,'Identificação da EG'!$B$7=""),"",'Identificação da EG'!$B$7))</f>
        <v/>
      </c>
      <c r="C1186" s="24" t="str">
        <f>IF(I1186="","",IF(B1186="","",VLOOKUP(B1186,Auxiliar!$DK$23:$DL$45,2,0)))</f>
        <v/>
      </c>
      <c r="D1186" s="24" t="str">
        <f>IF(I1186="","",IF(OR('Identificação da EG'!$B$7=0,'Identificação da EG'!$B$7=""),"","Portugal"))</f>
        <v/>
      </c>
      <c r="E1186" s="24" t="str">
        <f>IF(I1186="","",'Identificação da EG'!$C$7)</f>
        <v/>
      </c>
      <c r="F1186" s="24" t="str">
        <f>IF(I1186="","",'Identificação da EG'!$E$7)</f>
        <v/>
      </c>
      <c r="G1186" s="24" t="str">
        <f t="shared" si="55"/>
        <v/>
      </c>
      <c r="H1186" s="24" t="str">
        <f>IF(I1186="","",'Identificação da EG'!$D$7)</f>
        <v/>
      </c>
      <c r="I1186" s="138" t="str">
        <f t="shared" si="57"/>
        <v/>
      </c>
      <c r="J1186" s="138" t="str">
        <v/>
      </c>
      <c r="K1186" s="138"/>
      <c r="L1186" s="138" t="str">
        <v/>
      </c>
      <c r="M1186" s="138"/>
      <c r="N1186" s="138"/>
      <c r="O1186" s="138" t="str">
        <v/>
      </c>
      <c r="P1186" s="138" t="str">
        <v/>
      </c>
      <c r="Q1186" s="138" t="str">
        <f>IF(L1184="","","Nº de estabelecimentos participantes")</f>
        <v/>
      </c>
      <c r="R1186" s="138" t="str">
        <f t="shared" si="56"/>
        <v/>
      </c>
      <c r="S1186" s="138" t="str" cm="1">
        <f t="array" ref="S1186">IF(ISBLANK(INDEX('Infraestruturas Recolha'!$AP$31:$AT$105,INT((ROWS($B$1:B210)-1)/5)+1,MOD(ROWS($B$1:B210)-1,5)+1)),"",INDEX('Infraestruturas Recolha'!$AP$31:$AT$105,INT((ROWS($B$1:B210)-1)/5)+1,MOD(ROWS($B$1:B210)-1,5)+1))</f>
        <v/>
      </c>
      <c r="T1186" s="138" t="str">
        <f>IF(OR(L1186="",'Infraestruturas Recolha'!$AQ$108="",'Infraestruturas Recolha'!$AQ$108="(máximo 300 carateres)"),"",'Infraestruturas Recolha'!$AQ$108)</f>
        <v/>
      </c>
    </row>
    <row r="1187" spans="1:20">
      <c r="A1187" s="24" t="str">
        <f>IF(I1187="","",IF(OR('Identificação da EG'!$B$7=0,'Identificação da EG'!$B$7=""),"",Capa!$C$10))</f>
        <v/>
      </c>
      <c r="B1187" s="24" t="str">
        <f>IF(I1187="","",IF(OR('Identificação da EG'!$B$7=0,'Identificação da EG'!$B$7=""),"",'Identificação da EG'!$B$7))</f>
        <v/>
      </c>
      <c r="C1187" s="24" t="str">
        <f>IF(I1187="","",IF(B1187="","",VLOOKUP(B1187,Auxiliar!$DK$23:$DL$45,2,0)))</f>
        <v/>
      </c>
      <c r="D1187" s="24" t="str">
        <f>IF(I1187="","",IF(OR('Identificação da EG'!$B$7=0,'Identificação da EG'!$B$7=""),"","Portugal"))</f>
        <v/>
      </c>
      <c r="E1187" s="24" t="str">
        <f>IF(I1187="","",'Identificação da EG'!$C$7)</f>
        <v/>
      </c>
      <c r="F1187" s="24" t="str">
        <f>IF(I1187="","",'Identificação da EG'!$E$7)</f>
        <v/>
      </c>
      <c r="G1187" s="24" t="str">
        <f t="shared" si="55"/>
        <v/>
      </c>
      <c r="H1187" s="24" t="str">
        <f>IF(I1187="","",'Identificação da EG'!$D$7)</f>
        <v/>
      </c>
      <c r="I1187" s="138" t="str">
        <f t="shared" si="57"/>
        <v/>
      </c>
      <c r="J1187" s="138" t="str">
        <v/>
      </c>
      <c r="K1187" s="138"/>
      <c r="L1187" s="138" t="str">
        <v/>
      </c>
      <c r="M1187" s="138"/>
      <c r="N1187" s="138"/>
      <c r="O1187" s="138" t="str">
        <v/>
      </c>
      <c r="P1187" s="138" t="str">
        <v/>
      </c>
      <c r="Q1187" s="138" t="str">
        <f>IF(L1187="","","Nº de pontos de recolha")</f>
        <v/>
      </c>
      <c r="R1187" s="138" t="str">
        <f t="shared" si="56"/>
        <v/>
      </c>
      <c r="S1187" s="138" t="str" cm="1">
        <f t="array" ref="S1187">IF(ISBLANK(INDEX('Infraestruturas Recolha'!$AP$31:$AT$105,INT((ROWS($B$1:B211)-1)/5)+1,MOD(ROWS($B$1:B211)-1,5)+1)),"",INDEX('Infraestruturas Recolha'!$AP$31:$AT$105,INT((ROWS($B$1:B211)-1)/5)+1,MOD(ROWS($B$1:B211)-1,5)+1))</f>
        <v/>
      </c>
      <c r="T1187" s="138" t="str">
        <f>IF(OR(L1187="",'Infraestruturas Recolha'!$AQ$108="",'Infraestruturas Recolha'!$AQ$108="(máximo 300 carateres)"),"",'Infraestruturas Recolha'!$AQ$108)</f>
        <v/>
      </c>
    </row>
    <row r="1188" spans="1:20">
      <c r="A1188" s="24" t="str">
        <f>IF(I1188="","",IF(OR('Identificação da EG'!$B$7=0,'Identificação da EG'!$B$7=""),"",Capa!$C$10))</f>
        <v/>
      </c>
      <c r="B1188" s="24" t="str">
        <f>IF(I1188="","",IF(OR('Identificação da EG'!$B$7=0,'Identificação da EG'!$B$7=""),"",'Identificação da EG'!$B$7))</f>
        <v/>
      </c>
      <c r="C1188" s="24" t="str">
        <f>IF(I1188="","",IF(B1188="","",VLOOKUP(B1188,Auxiliar!$DK$23:$DL$45,2,0)))</f>
        <v/>
      </c>
      <c r="D1188" s="24" t="str">
        <f>IF(I1188="","",IF(OR('Identificação da EG'!$B$7=0,'Identificação da EG'!$B$7=""),"","Portugal"))</f>
        <v/>
      </c>
      <c r="E1188" s="24" t="str">
        <f>IF(I1188="","",'Identificação da EG'!$C$7)</f>
        <v/>
      </c>
      <c r="F1188" s="24" t="str">
        <f>IF(I1188="","",'Identificação da EG'!$E$7)</f>
        <v/>
      </c>
      <c r="G1188" s="24" t="str">
        <f t="shared" si="55"/>
        <v/>
      </c>
      <c r="H1188" s="24" t="str">
        <f>IF(I1188="","",'Identificação da EG'!$D$7)</f>
        <v/>
      </c>
      <c r="I1188" s="138" t="str">
        <f t="shared" si="57"/>
        <v/>
      </c>
      <c r="J1188" s="138" t="str">
        <v/>
      </c>
      <c r="K1188" s="138"/>
      <c r="L1188" s="138" t="str">
        <v/>
      </c>
      <c r="M1188" s="138"/>
      <c r="N1188" s="138"/>
      <c r="O1188" s="138" t="str">
        <v/>
      </c>
      <c r="P1188" s="138" t="str">
        <v/>
      </c>
      <c r="Q1188" s="138" t="str">
        <f>IF(L1187="","","Nº de alojamentos abrangidos")</f>
        <v/>
      </c>
      <c r="R1188" s="138" t="str">
        <f t="shared" si="56"/>
        <v/>
      </c>
      <c r="S1188" s="138" t="str" cm="1">
        <f t="array" ref="S1188">IF(ISBLANK(INDEX('Infraestruturas Recolha'!$AP$31:$AT$105,INT((ROWS($B$1:B212)-1)/5)+1,MOD(ROWS($B$1:B212)-1,5)+1)),"",INDEX('Infraestruturas Recolha'!$AP$31:$AT$105,INT((ROWS($B$1:B212)-1)/5)+1,MOD(ROWS($B$1:B212)-1,5)+1))</f>
        <v/>
      </c>
      <c r="T1188" s="138" t="str">
        <f>IF(OR(L1188="",'Infraestruturas Recolha'!$AQ$108="",'Infraestruturas Recolha'!$AQ$108="(máximo 300 carateres)"),"",'Infraestruturas Recolha'!$AQ$108)</f>
        <v/>
      </c>
    </row>
    <row r="1189" spans="1:20">
      <c r="A1189" s="24" t="str">
        <f>IF(I1189="","",IF(OR('Identificação da EG'!$B$7=0,'Identificação da EG'!$B$7=""),"",Capa!$C$10))</f>
        <v/>
      </c>
      <c r="B1189" s="24" t="str">
        <f>IF(I1189="","",IF(OR('Identificação da EG'!$B$7=0,'Identificação da EG'!$B$7=""),"",'Identificação da EG'!$B$7))</f>
        <v/>
      </c>
      <c r="C1189" s="24" t="str">
        <f>IF(I1189="","",IF(B1189="","",VLOOKUP(B1189,Auxiliar!$DK$23:$DL$45,2,0)))</f>
        <v/>
      </c>
      <c r="D1189" s="24" t="str">
        <f>IF(I1189="","",IF(OR('Identificação da EG'!$B$7=0,'Identificação da EG'!$B$7=""),"","Portugal"))</f>
        <v/>
      </c>
      <c r="E1189" s="24" t="str">
        <f>IF(I1189="","",'Identificação da EG'!$C$7)</f>
        <v/>
      </c>
      <c r="F1189" s="24" t="str">
        <f>IF(I1189="","",'Identificação da EG'!$E$7)</f>
        <v/>
      </c>
      <c r="G1189" s="24" t="str">
        <f t="shared" si="55"/>
        <v/>
      </c>
      <c r="H1189" s="24" t="str">
        <f>IF(I1189="","",'Identificação da EG'!$D$7)</f>
        <v/>
      </c>
      <c r="I1189" s="138" t="str">
        <f t="shared" si="57"/>
        <v/>
      </c>
      <c r="J1189" s="138" t="str">
        <v/>
      </c>
      <c r="K1189" s="138"/>
      <c r="L1189" s="138" t="str">
        <v/>
      </c>
      <c r="M1189" s="138"/>
      <c r="N1189" s="138"/>
      <c r="O1189" s="138" t="str">
        <v/>
      </c>
      <c r="P1189" s="138" t="str">
        <v/>
      </c>
      <c r="Q1189" s="138" t="str">
        <f>IF(L1187="","","Nº de estabelecimentos abrangidos")</f>
        <v/>
      </c>
      <c r="R1189" s="138" t="str">
        <f t="shared" si="56"/>
        <v/>
      </c>
      <c r="S1189" s="138" t="str" cm="1">
        <f t="array" ref="S1189">IF(ISBLANK(INDEX('Infraestruturas Recolha'!$AP$31:$AT$105,INT((ROWS($B$1:B213)-1)/5)+1,MOD(ROWS($B$1:B213)-1,5)+1)),"",INDEX('Infraestruturas Recolha'!$AP$31:$AT$105,INT((ROWS($B$1:B213)-1)/5)+1,MOD(ROWS($B$1:B213)-1,5)+1))</f>
        <v/>
      </c>
      <c r="T1189" s="138" t="str">
        <f>IF(OR(L1189="",'Infraestruturas Recolha'!$AQ$108="",'Infraestruturas Recolha'!$AQ$108="(máximo 300 carateres)"),"",'Infraestruturas Recolha'!$AQ$108)</f>
        <v/>
      </c>
    </row>
    <row r="1190" spans="1:20">
      <c r="A1190" s="24" t="str">
        <f>IF(I1190="","",IF(OR('Identificação da EG'!$B$7=0,'Identificação da EG'!$B$7=""),"",Capa!$C$10))</f>
        <v/>
      </c>
      <c r="B1190" s="24" t="str">
        <f>IF(I1190="","",IF(OR('Identificação da EG'!$B$7=0,'Identificação da EG'!$B$7=""),"",'Identificação da EG'!$B$7))</f>
        <v/>
      </c>
      <c r="C1190" s="24" t="str">
        <f>IF(I1190="","",IF(B1190="","",VLOOKUP(B1190,Auxiliar!$DK$23:$DL$45,2,0)))</f>
        <v/>
      </c>
      <c r="D1190" s="24" t="str">
        <f>IF(I1190="","",IF(OR('Identificação da EG'!$B$7=0,'Identificação da EG'!$B$7=""),"","Portugal"))</f>
        <v/>
      </c>
      <c r="E1190" s="24" t="str">
        <f>IF(I1190="","",'Identificação da EG'!$C$7)</f>
        <v/>
      </c>
      <c r="F1190" s="24" t="str">
        <f>IF(I1190="","",'Identificação da EG'!$E$7)</f>
        <v/>
      </c>
      <c r="G1190" s="24" t="str">
        <f t="shared" si="55"/>
        <v/>
      </c>
      <c r="H1190" s="24" t="str">
        <f>IF(I1190="","",'Identificação da EG'!$D$7)</f>
        <v/>
      </c>
      <c r="I1190" s="138" t="str">
        <f t="shared" si="57"/>
        <v/>
      </c>
      <c r="J1190" s="138" t="str">
        <v/>
      </c>
      <c r="K1190" s="138"/>
      <c r="L1190" s="138" t="str">
        <v/>
      </c>
      <c r="M1190" s="138"/>
      <c r="N1190" s="138"/>
      <c r="O1190" s="138" t="str">
        <v/>
      </c>
      <c r="P1190" s="138" t="str">
        <v/>
      </c>
      <c r="Q1190" s="138" t="str">
        <f>IF(L1188="","","Nº de alojamentos participantes")</f>
        <v/>
      </c>
      <c r="R1190" s="138" t="str">
        <f t="shared" si="56"/>
        <v/>
      </c>
      <c r="S1190" s="138" t="str" cm="1">
        <f t="array" ref="S1190">IF(ISBLANK(INDEX('Infraestruturas Recolha'!$AP$31:$AT$105,INT((ROWS($B$1:B214)-1)/5)+1,MOD(ROWS($B$1:B214)-1,5)+1)),"",INDEX('Infraestruturas Recolha'!$AP$31:$AT$105,INT((ROWS($B$1:B214)-1)/5)+1,MOD(ROWS($B$1:B214)-1,5)+1))</f>
        <v/>
      </c>
      <c r="T1190" s="138" t="str">
        <f>IF(OR(L1190="",'Infraestruturas Recolha'!$AQ$108="",'Infraestruturas Recolha'!$AQ$108="(máximo 300 carateres)"),"",'Infraestruturas Recolha'!$AQ$108)</f>
        <v/>
      </c>
    </row>
    <row r="1191" spans="1:20">
      <c r="A1191" s="24" t="str">
        <f>IF(I1191="","",IF(OR('Identificação da EG'!$B$7=0,'Identificação da EG'!$B$7=""),"",Capa!$C$10))</f>
        <v/>
      </c>
      <c r="B1191" s="24" t="str">
        <f>IF(I1191="","",IF(OR('Identificação da EG'!$B$7=0,'Identificação da EG'!$B$7=""),"",'Identificação da EG'!$B$7))</f>
        <v/>
      </c>
      <c r="C1191" s="24" t="str">
        <f>IF(I1191="","",IF(B1191="","",VLOOKUP(B1191,Auxiliar!$DK$23:$DL$45,2,0)))</f>
        <v/>
      </c>
      <c r="D1191" s="24" t="str">
        <f>IF(I1191="","",IF(OR('Identificação da EG'!$B$7=0,'Identificação da EG'!$B$7=""),"","Portugal"))</f>
        <v/>
      </c>
      <c r="E1191" s="24" t="str">
        <f>IF(I1191="","",'Identificação da EG'!$C$7)</f>
        <v/>
      </c>
      <c r="F1191" s="24" t="str">
        <f>IF(I1191="","",'Identificação da EG'!$E$7)</f>
        <v/>
      </c>
      <c r="G1191" s="24" t="str">
        <f t="shared" si="55"/>
        <v/>
      </c>
      <c r="H1191" s="24" t="str">
        <f>IF(I1191="","",'Identificação da EG'!$D$7)</f>
        <v/>
      </c>
      <c r="I1191" s="138" t="str">
        <f t="shared" si="57"/>
        <v/>
      </c>
      <c r="J1191" s="138" t="str">
        <v/>
      </c>
      <c r="K1191" s="138"/>
      <c r="L1191" s="138" t="str">
        <v/>
      </c>
      <c r="M1191" s="138"/>
      <c r="N1191" s="138"/>
      <c r="O1191" s="138" t="str">
        <v/>
      </c>
      <c r="P1191" s="138" t="str">
        <v/>
      </c>
      <c r="Q1191" s="138" t="str">
        <f>IF(L1189="","","Nº de estabelecimentos participantes")</f>
        <v/>
      </c>
      <c r="R1191" s="138" t="str">
        <f t="shared" si="56"/>
        <v/>
      </c>
      <c r="S1191" s="138" t="str" cm="1">
        <f t="array" ref="S1191">IF(ISBLANK(INDEX('Infraestruturas Recolha'!$AP$31:$AT$105,INT((ROWS($B$1:B215)-1)/5)+1,MOD(ROWS($B$1:B215)-1,5)+1)),"",INDEX('Infraestruturas Recolha'!$AP$31:$AT$105,INT((ROWS($B$1:B215)-1)/5)+1,MOD(ROWS($B$1:B215)-1,5)+1))</f>
        <v/>
      </c>
      <c r="T1191" s="138" t="str">
        <f>IF(OR(L1191="",'Infraestruturas Recolha'!$AQ$108="",'Infraestruturas Recolha'!$AQ$108="(máximo 300 carateres)"),"",'Infraestruturas Recolha'!$AQ$108)</f>
        <v/>
      </c>
    </row>
    <row r="1192" spans="1:20">
      <c r="A1192" s="24" t="str">
        <f>IF(I1192="","",IF(OR('Identificação da EG'!$B$7=0,'Identificação da EG'!$B$7=""),"",Capa!$C$10))</f>
        <v/>
      </c>
      <c r="B1192" s="24" t="str">
        <f>IF(I1192="","",IF(OR('Identificação da EG'!$B$7=0,'Identificação da EG'!$B$7=""),"",'Identificação da EG'!$B$7))</f>
        <v/>
      </c>
      <c r="C1192" s="24" t="str">
        <f>IF(I1192="","",IF(B1192="","",VLOOKUP(B1192,Auxiliar!$DK$23:$DL$45,2,0)))</f>
        <v/>
      </c>
      <c r="D1192" s="24" t="str">
        <f>IF(I1192="","",IF(OR('Identificação da EG'!$B$7=0,'Identificação da EG'!$B$7=""),"","Portugal"))</f>
        <v/>
      </c>
      <c r="E1192" s="24" t="str">
        <f>IF(I1192="","",'Identificação da EG'!$C$7)</f>
        <v/>
      </c>
      <c r="F1192" s="24" t="str">
        <f>IF(I1192="","",'Identificação da EG'!$E$7)</f>
        <v/>
      </c>
      <c r="G1192" s="24" t="str">
        <f t="shared" si="55"/>
        <v/>
      </c>
      <c r="H1192" s="24" t="str">
        <f>IF(I1192="","",'Identificação da EG'!$D$7)</f>
        <v/>
      </c>
      <c r="I1192" s="138" t="str">
        <f t="shared" si="57"/>
        <v/>
      </c>
      <c r="J1192" s="138" t="str">
        <v/>
      </c>
      <c r="K1192" s="138"/>
      <c r="L1192" s="138" t="str">
        <v/>
      </c>
      <c r="M1192" s="138"/>
      <c r="N1192" s="138"/>
      <c r="O1192" s="138" t="str">
        <v/>
      </c>
      <c r="P1192" s="138" t="str">
        <v/>
      </c>
      <c r="Q1192" s="138" t="str">
        <f>IF(L1192="","","Nº de pontos de recolha")</f>
        <v/>
      </c>
      <c r="R1192" s="138" t="str">
        <f t="shared" si="56"/>
        <v/>
      </c>
      <c r="S1192" s="138" t="str" cm="1">
        <f t="array" ref="S1192">IF(ISBLANK(INDEX('Infraestruturas Recolha'!$AP$31:$AT$105,INT((ROWS($B$1:B216)-1)/5)+1,MOD(ROWS($B$1:B216)-1,5)+1)),"",INDEX('Infraestruturas Recolha'!$AP$31:$AT$105,INT((ROWS($B$1:B216)-1)/5)+1,MOD(ROWS($B$1:B216)-1,5)+1))</f>
        <v/>
      </c>
      <c r="T1192" s="138" t="str">
        <f>IF(OR(L1192="",'Infraestruturas Recolha'!$AQ$108="",'Infraestruturas Recolha'!$AQ$108="(máximo 300 carateres)"),"",'Infraestruturas Recolha'!$AQ$108)</f>
        <v/>
      </c>
    </row>
    <row r="1193" spans="1:20">
      <c r="A1193" s="24" t="str">
        <f>IF(I1193="","",IF(OR('Identificação da EG'!$B$7=0,'Identificação da EG'!$B$7=""),"",Capa!$C$10))</f>
        <v/>
      </c>
      <c r="B1193" s="24" t="str">
        <f>IF(I1193="","",IF(OR('Identificação da EG'!$B$7=0,'Identificação da EG'!$B$7=""),"",'Identificação da EG'!$B$7))</f>
        <v/>
      </c>
      <c r="C1193" s="24" t="str">
        <f>IF(I1193="","",IF(B1193="","",VLOOKUP(B1193,Auxiliar!$DK$23:$DL$45,2,0)))</f>
        <v/>
      </c>
      <c r="D1193" s="24" t="str">
        <f>IF(I1193="","",IF(OR('Identificação da EG'!$B$7=0,'Identificação da EG'!$B$7=""),"","Portugal"))</f>
        <v/>
      </c>
      <c r="E1193" s="24" t="str">
        <f>IF(I1193="","",'Identificação da EG'!$C$7)</f>
        <v/>
      </c>
      <c r="F1193" s="24" t="str">
        <f>IF(I1193="","",'Identificação da EG'!$E$7)</f>
        <v/>
      </c>
      <c r="G1193" s="24" t="str">
        <f t="shared" si="55"/>
        <v/>
      </c>
      <c r="H1193" s="24" t="str">
        <f>IF(I1193="","",'Identificação da EG'!$D$7)</f>
        <v/>
      </c>
      <c r="I1193" s="138" t="str">
        <f t="shared" si="57"/>
        <v/>
      </c>
      <c r="J1193" s="138" t="str">
        <v/>
      </c>
      <c r="K1193" s="138"/>
      <c r="L1193" s="138" t="str">
        <v/>
      </c>
      <c r="M1193" s="138"/>
      <c r="N1193" s="138"/>
      <c r="O1193" s="138" t="str">
        <v/>
      </c>
      <c r="P1193" s="138" t="str">
        <v/>
      </c>
      <c r="Q1193" s="138" t="str">
        <f>IF(L1192="","","Nº de alojamentos abrangidos")</f>
        <v/>
      </c>
      <c r="R1193" s="138" t="str">
        <f t="shared" si="56"/>
        <v/>
      </c>
      <c r="S1193" s="138" t="str" cm="1">
        <f t="array" ref="S1193">IF(ISBLANK(INDEX('Infraestruturas Recolha'!$AP$31:$AT$105,INT((ROWS($B$1:B217)-1)/5)+1,MOD(ROWS($B$1:B217)-1,5)+1)),"",INDEX('Infraestruturas Recolha'!$AP$31:$AT$105,INT((ROWS($B$1:B217)-1)/5)+1,MOD(ROWS($B$1:B217)-1,5)+1))</f>
        <v/>
      </c>
      <c r="T1193" s="138" t="str">
        <f>IF(OR(L1193="",'Infraestruturas Recolha'!$AQ$108="",'Infraestruturas Recolha'!$AQ$108="(máximo 300 carateres)"),"",'Infraestruturas Recolha'!$AQ$108)</f>
        <v/>
      </c>
    </row>
    <row r="1194" spans="1:20">
      <c r="A1194" s="24" t="str">
        <f>IF(I1194="","",IF(OR('Identificação da EG'!$B$7=0,'Identificação da EG'!$B$7=""),"",Capa!$C$10))</f>
        <v/>
      </c>
      <c r="B1194" s="24" t="str">
        <f>IF(I1194="","",IF(OR('Identificação da EG'!$B$7=0,'Identificação da EG'!$B$7=""),"",'Identificação da EG'!$B$7))</f>
        <v/>
      </c>
      <c r="C1194" s="24" t="str">
        <f>IF(I1194="","",IF(B1194="","",VLOOKUP(B1194,Auxiliar!$DK$23:$DL$45,2,0)))</f>
        <v/>
      </c>
      <c r="D1194" s="24" t="str">
        <f>IF(I1194="","",IF(OR('Identificação da EG'!$B$7=0,'Identificação da EG'!$B$7=""),"","Portugal"))</f>
        <v/>
      </c>
      <c r="E1194" s="24" t="str">
        <f>IF(I1194="","",'Identificação da EG'!$C$7)</f>
        <v/>
      </c>
      <c r="F1194" s="24" t="str">
        <f>IF(I1194="","",'Identificação da EG'!$E$7)</f>
        <v/>
      </c>
      <c r="G1194" s="24" t="str">
        <f t="shared" si="55"/>
        <v/>
      </c>
      <c r="H1194" s="24" t="str">
        <f>IF(I1194="","",'Identificação da EG'!$D$7)</f>
        <v/>
      </c>
      <c r="I1194" s="138" t="str">
        <f t="shared" si="57"/>
        <v/>
      </c>
      <c r="J1194" s="138" t="str">
        <v/>
      </c>
      <c r="K1194" s="138"/>
      <c r="L1194" s="138" t="str">
        <v/>
      </c>
      <c r="M1194" s="138"/>
      <c r="N1194" s="138"/>
      <c r="O1194" s="138" t="str">
        <v/>
      </c>
      <c r="P1194" s="138" t="str">
        <v/>
      </c>
      <c r="Q1194" s="138" t="str">
        <f>IF(L1192="","","Nº de estabelecimentos abrangidos")</f>
        <v/>
      </c>
      <c r="R1194" s="138" t="str">
        <f t="shared" si="56"/>
        <v/>
      </c>
      <c r="S1194" s="138" t="str" cm="1">
        <f t="array" ref="S1194">IF(ISBLANK(INDEX('Infraestruturas Recolha'!$AP$31:$AT$105,INT((ROWS($B$1:B218)-1)/5)+1,MOD(ROWS($B$1:B218)-1,5)+1)),"",INDEX('Infraestruturas Recolha'!$AP$31:$AT$105,INT((ROWS($B$1:B218)-1)/5)+1,MOD(ROWS($B$1:B218)-1,5)+1))</f>
        <v/>
      </c>
      <c r="T1194" s="138" t="str">
        <f>IF(OR(L1194="",'Infraestruturas Recolha'!$AQ$108="",'Infraestruturas Recolha'!$AQ$108="(máximo 300 carateres)"),"",'Infraestruturas Recolha'!$AQ$108)</f>
        <v/>
      </c>
    </row>
    <row r="1195" spans="1:20">
      <c r="A1195" s="24" t="str">
        <f>IF(I1195="","",IF(OR('Identificação da EG'!$B$7=0,'Identificação da EG'!$B$7=""),"",Capa!$C$10))</f>
        <v/>
      </c>
      <c r="B1195" s="24" t="str">
        <f>IF(I1195="","",IF(OR('Identificação da EG'!$B$7=0,'Identificação da EG'!$B$7=""),"",'Identificação da EG'!$B$7))</f>
        <v/>
      </c>
      <c r="C1195" s="24" t="str">
        <f>IF(I1195="","",IF(B1195="","",VLOOKUP(B1195,Auxiliar!$DK$23:$DL$45,2,0)))</f>
        <v/>
      </c>
      <c r="D1195" s="24" t="str">
        <f>IF(I1195="","",IF(OR('Identificação da EG'!$B$7=0,'Identificação da EG'!$B$7=""),"","Portugal"))</f>
        <v/>
      </c>
      <c r="E1195" s="24" t="str">
        <f>IF(I1195="","",'Identificação da EG'!$C$7)</f>
        <v/>
      </c>
      <c r="F1195" s="24" t="str">
        <f>IF(I1195="","",'Identificação da EG'!$E$7)</f>
        <v/>
      </c>
      <c r="G1195" s="24" t="str">
        <f t="shared" si="55"/>
        <v/>
      </c>
      <c r="H1195" s="24" t="str">
        <f>IF(I1195="","",'Identificação da EG'!$D$7)</f>
        <v/>
      </c>
      <c r="I1195" s="138" t="str">
        <f t="shared" si="57"/>
        <v/>
      </c>
      <c r="J1195" s="138" t="str">
        <v/>
      </c>
      <c r="K1195" s="138"/>
      <c r="L1195" s="138" t="str">
        <v/>
      </c>
      <c r="M1195" s="138"/>
      <c r="N1195" s="138"/>
      <c r="O1195" s="138" t="str">
        <v/>
      </c>
      <c r="P1195" s="138" t="str">
        <v/>
      </c>
      <c r="Q1195" s="138" t="str">
        <f>IF(L1193="","","Nº de alojamentos participantes")</f>
        <v/>
      </c>
      <c r="R1195" s="138" t="str">
        <f t="shared" si="56"/>
        <v/>
      </c>
      <c r="S1195" s="138" t="str" cm="1">
        <f t="array" ref="S1195">IF(ISBLANK(INDEX('Infraestruturas Recolha'!$AP$31:$AT$105,INT((ROWS($B$1:B219)-1)/5)+1,MOD(ROWS($B$1:B219)-1,5)+1)),"",INDEX('Infraestruturas Recolha'!$AP$31:$AT$105,INT((ROWS($B$1:B219)-1)/5)+1,MOD(ROWS($B$1:B219)-1,5)+1))</f>
        <v/>
      </c>
      <c r="T1195" s="138" t="str">
        <f>IF(OR(L1195="",'Infraestruturas Recolha'!$AQ$108="",'Infraestruturas Recolha'!$AQ$108="(máximo 300 carateres)"),"",'Infraestruturas Recolha'!$AQ$108)</f>
        <v/>
      </c>
    </row>
    <row r="1196" spans="1:20">
      <c r="A1196" s="24" t="str">
        <f>IF(I1196="","",IF(OR('Identificação da EG'!$B$7=0,'Identificação da EG'!$B$7=""),"",Capa!$C$10))</f>
        <v/>
      </c>
      <c r="B1196" s="24" t="str">
        <f>IF(I1196="","",IF(OR('Identificação da EG'!$B$7=0,'Identificação da EG'!$B$7=""),"",'Identificação da EG'!$B$7))</f>
        <v/>
      </c>
      <c r="C1196" s="24" t="str">
        <f>IF(I1196="","",IF(B1196="","",VLOOKUP(B1196,Auxiliar!$DK$23:$DL$45,2,0)))</f>
        <v/>
      </c>
      <c r="D1196" s="24" t="str">
        <f>IF(I1196="","",IF(OR('Identificação da EG'!$B$7=0,'Identificação da EG'!$B$7=""),"","Portugal"))</f>
        <v/>
      </c>
      <c r="E1196" s="24" t="str">
        <f>IF(I1196="","",'Identificação da EG'!$C$7)</f>
        <v/>
      </c>
      <c r="F1196" s="24" t="str">
        <f>IF(I1196="","",'Identificação da EG'!$E$7)</f>
        <v/>
      </c>
      <c r="G1196" s="24" t="str">
        <f t="shared" si="55"/>
        <v/>
      </c>
      <c r="H1196" s="24" t="str">
        <f>IF(I1196="","",'Identificação da EG'!$D$7)</f>
        <v/>
      </c>
      <c r="I1196" s="138" t="str">
        <f t="shared" si="57"/>
        <v/>
      </c>
      <c r="J1196" s="138" t="str">
        <v/>
      </c>
      <c r="K1196" s="138"/>
      <c r="L1196" s="138" t="str">
        <v/>
      </c>
      <c r="M1196" s="138"/>
      <c r="N1196" s="138"/>
      <c r="O1196" s="138" t="str">
        <v/>
      </c>
      <c r="P1196" s="138" t="str">
        <v/>
      </c>
      <c r="Q1196" s="138" t="str">
        <f>IF(L1194="","","Nº de estabelecimentos participantes")</f>
        <v/>
      </c>
      <c r="R1196" s="138" t="str">
        <f t="shared" si="56"/>
        <v/>
      </c>
      <c r="S1196" s="138" t="str" cm="1">
        <f t="array" ref="S1196">IF(ISBLANK(INDEX('Infraestruturas Recolha'!$AP$31:$AT$105,INT((ROWS($B$1:B220)-1)/5)+1,MOD(ROWS($B$1:B220)-1,5)+1)),"",INDEX('Infraestruturas Recolha'!$AP$31:$AT$105,INT((ROWS($B$1:B220)-1)/5)+1,MOD(ROWS($B$1:B220)-1,5)+1))</f>
        <v/>
      </c>
      <c r="T1196" s="138" t="str">
        <f>IF(OR(L1196="",'Infraestruturas Recolha'!$AQ$108="",'Infraestruturas Recolha'!$AQ$108="(máximo 300 carateres)"),"",'Infraestruturas Recolha'!$AQ$108)</f>
        <v/>
      </c>
    </row>
    <row r="1197" spans="1:20">
      <c r="A1197" s="24" t="str">
        <f>IF(I1197="","",IF(OR('Identificação da EG'!$B$7=0,'Identificação da EG'!$B$7=""),"",Capa!$C$10))</f>
        <v/>
      </c>
      <c r="B1197" s="24" t="str">
        <f>IF(I1197="","",IF(OR('Identificação da EG'!$B$7=0,'Identificação da EG'!$B$7=""),"",'Identificação da EG'!$B$7))</f>
        <v/>
      </c>
      <c r="C1197" s="24" t="str">
        <f>IF(I1197="","",IF(B1197="","",VLOOKUP(B1197,Auxiliar!$DK$23:$DL$45,2,0)))</f>
        <v/>
      </c>
      <c r="D1197" s="24" t="str">
        <f>IF(I1197="","",IF(OR('Identificação da EG'!$B$7=0,'Identificação da EG'!$B$7=""),"","Portugal"))</f>
        <v/>
      </c>
      <c r="E1197" s="24" t="str">
        <f>IF(I1197="","",'Identificação da EG'!$C$7)</f>
        <v/>
      </c>
      <c r="F1197" s="24" t="str">
        <f>IF(I1197="","",'Identificação da EG'!$E$7)</f>
        <v/>
      </c>
      <c r="G1197" s="24" t="str">
        <f t="shared" si="55"/>
        <v/>
      </c>
      <c r="H1197" s="24" t="str">
        <f>IF(I1197="","",'Identificação da EG'!$D$7)</f>
        <v/>
      </c>
      <c r="I1197" s="138" t="str">
        <f t="shared" si="57"/>
        <v/>
      </c>
      <c r="J1197" s="138" t="str">
        <v/>
      </c>
      <c r="K1197" s="138"/>
      <c r="L1197" s="138" t="str">
        <v/>
      </c>
      <c r="M1197" s="138"/>
      <c r="N1197" s="138"/>
      <c r="O1197" s="138" t="str">
        <v/>
      </c>
      <c r="P1197" s="138" t="str">
        <v/>
      </c>
      <c r="Q1197" s="138" t="str">
        <f>IF(L1197="","","Nº de pontos de recolha")</f>
        <v/>
      </c>
      <c r="R1197" s="138" t="str">
        <f t="shared" si="56"/>
        <v/>
      </c>
      <c r="S1197" s="138" t="str" cm="1">
        <f t="array" ref="S1197">IF(ISBLANK(INDEX('Infraestruturas Recolha'!$AP$31:$AT$105,INT((ROWS($B$1:B221)-1)/5)+1,MOD(ROWS($B$1:B221)-1,5)+1)),"",INDEX('Infraestruturas Recolha'!$AP$31:$AT$105,INT((ROWS($B$1:B221)-1)/5)+1,MOD(ROWS($B$1:B221)-1,5)+1))</f>
        <v/>
      </c>
      <c r="T1197" s="138" t="str">
        <f>IF(OR(L1197="",'Infraestruturas Recolha'!$AQ$108="",'Infraestruturas Recolha'!$AQ$108="(máximo 300 carateres)"),"",'Infraestruturas Recolha'!$AQ$108)</f>
        <v/>
      </c>
    </row>
    <row r="1198" spans="1:20">
      <c r="A1198" s="24" t="str">
        <f>IF(I1198="","",IF(OR('Identificação da EG'!$B$7=0,'Identificação da EG'!$B$7=""),"",Capa!$C$10))</f>
        <v/>
      </c>
      <c r="B1198" s="24" t="str">
        <f>IF(I1198="","",IF(OR('Identificação da EG'!$B$7=0,'Identificação da EG'!$B$7=""),"",'Identificação da EG'!$B$7))</f>
        <v/>
      </c>
      <c r="C1198" s="24" t="str">
        <f>IF(I1198="","",IF(B1198="","",VLOOKUP(B1198,Auxiliar!$DK$23:$DL$45,2,0)))</f>
        <v/>
      </c>
      <c r="D1198" s="24" t="str">
        <f>IF(I1198="","",IF(OR('Identificação da EG'!$B$7=0,'Identificação da EG'!$B$7=""),"","Portugal"))</f>
        <v/>
      </c>
      <c r="E1198" s="24" t="str">
        <f>IF(I1198="","",'Identificação da EG'!$C$7)</f>
        <v/>
      </c>
      <c r="F1198" s="24" t="str">
        <f>IF(I1198="","",'Identificação da EG'!$E$7)</f>
        <v/>
      </c>
      <c r="G1198" s="24" t="str">
        <f t="shared" si="55"/>
        <v/>
      </c>
      <c r="H1198" s="24" t="str">
        <f>IF(I1198="","",'Identificação da EG'!$D$7)</f>
        <v/>
      </c>
      <c r="I1198" s="138" t="str">
        <f t="shared" si="57"/>
        <v/>
      </c>
      <c r="J1198" s="138" t="str">
        <v/>
      </c>
      <c r="K1198" s="138"/>
      <c r="L1198" s="138" t="str">
        <v/>
      </c>
      <c r="M1198" s="138"/>
      <c r="N1198" s="138"/>
      <c r="O1198" s="138" t="str">
        <v/>
      </c>
      <c r="P1198" s="138" t="str">
        <v/>
      </c>
      <c r="Q1198" s="138" t="str">
        <f>IF(L1197="","","Nº de alojamentos abrangidos")</f>
        <v/>
      </c>
      <c r="R1198" s="138" t="str">
        <f t="shared" si="56"/>
        <v/>
      </c>
      <c r="S1198" s="138" t="str" cm="1">
        <f t="array" ref="S1198">IF(ISBLANK(INDEX('Infraestruturas Recolha'!$AP$31:$AT$105,INT((ROWS($B$1:B222)-1)/5)+1,MOD(ROWS($B$1:B222)-1,5)+1)),"",INDEX('Infraestruturas Recolha'!$AP$31:$AT$105,INT((ROWS($B$1:B222)-1)/5)+1,MOD(ROWS($B$1:B222)-1,5)+1))</f>
        <v/>
      </c>
      <c r="T1198" s="138" t="str">
        <f>IF(OR(L1198="",'Infraestruturas Recolha'!$AQ$108="",'Infraestruturas Recolha'!$AQ$108="(máximo 300 carateres)"),"",'Infraestruturas Recolha'!$AQ$108)</f>
        <v/>
      </c>
    </row>
    <row r="1199" spans="1:20">
      <c r="A1199" s="24" t="str">
        <f>IF(I1199="","",IF(OR('Identificação da EG'!$B$7=0,'Identificação da EG'!$B$7=""),"",Capa!$C$10))</f>
        <v/>
      </c>
      <c r="B1199" s="24" t="str">
        <f>IF(I1199="","",IF(OR('Identificação da EG'!$B$7=0,'Identificação da EG'!$B$7=""),"",'Identificação da EG'!$B$7))</f>
        <v/>
      </c>
      <c r="C1199" s="24" t="str">
        <f>IF(I1199="","",IF(B1199="","",VLOOKUP(B1199,Auxiliar!$DK$23:$DL$45,2,0)))</f>
        <v/>
      </c>
      <c r="D1199" s="24" t="str">
        <f>IF(I1199="","",IF(OR('Identificação da EG'!$B$7=0,'Identificação da EG'!$B$7=""),"","Portugal"))</f>
        <v/>
      </c>
      <c r="E1199" s="24" t="str">
        <f>IF(I1199="","",'Identificação da EG'!$C$7)</f>
        <v/>
      </c>
      <c r="F1199" s="24" t="str">
        <f>IF(I1199="","",'Identificação da EG'!$E$7)</f>
        <v/>
      </c>
      <c r="G1199" s="24" t="str">
        <f t="shared" si="55"/>
        <v/>
      </c>
      <c r="H1199" s="24" t="str">
        <f>IF(I1199="","",'Identificação da EG'!$D$7)</f>
        <v/>
      </c>
      <c r="I1199" s="138" t="str">
        <f t="shared" si="57"/>
        <v/>
      </c>
      <c r="J1199" s="138" t="str">
        <v/>
      </c>
      <c r="K1199" s="138"/>
      <c r="L1199" s="138" t="str">
        <v/>
      </c>
      <c r="M1199" s="138"/>
      <c r="N1199" s="138"/>
      <c r="O1199" s="138" t="str">
        <v/>
      </c>
      <c r="P1199" s="138" t="str">
        <v/>
      </c>
      <c r="Q1199" s="138" t="str">
        <f>IF(L1197="","","Nº de estabelecimentos abrangidos")</f>
        <v/>
      </c>
      <c r="R1199" s="138" t="str">
        <f t="shared" si="56"/>
        <v/>
      </c>
      <c r="S1199" s="138" t="str" cm="1">
        <f t="array" ref="S1199">IF(ISBLANK(INDEX('Infraestruturas Recolha'!$AP$31:$AT$105,INT((ROWS($B$1:B223)-1)/5)+1,MOD(ROWS($B$1:B223)-1,5)+1)),"",INDEX('Infraestruturas Recolha'!$AP$31:$AT$105,INT((ROWS($B$1:B223)-1)/5)+1,MOD(ROWS($B$1:B223)-1,5)+1))</f>
        <v/>
      </c>
      <c r="T1199" s="138" t="str">
        <f>IF(OR(L1199="",'Infraestruturas Recolha'!$AQ$108="",'Infraestruturas Recolha'!$AQ$108="(máximo 300 carateres)"),"",'Infraestruturas Recolha'!$AQ$108)</f>
        <v/>
      </c>
    </row>
    <row r="1200" spans="1:20">
      <c r="A1200" s="24" t="str">
        <f>IF(I1200="","",IF(OR('Identificação da EG'!$B$7=0,'Identificação da EG'!$B$7=""),"",Capa!$C$10))</f>
        <v/>
      </c>
      <c r="B1200" s="24" t="str">
        <f>IF(I1200="","",IF(OR('Identificação da EG'!$B$7=0,'Identificação da EG'!$B$7=""),"",'Identificação da EG'!$B$7))</f>
        <v/>
      </c>
      <c r="C1200" s="24" t="str">
        <f>IF(I1200="","",IF(B1200="","",VLOOKUP(B1200,Auxiliar!$DK$23:$DL$45,2,0)))</f>
        <v/>
      </c>
      <c r="D1200" s="24" t="str">
        <f>IF(I1200="","",IF(OR('Identificação da EG'!$B$7=0,'Identificação da EG'!$B$7=""),"","Portugal"))</f>
        <v/>
      </c>
      <c r="E1200" s="24" t="str">
        <f>IF(I1200="","",'Identificação da EG'!$C$7)</f>
        <v/>
      </c>
      <c r="F1200" s="24" t="str">
        <f>IF(I1200="","",'Identificação da EG'!$E$7)</f>
        <v/>
      </c>
      <c r="G1200" s="24" t="str">
        <f t="shared" si="55"/>
        <v/>
      </c>
      <c r="H1200" s="24" t="str">
        <f>IF(I1200="","",'Identificação da EG'!$D$7)</f>
        <v/>
      </c>
      <c r="I1200" s="138" t="str">
        <f t="shared" si="57"/>
        <v/>
      </c>
      <c r="J1200" s="138" t="str">
        <v/>
      </c>
      <c r="K1200" s="138"/>
      <c r="L1200" s="138" t="str">
        <v/>
      </c>
      <c r="M1200" s="138"/>
      <c r="N1200" s="138"/>
      <c r="O1200" s="138" t="str">
        <v/>
      </c>
      <c r="P1200" s="138" t="str">
        <v/>
      </c>
      <c r="Q1200" s="138" t="str">
        <f>IF(L1198="","","Nº de alojamentos participantes")</f>
        <v/>
      </c>
      <c r="R1200" s="138" t="str">
        <f t="shared" si="56"/>
        <v/>
      </c>
      <c r="S1200" s="138" t="str" cm="1">
        <f t="array" ref="S1200">IF(ISBLANK(INDEX('Infraestruturas Recolha'!$AP$31:$AT$105,INT((ROWS($B$1:B224)-1)/5)+1,MOD(ROWS($B$1:B224)-1,5)+1)),"",INDEX('Infraestruturas Recolha'!$AP$31:$AT$105,INT((ROWS($B$1:B224)-1)/5)+1,MOD(ROWS($B$1:B224)-1,5)+1))</f>
        <v/>
      </c>
      <c r="T1200" s="138" t="str">
        <f>IF(OR(L1200="",'Infraestruturas Recolha'!$AQ$108="",'Infraestruturas Recolha'!$AQ$108="(máximo 300 carateres)"),"",'Infraestruturas Recolha'!$AQ$108)</f>
        <v/>
      </c>
    </row>
    <row r="1201" spans="1:20">
      <c r="A1201" s="24" t="str">
        <f>IF(I1201="","",IF(OR('Identificação da EG'!$B$7=0,'Identificação da EG'!$B$7=""),"",Capa!$C$10))</f>
        <v/>
      </c>
      <c r="B1201" s="24" t="str">
        <f>IF(I1201="","",IF(OR('Identificação da EG'!$B$7=0,'Identificação da EG'!$B$7=""),"",'Identificação da EG'!$B$7))</f>
        <v/>
      </c>
      <c r="C1201" s="24" t="str">
        <f>IF(I1201="","",IF(B1201="","",VLOOKUP(B1201,Auxiliar!$DK$23:$DL$45,2,0)))</f>
        <v/>
      </c>
      <c r="D1201" s="24" t="str">
        <f>IF(I1201="","",IF(OR('Identificação da EG'!$B$7=0,'Identificação da EG'!$B$7=""),"","Portugal"))</f>
        <v/>
      </c>
      <c r="E1201" s="24" t="str">
        <f>IF(I1201="","",'Identificação da EG'!$C$7)</f>
        <v/>
      </c>
      <c r="F1201" s="24" t="str">
        <f>IF(I1201="","",'Identificação da EG'!$E$7)</f>
        <v/>
      </c>
      <c r="G1201" s="24" t="str">
        <f t="shared" si="55"/>
        <v/>
      </c>
      <c r="H1201" s="24" t="str">
        <f>IF(I1201="","",'Identificação da EG'!$D$7)</f>
        <v/>
      </c>
      <c r="I1201" s="138" t="str">
        <f t="shared" si="57"/>
        <v/>
      </c>
      <c r="J1201" s="138" t="str">
        <v/>
      </c>
      <c r="K1201" s="138"/>
      <c r="L1201" s="138" t="str">
        <v/>
      </c>
      <c r="M1201" s="138"/>
      <c r="N1201" s="138"/>
      <c r="O1201" s="138" t="str">
        <v/>
      </c>
      <c r="P1201" s="138" t="str">
        <v/>
      </c>
      <c r="Q1201" s="138" t="str">
        <f>IF(L1199="","","Nº de estabelecimentos participantes")</f>
        <v/>
      </c>
      <c r="R1201" s="138" t="str">
        <f t="shared" si="56"/>
        <v/>
      </c>
      <c r="S1201" s="138" t="str" cm="1">
        <f t="array" ref="S1201">IF(ISBLANK(INDEX('Infraestruturas Recolha'!$AP$31:$AT$105,INT((ROWS($B$1:B225)-1)/5)+1,MOD(ROWS($B$1:B225)-1,5)+1)),"",INDEX('Infraestruturas Recolha'!$AP$31:$AT$105,INT((ROWS($B$1:B225)-1)/5)+1,MOD(ROWS($B$1:B225)-1,5)+1))</f>
        <v/>
      </c>
      <c r="T1201" s="138" t="str">
        <f>IF(OR(L1201="",'Infraestruturas Recolha'!$AQ$108="",'Infraestruturas Recolha'!$AQ$108="(máximo 300 carateres)"),"",'Infraestruturas Recolha'!$AQ$108)</f>
        <v/>
      </c>
    </row>
    <row r="1202" spans="1:20">
      <c r="A1202" s="24" t="str">
        <f>IF(I1202="","",IF(OR('Identificação da EG'!$B$7=0,'Identificação da EG'!$B$7=""),"",Capa!$C$10))</f>
        <v/>
      </c>
      <c r="B1202" s="24" t="str">
        <f>IF(I1202="","",IF(OR('Identificação da EG'!$B$7=0,'Identificação da EG'!$B$7=""),"",'Identificação da EG'!$B$7))</f>
        <v/>
      </c>
      <c r="C1202" s="24" t="str">
        <f>IF(I1202="","",IF(B1202="","",VLOOKUP(B1202,Auxiliar!$DK$23:$DL$45,2,0)))</f>
        <v/>
      </c>
      <c r="D1202" s="24" t="str">
        <f>IF(I1202="","",IF(OR('Identificação da EG'!$B$7=0,'Identificação da EG'!$B$7=""),"","Portugal"))</f>
        <v/>
      </c>
      <c r="E1202" s="24" t="str">
        <f>IF(I1202="","",'Identificação da EG'!$C$7)</f>
        <v/>
      </c>
      <c r="F1202" s="24" t="str">
        <f>IF(I1202="","",'Identificação da EG'!$E$7)</f>
        <v/>
      </c>
      <c r="G1202" s="24" t="str">
        <f t="shared" si="55"/>
        <v/>
      </c>
      <c r="H1202" s="24" t="str">
        <f>IF(I1202="","",'Identificação da EG'!$D$7)</f>
        <v/>
      </c>
      <c r="I1202" s="138" t="str">
        <f t="shared" si="57"/>
        <v/>
      </c>
      <c r="J1202" s="138" t="str">
        <v/>
      </c>
      <c r="K1202" s="138"/>
      <c r="L1202" s="138" t="str">
        <v/>
      </c>
      <c r="M1202" s="138"/>
      <c r="N1202" s="138"/>
      <c r="O1202" s="138" t="str">
        <v/>
      </c>
      <c r="P1202" s="138" t="str">
        <v/>
      </c>
      <c r="Q1202" s="138" t="str">
        <f>IF(L1202="","","Nº de pontos de recolha")</f>
        <v/>
      </c>
      <c r="R1202" s="138" t="str">
        <f t="shared" si="56"/>
        <v/>
      </c>
      <c r="S1202" s="138" t="str" cm="1">
        <f t="array" ref="S1202">IF(ISBLANK(INDEX('Infraestruturas Recolha'!$AP$31:$AT$105,INT((ROWS($B$1:B226)-1)/5)+1,MOD(ROWS($B$1:B226)-1,5)+1)),"",INDEX('Infraestruturas Recolha'!$AP$31:$AT$105,INT((ROWS($B$1:B226)-1)/5)+1,MOD(ROWS($B$1:B226)-1,5)+1))</f>
        <v/>
      </c>
      <c r="T1202" s="138" t="str">
        <f>IF(OR(L1202="",'Infraestruturas Recolha'!$AQ$108="",'Infraestruturas Recolha'!$AQ$108="(máximo 300 carateres)"),"",'Infraestruturas Recolha'!$AQ$108)</f>
        <v/>
      </c>
    </row>
    <row r="1203" spans="1:20">
      <c r="A1203" s="24" t="str">
        <f>IF(I1203="","",IF(OR('Identificação da EG'!$B$7=0,'Identificação da EG'!$B$7=""),"",Capa!$C$10))</f>
        <v/>
      </c>
      <c r="B1203" s="24" t="str">
        <f>IF(I1203="","",IF(OR('Identificação da EG'!$B$7=0,'Identificação da EG'!$B$7=""),"",'Identificação da EG'!$B$7))</f>
        <v/>
      </c>
      <c r="C1203" s="24" t="str">
        <f>IF(I1203="","",IF(B1203="","",VLOOKUP(B1203,Auxiliar!$DK$23:$DL$45,2,0)))</f>
        <v/>
      </c>
      <c r="D1203" s="24" t="str">
        <f>IF(I1203="","",IF(OR('Identificação da EG'!$B$7=0,'Identificação da EG'!$B$7=""),"","Portugal"))</f>
        <v/>
      </c>
      <c r="E1203" s="24" t="str">
        <f>IF(I1203="","",'Identificação da EG'!$C$7)</f>
        <v/>
      </c>
      <c r="F1203" s="24" t="str">
        <f>IF(I1203="","",'Identificação da EG'!$E$7)</f>
        <v/>
      </c>
      <c r="G1203" s="24" t="str">
        <f t="shared" si="55"/>
        <v/>
      </c>
      <c r="H1203" s="24" t="str">
        <f>IF(I1203="","",'Identificação da EG'!$D$7)</f>
        <v/>
      </c>
      <c r="I1203" s="138" t="str">
        <f t="shared" si="57"/>
        <v/>
      </c>
      <c r="J1203" s="138" t="str">
        <v/>
      </c>
      <c r="K1203" s="138"/>
      <c r="L1203" s="138" t="str">
        <v/>
      </c>
      <c r="M1203" s="138"/>
      <c r="N1203" s="138"/>
      <c r="O1203" s="138" t="str">
        <v/>
      </c>
      <c r="P1203" s="138" t="str">
        <v/>
      </c>
      <c r="Q1203" s="138" t="str">
        <f>IF(L1202="","","Nº de alojamentos abrangidos")</f>
        <v/>
      </c>
      <c r="R1203" s="138" t="str">
        <f t="shared" si="56"/>
        <v/>
      </c>
      <c r="S1203" s="138" t="str" cm="1">
        <f t="array" ref="S1203">IF(ISBLANK(INDEX('Infraestruturas Recolha'!$AP$31:$AT$105,INT((ROWS($B$1:B227)-1)/5)+1,MOD(ROWS($B$1:B227)-1,5)+1)),"",INDEX('Infraestruturas Recolha'!$AP$31:$AT$105,INT((ROWS($B$1:B227)-1)/5)+1,MOD(ROWS($B$1:B227)-1,5)+1))</f>
        <v/>
      </c>
      <c r="T1203" s="138" t="str">
        <f>IF(OR(L1203="",'Infraestruturas Recolha'!$AQ$108="",'Infraestruturas Recolha'!$AQ$108="(máximo 300 carateres)"),"",'Infraestruturas Recolha'!$AQ$108)</f>
        <v/>
      </c>
    </row>
    <row r="1204" spans="1:20">
      <c r="A1204" s="24" t="str">
        <f>IF(I1204="","",IF(OR('Identificação da EG'!$B$7=0,'Identificação da EG'!$B$7=""),"",Capa!$C$10))</f>
        <v/>
      </c>
      <c r="B1204" s="24" t="str">
        <f>IF(I1204="","",IF(OR('Identificação da EG'!$B$7=0,'Identificação da EG'!$B$7=""),"",'Identificação da EG'!$B$7))</f>
        <v/>
      </c>
      <c r="C1204" s="24" t="str">
        <f>IF(I1204="","",IF(B1204="","",VLOOKUP(B1204,Auxiliar!$DK$23:$DL$45,2,0)))</f>
        <v/>
      </c>
      <c r="D1204" s="24" t="str">
        <f>IF(I1204="","",IF(OR('Identificação da EG'!$B$7=0,'Identificação da EG'!$B$7=""),"","Portugal"))</f>
        <v/>
      </c>
      <c r="E1204" s="24" t="str">
        <f>IF(I1204="","",'Identificação da EG'!$C$7)</f>
        <v/>
      </c>
      <c r="F1204" s="24" t="str">
        <f>IF(I1204="","",'Identificação da EG'!$E$7)</f>
        <v/>
      </c>
      <c r="G1204" s="24" t="str">
        <f t="shared" si="55"/>
        <v/>
      </c>
      <c r="H1204" s="24" t="str">
        <f>IF(I1204="","",'Identificação da EG'!$D$7)</f>
        <v/>
      </c>
      <c r="I1204" s="138" t="str">
        <f t="shared" si="57"/>
        <v/>
      </c>
      <c r="J1204" s="138" t="str">
        <v/>
      </c>
      <c r="K1204" s="138"/>
      <c r="L1204" s="138" t="str">
        <v/>
      </c>
      <c r="M1204" s="138"/>
      <c r="N1204" s="138"/>
      <c r="O1204" s="138" t="str">
        <v/>
      </c>
      <c r="P1204" s="138" t="str">
        <v/>
      </c>
      <c r="Q1204" s="138" t="str">
        <f>IF(L1202="","","Nº de estabelecimentos abrangidos")</f>
        <v/>
      </c>
      <c r="R1204" s="138" t="str">
        <f t="shared" si="56"/>
        <v/>
      </c>
      <c r="S1204" s="138" t="str" cm="1">
        <f t="array" ref="S1204">IF(ISBLANK(INDEX('Infraestruturas Recolha'!$AP$31:$AT$105,INT((ROWS($B$1:B228)-1)/5)+1,MOD(ROWS($B$1:B228)-1,5)+1)),"",INDEX('Infraestruturas Recolha'!$AP$31:$AT$105,INT((ROWS($B$1:B228)-1)/5)+1,MOD(ROWS($B$1:B228)-1,5)+1))</f>
        <v/>
      </c>
      <c r="T1204" s="138" t="str">
        <f>IF(OR(L1204="",'Infraestruturas Recolha'!$AQ$108="",'Infraestruturas Recolha'!$AQ$108="(máximo 300 carateres)"),"",'Infraestruturas Recolha'!$AQ$108)</f>
        <v/>
      </c>
    </row>
    <row r="1205" spans="1:20">
      <c r="A1205" s="24" t="str">
        <f>IF(I1205="","",IF(OR('Identificação da EG'!$B$7=0,'Identificação da EG'!$B$7=""),"",Capa!$C$10))</f>
        <v/>
      </c>
      <c r="B1205" s="24" t="str">
        <f>IF(I1205="","",IF(OR('Identificação da EG'!$B$7=0,'Identificação da EG'!$B$7=""),"",'Identificação da EG'!$B$7))</f>
        <v/>
      </c>
      <c r="C1205" s="24" t="str">
        <f>IF(I1205="","",IF(B1205="","",VLOOKUP(B1205,Auxiliar!$DK$23:$DL$45,2,0)))</f>
        <v/>
      </c>
      <c r="D1205" s="24" t="str">
        <f>IF(I1205="","",IF(OR('Identificação da EG'!$B$7=0,'Identificação da EG'!$B$7=""),"","Portugal"))</f>
        <v/>
      </c>
      <c r="E1205" s="24" t="str">
        <f>IF(I1205="","",'Identificação da EG'!$C$7)</f>
        <v/>
      </c>
      <c r="F1205" s="24" t="str">
        <f>IF(I1205="","",'Identificação da EG'!$E$7)</f>
        <v/>
      </c>
      <c r="G1205" s="24" t="str">
        <f t="shared" si="55"/>
        <v/>
      </c>
      <c r="H1205" s="24" t="str">
        <f>IF(I1205="","",'Identificação da EG'!$D$7)</f>
        <v/>
      </c>
      <c r="I1205" s="138" t="str">
        <f t="shared" si="57"/>
        <v/>
      </c>
      <c r="J1205" s="138" t="str">
        <v/>
      </c>
      <c r="K1205" s="138"/>
      <c r="L1205" s="138" t="str">
        <v/>
      </c>
      <c r="M1205" s="138"/>
      <c r="N1205" s="138"/>
      <c r="O1205" s="138" t="str">
        <v/>
      </c>
      <c r="P1205" s="138" t="str">
        <v/>
      </c>
      <c r="Q1205" s="138" t="str">
        <f>IF(L1203="","","Nº de alojamentos participantes")</f>
        <v/>
      </c>
      <c r="R1205" s="138" t="str">
        <f t="shared" si="56"/>
        <v/>
      </c>
      <c r="S1205" s="138" t="str" cm="1">
        <f t="array" ref="S1205">IF(ISBLANK(INDEX('Infraestruturas Recolha'!$AP$31:$AT$105,INT((ROWS($B$1:B229)-1)/5)+1,MOD(ROWS($B$1:B229)-1,5)+1)),"",INDEX('Infraestruturas Recolha'!$AP$31:$AT$105,INT((ROWS($B$1:B229)-1)/5)+1,MOD(ROWS($B$1:B229)-1,5)+1))</f>
        <v/>
      </c>
      <c r="T1205" s="138" t="str">
        <f>IF(OR(L1205="",'Infraestruturas Recolha'!$AQ$108="",'Infraestruturas Recolha'!$AQ$108="(máximo 300 carateres)"),"",'Infraestruturas Recolha'!$AQ$108)</f>
        <v/>
      </c>
    </row>
    <row r="1206" spans="1:20">
      <c r="A1206" s="24" t="str">
        <f>IF(I1206="","",IF(OR('Identificação da EG'!$B$7=0,'Identificação da EG'!$B$7=""),"",Capa!$C$10))</f>
        <v/>
      </c>
      <c r="B1206" s="24" t="str">
        <f>IF(I1206="","",IF(OR('Identificação da EG'!$B$7=0,'Identificação da EG'!$B$7=""),"",'Identificação da EG'!$B$7))</f>
        <v/>
      </c>
      <c r="C1206" s="24" t="str">
        <f>IF(I1206="","",IF(B1206="","",VLOOKUP(B1206,Auxiliar!$DK$23:$DL$45,2,0)))</f>
        <v/>
      </c>
      <c r="D1206" s="24" t="str">
        <f>IF(I1206="","",IF(OR('Identificação da EG'!$B$7=0,'Identificação da EG'!$B$7=""),"","Portugal"))</f>
        <v/>
      </c>
      <c r="E1206" s="24" t="str">
        <f>IF(I1206="","",'Identificação da EG'!$C$7)</f>
        <v/>
      </c>
      <c r="F1206" s="24" t="str">
        <f>IF(I1206="","",'Identificação da EG'!$E$7)</f>
        <v/>
      </c>
      <c r="G1206" s="24" t="str">
        <f t="shared" si="55"/>
        <v/>
      </c>
      <c r="H1206" s="24" t="str">
        <f>IF(I1206="","",'Identificação da EG'!$D$7)</f>
        <v/>
      </c>
      <c r="I1206" s="138" t="str">
        <f t="shared" si="57"/>
        <v/>
      </c>
      <c r="J1206" s="138" t="str">
        <v/>
      </c>
      <c r="K1206" s="138"/>
      <c r="L1206" s="138" t="str">
        <v/>
      </c>
      <c r="M1206" s="138"/>
      <c r="N1206" s="138"/>
      <c r="O1206" s="138" t="str">
        <v/>
      </c>
      <c r="P1206" s="138" t="str">
        <v/>
      </c>
      <c r="Q1206" s="138" t="str">
        <f>IF(L1204="","","Nº de estabelecimentos participantes")</f>
        <v/>
      </c>
      <c r="R1206" s="138" t="str">
        <f t="shared" si="56"/>
        <v/>
      </c>
      <c r="S1206" s="138" t="str" cm="1">
        <f t="array" ref="S1206">IF(ISBLANK(INDEX('Infraestruturas Recolha'!$AP$31:$AT$105,INT((ROWS($B$1:B230)-1)/5)+1,MOD(ROWS($B$1:B230)-1,5)+1)),"",INDEX('Infraestruturas Recolha'!$AP$31:$AT$105,INT((ROWS($B$1:B230)-1)/5)+1,MOD(ROWS($B$1:B230)-1,5)+1))</f>
        <v/>
      </c>
      <c r="T1206" s="138" t="str">
        <f>IF(OR(L1206="",'Infraestruturas Recolha'!$AQ$108="",'Infraestruturas Recolha'!$AQ$108="(máximo 300 carateres)"),"",'Infraestruturas Recolha'!$AQ$108)</f>
        <v/>
      </c>
    </row>
    <row r="1207" spans="1:20">
      <c r="A1207" s="24" t="str">
        <f>IF(I1207="","",IF(OR('Identificação da EG'!$B$7=0,'Identificação da EG'!$B$7=""),"",Capa!$C$10))</f>
        <v/>
      </c>
      <c r="B1207" s="24" t="str">
        <f>IF(I1207="","",IF(OR('Identificação da EG'!$B$7=0,'Identificação da EG'!$B$7=""),"",'Identificação da EG'!$B$7))</f>
        <v/>
      </c>
      <c r="C1207" s="24" t="str">
        <f>IF(I1207="","",IF(B1207="","",VLOOKUP(B1207,Auxiliar!$DK$23:$DL$45,2,0)))</f>
        <v/>
      </c>
      <c r="D1207" s="24" t="str">
        <f>IF(I1207="","",IF(OR('Identificação da EG'!$B$7=0,'Identificação da EG'!$B$7=""),"","Portugal"))</f>
        <v/>
      </c>
      <c r="E1207" s="24" t="str">
        <f>IF(I1207="","",'Identificação da EG'!$C$7)</f>
        <v/>
      </c>
      <c r="F1207" s="24" t="str">
        <f>IF(I1207="","",'Identificação da EG'!$E$7)</f>
        <v/>
      </c>
      <c r="G1207" s="24" t="str">
        <f t="shared" si="55"/>
        <v/>
      </c>
      <c r="H1207" s="24" t="str">
        <f>IF(I1207="","",'Identificação da EG'!$D$7)</f>
        <v/>
      </c>
      <c r="I1207" s="138" t="str">
        <f t="shared" si="57"/>
        <v/>
      </c>
      <c r="J1207" s="138" t="str">
        <v/>
      </c>
      <c r="K1207" s="138"/>
      <c r="L1207" s="138" t="str">
        <v/>
      </c>
      <c r="M1207" s="138"/>
      <c r="N1207" s="138"/>
      <c r="O1207" s="138" t="str">
        <v/>
      </c>
      <c r="P1207" s="138" t="str">
        <v/>
      </c>
      <c r="Q1207" s="138" t="str">
        <f>IF(L1207="","","Nº de pontos de recolha")</f>
        <v/>
      </c>
      <c r="R1207" s="138" t="str">
        <f t="shared" si="56"/>
        <v/>
      </c>
      <c r="S1207" s="138" t="str" cm="1">
        <f t="array" ref="S1207">IF(ISBLANK(INDEX('Infraestruturas Recolha'!$AP$31:$AT$105,INT((ROWS($B$1:B231)-1)/5)+1,MOD(ROWS($B$1:B231)-1,5)+1)),"",INDEX('Infraestruturas Recolha'!$AP$31:$AT$105,INT((ROWS($B$1:B231)-1)/5)+1,MOD(ROWS($B$1:B231)-1,5)+1))</f>
        <v/>
      </c>
      <c r="T1207" s="138" t="str">
        <f>IF(OR(L1207="",'Infraestruturas Recolha'!$AQ$108="",'Infraestruturas Recolha'!$AQ$108="(máximo 300 carateres)"),"",'Infraestruturas Recolha'!$AQ$108)</f>
        <v/>
      </c>
    </row>
    <row r="1208" spans="1:20">
      <c r="A1208" s="24" t="str">
        <f>IF(I1208="","",IF(OR('Identificação da EG'!$B$7=0,'Identificação da EG'!$B$7=""),"",Capa!$C$10))</f>
        <v/>
      </c>
      <c r="B1208" s="24" t="str">
        <f>IF(I1208="","",IF(OR('Identificação da EG'!$B$7=0,'Identificação da EG'!$B$7=""),"",'Identificação da EG'!$B$7))</f>
        <v/>
      </c>
      <c r="C1208" s="24" t="str">
        <f>IF(I1208="","",IF(B1208="","",VLOOKUP(B1208,Auxiliar!$DK$23:$DL$45,2,0)))</f>
        <v/>
      </c>
      <c r="D1208" s="24" t="str">
        <f>IF(I1208="","",IF(OR('Identificação da EG'!$B$7=0,'Identificação da EG'!$B$7=""),"","Portugal"))</f>
        <v/>
      </c>
      <c r="E1208" s="24" t="str">
        <f>IF(I1208="","",'Identificação da EG'!$C$7)</f>
        <v/>
      </c>
      <c r="F1208" s="24" t="str">
        <f>IF(I1208="","",'Identificação da EG'!$E$7)</f>
        <v/>
      </c>
      <c r="G1208" s="24" t="str">
        <f t="shared" si="55"/>
        <v/>
      </c>
      <c r="H1208" s="24" t="str">
        <f>IF(I1208="","",'Identificação da EG'!$D$7)</f>
        <v/>
      </c>
      <c r="I1208" s="138" t="str">
        <f t="shared" si="57"/>
        <v/>
      </c>
      <c r="J1208" s="138" t="str">
        <v/>
      </c>
      <c r="K1208" s="138"/>
      <c r="L1208" s="138" t="str">
        <v/>
      </c>
      <c r="M1208" s="138"/>
      <c r="N1208" s="138"/>
      <c r="O1208" s="138" t="str">
        <v/>
      </c>
      <c r="P1208" s="138" t="str">
        <v/>
      </c>
      <c r="Q1208" s="138" t="str">
        <f>IF(L1207="","","Nº de alojamentos abrangidos")</f>
        <v/>
      </c>
      <c r="R1208" s="138" t="str">
        <f t="shared" si="56"/>
        <v/>
      </c>
      <c r="S1208" s="138" t="str" cm="1">
        <f t="array" ref="S1208">IF(ISBLANK(INDEX('Infraestruturas Recolha'!$AP$31:$AT$105,INT((ROWS($B$1:B232)-1)/5)+1,MOD(ROWS($B$1:B232)-1,5)+1)),"",INDEX('Infraestruturas Recolha'!$AP$31:$AT$105,INT((ROWS($B$1:B232)-1)/5)+1,MOD(ROWS($B$1:B232)-1,5)+1))</f>
        <v/>
      </c>
      <c r="T1208" s="138" t="str">
        <f>IF(OR(L1208="",'Infraestruturas Recolha'!$AQ$108="",'Infraestruturas Recolha'!$AQ$108="(máximo 300 carateres)"),"",'Infraestruturas Recolha'!$AQ$108)</f>
        <v/>
      </c>
    </row>
    <row r="1209" spans="1:20">
      <c r="A1209" s="24" t="str">
        <f>IF(I1209="","",IF(OR('Identificação da EG'!$B$7=0,'Identificação da EG'!$B$7=""),"",Capa!$C$10))</f>
        <v/>
      </c>
      <c r="B1209" s="24" t="str">
        <f>IF(I1209="","",IF(OR('Identificação da EG'!$B$7=0,'Identificação da EG'!$B$7=""),"",'Identificação da EG'!$B$7))</f>
        <v/>
      </c>
      <c r="C1209" s="24" t="str">
        <f>IF(I1209="","",IF(B1209="","",VLOOKUP(B1209,Auxiliar!$DK$23:$DL$45,2,0)))</f>
        <v/>
      </c>
      <c r="D1209" s="24" t="str">
        <f>IF(I1209="","",IF(OR('Identificação da EG'!$B$7=0,'Identificação da EG'!$B$7=""),"","Portugal"))</f>
        <v/>
      </c>
      <c r="E1209" s="24" t="str">
        <f>IF(I1209="","",'Identificação da EG'!$C$7)</f>
        <v/>
      </c>
      <c r="F1209" s="24" t="str">
        <f>IF(I1209="","",'Identificação da EG'!$E$7)</f>
        <v/>
      </c>
      <c r="G1209" s="24" t="str">
        <f t="shared" si="55"/>
        <v/>
      </c>
      <c r="H1209" s="24" t="str">
        <f>IF(I1209="","",'Identificação da EG'!$D$7)</f>
        <v/>
      </c>
      <c r="I1209" s="138" t="str">
        <f t="shared" si="57"/>
        <v/>
      </c>
      <c r="J1209" s="138" t="str">
        <v/>
      </c>
      <c r="K1209" s="138"/>
      <c r="L1209" s="138" t="str">
        <v/>
      </c>
      <c r="M1209" s="138"/>
      <c r="N1209" s="138"/>
      <c r="O1209" s="138" t="str">
        <v/>
      </c>
      <c r="P1209" s="138" t="str">
        <v/>
      </c>
      <c r="Q1209" s="138" t="str">
        <f>IF(L1207="","","Nº de estabelecimentos abrangidos")</f>
        <v/>
      </c>
      <c r="R1209" s="138" t="str">
        <f t="shared" si="56"/>
        <v/>
      </c>
      <c r="S1209" s="138" t="str" cm="1">
        <f t="array" ref="S1209">IF(ISBLANK(INDEX('Infraestruturas Recolha'!$AP$31:$AT$105,INT((ROWS($B$1:B233)-1)/5)+1,MOD(ROWS($B$1:B233)-1,5)+1)),"",INDEX('Infraestruturas Recolha'!$AP$31:$AT$105,INT((ROWS($B$1:B233)-1)/5)+1,MOD(ROWS($B$1:B233)-1,5)+1))</f>
        <v/>
      </c>
      <c r="T1209" s="138" t="str">
        <f>IF(OR(L1209="",'Infraestruturas Recolha'!$AQ$108="",'Infraestruturas Recolha'!$AQ$108="(máximo 300 carateres)"),"",'Infraestruturas Recolha'!$AQ$108)</f>
        <v/>
      </c>
    </row>
    <row r="1210" spans="1:20">
      <c r="A1210" s="24" t="str">
        <f>IF(I1210="","",IF(OR('Identificação da EG'!$B$7=0,'Identificação da EG'!$B$7=""),"",Capa!$C$10))</f>
        <v/>
      </c>
      <c r="B1210" s="24" t="str">
        <f>IF(I1210="","",IF(OR('Identificação da EG'!$B$7=0,'Identificação da EG'!$B$7=""),"",'Identificação da EG'!$B$7))</f>
        <v/>
      </c>
      <c r="C1210" s="24" t="str">
        <f>IF(I1210="","",IF(B1210="","",VLOOKUP(B1210,Auxiliar!$DK$23:$DL$45,2,0)))</f>
        <v/>
      </c>
      <c r="D1210" s="24" t="str">
        <f>IF(I1210="","",IF(OR('Identificação da EG'!$B$7=0,'Identificação da EG'!$B$7=""),"","Portugal"))</f>
        <v/>
      </c>
      <c r="E1210" s="24" t="str">
        <f>IF(I1210="","",'Identificação da EG'!$C$7)</f>
        <v/>
      </c>
      <c r="F1210" s="24" t="str">
        <f>IF(I1210="","",'Identificação da EG'!$E$7)</f>
        <v/>
      </c>
      <c r="G1210" s="24" t="str">
        <f t="shared" si="55"/>
        <v/>
      </c>
      <c r="H1210" s="24" t="str">
        <f>IF(I1210="","",'Identificação da EG'!$D$7)</f>
        <v/>
      </c>
      <c r="I1210" s="138" t="str">
        <f t="shared" si="57"/>
        <v/>
      </c>
      <c r="J1210" s="138" t="str">
        <v/>
      </c>
      <c r="K1210" s="138"/>
      <c r="L1210" s="138" t="str">
        <v/>
      </c>
      <c r="M1210" s="138"/>
      <c r="N1210" s="138"/>
      <c r="O1210" s="138" t="str">
        <v/>
      </c>
      <c r="P1210" s="138" t="str">
        <v/>
      </c>
      <c r="Q1210" s="138" t="str">
        <f>IF(L1208="","","Nº de alojamentos participantes")</f>
        <v/>
      </c>
      <c r="R1210" s="138" t="str">
        <f t="shared" si="56"/>
        <v/>
      </c>
      <c r="S1210" s="138" t="str" cm="1">
        <f t="array" ref="S1210">IF(ISBLANK(INDEX('Infraestruturas Recolha'!$AP$31:$AT$105,INT((ROWS($B$1:B234)-1)/5)+1,MOD(ROWS($B$1:B234)-1,5)+1)),"",INDEX('Infraestruturas Recolha'!$AP$31:$AT$105,INT((ROWS($B$1:B234)-1)/5)+1,MOD(ROWS($B$1:B234)-1,5)+1))</f>
        <v/>
      </c>
      <c r="T1210" s="138" t="str">
        <f>IF(OR(L1210="",'Infraestruturas Recolha'!$AQ$108="",'Infraestruturas Recolha'!$AQ$108="(máximo 300 carateres)"),"",'Infraestruturas Recolha'!$AQ$108)</f>
        <v/>
      </c>
    </row>
    <row r="1211" spans="1:20">
      <c r="A1211" s="24" t="str">
        <f>IF(I1211="","",IF(OR('Identificação da EG'!$B$7=0,'Identificação da EG'!$B$7=""),"",Capa!$C$10))</f>
        <v/>
      </c>
      <c r="B1211" s="24" t="str">
        <f>IF(I1211="","",IF(OR('Identificação da EG'!$B$7=0,'Identificação da EG'!$B$7=""),"",'Identificação da EG'!$B$7))</f>
        <v/>
      </c>
      <c r="C1211" s="24" t="str">
        <f>IF(I1211="","",IF(B1211="","",VLOOKUP(B1211,Auxiliar!$DK$23:$DL$45,2,0)))</f>
        <v/>
      </c>
      <c r="D1211" s="24" t="str">
        <f>IF(I1211="","",IF(OR('Identificação da EG'!$B$7=0,'Identificação da EG'!$B$7=""),"","Portugal"))</f>
        <v/>
      </c>
      <c r="E1211" s="24" t="str">
        <f>IF(I1211="","",'Identificação da EG'!$C$7)</f>
        <v/>
      </c>
      <c r="F1211" s="24" t="str">
        <f>IF(I1211="","",'Identificação da EG'!$E$7)</f>
        <v/>
      </c>
      <c r="G1211" s="24" t="str">
        <f t="shared" si="55"/>
        <v/>
      </c>
      <c r="H1211" s="24" t="str">
        <f>IF(I1211="","",'Identificação da EG'!$D$7)</f>
        <v/>
      </c>
      <c r="I1211" s="138" t="str">
        <f t="shared" si="57"/>
        <v/>
      </c>
      <c r="J1211" s="138" t="str">
        <v/>
      </c>
      <c r="K1211" s="138"/>
      <c r="L1211" s="138" t="str">
        <v/>
      </c>
      <c r="M1211" s="138"/>
      <c r="N1211" s="138"/>
      <c r="O1211" s="138" t="str">
        <v/>
      </c>
      <c r="P1211" s="138" t="str">
        <v/>
      </c>
      <c r="Q1211" s="138" t="str">
        <f>IF(L1209="","","Nº de estabelecimentos participantes")</f>
        <v/>
      </c>
      <c r="R1211" s="138" t="str">
        <f t="shared" si="56"/>
        <v/>
      </c>
      <c r="S1211" s="138" t="str" cm="1">
        <f t="array" ref="S1211">IF(ISBLANK(INDEX('Infraestruturas Recolha'!$AP$31:$AT$105,INT((ROWS($B$1:B235)-1)/5)+1,MOD(ROWS($B$1:B235)-1,5)+1)),"",INDEX('Infraestruturas Recolha'!$AP$31:$AT$105,INT((ROWS($B$1:B235)-1)/5)+1,MOD(ROWS($B$1:B235)-1,5)+1))</f>
        <v/>
      </c>
      <c r="T1211" s="138" t="str">
        <f>IF(OR(L1211="",'Infraestruturas Recolha'!$AQ$108="",'Infraestruturas Recolha'!$AQ$108="(máximo 300 carateres)"),"",'Infraestruturas Recolha'!$AQ$108)</f>
        <v/>
      </c>
    </row>
    <row r="1212" spans="1:20">
      <c r="A1212" s="24" t="str">
        <f>IF(I1212="","",IF(OR('Identificação da EG'!$B$7=0,'Identificação da EG'!$B$7=""),"",Capa!$C$10))</f>
        <v/>
      </c>
      <c r="B1212" s="24" t="str">
        <f>IF(I1212="","",IF(OR('Identificação da EG'!$B$7=0,'Identificação da EG'!$B$7=""),"",'Identificação da EG'!$B$7))</f>
        <v/>
      </c>
      <c r="C1212" s="24" t="str">
        <f>IF(I1212="","",IF(B1212="","",VLOOKUP(B1212,Auxiliar!$DK$23:$DL$45,2,0)))</f>
        <v/>
      </c>
      <c r="D1212" s="24" t="str">
        <f>IF(I1212="","",IF(OR('Identificação da EG'!$B$7=0,'Identificação da EG'!$B$7=""),"","Portugal"))</f>
        <v/>
      </c>
      <c r="E1212" s="24" t="str">
        <f>IF(I1212="","",'Identificação da EG'!$C$7)</f>
        <v/>
      </c>
      <c r="F1212" s="24" t="str">
        <f>IF(I1212="","",'Identificação da EG'!$E$7)</f>
        <v/>
      </c>
      <c r="G1212" s="24" t="str">
        <f t="shared" si="55"/>
        <v/>
      </c>
      <c r="H1212" s="24" t="str">
        <f>IF(I1212="","",'Identificação da EG'!$D$7)</f>
        <v/>
      </c>
      <c r="I1212" s="138" t="str">
        <f t="shared" si="57"/>
        <v/>
      </c>
      <c r="J1212" s="138" t="str">
        <v/>
      </c>
      <c r="K1212" s="138"/>
      <c r="L1212" s="138" t="str">
        <v/>
      </c>
      <c r="M1212" s="138"/>
      <c r="N1212" s="138"/>
      <c r="O1212" s="138" t="str">
        <v/>
      </c>
      <c r="P1212" s="138" t="str">
        <v/>
      </c>
      <c r="Q1212" s="138" t="str">
        <f>IF(L1212="","","Nº de pontos de recolha")</f>
        <v/>
      </c>
      <c r="R1212" s="138" t="str">
        <f t="shared" si="56"/>
        <v/>
      </c>
      <c r="S1212" s="138" t="str" cm="1">
        <f t="array" ref="S1212">IF(ISBLANK(INDEX('Infraestruturas Recolha'!$AP$31:$AT$105,INT((ROWS($B$1:B236)-1)/5)+1,MOD(ROWS($B$1:B236)-1,5)+1)),"",INDEX('Infraestruturas Recolha'!$AP$31:$AT$105,INT((ROWS($B$1:B236)-1)/5)+1,MOD(ROWS($B$1:B236)-1,5)+1))</f>
        <v/>
      </c>
      <c r="T1212" s="138" t="str">
        <f>IF(OR(L1212="",'Infraestruturas Recolha'!$AQ$108="",'Infraestruturas Recolha'!$AQ$108="(máximo 300 carateres)"),"",'Infraestruturas Recolha'!$AQ$108)</f>
        <v/>
      </c>
    </row>
    <row r="1213" spans="1:20">
      <c r="A1213" s="24" t="str">
        <f>IF(I1213="","",IF(OR('Identificação da EG'!$B$7=0,'Identificação da EG'!$B$7=""),"",Capa!$C$10))</f>
        <v/>
      </c>
      <c r="B1213" s="24" t="str">
        <f>IF(I1213="","",IF(OR('Identificação da EG'!$B$7=0,'Identificação da EG'!$B$7=""),"",'Identificação da EG'!$B$7))</f>
        <v/>
      </c>
      <c r="C1213" s="24" t="str">
        <f>IF(I1213="","",IF(B1213="","",VLOOKUP(B1213,Auxiliar!$DK$23:$DL$45,2,0)))</f>
        <v/>
      </c>
      <c r="D1213" s="24" t="str">
        <f>IF(I1213="","",IF(OR('Identificação da EG'!$B$7=0,'Identificação da EG'!$B$7=""),"","Portugal"))</f>
        <v/>
      </c>
      <c r="E1213" s="24" t="str">
        <f>IF(I1213="","",'Identificação da EG'!$C$7)</f>
        <v/>
      </c>
      <c r="F1213" s="24" t="str">
        <f>IF(I1213="","",'Identificação da EG'!$E$7)</f>
        <v/>
      </c>
      <c r="G1213" s="24" t="str">
        <f t="shared" si="55"/>
        <v/>
      </c>
      <c r="H1213" s="24" t="str">
        <f>IF(I1213="","",'Identificação da EG'!$D$7)</f>
        <v/>
      </c>
      <c r="I1213" s="138" t="str">
        <f t="shared" si="57"/>
        <v/>
      </c>
      <c r="J1213" s="138" t="str">
        <v/>
      </c>
      <c r="K1213" s="138"/>
      <c r="L1213" s="138" t="str">
        <v/>
      </c>
      <c r="M1213" s="138"/>
      <c r="N1213" s="138"/>
      <c r="O1213" s="138" t="str">
        <v/>
      </c>
      <c r="P1213" s="138" t="str">
        <v/>
      </c>
      <c r="Q1213" s="138" t="str">
        <f>IF(L1212="","","Nº de alojamentos abrangidos")</f>
        <v/>
      </c>
      <c r="R1213" s="138" t="str">
        <f t="shared" si="56"/>
        <v/>
      </c>
      <c r="S1213" s="138" t="str" cm="1">
        <f t="array" ref="S1213">IF(ISBLANK(INDEX('Infraestruturas Recolha'!$AP$31:$AT$105,INT((ROWS($B$1:B237)-1)/5)+1,MOD(ROWS($B$1:B237)-1,5)+1)),"",INDEX('Infraestruturas Recolha'!$AP$31:$AT$105,INT((ROWS($B$1:B237)-1)/5)+1,MOD(ROWS($B$1:B237)-1,5)+1))</f>
        <v/>
      </c>
      <c r="T1213" s="138" t="str">
        <f>IF(OR(L1213="",'Infraestruturas Recolha'!$AQ$108="",'Infraestruturas Recolha'!$AQ$108="(máximo 300 carateres)"),"",'Infraestruturas Recolha'!$AQ$108)</f>
        <v/>
      </c>
    </row>
    <row r="1214" spans="1:20">
      <c r="A1214" s="24" t="str">
        <f>IF(I1214="","",IF(OR('Identificação da EG'!$B$7=0,'Identificação da EG'!$B$7=""),"",Capa!$C$10))</f>
        <v/>
      </c>
      <c r="B1214" s="24" t="str">
        <f>IF(I1214="","",IF(OR('Identificação da EG'!$B$7=0,'Identificação da EG'!$B$7=""),"",'Identificação da EG'!$B$7))</f>
        <v/>
      </c>
      <c r="C1214" s="24" t="str">
        <f>IF(I1214="","",IF(B1214="","",VLOOKUP(B1214,Auxiliar!$DK$23:$DL$45,2,0)))</f>
        <v/>
      </c>
      <c r="D1214" s="24" t="str">
        <f>IF(I1214="","",IF(OR('Identificação da EG'!$B$7=0,'Identificação da EG'!$B$7=""),"","Portugal"))</f>
        <v/>
      </c>
      <c r="E1214" s="24" t="str">
        <f>IF(I1214="","",'Identificação da EG'!$C$7)</f>
        <v/>
      </c>
      <c r="F1214" s="24" t="str">
        <f>IF(I1214="","",'Identificação da EG'!$E$7)</f>
        <v/>
      </c>
      <c r="G1214" s="24" t="str">
        <f t="shared" si="55"/>
        <v/>
      </c>
      <c r="H1214" s="24" t="str">
        <f>IF(I1214="","",'Identificação da EG'!$D$7)</f>
        <v/>
      </c>
      <c r="I1214" s="138" t="str">
        <f t="shared" si="57"/>
        <v/>
      </c>
      <c r="J1214" s="138" t="str">
        <v/>
      </c>
      <c r="K1214" s="138"/>
      <c r="L1214" s="138" t="str">
        <v/>
      </c>
      <c r="M1214" s="138"/>
      <c r="N1214" s="138"/>
      <c r="O1214" s="138" t="str">
        <v/>
      </c>
      <c r="P1214" s="138" t="str">
        <v/>
      </c>
      <c r="Q1214" s="138" t="str">
        <f>IF(L1212="","","Nº de estabelecimentos abrangidos")</f>
        <v/>
      </c>
      <c r="R1214" s="138" t="str">
        <f t="shared" si="56"/>
        <v/>
      </c>
      <c r="S1214" s="138" t="str" cm="1">
        <f t="array" ref="S1214">IF(ISBLANK(INDEX('Infraestruturas Recolha'!$AP$31:$AT$105,INT((ROWS($B$1:B238)-1)/5)+1,MOD(ROWS($B$1:B238)-1,5)+1)),"",INDEX('Infraestruturas Recolha'!$AP$31:$AT$105,INT((ROWS($B$1:B238)-1)/5)+1,MOD(ROWS($B$1:B238)-1,5)+1))</f>
        <v/>
      </c>
      <c r="T1214" s="138" t="str">
        <f>IF(OR(L1214="",'Infraestruturas Recolha'!$AQ$108="",'Infraestruturas Recolha'!$AQ$108="(máximo 300 carateres)"),"",'Infraestruturas Recolha'!$AQ$108)</f>
        <v/>
      </c>
    </row>
    <row r="1215" spans="1:20">
      <c r="A1215" s="24" t="str">
        <f>IF(I1215="","",IF(OR('Identificação da EG'!$B$7=0,'Identificação da EG'!$B$7=""),"",Capa!$C$10))</f>
        <v/>
      </c>
      <c r="B1215" s="24" t="str">
        <f>IF(I1215="","",IF(OR('Identificação da EG'!$B$7=0,'Identificação da EG'!$B$7=""),"",'Identificação da EG'!$B$7))</f>
        <v/>
      </c>
      <c r="C1215" s="24" t="str">
        <f>IF(I1215="","",IF(B1215="","",VLOOKUP(B1215,Auxiliar!$DK$23:$DL$45,2,0)))</f>
        <v/>
      </c>
      <c r="D1215" s="24" t="str">
        <f>IF(I1215="","",IF(OR('Identificação da EG'!$B$7=0,'Identificação da EG'!$B$7=""),"","Portugal"))</f>
        <v/>
      </c>
      <c r="E1215" s="24" t="str">
        <f>IF(I1215="","",'Identificação da EG'!$C$7)</f>
        <v/>
      </c>
      <c r="F1215" s="24" t="str">
        <f>IF(I1215="","",'Identificação da EG'!$E$7)</f>
        <v/>
      </c>
      <c r="G1215" s="24" t="str">
        <f t="shared" si="55"/>
        <v/>
      </c>
      <c r="H1215" s="24" t="str">
        <f>IF(I1215="","",'Identificação da EG'!$D$7)</f>
        <v/>
      </c>
      <c r="I1215" s="138" t="str">
        <f t="shared" si="57"/>
        <v/>
      </c>
      <c r="J1215" s="138" t="str">
        <v/>
      </c>
      <c r="K1215" s="138"/>
      <c r="L1215" s="138" t="str">
        <v/>
      </c>
      <c r="M1215" s="138"/>
      <c r="N1215" s="138"/>
      <c r="O1215" s="138" t="str">
        <v/>
      </c>
      <c r="P1215" s="138" t="str">
        <v/>
      </c>
      <c r="Q1215" s="138" t="str">
        <f>IF(L1213="","","Nº de alojamentos participantes")</f>
        <v/>
      </c>
      <c r="R1215" s="138" t="str">
        <f t="shared" si="56"/>
        <v/>
      </c>
      <c r="S1215" s="138" t="str" cm="1">
        <f t="array" ref="S1215">IF(ISBLANK(INDEX('Infraestruturas Recolha'!$AP$31:$AT$105,INT((ROWS($B$1:B239)-1)/5)+1,MOD(ROWS($B$1:B239)-1,5)+1)),"",INDEX('Infraestruturas Recolha'!$AP$31:$AT$105,INT((ROWS($B$1:B239)-1)/5)+1,MOD(ROWS($B$1:B239)-1,5)+1))</f>
        <v/>
      </c>
      <c r="T1215" s="138" t="str">
        <f>IF(OR(L1215="",'Infraestruturas Recolha'!$AQ$108="",'Infraestruturas Recolha'!$AQ$108="(máximo 300 carateres)"),"",'Infraestruturas Recolha'!$AQ$108)</f>
        <v/>
      </c>
    </row>
    <row r="1216" spans="1:20">
      <c r="A1216" s="24" t="str">
        <f>IF(I1216="","",IF(OR('Identificação da EG'!$B$7=0,'Identificação da EG'!$B$7=""),"",Capa!$C$10))</f>
        <v/>
      </c>
      <c r="B1216" s="24" t="str">
        <f>IF(I1216="","",IF(OR('Identificação da EG'!$B$7=0,'Identificação da EG'!$B$7=""),"",'Identificação da EG'!$B$7))</f>
        <v/>
      </c>
      <c r="C1216" s="24" t="str">
        <f>IF(I1216="","",IF(B1216="","",VLOOKUP(B1216,Auxiliar!$DK$23:$DL$45,2,0)))</f>
        <v/>
      </c>
      <c r="D1216" s="24" t="str">
        <f>IF(I1216="","",IF(OR('Identificação da EG'!$B$7=0,'Identificação da EG'!$B$7=""),"","Portugal"))</f>
        <v/>
      </c>
      <c r="E1216" s="24" t="str">
        <f>IF(I1216="","",'Identificação da EG'!$C$7)</f>
        <v/>
      </c>
      <c r="F1216" s="24" t="str">
        <f>IF(I1216="","",'Identificação da EG'!$E$7)</f>
        <v/>
      </c>
      <c r="G1216" s="24" t="str">
        <f t="shared" si="55"/>
        <v/>
      </c>
      <c r="H1216" s="24" t="str">
        <f>IF(I1216="","",'Identificação da EG'!$D$7)</f>
        <v/>
      </c>
      <c r="I1216" s="138" t="str">
        <f t="shared" si="57"/>
        <v/>
      </c>
      <c r="J1216" s="138" t="str">
        <v/>
      </c>
      <c r="K1216" s="138"/>
      <c r="L1216" s="138" t="str">
        <v/>
      </c>
      <c r="M1216" s="138"/>
      <c r="N1216" s="138"/>
      <c r="O1216" s="138" t="str">
        <v/>
      </c>
      <c r="P1216" s="138" t="str">
        <v/>
      </c>
      <c r="Q1216" s="138" t="str">
        <f>IF(L1214="","","Nº de estabelecimentos participantes")</f>
        <v/>
      </c>
      <c r="R1216" s="138" t="str">
        <f t="shared" si="56"/>
        <v/>
      </c>
      <c r="S1216" s="138" t="str" cm="1">
        <f t="array" ref="S1216">IF(ISBLANK(INDEX('Infraestruturas Recolha'!$AP$31:$AT$105,INT((ROWS($B$1:B240)-1)/5)+1,MOD(ROWS($B$1:B240)-1,5)+1)),"",INDEX('Infraestruturas Recolha'!$AP$31:$AT$105,INT((ROWS($B$1:B240)-1)/5)+1,MOD(ROWS($B$1:B240)-1,5)+1))</f>
        <v/>
      </c>
      <c r="T1216" s="138" t="str">
        <f>IF(OR(L1216="",'Infraestruturas Recolha'!$AQ$108="",'Infraestruturas Recolha'!$AQ$108="(máximo 300 carateres)"),"",'Infraestruturas Recolha'!$AQ$108)</f>
        <v/>
      </c>
    </row>
    <row r="1217" spans="1:20">
      <c r="A1217" s="24" t="str">
        <f>IF(I1217="","",IF(OR('Identificação da EG'!$B$7=0,'Identificação da EG'!$B$7=""),"",Capa!$C$10))</f>
        <v/>
      </c>
      <c r="B1217" s="24" t="str">
        <f>IF(I1217="","",IF(OR('Identificação da EG'!$B$7=0,'Identificação da EG'!$B$7=""),"",'Identificação da EG'!$B$7))</f>
        <v/>
      </c>
      <c r="C1217" s="24" t="str">
        <f>IF(I1217="","",IF(B1217="","",VLOOKUP(B1217,Auxiliar!$DK$23:$DL$45,2,0)))</f>
        <v/>
      </c>
      <c r="D1217" s="24" t="str">
        <f>IF(I1217="","",IF(OR('Identificação da EG'!$B$7=0,'Identificação da EG'!$B$7=""),"","Portugal"))</f>
        <v/>
      </c>
      <c r="E1217" s="24" t="str">
        <f>IF(I1217="","",'Identificação da EG'!$C$7)</f>
        <v/>
      </c>
      <c r="F1217" s="24" t="str">
        <f>IF(I1217="","",'Identificação da EG'!$E$7)</f>
        <v/>
      </c>
      <c r="G1217" s="24" t="str">
        <f t="shared" si="55"/>
        <v/>
      </c>
      <c r="H1217" s="24" t="str">
        <f>IF(I1217="","",'Identificação da EG'!$D$7)</f>
        <v/>
      </c>
      <c r="I1217" s="138" t="str">
        <f t="shared" si="57"/>
        <v/>
      </c>
      <c r="J1217" s="138" t="str">
        <v/>
      </c>
      <c r="K1217" s="138"/>
      <c r="L1217" s="138" t="str">
        <v/>
      </c>
      <c r="M1217" s="138"/>
      <c r="N1217" s="138"/>
      <c r="O1217" s="138" t="str">
        <v/>
      </c>
      <c r="P1217" s="138" t="str">
        <v/>
      </c>
      <c r="Q1217" s="138" t="str">
        <f>IF(L1217="","","Nº de pontos de recolha")</f>
        <v/>
      </c>
      <c r="R1217" s="138" t="str">
        <f t="shared" si="56"/>
        <v/>
      </c>
      <c r="S1217" s="138" t="str" cm="1">
        <f t="array" ref="S1217">IF(ISBLANK(INDEX('Infraestruturas Recolha'!$AP$31:$AT$105,INT((ROWS($B$1:B241)-1)/5)+1,MOD(ROWS($B$1:B241)-1,5)+1)),"",INDEX('Infraestruturas Recolha'!$AP$31:$AT$105,INT((ROWS($B$1:B241)-1)/5)+1,MOD(ROWS($B$1:B241)-1,5)+1))</f>
        <v/>
      </c>
      <c r="T1217" s="138" t="str">
        <f>IF(OR(L1217="",'Infraestruturas Recolha'!$AQ$108="",'Infraestruturas Recolha'!$AQ$108="(máximo 300 carateres)"),"",'Infraestruturas Recolha'!$AQ$108)</f>
        <v/>
      </c>
    </row>
    <row r="1218" spans="1:20">
      <c r="A1218" s="24" t="str">
        <f>IF(I1218="","",IF(OR('Identificação da EG'!$B$7=0,'Identificação da EG'!$B$7=""),"",Capa!$C$10))</f>
        <v/>
      </c>
      <c r="B1218" s="24" t="str">
        <f>IF(I1218="","",IF(OR('Identificação da EG'!$B$7=0,'Identificação da EG'!$B$7=""),"",'Identificação da EG'!$B$7))</f>
        <v/>
      </c>
      <c r="C1218" s="24" t="str">
        <f>IF(I1218="","",IF(B1218="","",VLOOKUP(B1218,Auxiliar!$DK$23:$DL$45,2,0)))</f>
        <v/>
      </c>
      <c r="D1218" s="24" t="str">
        <f>IF(I1218="","",IF(OR('Identificação da EG'!$B$7=0,'Identificação da EG'!$B$7=""),"","Portugal"))</f>
        <v/>
      </c>
      <c r="E1218" s="24" t="str">
        <f>IF(I1218="","",'Identificação da EG'!$C$7)</f>
        <v/>
      </c>
      <c r="F1218" s="24" t="str">
        <f>IF(I1218="","",'Identificação da EG'!$E$7)</f>
        <v/>
      </c>
      <c r="G1218" s="24" t="str">
        <f t="shared" si="55"/>
        <v/>
      </c>
      <c r="H1218" s="24" t="str">
        <f>IF(I1218="","",'Identificação da EG'!$D$7)</f>
        <v/>
      </c>
      <c r="I1218" s="138" t="str">
        <f t="shared" si="57"/>
        <v/>
      </c>
      <c r="J1218" s="138" t="str">
        <v/>
      </c>
      <c r="K1218" s="138"/>
      <c r="L1218" s="138" t="str">
        <v/>
      </c>
      <c r="M1218" s="138"/>
      <c r="N1218" s="138"/>
      <c r="O1218" s="138" t="str">
        <v/>
      </c>
      <c r="P1218" s="138" t="str">
        <v/>
      </c>
      <c r="Q1218" s="138" t="str">
        <f>IF(L1217="","","Nº de alojamentos abrangidos")</f>
        <v/>
      </c>
      <c r="R1218" s="138" t="str">
        <f t="shared" si="56"/>
        <v/>
      </c>
      <c r="S1218" s="138" t="str" cm="1">
        <f t="array" ref="S1218">IF(ISBLANK(INDEX('Infraestruturas Recolha'!$AP$31:$AT$105,INT((ROWS($B$1:B242)-1)/5)+1,MOD(ROWS($B$1:B242)-1,5)+1)),"",INDEX('Infraestruturas Recolha'!$AP$31:$AT$105,INT((ROWS($B$1:B242)-1)/5)+1,MOD(ROWS($B$1:B242)-1,5)+1))</f>
        <v/>
      </c>
      <c r="T1218" s="138" t="str">
        <f>IF(OR(L1218="",'Infraestruturas Recolha'!$AQ$108="",'Infraestruturas Recolha'!$AQ$108="(máximo 300 carateres)"),"",'Infraestruturas Recolha'!$AQ$108)</f>
        <v/>
      </c>
    </row>
    <row r="1219" spans="1:20">
      <c r="A1219" s="24" t="str">
        <f>IF(I1219="","",IF(OR('Identificação da EG'!$B$7=0,'Identificação da EG'!$B$7=""),"",Capa!$C$10))</f>
        <v/>
      </c>
      <c r="B1219" s="24" t="str">
        <f>IF(I1219="","",IF(OR('Identificação da EG'!$B$7=0,'Identificação da EG'!$B$7=""),"",'Identificação da EG'!$B$7))</f>
        <v/>
      </c>
      <c r="C1219" s="24" t="str">
        <f>IF(I1219="","",IF(B1219="","",VLOOKUP(B1219,Auxiliar!$DK$23:$DL$45,2,0)))</f>
        <v/>
      </c>
      <c r="D1219" s="24" t="str">
        <f>IF(I1219="","",IF(OR('Identificação da EG'!$B$7=0,'Identificação da EG'!$B$7=""),"","Portugal"))</f>
        <v/>
      </c>
      <c r="E1219" s="24" t="str">
        <f>IF(I1219="","",'Identificação da EG'!$C$7)</f>
        <v/>
      </c>
      <c r="F1219" s="24" t="str">
        <f>IF(I1219="","",'Identificação da EG'!$E$7)</f>
        <v/>
      </c>
      <c r="G1219" s="24" t="str">
        <f t="shared" ref="G1219:G1282" si="58">IF(I1219="","",B1219)</f>
        <v/>
      </c>
      <c r="H1219" s="24" t="str">
        <f>IF(I1219="","",'Identificação da EG'!$D$7)</f>
        <v/>
      </c>
      <c r="I1219" s="138" t="str">
        <f t="shared" si="57"/>
        <v/>
      </c>
      <c r="J1219" s="138" t="str">
        <v/>
      </c>
      <c r="K1219" s="138"/>
      <c r="L1219" s="138" t="str">
        <v/>
      </c>
      <c r="M1219" s="138"/>
      <c r="N1219" s="138"/>
      <c r="O1219" s="138" t="str">
        <v/>
      </c>
      <c r="P1219" s="138" t="str">
        <v/>
      </c>
      <c r="Q1219" s="138" t="str">
        <f>IF(L1217="","","Nº de estabelecimentos abrangidos")</f>
        <v/>
      </c>
      <c r="R1219" s="138" t="str">
        <f t="shared" ref="R1219:R1282" si="59">IF(L1219="","","nº")</f>
        <v/>
      </c>
      <c r="S1219" s="138" t="str" cm="1">
        <f t="array" ref="S1219">IF(ISBLANK(INDEX('Infraestruturas Recolha'!$AP$31:$AT$105,INT((ROWS($B$1:B243)-1)/5)+1,MOD(ROWS($B$1:B243)-1,5)+1)),"",INDEX('Infraestruturas Recolha'!$AP$31:$AT$105,INT((ROWS($B$1:B243)-1)/5)+1,MOD(ROWS($B$1:B243)-1,5)+1))</f>
        <v/>
      </c>
      <c r="T1219" s="138" t="str">
        <f>IF(OR(L1219="",'Infraestruturas Recolha'!$AQ$108="",'Infraestruturas Recolha'!$AQ$108="(máximo 300 carateres)"),"",'Infraestruturas Recolha'!$AQ$108)</f>
        <v/>
      </c>
    </row>
    <row r="1220" spans="1:20">
      <c r="A1220" s="24" t="str">
        <f>IF(I1220="","",IF(OR('Identificação da EG'!$B$7=0,'Identificação da EG'!$B$7=""),"",Capa!$C$10))</f>
        <v/>
      </c>
      <c r="B1220" s="24" t="str">
        <f>IF(I1220="","",IF(OR('Identificação da EG'!$B$7=0,'Identificação da EG'!$B$7=""),"",'Identificação da EG'!$B$7))</f>
        <v/>
      </c>
      <c r="C1220" s="24" t="str">
        <f>IF(I1220="","",IF(B1220="","",VLOOKUP(B1220,Auxiliar!$DK$23:$DL$45,2,0)))</f>
        <v/>
      </c>
      <c r="D1220" s="24" t="str">
        <f>IF(I1220="","",IF(OR('Identificação da EG'!$B$7=0,'Identificação da EG'!$B$7=""),"","Portugal"))</f>
        <v/>
      </c>
      <c r="E1220" s="24" t="str">
        <f>IF(I1220="","",'Identificação da EG'!$C$7)</f>
        <v/>
      </c>
      <c r="F1220" s="24" t="str">
        <f>IF(I1220="","",'Identificação da EG'!$E$7)</f>
        <v/>
      </c>
      <c r="G1220" s="24" t="str">
        <f t="shared" si="58"/>
        <v/>
      </c>
      <c r="H1220" s="24" t="str">
        <f>IF(I1220="","",'Identificação da EG'!$D$7)</f>
        <v/>
      </c>
      <c r="I1220" s="138" t="str">
        <f t="shared" si="57"/>
        <v/>
      </c>
      <c r="J1220" s="138" t="str">
        <v/>
      </c>
      <c r="K1220" s="138"/>
      <c r="L1220" s="138" t="str">
        <v/>
      </c>
      <c r="M1220" s="138"/>
      <c r="N1220" s="138"/>
      <c r="O1220" s="138" t="str">
        <v/>
      </c>
      <c r="P1220" s="138" t="str">
        <v/>
      </c>
      <c r="Q1220" s="138" t="str">
        <f>IF(L1218="","","Nº de alojamentos participantes")</f>
        <v/>
      </c>
      <c r="R1220" s="138" t="str">
        <f t="shared" si="59"/>
        <v/>
      </c>
      <c r="S1220" s="138" t="str" cm="1">
        <f t="array" ref="S1220">IF(ISBLANK(INDEX('Infraestruturas Recolha'!$AP$31:$AT$105,INT((ROWS($B$1:B244)-1)/5)+1,MOD(ROWS($B$1:B244)-1,5)+1)),"",INDEX('Infraestruturas Recolha'!$AP$31:$AT$105,INT((ROWS($B$1:B244)-1)/5)+1,MOD(ROWS($B$1:B244)-1,5)+1))</f>
        <v/>
      </c>
      <c r="T1220" s="138" t="str">
        <f>IF(OR(L1220="",'Infraestruturas Recolha'!$AQ$108="",'Infraestruturas Recolha'!$AQ$108="(máximo 300 carateres)"),"",'Infraestruturas Recolha'!$AQ$108)</f>
        <v/>
      </c>
    </row>
    <row r="1221" spans="1:20">
      <c r="A1221" s="24" t="str">
        <f>IF(I1221="","",IF(OR('Identificação da EG'!$B$7=0,'Identificação da EG'!$B$7=""),"",Capa!$C$10))</f>
        <v/>
      </c>
      <c r="B1221" s="24" t="str">
        <f>IF(I1221="","",IF(OR('Identificação da EG'!$B$7=0,'Identificação da EG'!$B$7=""),"",'Identificação da EG'!$B$7))</f>
        <v/>
      </c>
      <c r="C1221" s="24" t="str">
        <f>IF(I1221="","",IF(B1221="","",VLOOKUP(B1221,Auxiliar!$DK$23:$DL$45,2,0)))</f>
        <v/>
      </c>
      <c r="D1221" s="24" t="str">
        <f>IF(I1221="","",IF(OR('Identificação da EG'!$B$7=0,'Identificação da EG'!$B$7=""),"","Portugal"))</f>
        <v/>
      </c>
      <c r="E1221" s="24" t="str">
        <f>IF(I1221="","",'Identificação da EG'!$C$7)</f>
        <v/>
      </c>
      <c r="F1221" s="24" t="str">
        <f>IF(I1221="","",'Identificação da EG'!$E$7)</f>
        <v/>
      </c>
      <c r="G1221" s="24" t="str">
        <f t="shared" si="58"/>
        <v/>
      </c>
      <c r="H1221" s="24" t="str">
        <f>IF(I1221="","",'Identificação da EG'!$D$7)</f>
        <v/>
      </c>
      <c r="I1221" s="138" t="str">
        <f t="shared" si="57"/>
        <v/>
      </c>
      <c r="J1221" s="138" t="str">
        <v/>
      </c>
      <c r="K1221" s="138"/>
      <c r="L1221" s="138" t="str">
        <v/>
      </c>
      <c r="M1221" s="138"/>
      <c r="N1221" s="138"/>
      <c r="O1221" s="138" t="str">
        <v/>
      </c>
      <c r="P1221" s="138" t="str">
        <v/>
      </c>
      <c r="Q1221" s="138" t="str">
        <f>IF(L1219="","","Nº de estabelecimentos participantes")</f>
        <v/>
      </c>
      <c r="R1221" s="138" t="str">
        <f t="shared" si="59"/>
        <v/>
      </c>
      <c r="S1221" s="138" t="str" cm="1">
        <f t="array" ref="S1221">IF(ISBLANK(INDEX('Infraestruturas Recolha'!$AP$31:$AT$105,INT((ROWS($B$1:B245)-1)/5)+1,MOD(ROWS($B$1:B245)-1,5)+1)),"",INDEX('Infraestruturas Recolha'!$AP$31:$AT$105,INT((ROWS($B$1:B245)-1)/5)+1,MOD(ROWS($B$1:B245)-1,5)+1))</f>
        <v/>
      </c>
      <c r="T1221" s="138" t="str">
        <f>IF(OR(L1221="",'Infraestruturas Recolha'!$AQ$108="",'Infraestruturas Recolha'!$AQ$108="(máximo 300 carateres)"),"",'Infraestruturas Recolha'!$AQ$108)</f>
        <v/>
      </c>
    </row>
    <row r="1222" spans="1:20">
      <c r="A1222" s="24" t="str">
        <f>IF(I1222="","",IF(OR('Identificação da EG'!$B$7=0,'Identificação da EG'!$B$7=""),"",Capa!$C$10))</f>
        <v/>
      </c>
      <c r="B1222" s="24" t="str">
        <f>IF(I1222="","",IF(OR('Identificação da EG'!$B$7=0,'Identificação da EG'!$B$7=""),"",'Identificação da EG'!$B$7))</f>
        <v/>
      </c>
      <c r="C1222" s="24" t="str">
        <f>IF(I1222="","",IF(B1222="","",VLOOKUP(B1222,Auxiliar!$DK$23:$DL$45,2,0)))</f>
        <v/>
      </c>
      <c r="D1222" s="24" t="str">
        <f>IF(I1222="","",IF(OR('Identificação da EG'!$B$7=0,'Identificação da EG'!$B$7=""),"","Portugal"))</f>
        <v/>
      </c>
      <c r="E1222" s="24" t="str">
        <f>IF(I1222="","",'Identificação da EG'!$C$7)</f>
        <v/>
      </c>
      <c r="F1222" s="24" t="str">
        <f>IF(I1222="","",'Identificação da EG'!$E$7)</f>
        <v/>
      </c>
      <c r="G1222" s="24" t="str">
        <f t="shared" si="58"/>
        <v/>
      </c>
      <c r="H1222" s="24" t="str">
        <f>IF(I1222="","",'Identificação da EG'!$D$7)</f>
        <v/>
      </c>
      <c r="I1222" s="138" t="str">
        <f t="shared" si="57"/>
        <v/>
      </c>
      <c r="J1222" s="138" t="str">
        <v/>
      </c>
      <c r="K1222" s="138"/>
      <c r="L1222" s="138" t="str">
        <v/>
      </c>
      <c r="M1222" s="138"/>
      <c r="N1222" s="138"/>
      <c r="O1222" s="138" t="str">
        <v/>
      </c>
      <c r="P1222" s="138" t="str">
        <v/>
      </c>
      <c r="Q1222" s="138" t="str">
        <f>IF(L1222="","","Nº de pontos de recolha")</f>
        <v/>
      </c>
      <c r="R1222" s="138" t="str">
        <f t="shared" si="59"/>
        <v/>
      </c>
      <c r="S1222" s="138" t="str" cm="1">
        <f t="array" ref="S1222">IF(ISBLANK(INDEX('Infraestruturas Recolha'!$AP$31:$AT$105,INT((ROWS($B$1:B246)-1)/5)+1,MOD(ROWS($B$1:B246)-1,5)+1)),"",INDEX('Infraestruturas Recolha'!$AP$31:$AT$105,INT((ROWS($B$1:B246)-1)/5)+1,MOD(ROWS($B$1:B246)-1,5)+1))</f>
        <v/>
      </c>
      <c r="T1222" s="138" t="str">
        <f>IF(OR(L1222="",'Infraestruturas Recolha'!$AQ$108="",'Infraestruturas Recolha'!$AQ$108="(máximo 300 carateres)"),"",'Infraestruturas Recolha'!$AQ$108)</f>
        <v/>
      </c>
    </row>
    <row r="1223" spans="1:20">
      <c r="A1223" s="24" t="str">
        <f>IF(I1223="","",IF(OR('Identificação da EG'!$B$7=0,'Identificação da EG'!$B$7=""),"",Capa!$C$10))</f>
        <v/>
      </c>
      <c r="B1223" s="24" t="str">
        <f>IF(I1223="","",IF(OR('Identificação da EG'!$B$7=0,'Identificação da EG'!$B$7=""),"",'Identificação da EG'!$B$7))</f>
        <v/>
      </c>
      <c r="C1223" s="24" t="str">
        <f>IF(I1223="","",IF(B1223="","",VLOOKUP(B1223,Auxiliar!$DK$23:$DL$45,2,0)))</f>
        <v/>
      </c>
      <c r="D1223" s="24" t="str">
        <f>IF(I1223="","",IF(OR('Identificação da EG'!$B$7=0,'Identificação da EG'!$B$7=""),"","Portugal"))</f>
        <v/>
      </c>
      <c r="E1223" s="24" t="str">
        <f>IF(I1223="","",'Identificação da EG'!$C$7)</f>
        <v/>
      </c>
      <c r="F1223" s="24" t="str">
        <f>IF(I1223="","",'Identificação da EG'!$E$7)</f>
        <v/>
      </c>
      <c r="G1223" s="24" t="str">
        <f t="shared" si="58"/>
        <v/>
      </c>
      <c r="H1223" s="24" t="str">
        <f>IF(I1223="","",'Identificação da EG'!$D$7)</f>
        <v/>
      </c>
      <c r="I1223" s="138" t="str">
        <f t="shared" si="57"/>
        <v/>
      </c>
      <c r="J1223" s="138" t="str">
        <v/>
      </c>
      <c r="K1223" s="138"/>
      <c r="L1223" s="138" t="str">
        <v/>
      </c>
      <c r="M1223" s="138"/>
      <c r="N1223" s="138"/>
      <c r="O1223" s="138" t="str">
        <v/>
      </c>
      <c r="P1223" s="138" t="str">
        <v/>
      </c>
      <c r="Q1223" s="138" t="str">
        <f>IF(L1222="","","Nº de alojamentos abrangidos")</f>
        <v/>
      </c>
      <c r="R1223" s="138" t="str">
        <f t="shared" si="59"/>
        <v/>
      </c>
      <c r="S1223" s="138" t="str" cm="1">
        <f t="array" ref="S1223">IF(ISBLANK(INDEX('Infraestruturas Recolha'!$AP$31:$AT$105,INT((ROWS($B$1:B247)-1)/5)+1,MOD(ROWS($B$1:B247)-1,5)+1)),"",INDEX('Infraestruturas Recolha'!$AP$31:$AT$105,INT((ROWS($B$1:B247)-1)/5)+1,MOD(ROWS($B$1:B247)-1,5)+1))</f>
        <v/>
      </c>
      <c r="T1223" s="138" t="str">
        <f>IF(OR(L1223="",'Infraestruturas Recolha'!$AQ$108="",'Infraestruturas Recolha'!$AQ$108="(máximo 300 carateres)"),"",'Infraestruturas Recolha'!$AQ$108)</f>
        <v/>
      </c>
    </row>
    <row r="1224" spans="1:20">
      <c r="A1224" s="24" t="str">
        <f>IF(I1224="","",IF(OR('Identificação da EG'!$B$7=0,'Identificação da EG'!$B$7=""),"",Capa!$C$10))</f>
        <v/>
      </c>
      <c r="B1224" s="24" t="str">
        <f>IF(I1224="","",IF(OR('Identificação da EG'!$B$7=0,'Identificação da EG'!$B$7=""),"",'Identificação da EG'!$B$7))</f>
        <v/>
      </c>
      <c r="C1224" s="24" t="str">
        <f>IF(I1224="","",IF(B1224="","",VLOOKUP(B1224,Auxiliar!$DK$23:$DL$45,2,0)))</f>
        <v/>
      </c>
      <c r="D1224" s="24" t="str">
        <f>IF(I1224="","",IF(OR('Identificação da EG'!$B$7=0,'Identificação da EG'!$B$7=""),"","Portugal"))</f>
        <v/>
      </c>
      <c r="E1224" s="24" t="str">
        <f>IF(I1224="","",'Identificação da EG'!$C$7)</f>
        <v/>
      </c>
      <c r="F1224" s="24" t="str">
        <f>IF(I1224="","",'Identificação da EG'!$E$7)</f>
        <v/>
      </c>
      <c r="G1224" s="24" t="str">
        <f t="shared" si="58"/>
        <v/>
      </c>
      <c r="H1224" s="24" t="str">
        <f>IF(I1224="","",'Identificação da EG'!$D$7)</f>
        <v/>
      </c>
      <c r="I1224" s="138" t="str">
        <f t="shared" si="57"/>
        <v/>
      </c>
      <c r="J1224" s="138" t="str">
        <v/>
      </c>
      <c r="K1224" s="138"/>
      <c r="L1224" s="138" t="str">
        <v/>
      </c>
      <c r="M1224" s="138"/>
      <c r="N1224" s="138"/>
      <c r="O1224" s="138" t="str">
        <v/>
      </c>
      <c r="P1224" s="138" t="str">
        <v/>
      </c>
      <c r="Q1224" s="138" t="str">
        <f>IF(L1222="","","Nº de estabelecimentos abrangidos")</f>
        <v/>
      </c>
      <c r="R1224" s="138" t="str">
        <f t="shared" si="59"/>
        <v/>
      </c>
      <c r="S1224" s="138" t="str" cm="1">
        <f t="array" ref="S1224">IF(ISBLANK(INDEX('Infraestruturas Recolha'!$AP$31:$AT$105,INT((ROWS($B$1:B248)-1)/5)+1,MOD(ROWS($B$1:B248)-1,5)+1)),"",INDEX('Infraestruturas Recolha'!$AP$31:$AT$105,INT((ROWS($B$1:B248)-1)/5)+1,MOD(ROWS($B$1:B248)-1,5)+1))</f>
        <v/>
      </c>
      <c r="T1224" s="138" t="str">
        <f>IF(OR(L1224="",'Infraestruturas Recolha'!$AQ$108="",'Infraestruturas Recolha'!$AQ$108="(máximo 300 carateres)"),"",'Infraestruturas Recolha'!$AQ$108)</f>
        <v/>
      </c>
    </row>
    <row r="1225" spans="1:20">
      <c r="A1225" s="24" t="str">
        <f>IF(I1225="","",IF(OR('Identificação da EG'!$B$7=0,'Identificação da EG'!$B$7=""),"",Capa!$C$10))</f>
        <v/>
      </c>
      <c r="B1225" s="24" t="str">
        <f>IF(I1225="","",IF(OR('Identificação da EG'!$B$7=0,'Identificação da EG'!$B$7=""),"",'Identificação da EG'!$B$7))</f>
        <v/>
      </c>
      <c r="C1225" s="24" t="str">
        <f>IF(I1225="","",IF(B1225="","",VLOOKUP(B1225,Auxiliar!$DK$23:$DL$45,2,0)))</f>
        <v/>
      </c>
      <c r="D1225" s="24" t="str">
        <f>IF(I1225="","",IF(OR('Identificação da EG'!$B$7=0,'Identificação da EG'!$B$7=""),"","Portugal"))</f>
        <v/>
      </c>
      <c r="E1225" s="24" t="str">
        <f>IF(I1225="","",'Identificação da EG'!$C$7)</f>
        <v/>
      </c>
      <c r="F1225" s="24" t="str">
        <f>IF(I1225="","",'Identificação da EG'!$E$7)</f>
        <v/>
      </c>
      <c r="G1225" s="24" t="str">
        <f t="shared" si="58"/>
        <v/>
      </c>
      <c r="H1225" s="24" t="str">
        <f>IF(I1225="","",'Identificação da EG'!$D$7)</f>
        <v/>
      </c>
      <c r="I1225" s="138" t="str">
        <f t="shared" si="57"/>
        <v/>
      </c>
      <c r="J1225" s="138" t="str">
        <v/>
      </c>
      <c r="K1225" s="138"/>
      <c r="L1225" s="138" t="str">
        <v/>
      </c>
      <c r="M1225" s="138"/>
      <c r="N1225" s="138"/>
      <c r="O1225" s="138" t="str">
        <v/>
      </c>
      <c r="P1225" s="138" t="str">
        <v/>
      </c>
      <c r="Q1225" s="138" t="str">
        <f>IF(L1223="","","Nº de alojamentos participantes")</f>
        <v/>
      </c>
      <c r="R1225" s="138" t="str">
        <f t="shared" si="59"/>
        <v/>
      </c>
      <c r="S1225" s="138" t="str" cm="1">
        <f t="array" ref="S1225">IF(ISBLANK(INDEX('Infraestruturas Recolha'!$AP$31:$AT$105,INT((ROWS($B$1:B249)-1)/5)+1,MOD(ROWS($B$1:B249)-1,5)+1)),"",INDEX('Infraestruturas Recolha'!$AP$31:$AT$105,INT((ROWS($B$1:B249)-1)/5)+1,MOD(ROWS($B$1:B249)-1,5)+1))</f>
        <v/>
      </c>
      <c r="T1225" s="138" t="str">
        <f>IF(OR(L1225="",'Infraestruturas Recolha'!$AQ$108="",'Infraestruturas Recolha'!$AQ$108="(máximo 300 carateres)"),"",'Infraestruturas Recolha'!$AQ$108)</f>
        <v/>
      </c>
    </row>
    <row r="1226" spans="1:20">
      <c r="A1226" s="24" t="str">
        <f>IF(I1226="","",IF(OR('Identificação da EG'!$B$7=0,'Identificação da EG'!$B$7=""),"",Capa!$C$10))</f>
        <v/>
      </c>
      <c r="B1226" s="24" t="str">
        <f>IF(I1226="","",IF(OR('Identificação da EG'!$B$7=0,'Identificação da EG'!$B$7=""),"",'Identificação da EG'!$B$7))</f>
        <v/>
      </c>
      <c r="C1226" s="24" t="str">
        <f>IF(I1226="","",IF(B1226="","",VLOOKUP(B1226,Auxiliar!$DK$23:$DL$45,2,0)))</f>
        <v/>
      </c>
      <c r="D1226" s="24" t="str">
        <f>IF(I1226="","",IF(OR('Identificação da EG'!$B$7=0,'Identificação da EG'!$B$7=""),"","Portugal"))</f>
        <v/>
      </c>
      <c r="E1226" s="24" t="str">
        <f>IF(I1226="","",'Identificação da EG'!$C$7)</f>
        <v/>
      </c>
      <c r="F1226" s="24" t="str">
        <f>IF(I1226="","",'Identificação da EG'!$E$7)</f>
        <v/>
      </c>
      <c r="G1226" s="24" t="str">
        <f t="shared" si="58"/>
        <v/>
      </c>
      <c r="H1226" s="24" t="str">
        <f>IF(I1226="","",'Identificação da EG'!$D$7)</f>
        <v/>
      </c>
      <c r="I1226" s="138" t="str">
        <f t="shared" si="57"/>
        <v/>
      </c>
      <c r="J1226" s="138" t="str">
        <v/>
      </c>
      <c r="K1226" s="138"/>
      <c r="L1226" s="138" t="str">
        <v/>
      </c>
      <c r="M1226" s="138"/>
      <c r="N1226" s="138"/>
      <c r="O1226" s="138" t="str">
        <v/>
      </c>
      <c r="P1226" s="138" t="str">
        <v/>
      </c>
      <c r="Q1226" s="138" t="str">
        <f>IF(L1224="","","Nº de estabelecimentos participantes")</f>
        <v/>
      </c>
      <c r="R1226" s="138" t="str">
        <f t="shared" si="59"/>
        <v/>
      </c>
      <c r="S1226" s="138" t="str" cm="1">
        <f t="array" ref="S1226">IF(ISBLANK(INDEX('Infraestruturas Recolha'!$AP$31:$AT$105,INT((ROWS($B$1:B250)-1)/5)+1,MOD(ROWS($B$1:B250)-1,5)+1)),"",INDEX('Infraestruturas Recolha'!$AP$31:$AT$105,INT((ROWS($B$1:B250)-1)/5)+1,MOD(ROWS($B$1:B250)-1,5)+1))</f>
        <v/>
      </c>
      <c r="T1226" s="138" t="str">
        <f>IF(OR(L1226="",'Infraestruturas Recolha'!$AQ$108="",'Infraestruturas Recolha'!$AQ$108="(máximo 300 carateres)"),"",'Infraestruturas Recolha'!$AQ$108)</f>
        <v/>
      </c>
    </row>
    <row r="1227" spans="1:20">
      <c r="A1227" s="24" t="str">
        <f>IF(I1227="","",IF(OR('Identificação da EG'!$B$7=0,'Identificação da EG'!$B$7=""),"",Capa!$C$10))</f>
        <v/>
      </c>
      <c r="B1227" s="24" t="str">
        <f>IF(I1227="","",IF(OR('Identificação da EG'!$B$7=0,'Identificação da EG'!$B$7=""),"",'Identificação da EG'!$B$7))</f>
        <v/>
      </c>
      <c r="C1227" s="24" t="str">
        <f>IF(I1227="","",IF(B1227="","",VLOOKUP(B1227,Auxiliar!$DK$23:$DL$45,2,0)))</f>
        <v/>
      </c>
      <c r="D1227" s="24" t="str">
        <f>IF(I1227="","",IF(OR('Identificação da EG'!$B$7=0,'Identificação da EG'!$B$7=""),"","Portugal"))</f>
        <v/>
      </c>
      <c r="E1227" s="24" t="str">
        <f>IF(I1227="","",'Identificação da EG'!$C$7)</f>
        <v/>
      </c>
      <c r="F1227" s="24" t="str">
        <f>IF(I1227="","",'Identificação da EG'!$E$7)</f>
        <v/>
      </c>
      <c r="G1227" s="24" t="str">
        <f t="shared" si="58"/>
        <v/>
      </c>
      <c r="H1227" s="24" t="str">
        <f>IF(I1227="","",'Identificação da EG'!$D$7)</f>
        <v/>
      </c>
      <c r="I1227" s="138" t="str">
        <f t="shared" si="57"/>
        <v/>
      </c>
      <c r="J1227" s="138" t="str">
        <v/>
      </c>
      <c r="K1227" s="138"/>
      <c r="L1227" s="138" t="str">
        <v/>
      </c>
      <c r="M1227" s="138"/>
      <c r="N1227" s="138"/>
      <c r="O1227" s="138" t="str">
        <v/>
      </c>
      <c r="P1227" s="138" t="str">
        <v/>
      </c>
      <c r="Q1227" s="138" t="str">
        <f>IF(L1227="","","Nº de pontos de recolha")</f>
        <v/>
      </c>
      <c r="R1227" s="138" t="str">
        <f t="shared" si="59"/>
        <v/>
      </c>
      <c r="S1227" s="138" t="str" cm="1">
        <f t="array" ref="S1227">IF(ISBLANK(INDEX('Infraestruturas Recolha'!$AP$31:$AT$105,INT((ROWS($B$1:B251)-1)/5)+1,MOD(ROWS($B$1:B251)-1,5)+1)),"",INDEX('Infraestruturas Recolha'!$AP$31:$AT$105,INT((ROWS($B$1:B251)-1)/5)+1,MOD(ROWS($B$1:B251)-1,5)+1))</f>
        <v/>
      </c>
      <c r="T1227" s="138" t="str">
        <f>IF(OR(L1227="",'Infraestruturas Recolha'!$AQ$108="",'Infraestruturas Recolha'!$AQ$108="(máximo 300 carateres)"),"",'Infraestruturas Recolha'!$AQ$108)</f>
        <v/>
      </c>
    </row>
    <row r="1228" spans="1:20">
      <c r="A1228" s="24" t="str">
        <f>IF(I1228="","",IF(OR('Identificação da EG'!$B$7=0,'Identificação da EG'!$B$7=""),"",Capa!$C$10))</f>
        <v/>
      </c>
      <c r="B1228" s="24" t="str">
        <f>IF(I1228="","",IF(OR('Identificação da EG'!$B$7=0,'Identificação da EG'!$B$7=""),"",'Identificação da EG'!$B$7))</f>
        <v/>
      </c>
      <c r="C1228" s="24" t="str">
        <f>IF(I1228="","",IF(B1228="","",VLOOKUP(B1228,Auxiliar!$DK$23:$DL$45,2,0)))</f>
        <v/>
      </c>
      <c r="D1228" s="24" t="str">
        <f>IF(I1228="","",IF(OR('Identificação da EG'!$B$7=0,'Identificação da EG'!$B$7=""),"","Portugal"))</f>
        <v/>
      </c>
      <c r="E1228" s="24" t="str">
        <f>IF(I1228="","",'Identificação da EG'!$C$7)</f>
        <v/>
      </c>
      <c r="F1228" s="24" t="str">
        <f>IF(I1228="","",'Identificação da EG'!$E$7)</f>
        <v/>
      </c>
      <c r="G1228" s="24" t="str">
        <f t="shared" si="58"/>
        <v/>
      </c>
      <c r="H1228" s="24" t="str">
        <f>IF(I1228="","",'Identificação da EG'!$D$7)</f>
        <v/>
      </c>
      <c r="I1228" s="138" t="str">
        <f t="shared" si="57"/>
        <v/>
      </c>
      <c r="J1228" s="138" t="str">
        <v/>
      </c>
      <c r="K1228" s="138"/>
      <c r="L1228" s="138" t="str">
        <v/>
      </c>
      <c r="M1228" s="138"/>
      <c r="N1228" s="138"/>
      <c r="O1228" s="138" t="str">
        <v/>
      </c>
      <c r="P1228" s="138" t="str">
        <v/>
      </c>
      <c r="Q1228" s="138" t="str">
        <f>IF(L1227="","","Nº de alojamentos abrangidos")</f>
        <v/>
      </c>
      <c r="R1228" s="138" t="str">
        <f t="shared" si="59"/>
        <v/>
      </c>
      <c r="S1228" s="138" t="str" cm="1">
        <f t="array" ref="S1228">IF(ISBLANK(INDEX('Infraestruturas Recolha'!$AP$31:$AT$105,INT((ROWS($B$1:B252)-1)/5)+1,MOD(ROWS($B$1:B252)-1,5)+1)),"",INDEX('Infraestruturas Recolha'!$AP$31:$AT$105,INT((ROWS($B$1:B252)-1)/5)+1,MOD(ROWS($B$1:B252)-1,5)+1))</f>
        <v/>
      </c>
      <c r="T1228" s="138" t="str">
        <f>IF(OR(L1228="",'Infraestruturas Recolha'!$AQ$108="",'Infraestruturas Recolha'!$AQ$108="(máximo 300 carateres)"),"",'Infraestruturas Recolha'!$AQ$108)</f>
        <v/>
      </c>
    </row>
    <row r="1229" spans="1:20">
      <c r="A1229" s="24" t="str">
        <f>IF(I1229="","",IF(OR('Identificação da EG'!$B$7=0,'Identificação da EG'!$B$7=""),"",Capa!$C$10))</f>
        <v/>
      </c>
      <c r="B1229" s="24" t="str">
        <f>IF(I1229="","",IF(OR('Identificação da EG'!$B$7=0,'Identificação da EG'!$B$7=""),"",'Identificação da EG'!$B$7))</f>
        <v/>
      </c>
      <c r="C1229" s="24" t="str">
        <f>IF(I1229="","",IF(B1229="","",VLOOKUP(B1229,Auxiliar!$DK$23:$DL$45,2,0)))</f>
        <v/>
      </c>
      <c r="D1229" s="24" t="str">
        <f>IF(I1229="","",IF(OR('Identificação da EG'!$B$7=0,'Identificação da EG'!$B$7=""),"","Portugal"))</f>
        <v/>
      </c>
      <c r="E1229" s="24" t="str">
        <f>IF(I1229="","",'Identificação da EG'!$C$7)</f>
        <v/>
      </c>
      <c r="F1229" s="24" t="str">
        <f>IF(I1229="","",'Identificação da EG'!$E$7)</f>
        <v/>
      </c>
      <c r="G1229" s="24" t="str">
        <f t="shared" si="58"/>
        <v/>
      </c>
      <c r="H1229" s="24" t="str">
        <f>IF(I1229="","",'Identificação da EG'!$D$7)</f>
        <v/>
      </c>
      <c r="I1229" s="138" t="str">
        <f t="shared" si="57"/>
        <v/>
      </c>
      <c r="J1229" s="138" t="str">
        <v/>
      </c>
      <c r="K1229" s="138"/>
      <c r="L1229" s="138" t="str">
        <v/>
      </c>
      <c r="M1229" s="138"/>
      <c r="N1229" s="138"/>
      <c r="O1229" s="138" t="str">
        <v/>
      </c>
      <c r="P1229" s="138" t="str">
        <v/>
      </c>
      <c r="Q1229" s="138" t="str">
        <f>IF(L1227="","","Nº de estabelecimentos abrangidos")</f>
        <v/>
      </c>
      <c r="R1229" s="138" t="str">
        <f t="shared" si="59"/>
        <v/>
      </c>
      <c r="S1229" s="138" t="str" cm="1">
        <f t="array" ref="S1229">IF(ISBLANK(INDEX('Infraestruturas Recolha'!$AP$31:$AT$105,INT((ROWS($B$1:B253)-1)/5)+1,MOD(ROWS($B$1:B253)-1,5)+1)),"",INDEX('Infraestruturas Recolha'!$AP$31:$AT$105,INT((ROWS($B$1:B253)-1)/5)+1,MOD(ROWS($B$1:B253)-1,5)+1))</f>
        <v/>
      </c>
      <c r="T1229" s="138" t="str">
        <f>IF(OR(L1229="",'Infraestruturas Recolha'!$AQ$108="",'Infraestruturas Recolha'!$AQ$108="(máximo 300 carateres)"),"",'Infraestruturas Recolha'!$AQ$108)</f>
        <v/>
      </c>
    </row>
    <row r="1230" spans="1:20">
      <c r="A1230" s="24" t="str">
        <f>IF(I1230="","",IF(OR('Identificação da EG'!$B$7=0,'Identificação da EG'!$B$7=""),"",Capa!$C$10))</f>
        <v/>
      </c>
      <c r="B1230" s="24" t="str">
        <f>IF(I1230="","",IF(OR('Identificação da EG'!$B$7=0,'Identificação da EG'!$B$7=""),"",'Identificação da EG'!$B$7))</f>
        <v/>
      </c>
      <c r="C1230" s="24" t="str">
        <f>IF(I1230="","",IF(B1230="","",VLOOKUP(B1230,Auxiliar!$DK$23:$DL$45,2,0)))</f>
        <v/>
      </c>
      <c r="D1230" s="24" t="str">
        <f>IF(I1230="","",IF(OR('Identificação da EG'!$B$7=0,'Identificação da EG'!$B$7=""),"","Portugal"))</f>
        <v/>
      </c>
      <c r="E1230" s="24" t="str">
        <f>IF(I1230="","",'Identificação da EG'!$C$7)</f>
        <v/>
      </c>
      <c r="F1230" s="24" t="str">
        <f>IF(I1230="","",'Identificação da EG'!$E$7)</f>
        <v/>
      </c>
      <c r="G1230" s="24" t="str">
        <f t="shared" si="58"/>
        <v/>
      </c>
      <c r="H1230" s="24" t="str">
        <f>IF(I1230="","",'Identificação da EG'!$D$7)</f>
        <v/>
      </c>
      <c r="I1230" s="138" t="str">
        <f t="shared" si="57"/>
        <v/>
      </c>
      <c r="J1230" s="138" t="str">
        <v/>
      </c>
      <c r="K1230" s="138"/>
      <c r="L1230" s="138" t="str">
        <v/>
      </c>
      <c r="M1230" s="138"/>
      <c r="N1230" s="138"/>
      <c r="O1230" s="138" t="str">
        <v/>
      </c>
      <c r="P1230" s="138" t="str">
        <v/>
      </c>
      <c r="Q1230" s="138" t="str">
        <f>IF(L1228="","","Nº de alojamentos participantes")</f>
        <v/>
      </c>
      <c r="R1230" s="138" t="str">
        <f t="shared" si="59"/>
        <v/>
      </c>
      <c r="S1230" s="138" t="str" cm="1">
        <f t="array" ref="S1230">IF(ISBLANK(INDEX('Infraestruturas Recolha'!$AP$31:$AT$105,INT((ROWS($B$1:B254)-1)/5)+1,MOD(ROWS($B$1:B254)-1,5)+1)),"",INDEX('Infraestruturas Recolha'!$AP$31:$AT$105,INT((ROWS($B$1:B254)-1)/5)+1,MOD(ROWS($B$1:B254)-1,5)+1))</f>
        <v/>
      </c>
      <c r="T1230" s="138" t="str">
        <f>IF(OR(L1230="",'Infraestruturas Recolha'!$AQ$108="",'Infraestruturas Recolha'!$AQ$108="(máximo 300 carateres)"),"",'Infraestruturas Recolha'!$AQ$108)</f>
        <v/>
      </c>
    </row>
    <row r="1231" spans="1:20">
      <c r="A1231" s="24" t="str">
        <f>IF(I1231="","",IF(OR('Identificação da EG'!$B$7=0,'Identificação da EG'!$B$7=""),"",Capa!$C$10))</f>
        <v/>
      </c>
      <c r="B1231" s="24" t="str">
        <f>IF(I1231="","",IF(OR('Identificação da EG'!$B$7=0,'Identificação da EG'!$B$7=""),"",'Identificação da EG'!$B$7))</f>
        <v/>
      </c>
      <c r="C1231" s="24" t="str">
        <f>IF(I1231="","",IF(B1231="","",VLOOKUP(B1231,Auxiliar!$DK$23:$DL$45,2,0)))</f>
        <v/>
      </c>
      <c r="D1231" s="24" t="str">
        <f>IF(I1231="","",IF(OR('Identificação da EG'!$B$7=0,'Identificação da EG'!$B$7=""),"","Portugal"))</f>
        <v/>
      </c>
      <c r="E1231" s="24" t="str">
        <f>IF(I1231="","",'Identificação da EG'!$C$7)</f>
        <v/>
      </c>
      <c r="F1231" s="24" t="str">
        <f>IF(I1231="","",'Identificação da EG'!$E$7)</f>
        <v/>
      </c>
      <c r="G1231" s="24" t="str">
        <f t="shared" si="58"/>
        <v/>
      </c>
      <c r="H1231" s="24" t="str">
        <f>IF(I1231="","",'Identificação da EG'!$D$7)</f>
        <v/>
      </c>
      <c r="I1231" s="138" t="str">
        <f t="shared" si="57"/>
        <v/>
      </c>
      <c r="J1231" s="138" t="str">
        <v/>
      </c>
      <c r="K1231" s="138"/>
      <c r="L1231" s="138" t="str">
        <v/>
      </c>
      <c r="M1231" s="138"/>
      <c r="N1231" s="138"/>
      <c r="O1231" s="138" t="str">
        <v/>
      </c>
      <c r="P1231" s="138" t="str">
        <v/>
      </c>
      <c r="Q1231" s="138" t="str">
        <f>IF(L1229="","","Nº de estabelecimentos participantes")</f>
        <v/>
      </c>
      <c r="R1231" s="138" t="str">
        <f t="shared" si="59"/>
        <v/>
      </c>
      <c r="S1231" s="138" t="str" cm="1">
        <f t="array" ref="S1231">IF(ISBLANK(INDEX('Infraestruturas Recolha'!$AP$31:$AT$105,INT((ROWS($B$1:B255)-1)/5)+1,MOD(ROWS($B$1:B255)-1,5)+1)),"",INDEX('Infraestruturas Recolha'!$AP$31:$AT$105,INT((ROWS($B$1:B255)-1)/5)+1,MOD(ROWS($B$1:B255)-1,5)+1))</f>
        <v/>
      </c>
      <c r="T1231" s="138" t="str">
        <f>IF(OR(L1231="",'Infraestruturas Recolha'!$AQ$108="",'Infraestruturas Recolha'!$AQ$108="(máximo 300 carateres)"),"",'Infraestruturas Recolha'!$AQ$108)</f>
        <v/>
      </c>
    </row>
    <row r="1232" spans="1:20">
      <c r="A1232" s="24" t="str">
        <f>IF(I1232="","",IF(OR('Identificação da EG'!$B$7=0,'Identificação da EG'!$B$7=""),"",Capa!$C$10))</f>
        <v/>
      </c>
      <c r="B1232" s="24" t="str">
        <f>IF(I1232="","",IF(OR('Identificação da EG'!$B$7=0,'Identificação da EG'!$B$7=""),"",'Identificação da EG'!$B$7))</f>
        <v/>
      </c>
      <c r="C1232" s="24" t="str">
        <f>IF(I1232="","",IF(B1232="","",VLOOKUP(B1232,Auxiliar!$DK$23:$DL$45,2,0)))</f>
        <v/>
      </c>
      <c r="D1232" s="24" t="str">
        <f>IF(I1232="","",IF(OR('Identificação da EG'!$B$7=0,'Identificação da EG'!$B$7=""),"","Portugal"))</f>
        <v/>
      </c>
      <c r="E1232" s="24" t="str">
        <f>IF(I1232="","",'Identificação da EG'!$C$7)</f>
        <v/>
      </c>
      <c r="F1232" s="24" t="str">
        <f>IF(I1232="","",'Identificação da EG'!$E$7)</f>
        <v/>
      </c>
      <c r="G1232" s="24" t="str">
        <f t="shared" si="58"/>
        <v/>
      </c>
      <c r="H1232" s="24" t="str">
        <f>IF(I1232="","",'Identificação da EG'!$D$7)</f>
        <v/>
      </c>
      <c r="I1232" s="138" t="str">
        <f t="shared" si="57"/>
        <v/>
      </c>
      <c r="J1232" s="138" t="str">
        <v/>
      </c>
      <c r="K1232" s="138"/>
      <c r="L1232" s="138" t="str">
        <v/>
      </c>
      <c r="M1232" s="138"/>
      <c r="N1232" s="138"/>
      <c r="O1232" s="138" t="str">
        <v/>
      </c>
      <c r="P1232" s="138" t="str">
        <v/>
      </c>
      <c r="Q1232" s="138" t="str">
        <f>IF(L1232="","","Nº de pontos de recolha")</f>
        <v/>
      </c>
      <c r="R1232" s="138" t="str">
        <f t="shared" si="59"/>
        <v/>
      </c>
      <c r="S1232" s="138" t="str" cm="1">
        <f t="array" ref="S1232">IF(ISBLANK(INDEX('Infraestruturas Recolha'!$AP$31:$AT$105,INT((ROWS($B$1:B256)-1)/5)+1,MOD(ROWS($B$1:B256)-1,5)+1)),"",INDEX('Infraestruturas Recolha'!$AP$31:$AT$105,INT((ROWS($B$1:B256)-1)/5)+1,MOD(ROWS($B$1:B256)-1,5)+1))</f>
        <v/>
      </c>
      <c r="T1232" s="138" t="str">
        <f>IF(OR(L1232="",'Infraestruturas Recolha'!$AQ$108="",'Infraestruturas Recolha'!$AQ$108="(máximo 300 carateres)"),"",'Infraestruturas Recolha'!$AQ$108)</f>
        <v/>
      </c>
    </row>
    <row r="1233" spans="1:20">
      <c r="A1233" s="24" t="str">
        <f>IF(I1233="","",IF(OR('Identificação da EG'!$B$7=0,'Identificação da EG'!$B$7=""),"",Capa!$C$10))</f>
        <v/>
      </c>
      <c r="B1233" s="24" t="str">
        <f>IF(I1233="","",IF(OR('Identificação da EG'!$B$7=0,'Identificação da EG'!$B$7=""),"",'Identificação da EG'!$B$7))</f>
        <v/>
      </c>
      <c r="C1233" s="24" t="str">
        <f>IF(I1233="","",IF(B1233="","",VLOOKUP(B1233,Auxiliar!$DK$23:$DL$45,2,0)))</f>
        <v/>
      </c>
      <c r="D1233" s="24" t="str">
        <f>IF(I1233="","",IF(OR('Identificação da EG'!$B$7=0,'Identificação da EG'!$B$7=""),"","Portugal"))</f>
        <v/>
      </c>
      <c r="E1233" s="24" t="str">
        <f>IF(I1233="","",'Identificação da EG'!$C$7)</f>
        <v/>
      </c>
      <c r="F1233" s="24" t="str">
        <f>IF(I1233="","",'Identificação da EG'!$E$7)</f>
        <v/>
      </c>
      <c r="G1233" s="24" t="str">
        <f t="shared" si="58"/>
        <v/>
      </c>
      <c r="H1233" s="24" t="str">
        <f>IF(I1233="","",'Identificação da EG'!$D$7)</f>
        <v/>
      </c>
      <c r="I1233" s="138" t="str">
        <f t="shared" si="57"/>
        <v/>
      </c>
      <c r="J1233" s="138" t="str">
        <v/>
      </c>
      <c r="K1233" s="138"/>
      <c r="L1233" s="138" t="str">
        <v/>
      </c>
      <c r="M1233" s="138"/>
      <c r="N1233" s="138"/>
      <c r="O1233" s="138" t="str">
        <v/>
      </c>
      <c r="P1233" s="138" t="str">
        <v/>
      </c>
      <c r="Q1233" s="138" t="str">
        <f>IF(L1232="","","Nº de alojamentos abrangidos")</f>
        <v/>
      </c>
      <c r="R1233" s="138" t="str">
        <f t="shared" si="59"/>
        <v/>
      </c>
      <c r="S1233" s="138" t="str" cm="1">
        <f t="array" ref="S1233">IF(ISBLANK(INDEX('Infraestruturas Recolha'!$AP$31:$AT$105,INT((ROWS($B$1:B257)-1)/5)+1,MOD(ROWS($B$1:B257)-1,5)+1)),"",INDEX('Infraestruturas Recolha'!$AP$31:$AT$105,INT((ROWS($B$1:B257)-1)/5)+1,MOD(ROWS($B$1:B257)-1,5)+1))</f>
        <v/>
      </c>
      <c r="T1233" s="138" t="str">
        <f>IF(OR(L1233="",'Infraestruturas Recolha'!$AQ$108="",'Infraestruturas Recolha'!$AQ$108="(máximo 300 carateres)"),"",'Infraestruturas Recolha'!$AQ$108)</f>
        <v/>
      </c>
    </row>
    <row r="1234" spans="1:20">
      <c r="A1234" s="24" t="str">
        <f>IF(I1234="","",IF(OR('Identificação da EG'!$B$7=0,'Identificação da EG'!$B$7=""),"",Capa!$C$10))</f>
        <v/>
      </c>
      <c r="B1234" s="24" t="str">
        <f>IF(I1234="","",IF(OR('Identificação da EG'!$B$7=0,'Identificação da EG'!$B$7=""),"",'Identificação da EG'!$B$7))</f>
        <v/>
      </c>
      <c r="C1234" s="24" t="str">
        <f>IF(I1234="","",IF(B1234="","",VLOOKUP(B1234,Auxiliar!$DK$23:$DL$45,2,0)))</f>
        <v/>
      </c>
      <c r="D1234" s="24" t="str">
        <f>IF(I1234="","",IF(OR('Identificação da EG'!$B$7=0,'Identificação da EG'!$B$7=""),"","Portugal"))</f>
        <v/>
      </c>
      <c r="E1234" s="24" t="str">
        <f>IF(I1234="","",'Identificação da EG'!$C$7)</f>
        <v/>
      </c>
      <c r="F1234" s="24" t="str">
        <f>IF(I1234="","",'Identificação da EG'!$E$7)</f>
        <v/>
      </c>
      <c r="G1234" s="24" t="str">
        <f t="shared" si="58"/>
        <v/>
      </c>
      <c r="H1234" s="24" t="str">
        <f>IF(I1234="","",'Identificação da EG'!$D$7)</f>
        <v/>
      </c>
      <c r="I1234" s="138" t="str">
        <f t="shared" ref="I1234:I1297" si="60">IF(L1234="","","Recolha seletiva multimaterial")</f>
        <v/>
      </c>
      <c r="J1234" s="138" t="str">
        <v/>
      </c>
      <c r="K1234" s="138"/>
      <c r="L1234" s="138" t="str">
        <v/>
      </c>
      <c r="M1234" s="138"/>
      <c r="N1234" s="138"/>
      <c r="O1234" s="138" t="str">
        <v/>
      </c>
      <c r="P1234" s="138" t="str">
        <v/>
      </c>
      <c r="Q1234" s="138" t="str">
        <f>IF(L1232="","","Nº de estabelecimentos abrangidos")</f>
        <v/>
      </c>
      <c r="R1234" s="138" t="str">
        <f t="shared" si="59"/>
        <v/>
      </c>
      <c r="S1234" s="138" t="str" cm="1">
        <f t="array" ref="S1234">IF(ISBLANK(INDEX('Infraestruturas Recolha'!$AP$31:$AT$105,INT((ROWS($B$1:B258)-1)/5)+1,MOD(ROWS($B$1:B258)-1,5)+1)),"",INDEX('Infraestruturas Recolha'!$AP$31:$AT$105,INT((ROWS($B$1:B258)-1)/5)+1,MOD(ROWS($B$1:B258)-1,5)+1))</f>
        <v/>
      </c>
      <c r="T1234" s="138" t="str">
        <f>IF(OR(L1234="",'Infraestruturas Recolha'!$AQ$108="",'Infraestruturas Recolha'!$AQ$108="(máximo 300 carateres)"),"",'Infraestruturas Recolha'!$AQ$108)</f>
        <v/>
      </c>
    </row>
    <row r="1235" spans="1:20">
      <c r="A1235" s="24" t="str">
        <f>IF(I1235="","",IF(OR('Identificação da EG'!$B$7=0,'Identificação da EG'!$B$7=""),"",Capa!$C$10))</f>
        <v/>
      </c>
      <c r="B1235" s="24" t="str">
        <f>IF(I1235="","",IF(OR('Identificação da EG'!$B$7=0,'Identificação da EG'!$B$7=""),"",'Identificação da EG'!$B$7))</f>
        <v/>
      </c>
      <c r="C1235" s="24" t="str">
        <f>IF(I1235="","",IF(B1235="","",VLOOKUP(B1235,Auxiliar!$DK$23:$DL$45,2,0)))</f>
        <v/>
      </c>
      <c r="D1235" s="24" t="str">
        <f>IF(I1235="","",IF(OR('Identificação da EG'!$B$7=0,'Identificação da EG'!$B$7=""),"","Portugal"))</f>
        <v/>
      </c>
      <c r="E1235" s="24" t="str">
        <f>IF(I1235="","",'Identificação da EG'!$C$7)</f>
        <v/>
      </c>
      <c r="F1235" s="24" t="str">
        <f>IF(I1235="","",'Identificação da EG'!$E$7)</f>
        <v/>
      </c>
      <c r="G1235" s="24" t="str">
        <f t="shared" si="58"/>
        <v/>
      </c>
      <c r="H1235" s="24" t="str">
        <f>IF(I1235="","",'Identificação da EG'!$D$7)</f>
        <v/>
      </c>
      <c r="I1235" s="138" t="str">
        <f t="shared" si="60"/>
        <v/>
      </c>
      <c r="J1235" s="138" t="str">
        <v/>
      </c>
      <c r="K1235" s="138"/>
      <c r="L1235" s="138" t="str">
        <v/>
      </c>
      <c r="M1235" s="138"/>
      <c r="N1235" s="138"/>
      <c r="O1235" s="138" t="str">
        <v/>
      </c>
      <c r="P1235" s="138" t="str">
        <v/>
      </c>
      <c r="Q1235" s="138" t="str">
        <f>IF(L1233="","","Nº de alojamentos participantes")</f>
        <v/>
      </c>
      <c r="R1235" s="138" t="str">
        <f t="shared" si="59"/>
        <v/>
      </c>
      <c r="S1235" s="138" t="str" cm="1">
        <f t="array" ref="S1235">IF(ISBLANK(INDEX('Infraestruturas Recolha'!$AP$31:$AT$105,INT((ROWS($B$1:B259)-1)/5)+1,MOD(ROWS($B$1:B259)-1,5)+1)),"",INDEX('Infraestruturas Recolha'!$AP$31:$AT$105,INT((ROWS($B$1:B259)-1)/5)+1,MOD(ROWS($B$1:B259)-1,5)+1))</f>
        <v/>
      </c>
      <c r="T1235" s="138" t="str">
        <f>IF(OR(L1235="",'Infraestruturas Recolha'!$AQ$108="",'Infraestruturas Recolha'!$AQ$108="(máximo 300 carateres)"),"",'Infraestruturas Recolha'!$AQ$108)</f>
        <v/>
      </c>
    </row>
    <row r="1236" spans="1:20">
      <c r="A1236" s="24" t="str">
        <f>IF(I1236="","",IF(OR('Identificação da EG'!$B$7=0,'Identificação da EG'!$B$7=""),"",Capa!$C$10))</f>
        <v/>
      </c>
      <c r="B1236" s="24" t="str">
        <f>IF(I1236="","",IF(OR('Identificação da EG'!$B$7=0,'Identificação da EG'!$B$7=""),"",'Identificação da EG'!$B$7))</f>
        <v/>
      </c>
      <c r="C1236" s="24" t="str">
        <f>IF(I1236="","",IF(B1236="","",VLOOKUP(B1236,Auxiliar!$DK$23:$DL$45,2,0)))</f>
        <v/>
      </c>
      <c r="D1236" s="24" t="str">
        <f>IF(I1236="","",IF(OR('Identificação da EG'!$B$7=0,'Identificação da EG'!$B$7=""),"","Portugal"))</f>
        <v/>
      </c>
      <c r="E1236" s="24" t="str">
        <f>IF(I1236="","",'Identificação da EG'!$C$7)</f>
        <v/>
      </c>
      <c r="F1236" s="24" t="str">
        <f>IF(I1236="","",'Identificação da EG'!$E$7)</f>
        <v/>
      </c>
      <c r="G1236" s="24" t="str">
        <f t="shared" si="58"/>
        <v/>
      </c>
      <c r="H1236" s="24" t="str">
        <f>IF(I1236="","",'Identificação da EG'!$D$7)</f>
        <v/>
      </c>
      <c r="I1236" s="138" t="str">
        <f t="shared" si="60"/>
        <v/>
      </c>
      <c r="J1236" s="138" t="str">
        <v/>
      </c>
      <c r="K1236" s="138"/>
      <c r="L1236" s="138" t="str">
        <v/>
      </c>
      <c r="M1236" s="138"/>
      <c r="N1236" s="138"/>
      <c r="O1236" s="138" t="str">
        <v/>
      </c>
      <c r="P1236" s="138" t="str">
        <v/>
      </c>
      <c r="Q1236" s="138" t="str">
        <f>IF(L1234="","","Nº de estabelecimentos participantes")</f>
        <v/>
      </c>
      <c r="R1236" s="138" t="str">
        <f t="shared" si="59"/>
        <v/>
      </c>
      <c r="S1236" s="138" t="str" cm="1">
        <f t="array" ref="S1236">IF(ISBLANK(INDEX('Infraestruturas Recolha'!$AP$31:$AT$105,INT((ROWS($B$1:B260)-1)/5)+1,MOD(ROWS($B$1:B260)-1,5)+1)),"",INDEX('Infraestruturas Recolha'!$AP$31:$AT$105,INT((ROWS($B$1:B260)-1)/5)+1,MOD(ROWS($B$1:B260)-1,5)+1))</f>
        <v/>
      </c>
      <c r="T1236" s="138" t="str">
        <f>IF(OR(L1236="",'Infraestruturas Recolha'!$AQ$108="",'Infraestruturas Recolha'!$AQ$108="(máximo 300 carateres)"),"",'Infraestruturas Recolha'!$AQ$108)</f>
        <v/>
      </c>
    </row>
    <row r="1237" spans="1:20">
      <c r="A1237" s="24" t="str">
        <f>IF(I1237="","",IF(OR('Identificação da EG'!$B$7=0,'Identificação da EG'!$B$7=""),"",Capa!$C$10))</f>
        <v/>
      </c>
      <c r="B1237" s="24" t="str">
        <f>IF(I1237="","",IF(OR('Identificação da EG'!$B$7=0,'Identificação da EG'!$B$7=""),"",'Identificação da EG'!$B$7))</f>
        <v/>
      </c>
      <c r="C1237" s="24" t="str">
        <f>IF(I1237="","",IF(B1237="","",VLOOKUP(B1237,Auxiliar!$DK$23:$DL$45,2,0)))</f>
        <v/>
      </c>
      <c r="D1237" s="24" t="str">
        <f>IF(I1237="","",IF(OR('Identificação da EG'!$B$7=0,'Identificação da EG'!$B$7=""),"","Portugal"))</f>
        <v/>
      </c>
      <c r="E1237" s="24" t="str">
        <f>IF(I1237="","",'Identificação da EG'!$C$7)</f>
        <v/>
      </c>
      <c r="F1237" s="24" t="str">
        <f>IF(I1237="","",'Identificação da EG'!$E$7)</f>
        <v/>
      </c>
      <c r="G1237" s="24" t="str">
        <f t="shared" si="58"/>
        <v/>
      </c>
      <c r="H1237" s="24" t="str">
        <f>IF(I1237="","",'Identificação da EG'!$D$7)</f>
        <v/>
      </c>
      <c r="I1237" s="138" t="str">
        <f t="shared" si="60"/>
        <v/>
      </c>
      <c r="J1237" s="138" t="str">
        <v/>
      </c>
      <c r="K1237" s="138"/>
      <c r="L1237" s="138" t="str">
        <v/>
      </c>
      <c r="M1237" s="138"/>
      <c r="N1237" s="138"/>
      <c r="O1237" s="138" t="str">
        <v/>
      </c>
      <c r="P1237" s="138" t="str">
        <v/>
      </c>
      <c r="Q1237" s="138" t="str">
        <f>IF(L1237="","","Nº de pontos de recolha")</f>
        <v/>
      </c>
      <c r="R1237" s="138" t="str">
        <f t="shared" si="59"/>
        <v/>
      </c>
      <c r="S1237" s="138" t="str" cm="1">
        <f t="array" ref="S1237">IF(ISBLANK(INDEX('Infraestruturas Recolha'!$AP$31:$AT$105,INT((ROWS($B$1:B261)-1)/5)+1,MOD(ROWS($B$1:B261)-1,5)+1)),"",INDEX('Infraestruturas Recolha'!$AP$31:$AT$105,INT((ROWS($B$1:B261)-1)/5)+1,MOD(ROWS($B$1:B261)-1,5)+1))</f>
        <v/>
      </c>
      <c r="T1237" s="138" t="str">
        <f>IF(OR(L1237="",'Infraestruturas Recolha'!$AQ$108="",'Infraestruturas Recolha'!$AQ$108="(máximo 300 carateres)"),"",'Infraestruturas Recolha'!$AQ$108)</f>
        <v/>
      </c>
    </row>
    <row r="1238" spans="1:20">
      <c r="A1238" s="24" t="str">
        <f>IF(I1238="","",IF(OR('Identificação da EG'!$B$7=0,'Identificação da EG'!$B$7=""),"",Capa!$C$10))</f>
        <v/>
      </c>
      <c r="B1238" s="24" t="str">
        <f>IF(I1238="","",IF(OR('Identificação da EG'!$B$7=0,'Identificação da EG'!$B$7=""),"",'Identificação da EG'!$B$7))</f>
        <v/>
      </c>
      <c r="C1238" s="24" t="str">
        <f>IF(I1238="","",IF(B1238="","",VLOOKUP(B1238,Auxiliar!$DK$23:$DL$45,2,0)))</f>
        <v/>
      </c>
      <c r="D1238" s="24" t="str">
        <f>IF(I1238="","",IF(OR('Identificação da EG'!$B$7=0,'Identificação da EG'!$B$7=""),"","Portugal"))</f>
        <v/>
      </c>
      <c r="E1238" s="24" t="str">
        <f>IF(I1238="","",'Identificação da EG'!$C$7)</f>
        <v/>
      </c>
      <c r="F1238" s="24" t="str">
        <f>IF(I1238="","",'Identificação da EG'!$E$7)</f>
        <v/>
      </c>
      <c r="G1238" s="24" t="str">
        <f t="shared" si="58"/>
        <v/>
      </c>
      <c r="H1238" s="24" t="str">
        <f>IF(I1238="","",'Identificação da EG'!$D$7)</f>
        <v/>
      </c>
      <c r="I1238" s="138" t="str">
        <f t="shared" si="60"/>
        <v/>
      </c>
      <c r="J1238" s="138" t="str">
        <v/>
      </c>
      <c r="K1238" s="138"/>
      <c r="L1238" s="138" t="str">
        <v/>
      </c>
      <c r="M1238" s="138"/>
      <c r="N1238" s="138"/>
      <c r="O1238" s="138" t="str">
        <v/>
      </c>
      <c r="P1238" s="138" t="str">
        <v/>
      </c>
      <c r="Q1238" s="138" t="str">
        <f>IF(L1237="","","Nº de alojamentos abrangidos")</f>
        <v/>
      </c>
      <c r="R1238" s="138" t="str">
        <f t="shared" si="59"/>
        <v/>
      </c>
      <c r="S1238" s="138" t="str" cm="1">
        <f t="array" ref="S1238">IF(ISBLANK(INDEX('Infraestruturas Recolha'!$AP$31:$AT$105,INT((ROWS($B$1:B262)-1)/5)+1,MOD(ROWS($B$1:B262)-1,5)+1)),"",INDEX('Infraestruturas Recolha'!$AP$31:$AT$105,INT((ROWS($B$1:B262)-1)/5)+1,MOD(ROWS($B$1:B262)-1,5)+1))</f>
        <v/>
      </c>
      <c r="T1238" s="138" t="str">
        <f>IF(OR(L1238="",'Infraestruturas Recolha'!$AQ$108="",'Infraestruturas Recolha'!$AQ$108="(máximo 300 carateres)"),"",'Infraestruturas Recolha'!$AQ$108)</f>
        <v/>
      </c>
    </row>
    <row r="1239" spans="1:20">
      <c r="A1239" s="24" t="str">
        <f>IF(I1239="","",IF(OR('Identificação da EG'!$B$7=0,'Identificação da EG'!$B$7=""),"",Capa!$C$10))</f>
        <v/>
      </c>
      <c r="B1239" s="24" t="str">
        <f>IF(I1239="","",IF(OR('Identificação da EG'!$B$7=0,'Identificação da EG'!$B$7=""),"",'Identificação da EG'!$B$7))</f>
        <v/>
      </c>
      <c r="C1239" s="24" t="str">
        <f>IF(I1239="","",IF(B1239="","",VLOOKUP(B1239,Auxiliar!$DK$23:$DL$45,2,0)))</f>
        <v/>
      </c>
      <c r="D1239" s="24" t="str">
        <f>IF(I1239="","",IF(OR('Identificação da EG'!$B$7=0,'Identificação da EG'!$B$7=""),"","Portugal"))</f>
        <v/>
      </c>
      <c r="E1239" s="24" t="str">
        <f>IF(I1239="","",'Identificação da EG'!$C$7)</f>
        <v/>
      </c>
      <c r="F1239" s="24" t="str">
        <f>IF(I1239="","",'Identificação da EG'!$E$7)</f>
        <v/>
      </c>
      <c r="G1239" s="24" t="str">
        <f t="shared" si="58"/>
        <v/>
      </c>
      <c r="H1239" s="24" t="str">
        <f>IF(I1239="","",'Identificação da EG'!$D$7)</f>
        <v/>
      </c>
      <c r="I1239" s="138" t="str">
        <f t="shared" si="60"/>
        <v/>
      </c>
      <c r="J1239" s="138" t="str">
        <v/>
      </c>
      <c r="K1239" s="138"/>
      <c r="L1239" s="138" t="str">
        <v/>
      </c>
      <c r="M1239" s="138"/>
      <c r="N1239" s="138"/>
      <c r="O1239" s="138" t="str">
        <v/>
      </c>
      <c r="P1239" s="138" t="str">
        <v/>
      </c>
      <c r="Q1239" s="138" t="str">
        <f>IF(L1237="","","Nº de estabelecimentos abrangidos")</f>
        <v/>
      </c>
      <c r="R1239" s="138" t="str">
        <f t="shared" si="59"/>
        <v/>
      </c>
      <c r="S1239" s="138" t="str" cm="1">
        <f t="array" ref="S1239">IF(ISBLANK(INDEX('Infraestruturas Recolha'!$AP$31:$AT$105,INT((ROWS($B$1:B263)-1)/5)+1,MOD(ROWS($B$1:B263)-1,5)+1)),"",INDEX('Infraestruturas Recolha'!$AP$31:$AT$105,INT((ROWS($B$1:B263)-1)/5)+1,MOD(ROWS($B$1:B263)-1,5)+1))</f>
        <v/>
      </c>
      <c r="T1239" s="138" t="str">
        <f>IF(OR(L1239="",'Infraestruturas Recolha'!$AQ$108="",'Infraestruturas Recolha'!$AQ$108="(máximo 300 carateres)"),"",'Infraestruturas Recolha'!$AQ$108)</f>
        <v/>
      </c>
    </row>
    <row r="1240" spans="1:20">
      <c r="A1240" s="24" t="str">
        <f>IF(I1240="","",IF(OR('Identificação da EG'!$B$7=0,'Identificação da EG'!$B$7=""),"",Capa!$C$10))</f>
        <v/>
      </c>
      <c r="B1240" s="24" t="str">
        <f>IF(I1240="","",IF(OR('Identificação da EG'!$B$7=0,'Identificação da EG'!$B$7=""),"",'Identificação da EG'!$B$7))</f>
        <v/>
      </c>
      <c r="C1240" s="24" t="str">
        <f>IF(I1240="","",IF(B1240="","",VLOOKUP(B1240,Auxiliar!$DK$23:$DL$45,2,0)))</f>
        <v/>
      </c>
      <c r="D1240" s="24" t="str">
        <f>IF(I1240="","",IF(OR('Identificação da EG'!$B$7=0,'Identificação da EG'!$B$7=""),"","Portugal"))</f>
        <v/>
      </c>
      <c r="E1240" s="24" t="str">
        <f>IF(I1240="","",'Identificação da EG'!$C$7)</f>
        <v/>
      </c>
      <c r="F1240" s="24" t="str">
        <f>IF(I1240="","",'Identificação da EG'!$E$7)</f>
        <v/>
      </c>
      <c r="G1240" s="24" t="str">
        <f t="shared" si="58"/>
        <v/>
      </c>
      <c r="H1240" s="24" t="str">
        <f>IF(I1240="","",'Identificação da EG'!$D$7)</f>
        <v/>
      </c>
      <c r="I1240" s="138" t="str">
        <f t="shared" si="60"/>
        <v/>
      </c>
      <c r="J1240" s="138" t="str">
        <v/>
      </c>
      <c r="K1240" s="138"/>
      <c r="L1240" s="138" t="str">
        <v/>
      </c>
      <c r="M1240" s="138"/>
      <c r="N1240" s="138"/>
      <c r="O1240" s="138" t="str">
        <v/>
      </c>
      <c r="P1240" s="138" t="str">
        <v/>
      </c>
      <c r="Q1240" s="138" t="str">
        <f>IF(L1238="","","Nº de alojamentos participantes")</f>
        <v/>
      </c>
      <c r="R1240" s="138" t="str">
        <f t="shared" si="59"/>
        <v/>
      </c>
      <c r="S1240" s="138" t="str" cm="1">
        <f t="array" ref="S1240">IF(ISBLANK(INDEX('Infraestruturas Recolha'!$AP$31:$AT$105,INT((ROWS($B$1:B264)-1)/5)+1,MOD(ROWS($B$1:B264)-1,5)+1)),"",INDEX('Infraestruturas Recolha'!$AP$31:$AT$105,INT((ROWS($B$1:B264)-1)/5)+1,MOD(ROWS($B$1:B264)-1,5)+1))</f>
        <v/>
      </c>
      <c r="T1240" s="138" t="str">
        <f>IF(OR(L1240="",'Infraestruturas Recolha'!$AQ$108="",'Infraestruturas Recolha'!$AQ$108="(máximo 300 carateres)"),"",'Infraestruturas Recolha'!$AQ$108)</f>
        <v/>
      </c>
    </row>
    <row r="1241" spans="1:20">
      <c r="A1241" s="24" t="str">
        <f>IF(I1241="","",IF(OR('Identificação da EG'!$B$7=0,'Identificação da EG'!$B$7=""),"",Capa!$C$10))</f>
        <v/>
      </c>
      <c r="B1241" s="24" t="str">
        <f>IF(I1241="","",IF(OR('Identificação da EG'!$B$7=0,'Identificação da EG'!$B$7=""),"",'Identificação da EG'!$B$7))</f>
        <v/>
      </c>
      <c r="C1241" s="24" t="str">
        <f>IF(I1241="","",IF(B1241="","",VLOOKUP(B1241,Auxiliar!$DK$23:$DL$45,2,0)))</f>
        <v/>
      </c>
      <c r="D1241" s="24" t="str">
        <f>IF(I1241="","",IF(OR('Identificação da EG'!$B$7=0,'Identificação da EG'!$B$7=""),"","Portugal"))</f>
        <v/>
      </c>
      <c r="E1241" s="24" t="str">
        <f>IF(I1241="","",'Identificação da EG'!$C$7)</f>
        <v/>
      </c>
      <c r="F1241" s="24" t="str">
        <f>IF(I1241="","",'Identificação da EG'!$E$7)</f>
        <v/>
      </c>
      <c r="G1241" s="24" t="str">
        <f t="shared" si="58"/>
        <v/>
      </c>
      <c r="H1241" s="24" t="str">
        <f>IF(I1241="","",'Identificação da EG'!$D$7)</f>
        <v/>
      </c>
      <c r="I1241" s="138" t="str">
        <f t="shared" si="60"/>
        <v/>
      </c>
      <c r="J1241" s="138" t="str">
        <v/>
      </c>
      <c r="K1241" s="138"/>
      <c r="L1241" s="138" t="str">
        <v/>
      </c>
      <c r="M1241" s="138"/>
      <c r="N1241" s="138"/>
      <c r="O1241" s="138" t="str">
        <v/>
      </c>
      <c r="P1241" s="138" t="str">
        <v/>
      </c>
      <c r="Q1241" s="138" t="str">
        <f>IF(L1239="","","Nº de estabelecimentos participantes")</f>
        <v/>
      </c>
      <c r="R1241" s="138" t="str">
        <f t="shared" si="59"/>
        <v/>
      </c>
      <c r="S1241" s="138" t="str" cm="1">
        <f t="array" ref="S1241">IF(ISBLANK(INDEX('Infraestruturas Recolha'!$AP$31:$AT$105,INT((ROWS($B$1:B265)-1)/5)+1,MOD(ROWS($B$1:B265)-1,5)+1)),"",INDEX('Infraestruturas Recolha'!$AP$31:$AT$105,INT((ROWS($B$1:B265)-1)/5)+1,MOD(ROWS($B$1:B265)-1,5)+1))</f>
        <v/>
      </c>
      <c r="T1241" s="138" t="str">
        <f>IF(OR(L1241="",'Infraestruturas Recolha'!$AQ$108="",'Infraestruturas Recolha'!$AQ$108="(máximo 300 carateres)"),"",'Infraestruturas Recolha'!$AQ$108)</f>
        <v/>
      </c>
    </row>
    <row r="1242" spans="1:20">
      <c r="A1242" s="24" t="str">
        <f>IF(I1242="","",IF(OR('Identificação da EG'!$B$7=0,'Identificação da EG'!$B$7=""),"",Capa!$C$10))</f>
        <v/>
      </c>
      <c r="B1242" s="24" t="str">
        <f>IF(I1242="","",IF(OR('Identificação da EG'!$B$7=0,'Identificação da EG'!$B$7=""),"",'Identificação da EG'!$B$7))</f>
        <v/>
      </c>
      <c r="C1242" s="24" t="str">
        <f>IF(I1242="","",IF(B1242="","",VLOOKUP(B1242,Auxiliar!$DK$23:$DL$45,2,0)))</f>
        <v/>
      </c>
      <c r="D1242" s="24" t="str">
        <f>IF(I1242="","",IF(OR('Identificação da EG'!$B$7=0,'Identificação da EG'!$B$7=""),"","Portugal"))</f>
        <v/>
      </c>
      <c r="E1242" s="24" t="str">
        <f>IF(I1242="","",'Identificação da EG'!$C$7)</f>
        <v/>
      </c>
      <c r="F1242" s="24" t="str">
        <f>IF(I1242="","",'Identificação da EG'!$E$7)</f>
        <v/>
      </c>
      <c r="G1242" s="24" t="str">
        <f t="shared" si="58"/>
        <v/>
      </c>
      <c r="H1242" s="24" t="str">
        <f>IF(I1242="","",'Identificação da EG'!$D$7)</f>
        <v/>
      </c>
      <c r="I1242" s="138" t="str">
        <f t="shared" si="60"/>
        <v/>
      </c>
      <c r="J1242" s="138" t="str">
        <v/>
      </c>
      <c r="K1242" s="138"/>
      <c r="L1242" s="138" t="str">
        <v/>
      </c>
      <c r="M1242" s="138"/>
      <c r="N1242" s="138"/>
      <c r="O1242" s="138" t="str">
        <v/>
      </c>
      <c r="P1242" s="138" t="str">
        <v/>
      </c>
      <c r="Q1242" s="138" t="str">
        <f>IF(L1242="","","Nº de pontos de recolha")</f>
        <v/>
      </c>
      <c r="R1242" s="138" t="str">
        <f t="shared" si="59"/>
        <v/>
      </c>
      <c r="S1242" s="138" t="str" cm="1">
        <f t="array" ref="S1242">IF(ISBLANK(INDEX('Infraestruturas Recolha'!$AP$31:$AT$105,INT((ROWS($B$1:B266)-1)/5)+1,MOD(ROWS($B$1:B266)-1,5)+1)),"",INDEX('Infraestruturas Recolha'!$AP$31:$AT$105,INT((ROWS($B$1:B266)-1)/5)+1,MOD(ROWS($B$1:B266)-1,5)+1))</f>
        <v/>
      </c>
      <c r="T1242" s="138" t="str">
        <f>IF(OR(L1242="",'Infraestruturas Recolha'!$AQ$108="",'Infraestruturas Recolha'!$AQ$108="(máximo 300 carateres)"),"",'Infraestruturas Recolha'!$AQ$108)</f>
        <v/>
      </c>
    </row>
    <row r="1243" spans="1:20">
      <c r="A1243" s="24" t="str">
        <f>IF(I1243="","",IF(OR('Identificação da EG'!$B$7=0,'Identificação da EG'!$B$7=""),"",Capa!$C$10))</f>
        <v/>
      </c>
      <c r="B1243" s="24" t="str">
        <f>IF(I1243="","",IF(OR('Identificação da EG'!$B$7=0,'Identificação da EG'!$B$7=""),"",'Identificação da EG'!$B$7))</f>
        <v/>
      </c>
      <c r="C1243" s="24" t="str">
        <f>IF(I1243="","",IF(B1243="","",VLOOKUP(B1243,Auxiliar!$DK$23:$DL$45,2,0)))</f>
        <v/>
      </c>
      <c r="D1243" s="24" t="str">
        <f>IF(I1243="","",IF(OR('Identificação da EG'!$B$7=0,'Identificação da EG'!$B$7=""),"","Portugal"))</f>
        <v/>
      </c>
      <c r="E1243" s="24" t="str">
        <f>IF(I1243="","",'Identificação da EG'!$C$7)</f>
        <v/>
      </c>
      <c r="F1243" s="24" t="str">
        <f>IF(I1243="","",'Identificação da EG'!$E$7)</f>
        <v/>
      </c>
      <c r="G1243" s="24" t="str">
        <f t="shared" si="58"/>
        <v/>
      </c>
      <c r="H1243" s="24" t="str">
        <f>IF(I1243="","",'Identificação da EG'!$D$7)</f>
        <v/>
      </c>
      <c r="I1243" s="138" t="str">
        <f t="shared" si="60"/>
        <v/>
      </c>
      <c r="J1243" s="138" t="str">
        <v/>
      </c>
      <c r="K1243" s="138"/>
      <c r="L1243" s="138" t="str">
        <v/>
      </c>
      <c r="M1243" s="138"/>
      <c r="N1243" s="138"/>
      <c r="O1243" s="138" t="str">
        <v/>
      </c>
      <c r="P1243" s="138" t="str">
        <v/>
      </c>
      <c r="Q1243" s="138" t="str">
        <f>IF(L1242="","","Nº de alojamentos abrangidos")</f>
        <v/>
      </c>
      <c r="R1243" s="138" t="str">
        <f t="shared" si="59"/>
        <v/>
      </c>
      <c r="S1243" s="138" t="str" cm="1">
        <f t="array" ref="S1243">IF(ISBLANK(INDEX('Infraestruturas Recolha'!$AP$31:$AT$105,INT((ROWS($B$1:B267)-1)/5)+1,MOD(ROWS($B$1:B267)-1,5)+1)),"",INDEX('Infraestruturas Recolha'!$AP$31:$AT$105,INT((ROWS($B$1:B267)-1)/5)+1,MOD(ROWS($B$1:B267)-1,5)+1))</f>
        <v/>
      </c>
      <c r="T1243" s="138" t="str">
        <f>IF(OR(L1243="",'Infraestruturas Recolha'!$AQ$108="",'Infraestruturas Recolha'!$AQ$108="(máximo 300 carateres)"),"",'Infraestruturas Recolha'!$AQ$108)</f>
        <v/>
      </c>
    </row>
    <row r="1244" spans="1:20">
      <c r="A1244" s="24" t="str">
        <f>IF(I1244="","",IF(OR('Identificação da EG'!$B$7=0,'Identificação da EG'!$B$7=""),"",Capa!$C$10))</f>
        <v/>
      </c>
      <c r="B1244" s="24" t="str">
        <f>IF(I1244="","",IF(OR('Identificação da EG'!$B$7=0,'Identificação da EG'!$B$7=""),"",'Identificação da EG'!$B$7))</f>
        <v/>
      </c>
      <c r="C1244" s="24" t="str">
        <f>IF(I1244="","",IF(B1244="","",VLOOKUP(B1244,Auxiliar!$DK$23:$DL$45,2,0)))</f>
        <v/>
      </c>
      <c r="D1244" s="24" t="str">
        <f>IF(I1244="","",IF(OR('Identificação da EG'!$B$7=0,'Identificação da EG'!$B$7=""),"","Portugal"))</f>
        <v/>
      </c>
      <c r="E1244" s="24" t="str">
        <f>IF(I1244="","",'Identificação da EG'!$C$7)</f>
        <v/>
      </c>
      <c r="F1244" s="24" t="str">
        <f>IF(I1244="","",'Identificação da EG'!$E$7)</f>
        <v/>
      </c>
      <c r="G1244" s="24" t="str">
        <f t="shared" si="58"/>
        <v/>
      </c>
      <c r="H1244" s="24" t="str">
        <f>IF(I1244="","",'Identificação da EG'!$D$7)</f>
        <v/>
      </c>
      <c r="I1244" s="138" t="str">
        <f t="shared" si="60"/>
        <v/>
      </c>
      <c r="J1244" s="138" t="str">
        <v/>
      </c>
      <c r="K1244" s="138"/>
      <c r="L1244" s="138" t="str">
        <v/>
      </c>
      <c r="M1244" s="138"/>
      <c r="N1244" s="138"/>
      <c r="O1244" s="138" t="str">
        <v/>
      </c>
      <c r="P1244" s="138" t="str">
        <v/>
      </c>
      <c r="Q1244" s="138" t="str">
        <f>IF(L1242="","","Nº de estabelecimentos abrangidos")</f>
        <v/>
      </c>
      <c r="R1244" s="138" t="str">
        <f t="shared" si="59"/>
        <v/>
      </c>
      <c r="S1244" s="138" t="str" cm="1">
        <f t="array" ref="S1244">IF(ISBLANK(INDEX('Infraestruturas Recolha'!$AP$31:$AT$105,INT((ROWS($B$1:B268)-1)/5)+1,MOD(ROWS($B$1:B268)-1,5)+1)),"",INDEX('Infraestruturas Recolha'!$AP$31:$AT$105,INT((ROWS($B$1:B268)-1)/5)+1,MOD(ROWS($B$1:B268)-1,5)+1))</f>
        <v/>
      </c>
      <c r="T1244" s="138" t="str">
        <f>IF(OR(L1244="",'Infraestruturas Recolha'!$AQ$108="",'Infraestruturas Recolha'!$AQ$108="(máximo 300 carateres)"),"",'Infraestruturas Recolha'!$AQ$108)</f>
        <v/>
      </c>
    </row>
    <row r="1245" spans="1:20">
      <c r="A1245" s="24" t="str">
        <f>IF(I1245="","",IF(OR('Identificação da EG'!$B$7=0,'Identificação da EG'!$B$7=""),"",Capa!$C$10))</f>
        <v/>
      </c>
      <c r="B1245" s="24" t="str">
        <f>IF(I1245="","",IF(OR('Identificação da EG'!$B$7=0,'Identificação da EG'!$B$7=""),"",'Identificação da EG'!$B$7))</f>
        <v/>
      </c>
      <c r="C1245" s="24" t="str">
        <f>IF(I1245="","",IF(B1245="","",VLOOKUP(B1245,Auxiliar!$DK$23:$DL$45,2,0)))</f>
        <v/>
      </c>
      <c r="D1245" s="24" t="str">
        <f>IF(I1245="","",IF(OR('Identificação da EG'!$B$7=0,'Identificação da EG'!$B$7=""),"","Portugal"))</f>
        <v/>
      </c>
      <c r="E1245" s="24" t="str">
        <f>IF(I1245="","",'Identificação da EG'!$C$7)</f>
        <v/>
      </c>
      <c r="F1245" s="24" t="str">
        <f>IF(I1245="","",'Identificação da EG'!$E$7)</f>
        <v/>
      </c>
      <c r="G1245" s="24" t="str">
        <f t="shared" si="58"/>
        <v/>
      </c>
      <c r="H1245" s="24" t="str">
        <f>IF(I1245="","",'Identificação da EG'!$D$7)</f>
        <v/>
      </c>
      <c r="I1245" s="138" t="str">
        <f t="shared" si="60"/>
        <v/>
      </c>
      <c r="J1245" s="138" t="str">
        <v/>
      </c>
      <c r="K1245" s="138"/>
      <c r="L1245" s="138" t="str">
        <v/>
      </c>
      <c r="M1245" s="138"/>
      <c r="N1245" s="138"/>
      <c r="O1245" s="138" t="str">
        <v/>
      </c>
      <c r="P1245" s="138" t="str">
        <v/>
      </c>
      <c r="Q1245" s="138" t="str">
        <f>IF(L1243="","","Nº de alojamentos participantes")</f>
        <v/>
      </c>
      <c r="R1245" s="138" t="str">
        <f t="shared" si="59"/>
        <v/>
      </c>
      <c r="S1245" s="138" t="str" cm="1">
        <f t="array" ref="S1245">IF(ISBLANK(INDEX('Infraestruturas Recolha'!$AP$31:$AT$105,INT((ROWS($B$1:B269)-1)/5)+1,MOD(ROWS($B$1:B269)-1,5)+1)),"",INDEX('Infraestruturas Recolha'!$AP$31:$AT$105,INT((ROWS($B$1:B269)-1)/5)+1,MOD(ROWS($B$1:B269)-1,5)+1))</f>
        <v/>
      </c>
      <c r="T1245" s="138" t="str">
        <f>IF(OR(L1245="",'Infraestruturas Recolha'!$AQ$108="",'Infraestruturas Recolha'!$AQ$108="(máximo 300 carateres)"),"",'Infraestruturas Recolha'!$AQ$108)</f>
        <v/>
      </c>
    </row>
    <row r="1246" spans="1:20">
      <c r="A1246" s="24" t="str">
        <f>IF(I1246="","",IF(OR('Identificação da EG'!$B$7=0,'Identificação da EG'!$B$7=""),"",Capa!$C$10))</f>
        <v/>
      </c>
      <c r="B1246" s="24" t="str">
        <f>IF(I1246="","",IF(OR('Identificação da EG'!$B$7=0,'Identificação da EG'!$B$7=""),"",'Identificação da EG'!$B$7))</f>
        <v/>
      </c>
      <c r="C1246" s="24" t="str">
        <f>IF(I1246="","",IF(B1246="","",VLOOKUP(B1246,Auxiliar!$DK$23:$DL$45,2,0)))</f>
        <v/>
      </c>
      <c r="D1246" s="24" t="str">
        <f>IF(I1246="","",IF(OR('Identificação da EG'!$B$7=0,'Identificação da EG'!$B$7=""),"","Portugal"))</f>
        <v/>
      </c>
      <c r="E1246" s="24" t="str">
        <f>IF(I1246="","",'Identificação da EG'!$C$7)</f>
        <v/>
      </c>
      <c r="F1246" s="24" t="str">
        <f>IF(I1246="","",'Identificação da EG'!$E$7)</f>
        <v/>
      </c>
      <c r="G1246" s="24" t="str">
        <f t="shared" si="58"/>
        <v/>
      </c>
      <c r="H1246" s="24" t="str">
        <f>IF(I1246="","",'Identificação da EG'!$D$7)</f>
        <v/>
      </c>
      <c r="I1246" s="138" t="str">
        <f t="shared" si="60"/>
        <v/>
      </c>
      <c r="J1246" s="138" t="str">
        <v/>
      </c>
      <c r="K1246" s="138"/>
      <c r="L1246" s="138" t="str">
        <v/>
      </c>
      <c r="M1246" s="138"/>
      <c r="N1246" s="138"/>
      <c r="O1246" s="138" t="str">
        <v/>
      </c>
      <c r="P1246" s="138" t="str">
        <v/>
      </c>
      <c r="Q1246" s="138" t="str">
        <f>IF(L1244="","","Nº de estabelecimentos participantes")</f>
        <v/>
      </c>
      <c r="R1246" s="138" t="str">
        <f t="shared" si="59"/>
        <v/>
      </c>
      <c r="S1246" s="138" t="str" cm="1">
        <f t="array" ref="S1246">IF(ISBLANK(INDEX('Infraestruturas Recolha'!$AP$31:$AT$105,INT((ROWS($B$1:B270)-1)/5)+1,MOD(ROWS($B$1:B270)-1,5)+1)),"",INDEX('Infraestruturas Recolha'!$AP$31:$AT$105,INT((ROWS($B$1:B270)-1)/5)+1,MOD(ROWS($B$1:B270)-1,5)+1))</f>
        <v/>
      </c>
      <c r="T1246" s="138" t="str">
        <f>IF(OR(L1246="",'Infraestruturas Recolha'!$AQ$108="",'Infraestruturas Recolha'!$AQ$108="(máximo 300 carateres)"),"",'Infraestruturas Recolha'!$AQ$108)</f>
        <v/>
      </c>
    </row>
    <row r="1247" spans="1:20">
      <c r="A1247" s="24" t="str">
        <f>IF(I1247="","",IF(OR('Identificação da EG'!$B$7=0,'Identificação da EG'!$B$7=""),"",Capa!$C$10))</f>
        <v/>
      </c>
      <c r="B1247" s="24" t="str">
        <f>IF(I1247="","",IF(OR('Identificação da EG'!$B$7=0,'Identificação da EG'!$B$7=""),"",'Identificação da EG'!$B$7))</f>
        <v/>
      </c>
      <c r="C1247" s="24" t="str">
        <f>IF(I1247="","",IF(B1247="","",VLOOKUP(B1247,Auxiliar!$DK$23:$DL$45,2,0)))</f>
        <v/>
      </c>
      <c r="D1247" s="24" t="str">
        <f>IF(I1247="","",IF(OR('Identificação da EG'!$B$7=0,'Identificação da EG'!$B$7=""),"","Portugal"))</f>
        <v/>
      </c>
      <c r="E1247" s="24" t="str">
        <f>IF(I1247="","",'Identificação da EG'!$C$7)</f>
        <v/>
      </c>
      <c r="F1247" s="24" t="str">
        <f>IF(I1247="","",'Identificação da EG'!$E$7)</f>
        <v/>
      </c>
      <c r="G1247" s="24" t="str">
        <f t="shared" si="58"/>
        <v/>
      </c>
      <c r="H1247" s="24" t="str">
        <f>IF(I1247="","",'Identificação da EG'!$D$7)</f>
        <v/>
      </c>
      <c r="I1247" s="138" t="str">
        <f t="shared" si="60"/>
        <v/>
      </c>
      <c r="J1247" s="138" t="str">
        <v/>
      </c>
      <c r="K1247" s="138"/>
      <c r="L1247" s="138" t="str">
        <v/>
      </c>
      <c r="M1247" s="138"/>
      <c r="N1247" s="138"/>
      <c r="O1247" s="138" t="str">
        <v/>
      </c>
      <c r="P1247" s="138" t="str">
        <v/>
      </c>
      <c r="Q1247" s="138" t="str">
        <f>IF(L1247="","","Nº de pontos de recolha")</f>
        <v/>
      </c>
      <c r="R1247" s="138" t="str">
        <f t="shared" si="59"/>
        <v/>
      </c>
      <c r="S1247" s="138" t="str" cm="1">
        <f t="array" ref="S1247">IF(ISBLANK(INDEX('Infraestruturas Recolha'!$AP$31:$AT$105,INT((ROWS($B$1:B271)-1)/5)+1,MOD(ROWS($B$1:B271)-1,5)+1)),"",INDEX('Infraestruturas Recolha'!$AP$31:$AT$105,INT((ROWS($B$1:B271)-1)/5)+1,MOD(ROWS($B$1:B271)-1,5)+1))</f>
        <v/>
      </c>
      <c r="T1247" s="138" t="str">
        <f>IF(OR(L1247="",'Infraestruturas Recolha'!$AQ$108="",'Infraestruturas Recolha'!$AQ$108="(máximo 300 carateres)"),"",'Infraestruturas Recolha'!$AQ$108)</f>
        <v/>
      </c>
    </row>
    <row r="1248" spans="1:20">
      <c r="A1248" s="24" t="str">
        <f>IF(I1248="","",IF(OR('Identificação da EG'!$B$7=0,'Identificação da EG'!$B$7=""),"",Capa!$C$10))</f>
        <v/>
      </c>
      <c r="B1248" s="24" t="str">
        <f>IF(I1248="","",IF(OR('Identificação da EG'!$B$7=0,'Identificação da EG'!$B$7=""),"",'Identificação da EG'!$B$7))</f>
        <v/>
      </c>
      <c r="C1248" s="24" t="str">
        <f>IF(I1248="","",IF(B1248="","",VLOOKUP(B1248,Auxiliar!$DK$23:$DL$45,2,0)))</f>
        <v/>
      </c>
      <c r="D1248" s="24" t="str">
        <f>IF(I1248="","",IF(OR('Identificação da EG'!$B$7=0,'Identificação da EG'!$B$7=""),"","Portugal"))</f>
        <v/>
      </c>
      <c r="E1248" s="24" t="str">
        <f>IF(I1248="","",'Identificação da EG'!$C$7)</f>
        <v/>
      </c>
      <c r="F1248" s="24" t="str">
        <f>IF(I1248="","",'Identificação da EG'!$E$7)</f>
        <v/>
      </c>
      <c r="G1248" s="24" t="str">
        <f t="shared" si="58"/>
        <v/>
      </c>
      <c r="H1248" s="24" t="str">
        <f>IF(I1248="","",'Identificação da EG'!$D$7)</f>
        <v/>
      </c>
      <c r="I1248" s="138" t="str">
        <f t="shared" si="60"/>
        <v/>
      </c>
      <c r="J1248" s="138" t="str">
        <v/>
      </c>
      <c r="K1248" s="138"/>
      <c r="L1248" s="138" t="str">
        <v/>
      </c>
      <c r="M1248" s="138"/>
      <c r="N1248" s="138"/>
      <c r="O1248" s="138" t="str">
        <v/>
      </c>
      <c r="P1248" s="138" t="str">
        <v/>
      </c>
      <c r="Q1248" s="138" t="str">
        <f>IF(L1247="","","Nº de alojamentos abrangidos")</f>
        <v/>
      </c>
      <c r="R1248" s="138" t="str">
        <f t="shared" si="59"/>
        <v/>
      </c>
      <c r="S1248" s="138" t="str" cm="1">
        <f t="array" ref="S1248">IF(ISBLANK(INDEX('Infraestruturas Recolha'!$AP$31:$AT$105,INT((ROWS($B$1:B272)-1)/5)+1,MOD(ROWS($B$1:B272)-1,5)+1)),"",INDEX('Infraestruturas Recolha'!$AP$31:$AT$105,INT((ROWS($B$1:B272)-1)/5)+1,MOD(ROWS($B$1:B272)-1,5)+1))</f>
        <v/>
      </c>
      <c r="T1248" s="138" t="str">
        <f>IF(OR(L1248="",'Infraestruturas Recolha'!$AQ$108="",'Infraestruturas Recolha'!$AQ$108="(máximo 300 carateres)"),"",'Infraestruturas Recolha'!$AQ$108)</f>
        <v/>
      </c>
    </row>
    <row r="1249" spans="1:20">
      <c r="A1249" s="24" t="str">
        <f>IF(I1249="","",IF(OR('Identificação da EG'!$B$7=0,'Identificação da EG'!$B$7=""),"",Capa!$C$10))</f>
        <v/>
      </c>
      <c r="B1249" s="24" t="str">
        <f>IF(I1249="","",IF(OR('Identificação da EG'!$B$7=0,'Identificação da EG'!$B$7=""),"",'Identificação da EG'!$B$7))</f>
        <v/>
      </c>
      <c r="C1249" s="24" t="str">
        <f>IF(I1249="","",IF(B1249="","",VLOOKUP(B1249,Auxiliar!$DK$23:$DL$45,2,0)))</f>
        <v/>
      </c>
      <c r="D1249" s="24" t="str">
        <f>IF(I1249="","",IF(OR('Identificação da EG'!$B$7=0,'Identificação da EG'!$B$7=""),"","Portugal"))</f>
        <v/>
      </c>
      <c r="E1249" s="24" t="str">
        <f>IF(I1249="","",'Identificação da EG'!$C$7)</f>
        <v/>
      </c>
      <c r="F1249" s="24" t="str">
        <f>IF(I1249="","",'Identificação da EG'!$E$7)</f>
        <v/>
      </c>
      <c r="G1249" s="24" t="str">
        <f t="shared" si="58"/>
        <v/>
      </c>
      <c r="H1249" s="24" t="str">
        <f>IF(I1249="","",'Identificação da EG'!$D$7)</f>
        <v/>
      </c>
      <c r="I1249" s="138" t="str">
        <f t="shared" si="60"/>
        <v/>
      </c>
      <c r="J1249" s="138" t="str">
        <v/>
      </c>
      <c r="K1249" s="138"/>
      <c r="L1249" s="138" t="str">
        <v/>
      </c>
      <c r="M1249" s="138"/>
      <c r="N1249" s="138"/>
      <c r="O1249" s="138" t="str">
        <v/>
      </c>
      <c r="P1249" s="138" t="str">
        <v/>
      </c>
      <c r="Q1249" s="138" t="str">
        <f>IF(L1247="","","Nº de estabelecimentos abrangidos")</f>
        <v/>
      </c>
      <c r="R1249" s="138" t="str">
        <f t="shared" si="59"/>
        <v/>
      </c>
      <c r="S1249" s="138" t="str" cm="1">
        <f t="array" ref="S1249">IF(ISBLANK(INDEX('Infraestruturas Recolha'!$AP$31:$AT$105,INT((ROWS($B$1:B273)-1)/5)+1,MOD(ROWS($B$1:B273)-1,5)+1)),"",INDEX('Infraestruturas Recolha'!$AP$31:$AT$105,INT((ROWS($B$1:B273)-1)/5)+1,MOD(ROWS($B$1:B273)-1,5)+1))</f>
        <v/>
      </c>
      <c r="T1249" s="138" t="str">
        <f>IF(OR(L1249="",'Infraestruturas Recolha'!$AQ$108="",'Infraestruturas Recolha'!$AQ$108="(máximo 300 carateres)"),"",'Infraestruturas Recolha'!$AQ$108)</f>
        <v/>
      </c>
    </row>
    <row r="1250" spans="1:20">
      <c r="A1250" s="24" t="str">
        <f>IF(I1250="","",IF(OR('Identificação da EG'!$B$7=0,'Identificação da EG'!$B$7=""),"",Capa!$C$10))</f>
        <v/>
      </c>
      <c r="B1250" s="24" t="str">
        <f>IF(I1250="","",IF(OR('Identificação da EG'!$B$7=0,'Identificação da EG'!$B$7=""),"",'Identificação da EG'!$B$7))</f>
        <v/>
      </c>
      <c r="C1250" s="24" t="str">
        <f>IF(I1250="","",IF(B1250="","",VLOOKUP(B1250,Auxiliar!$DK$23:$DL$45,2,0)))</f>
        <v/>
      </c>
      <c r="D1250" s="24" t="str">
        <f>IF(I1250="","",IF(OR('Identificação da EG'!$B$7=0,'Identificação da EG'!$B$7=""),"","Portugal"))</f>
        <v/>
      </c>
      <c r="E1250" s="24" t="str">
        <f>IF(I1250="","",'Identificação da EG'!$C$7)</f>
        <v/>
      </c>
      <c r="F1250" s="24" t="str">
        <f>IF(I1250="","",'Identificação da EG'!$E$7)</f>
        <v/>
      </c>
      <c r="G1250" s="24" t="str">
        <f t="shared" si="58"/>
        <v/>
      </c>
      <c r="H1250" s="24" t="str">
        <f>IF(I1250="","",'Identificação da EG'!$D$7)</f>
        <v/>
      </c>
      <c r="I1250" s="138" t="str">
        <f t="shared" si="60"/>
        <v/>
      </c>
      <c r="J1250" s="138" t="str">
        <v/>
      </c>
      <c r="K1250" s="138"/>
      <c r="L1250" s="138" t="str">
        <v/>
      </c>
      <c r="M1250" s="138"/>
      <c r="N1250" s="138"/>
      <c r="O1250" s="138" t="str">
        <v/>
      </c>
      <c r="P1250" s="138" t="str">
        <v/>
      </c>
      <c r="Q1250" s="138" t="str">
        <f>IF(L1248="","","Nº de alojamentos participantes")</f>
        <v/>
      </c>
      <c r="R1250" s="138" t="str">
        <f t="shared" si="59"/>
        <v/>
      </c>
      <c r="S1250" s="138" t="str" cm="1">
        <f t="array" ref="S1250">IF(ISBLANK(INDEX('Infraestruturas Recolha'!$AP$31:$AT$105,INT((ROWS($B$1:B274)-1)/5)+1,MOD(ROWS($B$1:B274)-1,5)+1)),"",INDEX('Infraestruturas Recolha'!$AP$31:$AT$105,INT((ROWS($B$1:B274)-1)/5)+1,MOD(ROWS($B$1:B274)-1,5)+1))</f>
        <v/>
      </c>
      <c r="T1250" s="138" t="str">
        <f>IF(OR(L1250="",'Infraestruturas Recolha'!$AQ$108="",'Infraestruturas Recolha'!$AQ$108="(máximo 300 carateres)"),"",'Infraestruturas Recolha'!$AQ$108)</f>
        <v/>
      </c>
    </row>
    <row r="1251" spans="1:20">
      <c r="A1251" s="24" t="str">
        <f>IF(I1251="","",IF(OR('Identificação da EG'!$B$7=0,'Identificação da EG'!$B$7=""),"",Capa!$C$10))</f>
        <v/>
      </c>
      <c r="B1251" s="24" t="str">
        <f>IF(I1251="","",IF(OR('Identificação da EG'!$B$7=0,'Identificação da EG'!$B$7=""),"",'Identificação da EG'!$B$7))</f>
        <v/>
      </c>
      <c r="C1251" s="24" t="str">
        <f>IF(I1251="","",IF(B1251="","",VLOOKUP(B1251,Auxiliar!$DK$23:$DL$45,2,0)))</f>
        <v/>
      </c>
      <c r="D1251" s="24" t="str">
        <f>IF(I1251="","",IF(OR('Identificação da EG'!$B$7=0,'Identificação da EG'!$B$7=""),"","Portugal"))</f>
        <v/>
      </c>
      <c r="E1251" s="24" t="str">
        <f>IF(I1251="","",'Identificação da EG'!$C$7)</f>
        <v/>
      </c>
      <c r="F1251" s="24" t="str">
        <f>IF(I1251="","",'Identificação da EG'!$E$7)</f>
        <v/>
      </c>
      <c r="G1251" s="24" t="str">
        <f t="shared" si="58"/>
        <v/>
      </c>
      <c r="H1251" s="24" t="str">
        <f>IF(I1251="","",'Identificação da EG'!$D$7)</f>
        <v/>
      </c>
      <c r="I1251" s="138" t="str">
        <f t="shared" si="60"/>
        <v/>
      </c>
      <c r="J1251" s="138" t="str">
        <v/>
      </c>
      <c r="K1251" s="138"/>
      <c r="L1251" s="138" t="str">
        <v/>
      </c>
      <c r="M1251" s="138"/>
      <c r="N1251" s="138"/>
      <c r="O1251" s="138" t="str">
        <v/>
      </c>
      <c r="P1251" s="138" t="str">
        <v/>
      </c>
      <c r="Q1251" s="138" t="str">
        <f>IF(L1249="","","Nº de estabelecimentos participantes")</f>
        <v/>
      </c>
      <c r="R1251" s="138" t="str">
        <f t="shared" si="59"/>
        <v/>
      </c>
      <c r="S1251" s="138" t="str" cm="1">
        <f t="array" ref="S1251">IF(ISBLANK(INDEX('Infraestruturas Recolha'!$AP$31:$AT$105,INT((ROWS($B$1:B275)-1)/5)+1,MOD(ROWS($B$1:B275)-1,5)+1)),"",INDEX('Infraestruturas Recolha'!$AP$31:$AT$105,INT((ROWS($B$1:B275)-1)/5)+1,MOD(ROWS($B$1:B275)-1,5)+1))</f>
        <v/>
      </c>
      <c r="T1251" s="138" t="str">
        <f>IF(OR(L1251="",'Infraestruturas Recolha'!$AQ$108="",'Infraestruturas Recolha'!$AQ$108="(máximo 300 carateres)"),"",'Infraestruturas Recolha'!$AQ$108)</f>
        <v/>
      </c>
    </row>
    <row r="1252" spans="1:20">
      <c r="A1252" s="24" t="str">
        <f>IF(I1252="","",IF(OR('Identificação da EG'!$B$7=0,'Identificação da EG'!$B$7=""),"",Capa!$C$10))</f>
        <v/>
      </c>
      <c r="B1252" s="24" t="str">
        <f>IF(I1252="","",IF(OR('Identificação da EG'!$B$7=0,'Identificação da EG'!$B$7=""),"",'Identificação da EG'!$B$7))</f>
        <v/>
      </c>
      <c r="C1252" s="24" t="str">
        <f>IF(I1252="","",IF(B1252="","",VLOOKUP(B1252,Auxiliar!$DK$23:$DL$45,2,0)))</f>
        <v/>
      </c>
      <c r="D1252" s="24" t="str">
        <f>IF(I1252="","",IF(OR('Identificação da EG'!$B$7=0,'Identificação da EG'!$B$7=""),"","Portugal"))</f>
        <v/>
      </c>
      <c r="E1252" s="24" t="str">
        <f>IF(I1252="","",'Identificação da EG'!$C$7)</f>
        <v/>
      </c>
      <c r="F1252" s="24" t="str">
        <f>IF(I1252="","",'Identificação da EG'!$E$7)</f>
        <v/>
      </c>
      <c r="G1252" s="24" t="str">
        <f t="shared" si="58"/>
        <v/>
      </c>
      <c r="H1252" s="24" t="str">
        <f>IF(I1252="","",'Identificação da EG'!$D$7)</f>
        <v/>
      </c>
      <c r="I1252" s="138" t="str">
        <f t="shared" si="60"/>
        <v/>
      </c>
      <c r="J1252" s="138" t="str">
        <v/>
      </c>
      <c r="K1252" s="138"/>
      <c r="L1252" s="138" t="str">
        <v/>
      </c>
      <c r="M1252" s="138"/>
      <c r="N1252" s="138"/>
      <c r="O1252" s="138" t="str">
        <v/>
      </c>
      <c r="P1252" s="138" t="str">
        <v/>
      </c>
      <c r="Q1252" s="138" t="str">
        <f>IF(L1252="","","Nº de pontos de recolha")</f>
        <v/>
      </c>
      <c r="R1252" s="138" t="str">
        <f t="shared" si="59"/>
        <v/>
      </c>
      <c r="S1252" s="138" t="str" cm="1">
        <f t="array" ref="S1252">IF(ISBLANK(INDEX('Infraestruturas Recolha'!$AP$31:$AT$105,INT((ROWS($B$1:B276)-1)/5)+1,MOD(ROWS($B$1:B276)-1,5)+1)),"",INDEX('Infraestruturas Recolha'!$AP$31:$AT$105,INT((ROWS($B$1:B276)-1)/5)+1,MOD(ROWS($B$1:B276)-1,5)+1))</f>
        <v/>
      </c>
      <c r="T1252" s="138" t="str">
        <f>IF(OR(L1252="",'Infraestruturas Recolha'!$AQ$108="",'Infraestruturas Recolha'!$AQ$108="(máximo 300 carateres)"),"",'Infraestruturas Recolha'!$AQ$108)</f>
        <v/>
      </c>
    </row>
    <row r="1253" spans="1:20">
      <c r="A1253" s="24" t="str">
        <f>IF(I1253="","",IF(OR('Identificação da EG'!$B$7=0,'Identificação da EG'!$B$7=""),"",Capa!$C$10))</f>
        <v/>
      </c>
      <c r="B1253" s="24" t="str">
        <f>IF(I1253="","",IF(OR('Identificação da EG'!$B$7=0,'Identificação da EG'!$B$7=""),"",'Identificação da EG'!$B$7))</f>
        <v/>
      </c>
      <c r="C1253" s="24" t="str">
        <f>IF(I1253="","",IF(B1253="","",VLOOKUP(B1253,Auxiliar!$DK$23:$DL$45,2,0)))</f>
        <v/>
      </c>
      <c r="D1253" s="24" t="str">
        <f>IF(I1253="","",IF(OR('Identificação da EG'!$B$7=0,'Identificação da EG'!$B$7=""),"","Portugal"))</f>
        <v/>
      </c>
      <c r="E1253" s="24" t="str">
        <f>IF(I1253="","",'Identificação da EG'!$C$7)</f>
        <v/>
      </c>
      <c r="F1253" s="24" t="str">
        <f>IF(I1253="","",'Identificação da EG'!$E$7)</f>
        <v/>
      </c>
      <c r="G1253" s="24" t="str">
        <f t="shared" si="58"/>
        <v/>
      </c>
      <c r="H1253" s="24" t="str">
        <f>IF(I1253="","",'Identificação da EG'!$D$7)</f>
        <v/>
      </c>
      <c r="I1253" s="138" t="str">
        <f t="shared" si="60"/>
        <v/>
      </c>
      <c r="J1253" s="138" t="str">
        <v/>
      </c>
      <c r="K1253" s="138"/>
      <c r="L1253" s="138" t="str">
        <v/>
      </c>
      <c r="M1253" s="138"/>
      <c r="N1253" s="138"/>
      <c r="O1253" s="138" t="str">
        <v/>
      </c>
      <c r="P1253" s="138" t="str">
        <v/>
      </c>
      <c r="Q1253" s="138" t="str">
        <f>IF(L1252="","","Nº de alojamentos abrangidos")</f>
        <v/>
      </c>
      <c r="R1253" s="138" t="str">
        <f t="shared" si="59"/>
        <v/>
      </c>
      <c r="S1253" s="138" t="str" cm="1">
        <f t="array" ref="S1253">IF(ISBLANK(INDEX('Infraestruturas Recolha'!$AP$31:$AT$105,INT((ROWS($B$1:B277)-1)/5)+1,MOD(ROWS($B$1:B277)-1,5)+1)),"",INDEX('Infraestruturas Recolha'!$AP$31:$AT$105,INT((ROWS($B$1:B277)-1)/5)+1,MOD(ROWS($B$1:B277)-1,5)+1))</f>
        <v/>
      </c>
      <c r="T1253" s="138" t="str">
        <f>IF(OR(L1253="",'Infraestruturas Recolha'!$AQ$108="",'Infraestruturas Recolha'!$AQ$108="(máximo 300 carateres)"),"",'Infraestruturas Recolha'!$AQ$108)</f>
        <v/>
      </c>
    </row>
    <row r="1254" spans="1:20">
      <c r="A1254" s="24" t="str">
        <f>IF(I1254="","",IF(OR('Identificação da EG'!$B$7=0,'Identificação da EG'!$B$7=""),"",Capa!$C$10))</f>
        <v/>
      </c>
      <c r="B1254" s="24" t="str">
        <f>IF(I1254="","",IF(OR('Identificação da EG'!$B$7=0,'Identificação da EG'!$B$7=""),"",'Identificação da EG'!$B$7))</f>
        <v/>
      </c>
      <c r="C1254" s="24" t="str">
        <f>IF(I1254="","",IF(B1254="","",VLOOKUP(B1254,Auxiliar!$DK$23:$DL$45,2,0)))</f>
        <v/>
      </c>
      <c r="D1254" s="24" t="str">
        <f>IF(I1254="","",IF(OR('Identificação da EG'!$B$7=0,'Identificação da EG'!$B$7=""),"","Portugal"))</f>
        <v/>
      </c>
      <c r="E1254" s="24" t="str">
        <f>IF(I1254="","",'Identificação da EG'!$C$7)</f>
        <v/>
      </c>
      <c r="F1254" s="24" t="str">
        <f>IF(I1254="","",'Identificação da EG'!$E$7)</f>
        <v/>
      </c>
      <c r="G1254" s="24" t="str">
        <f t="shared" si="58"/>
        <v/>
      </c>
      <c r="H1254" s="24" t="str">
        <f>IF(I1254="","",'Identificação da EG'!$D$7)</f>
        <v/>
      </c>
      <c r="I1254" s="138" t="str">
        <f t="shared" si="60"/>
        <v/>
      </c>
      <c r="J1254" s="138" t="str">
        <v/>
      </c>
      <c r="K1254" s="138"/>
      <c r="L1254" s="138" t="str">
        <v/>
      </c>
      <c r="M1254" s="138"/>
      <c r="N1254" s="138"/>
      <c r="O1254" s="138" t="str">
        <v/>
      </c>
      <c r="P1254" s="138" t="str">
        <v/>
      </c>
      <c r="Q1254" s="138" t="str">
        <f>IF(L1252="","","Nº de estabelecimentos abrangidos")</f>
        <v/>
      </c>
      <c r="R1254" s="138" t="str">
        <f t="shared" si="59"/>
        <v/>
      </c>
      <c r="S1254" s="138" t="str" cm="1">
        <f t="array" ref="S1254">IF(ISBLANK(INDEX('Infraestruturas Recolha'!$AP$31:$AT$105,INT((ROWS($B$1:B278)-1)/5)+1,MOD(ROWS($B$1:B278)-1,5)+1)),"",INDEX('Infraestruturas Recolha'!$AP$31:$AT$105,INT((ROWS($B$1:B278)-1)/5)+1,MOD(ROWS($B$1:B278)-1,5)+1))</f>
        <v/>
      </c>
      <c r="T1254" s="138" t="str">
        <f>IF(OR(L1254="",'Infraestruturas Recolha'!$AQ$108="",'Infraestruturas Recolha'!$AQ$108="(máximo 300 carateres)"),"",'Infraestruturas Recolha'!$AQ$108)</f>
        <v/>
      </c>
    </row>
    <row r="1255" spans="1:20">
      <c r="A1255" s="24" t="str">
        <f>IF(I1255="","",IF(OR('Identificação da EG'!$B$7=0,'Identificação da EG'!$B$7=""),"",Capa!$C$10))</f>
        <v/>
      </c>
      <c r="B1255" s="24" t="str">
        <f>IF(I1255="","",IF(OR('Identificação da EG'!$B$7=0,'Identificação da EG'!$B$7=""),"",'Identificação da EG'!$B$7))</f>
        <v/>
      </c>
      <c r="C1255" s="24" t="str">
        <f>IF(I1255="","",IF(B1255="","",VLOOKUP(B1255,Auxiliar!$DK$23:$DL$45,2,0)))</f>
        <v/>
      </c>
      <c r="D1255" s="24" t="str">
        <f>IF(I1255="","",IF(OR('Identificação da EG'!$B$7=0,'Identificação da EG'!$B$7=""),"","Portugal"))</f>
        <v/>
      </c>
      <c r="E1255" s="24" t="str">
        <f>IF(I1255="","",'Identificação da EG'!$C$7)</f>
        <v/>
      </c>
      <c r="F1255" s="24" t="str">
        <f>IF(I1255="","",'Identificação da EG'!$E$7)</f>
        <v/>
      </c>
      <c r="G1255" s="24" t="str">
        <f t="shared" si="58"/>
        <v/>
      </c>
      <c r="H1255" s="24" t="str">
        <f>IF(I1255="","",'Identificação da EG'!$D$7)</f>
        <v/>
      </c>
      <c r="I1255" s="138" t="str">
        <f t="shared" si="60"/>
        <v/>
      </c>
      <c r="J1255" s="138" t="str">
        <v/>
      </c>
      <c r="K1255" s="138"/>
      <c r="L1255" s="138" t="str">
        <v/>
      </c>
      <c r="M1255" s="138"/>
      <c r="N1255" s="138"/>
      <c r="O1255" s="138" t="str">
        <v/>
      </c>
      <c r="P1255" s="138" t="str">
        <v/>
      </c>
      <c r="Q1255" s="138" t="str">
        <f>IF(L1253="","","Nº de alojamentos participantes")</f>
        <v/>
      </c>
      <c r="R1255" s="138" t="str">
        <f t="shared" si="59"/>
        <v/>
      </c>
      <c r="S1255" s="138" t="str" cm="1">
        <f t="array" ref="S1255">IF(ISBLANK(INDEX('Infraestruturas Recolha'!$AP$31:$AT$105,INT((ROWS($B$1:B279)-1)/5)+1,MOD(ROWS($B$1:B279)-1,5)+1)),"",INDEX('Infraestruturas Recolha'!$AP$31:$AT$105,INT((ROWS($B$1:B279)-1)/5)+1,MOD(ROWS($B$1:B279)-1,5)+1))</f>
        <v/>
      </c>
      <c r="T1255" s="138" t="str">
        <f>IF(OR(L1255="",'Infraestruturas Recolha'!$AQ$108="",'Infraestruturas Recolha'!$AQ$108="(máximo 300 carateres)"),"",'Infraestruturas Recolha'!$AQ$108)</f>
        <v/>
      </c>
    </row>
    <row r="1256" spans="1:20">
      <c r="A1256" s="24" t="str">
        <f>IF(I1256="","",IF(OR('Identificação da EG'!$B$7=0,'Identificação da EG'!$B$7=""),"",Capa!$C$10))</f>
        <v/>
      </c>
      <c r="B1256" s="24" t="str">
        <f>IF(I1256="","",IF(OR('Identificação da EG'!$B$7=0,'Identificação da EG'!$B$7=""),"",'Identificação da EG'!$B$7))</f>
        <v/>
      </c>
      <c r="C1256" s="24" t="str">
        <f>IF(I1256="","",IF(B1256="","",VLOOKUP(B1256,Auxiliar!$DK$23:$DL$45,2,0)))</f>
        <v/>
      </c>
      <c r="D1256" s="24" t="str">
        <f>IF(I1256="","",IF(OR('Identificação da EG'!$B$7=0,'Identificação da EG'!$B$7=""),"","Portugal"))</f>
        <v/>
      </c>
      <c r="E1256" s="24" t="str">
        <f>IF(I1256="","",'Identificação da EG'!$C$7)</f>
        <v/>
      </c>
      <c r="F1256" s="24" t="str">
        <f>IF(I1256="","",'Identificação da EG'!$E$7)</f>
        <v/>
      </c>
      <c r="G1256" s="24" t="str">
        <f t="shared" si="58"/>
        <v/>
      </c>
      <c r="H1256" s="24" t="str">
        <f>IF(I1256="","",'Identificação da EG'!$D$7)</f>
        <v/>
      </c>
      <c r="I1256" s="138" t="str">
        <f t="shared" si="60"/>
        <v/>
      </c>
      <c r="J1256" s="138" t="str">
        <v/>
      </c>
      <c r="K1256" s="138"/>
      <c r="L1256" s="138" t="str">
        <v/>
      </c>
      <c r="M1256" s="138"/>
      <c r="N1256" s="138"/>
      <c r="O1256" s="138" t="str">
        <v/>
      </c>
      <c r="P1256" s="138" t="str">
        <v/>
      </c>
      <c r="Q1256" s="138" t="str">
        <f>IF(L1254="","","Nº de estabelecimentos participantes")</f>
        <v/>
      </c>
      <c r="R1256" s="138" t="str">
        <f t="shared" si="59"/>
        <v/>
      </c>
      <c r="S1256" s="138" t="str" cm="1">
        <f t="array" ref="S1256">IF(ISBLANK(INDEX('Infraestruturas Recolha'!$AP$31:$AT$105,INT((ROWS($B$1:B280)-1)/5)+1,MOD(ROWS($B$1:B280)-1,5)+1)),"",INDEX('Infraestruturas Recolha'!$AP$31:$AT$105,INT((ROWS($B$1:B280)-1)/5)+1,MOD(ROWS($B$1:B280)-1,5)+1))</f>
        <v/>
      </c>
      <c r="T1256" s="138" t="str">
        <f>IF(OR(L1256="",'Infraestruturas Recolha'!$AQ$108="",'Infraestruturas Recolha'!$AQ$108="(máximo 300 carateres)"),"",'Infraestruturas Recolha'!$AQ$108)</f>
        <v/>
      </c>
    </row>
    <row r="1257" spans="1:20">
      <c r="A1257" s="24" t="str">
        <f>IF(I1257="","",IF(OR('Identificação da EG'!$B$7=0,'Identificação da EG'!$B$7=""),"",Capa!$C$10))</f>
        <v/>
      </c>
      <c r="B1257" s="24" t="str">
        <f>IF(I1257="","",IF(OR('Identificação da EG'!$B$7=0,'Identificação da EG'!$B$7=""),"",'Identificação da EG'!$B$7))</f>
        <v/>
      </c>
      <c r="C1257" s="24" t="str">
        <f>IF(I1257="","",IF(B1257="","",VLOOKUP(B1257,Auxiliar!$DK$23:$DL$45,2,0)))</f>
        <v/>
      </c>
      <c r="D1257" s="24" t="str">
        <f>IF(I1257="","",IF(OR('Identificação da EG'!$B$7=0,'Identificação da EG'!$B$7=""),"","Portugal"))</f>
        <v/>
      </c>
      <c r="E1257" s="24" t="str">
        <f>IF(I1257="","",'Identificação da EG'!$C$7)</f>
        <v/>
      </c>
      <c r="F1257" s="24" t="str">
        <f>IF(I1257="","",'Identificação da EG'!$E$7)</f>
        <v/>
      </c>
      <c r="G1257" s="24" t="str">
        <f t="shared" si="58"/>
        <v/>
      </c>
      <c r="H1257" s="24" t="str">
        <f>IF(I1257="","",'Identificação da EG'!$D$7)</f>
        <v/>
      </c>
      <c r="I1257" s="138" t="str">
        <f t="shared" si="60"/>
        <v/>
      </c>
      <c r="J1257" s="138" t="str">
        <v/>
      </c>
      <c r="K1257" s="138"/>
      <c r="L1257" s="138" t="str">
        <v/>
      </c>
      <c r="M1257" s="138"/>
      <c r="N1257" s="138"/>
      <c r="O1257" s="138" t="str">
        <v/>
      </c>
      <c r="P1257" s="138" t="str">
        <v/>
      </c>
      <c r="Q1257" s="138" t="str">
        <f>IF(L1257="","","Nº de pontos de recolha")</f>
        <v/>
      </c>
      <c r="R1257" s="138" t="str">
        <f t="shared" si="59"/>
        <v/>
      </c>
      <c r="S1257" s="138" t="str" cm="1">
        <f t="array" ref="S1257">IF(ISBLANK(INDEX('Infraestruturas Recolha'!$AP$31:$AT$105,INT((ROWS($B$1:B281)-1)/5)+1,MOD(ROWS($B$1:B281)-1,5)+1)),"",INDEX('Infraestruturas Recolha'!$AP$31:$AT$105,INT((ROWS($B$1:B281)-1)/5)+1,MOD(ROWS($B$1:B281)-1,5)+1))</f>
        <v/>
      </c>
      <c r="T1257" s="138" t="str">
        <f>IF(OR(L1257="",'Infraestruturas Recolha'!$AQ$108="",'Infraestruturas Recolha'!$AQ$108="(máximo 300 carateres)"),"",'Infraestruturas Recolha'!$AQ$108)</f>
        <v/>
      </c>
    </row>
    <row r="1258" spans="1:20">
      <c r="A1258" s="24" t="str">
        <f>IF(I1258="","",IF(OR('Identificação da EG'!$B$7=0,'Identificação da EG'!$B$7=""),"",Capa!$C$10))</f>
        <v/>
      </c>
      <c r="B1258" s="24" t="str">
        <f>IF(I1258="","",IF(OR('Identificação da EG'!$B$7=0,'Identificação da EG'!$B$7=""),"",'Identificação da EG'!$B$7))</f>
        <v/>
      </c>
      <c r="C1258" s="24" t="str">
        <f>IF(I1258="","",IF(B1258="","",VLOOKUP(B1258,Auxiliar!$DK$23:$DL$45,2,0)))</f>
        <v/>
      </c>
      <c r="D1258" s="24" t="str">
        <f>IF(I1258="","",IF(OR('Identificação da EG'!$B$7=0,'Identificação da EG'!$B$7=""),"","Portugal"))</f>
        <v/>
      </c>
      <c r="E1258" s="24" t="str">
        <f>IF(I1258="","",'Identificação da EG'!$C$7)</f>
        <v/>
      </c>
      <c r="F1258" s="24" t="str">
        <f>IF(I1258="","",'Identificação da EG'!$E$7)</f>
        <v/>
      </c>
      <c r="G1258" s="24" t="str">
        <f t="shared" si="58"/>
        <v/>
      </c>
      <c r="H1258" s="24" t="str">
        <f>IF(I1258="","",'Identificação da EG'!$D$7)</f>
        <v/>
      </c>
      <c r="I1258" s="138" t="str">
        <f t="shared" si="60"/>
        <v/>
      </c>
      <c r="J1258" s="138" t="str">
        <v/>
      </c>
      <c r="K1258" s="138"/>
      <c r="L1258" s="138" t="str">
        <v/>
      </c>
      <c r="M1258" s="138"/>
      <c r="N1258" s="138"/>
      <c r="O1258" s="138" t="str">
        <v/>
      </c>
      <c r="P1258" s="138" t="str">
        <v/>
      </c>
      <c r="Q1258" s="138" t="str">
        <f>IF(L1257="","","Nº de alojamentos abrangidos")</f>
        <v/>
      </c>
      <c r="R1258" s="138" t="str">
        <f t="shared" si="59"/>
        <v/>
      </c>
      <c r="S1258" s="138" t="str" cm="1">
        <f t="array" ref="S1258">IF(ISBLANK(INDEX('Infraestruturas Recolha'!$AP$31:$AT$105,INT((ROWS($B$1:B282)-1)/5)+1,MOD(ROWS($B$1:B282)-1,5)+1)),"",INDEX('Infraestruturas Recolha'!$AP$31:$AT$105,INT((ROWS($B$1:B282)-1)/5)+1,MOD(ROWS($B$1:B282)-1,5)+1))</f>
        <v/>
      </c>
      <c r="T1258" s="138" t="str">
        <f>IF(OR(L1258="",'Infraestruturas Recolha'!$AQ$108="",'Infraestruturas Recolha'!$AQ$108="(máximo 300 carateres)"),"",'Infraestruturas Recolha'!$AQ$108)</f>
        <v/>
      </c>
    </row>
    <row r="1259" spans="1:20">
      <c r="A1259" s="24" t="str">
        <f>IF(I1259="","",IF(OR('Identificação da EG'!$B$7=0,'Identificação da EG'!$B$7=""),"",Capa!$C$10))</f>
        <v/>
      </c>
      <c r="B1259" s="24" t="str">
        <f>IF(I1259="","",IF(OR('Identificação da EG'!$B$7=0,'Identificação da EG'!$B$7=""),"",'Identificação da EG'!$B$7))</f>
        <v/>
      </c>
      <c r="C1259" s="24" t="str">
        <f>IF(I1259="","",IF(B1259="","",VLOOKUP(B1259,Auxiliar!$DK$23:$DL$45,2,0)))</f>
        <v/>
      </c>
      <c r="D1259" s="24" t="str">
        <f>IF(I1259="","",IF(OR('Identificação da EG'!$B$7=0,'Identificação da EG'!$B$7=""),"","Portugal"))</f>
        <v/>
      </c>
      <c r="E1259" s="24" t="str">
        <f>IF(I1259="","",'Identificação da EG'!$C$7)</f>
        <v/>
      </c>
      <c r="F1259" s="24" t="str">
        <f>IF(I1259="","",'Identificação da EG'!$E$7)</f>
        <v/>
      </c>
      <c r="G1259" s="24" t="str">
        <f t="shared" si="58"/>
        <v/>
      </c>
      <c r="H1259" s="24" t="str">
        <f>IF(I1259="","",'Identificação da EG'!$D$7)</f>
        <v/>
      </c>
      <c r="I1259" s="138" t="str">
        <f t="shared" si="60"/>
        <v/>
      </c>
      <c r="J1259" s="138" t="str">
        <v/>
      </c>
      <c r="K1259" s="138"/>
      <c r="L1259" s="138" t="str">
        <v/>
      </c>
      <c r="M1259" s="138"/>
      <c r="N1259" s="138"/>
      <c r="O1259" s="138" t="str">
        <v/>
      </c>
      <c r="P1259" s="138" t="str">
        <v/>
      </c>
      <c r="Q1259" s="138" t="str">
        <f>IF(L1257="","","Nº de estabelecimentos abrangidos")</f>
        <v/>
      </c>
      <c r="R1259" s="138" t="str">
        <f t="shared" si="59"/>
        <v/>
      </c>
      <c r="S1259" s="138" t="str" cm="1">
        <f t="array" ref="S1259">IF(ISBLANK(INDEX('Infraestruturas Recolha'!$AP$31:$AT$105,INT((ROWS($B$1:B283)-1)/5)+1,MOD(ROWS($B$1:B283)-1,5)+1)),"",INDEX('Infraestruturas Recolha'!$AP$31:$AT$105,INT((ROWS($B$1:B283)-1)/5)+1,MOD(ROWS($B$1:B283)-1,5)+1))</f>
        <v/>
      </c>
      <c r="T1259" s="138" t="str">
        <f>IF(OR(L1259="",'Infraestruturas Recolha'!$AQ$108="",'Infraestruturas Recolha'!$AQ$108="(máximo 300 carateres)"),"",'Infraestruturas Recolha'!$AQ$108)</f>
        <v/>
      </c>
    </row>
    <row r="1260" spans="1:20">
      <c r="A1260" s="24" t="str">
        <f>IF(I1260="","",IF(OR('Identificação da EG'!$B$7=0,'Identificação da EG'!$B$7=""),"",Capa!$C$10))</f>
        <v/>
      </c>
      <c r="B1260" s="24" t="str">
        <f>IF(I1260="","",IF(OR('Identificação da EG'!$B$7=0,'Identificação da EG'!$B$7=""),"",'Identificação da EG'!$B$7))</f>
        <v/>
      </c>
      <c r="C1260" s="24" t="str">
        <f>IF(I1260="","",IF(B1260="","",VLOOKUP(B1260,Auxiliar!$DK$23:$DL$45,2,0)))</f>
        <v/>
      </c>
      <c r="D1260" s="24" t="str">
        <f>IF(I1260="","",IF(OR('Identificação da EG'!$B$7=0,'Identificação da EG'!$B$7=""),"","Portugal"))</f>
        <v/>
      </c>
      <c r="E1260" s="24" t="str">
        <f>IF(I1260="","",'Identificação da EG'!$C$7)</f>
        <v/>
      </c>
      <c r="F1260" s="24" t="str">
        <f>IF(I1260="","",'Identificação da EG'!$E$7)</f>
        <v/>
      </c>
      <c r="G1260" s="24" t="str">
        <f t="shared" si="58"/>
        <v/>
      </c>
      <c r="H1260" s="24" t="str">
        <f>IF(I1260="","",'Identificação da EG'!$D$7)</f>
        <v/>
      </c>
      <c r="I1260" s="138" t="str">
        <f t="shared" si="60"/>
        <v/>
      </c>
      <c r="J1260" s="138" t="str">
        <v/>
      </c>
      <c r="K1260" s="138"/>
      <c r="L1260" s="138" t="str">
        <v/>
      </c>
      <c r="M1260" s="138"/>
      <c r="N1260" s="138"/>
      <c r="O1260" s="138" t="str">
        <v/>
      </c>
      <c r="P1260" s="138" t="str">
        <v/>
      </c>
      <c r="Q1260" s="138" t="str">
        <f>IF(L1258="","","Nº de alojamentos participantes")</f>
        <v/>
      </c>
      <c r="R1260" s="138" t="str">
        <f t="shared" si="59"/>
        <v/>
      </c>
      <c r="S1260" s="138" t="str" cm="1">
        <f t="array" ref="S1260">IF(ISBLANK(INDEX('Infraestruturas Recolha'!$AP$31:$AT$105,INT((ROWS($B$1:B284)-1)/5)+1,MOD(ROWS($B$1:B284)-1,5)+1)),"",INDEX('Infraestruturas Recolha'!$AP$31:$AT$105,INT((ROWS($B$1:B284)-1)/5)+1,MOD(ROWS($B$1:B284)-1,5)+1))</f>
        <v/>
      </c>
      <c r="T1260" s="138" t="str">
        <f>IF(OR(L1260="",'Infraestruturas Recolha'!$AQ$108="",'Infraestruturas Recolha'!$AQ$108="(máximo 300 carateres)"),"",'Infraestruturas Recolha'!$AQ$108)</f>
        <v/>
      </c>
    </row>
    <row r="1261" spans="1:20">
      <c r="A1261" s="24" t="str">
        <f>IF(I1261="","",IF(OR('Identificação da EG'!$B$7=0,'Identificação da EG'!$B$7=""),"",Capa!$C$10))</f>
        <v/>
      </c>
      <c r="B1261" s="24" t="str">
        <f>IF(I1261="","",IF(OR('Identificação da EG'!$B$7=0,'Identificação da EG'!$B$7=""),"",'Identificação da EG'!$B$7))</f>
        <v/>
      </c>
      <c r="C1261" s="24" t="str">
        <f>IF(I1261="","",IF(B1261="","",VLOOKUP(B1261,Auxiliar!$DK$23:$DL$45,2,0)))</f>
        <v/>
      </c>
      <c r="D1261" s="24" t="str">
        <f>IF(I1261="","",IF(OR('Identificação da EG'!$B$7=0,'Identificação da EG'!$B$7=""),"","Portugal"))</f>
        <v/>
      </c>
      <c r="E1261" s="24" t="str">
        <f>IF(I1261="","",'Identificação da EG'!$C$7)</f>
        <v/>
      </c>
      <c r="F1261" s="24" t="str">
        <f>IF(I1261="","",'Identificação da EG'!$E$7)</f>
        <v/>
      </c>
      <c r="G1261" s="24" t="str">
        <f t="shared" si="58"/>
        <v/>
      </c>
      <c r="H1261" s="24" t="str">
        <f>IF(I1261="","",'Identificação da EG'!$D$7)</f>
        <v/>
      </c>
      <c r="I1261" s="138" t="str">
        <f t="shared" si="60"/>
        <v/>
      </c>
      <c r="J1261" s="138" t="str">
        <v/>
      </c>
      <c r="K1261" s="138"/>
      <c r="L1261" s="138" t="str">
        <v/>
      </c>
      <c r="M1261" s="138"/>
      <c r="N1261" s="138"/>
      <c r="O1261" s="138" t="str">
        <v/>
      </c>
      <c r="P1261" s="138" t="str">
        <v/>
      </c>
      <c r="Q1261" s="138" t="str">
        <f>IF(L1259="","","Nº de estabelecimentos participantes")</f>
        <v/>
      </c>
      <c r="R1261" s="138" t="str">
        <f t="shared" si="59"/>
        <v/>
      </c>
      <c r="S1261" s="138" t="str" cm="1">
        <f t="array" ref="S1261">IF(ISBLANK(INDEX('Infraestruturas Recolha'!$AP$31:$AT$105,INT((ROWS($B$1:B285)-1)/5)+1,MOD(ROWS($B$1:B285)-1,5)+1)),"",INDEX('Infraestruturas Recolha'!$AP$31:$AT$105,INT((ROWS($B$1:B285)-1)/5)+1,MOD(ROWS($B$1:B285)-1,5)+1))</f>
        <v/>
      </c>
      <c r="T1261" s="138" t="str">
        <f>IF(OR(L1261="",'Infraestruturas Recolha'!$AQ$108="",'Infraestruturas Recolha'!$AQ$108="(máximo 300 carateres)"),"",'Infraestruturas Recolha'!$AQ$108)</f>
        <v/>
      </c>
    </row>
    <row r="1262" spans="1:20">
      <c r="A1262" s="24" t="str">
        <f>IF(I1262="","",IF(OR('Identificação da EG'!$B$7=0,'Identificação da EG'!$B$7=""),"",Capa!$C$10))</f>
        <v/>
      </c>
      <c r="B1262" s="24" t="str">
        <f>IF(I1262="","",IF(OR('Identificação da EG'!$B$7=0,'Identificação da EG'!$B$7=""),"",'Identificação da EG'!$B$7))</f>
        <v/>
      </c>
      <c r="C1262" s="24" t="str">
        <f>IF(I1262="","",IF(B1262="","",VLOOKUP(B1262,Auxiliar!$DK$23:$DL$45,2,0)))</f>
        <v/>
      </c>
      <c r="D1262" s="24" t="str">
        <f>IF(I1262="","",IF(OR('Identificação da EG'!$B$7=0,'Identificação da EG'!$B$7=""),"","Portugal"))</f>
        <v/>
      </c>
      <c r="E1262" s="24" t="str">
        <f>IF(I1262="","",'Identificação da EG'!$C$7)</f>
        <v/>
      </c>
      <c r="F1262" s="24" t="str">
        <f>IF(I1262="","",'Identificação da EG'!$E$7)</f>
        <v/>
      </c>
      <c r="G1262" s="24" t="str">
        <f t="shared" si="58"/>
        <v/>
      </c>
      <c r="H1262" s="24" t="str">
        <f>IF(I1262="","",'Identificação da EG'!$D$7)</f>
        <v/>
      </c>
      <c r="I1262" s="138" t="str">
        <f t="shared" si="60"/>
        <v/>
      </c>
      <c r="J1262" s="138" t="str">
        <v/>
      </c>
      <c r="K1262" s="138"/>
      <c r="L1262" s="138" t="str">
        <v/>
      </c>
      <c r="M1262" s="138"/>
      <c r="N1262" s="138"/>
      <c r="O1262" s="138" t="str">
        <v/>
      </c>
      <c r="P1262" s="138" t="str">
        <v/>
      </c>
      <c r="Q1262" s="138" t="str">
        <f>IF(L1262="","","Nº de pontos de recolha")</f>
        <v/>
      </c>
      <c r="R1262" s="138" t="str">
        <f t="shared" si="59"/>
        <v/>
      </c>
      <c r="S1262" s="138" t="str" cm="1">
        <f t="array" ref="S1262">IF(ISBLANK(INDEX('Infraestruturas Recolha'!$AP$31:$AT$105,INT((ROWS($B$1:B286)-1)/5)+1,MOD(ROWS($B$1:B286)-1,5)+1)),"",INDEX('Infraestruturas Recolha'!$AP$31:$AT$105,INT((ROWS($B$1:B286)-1)/5)+1,MOD(ROWS($B$1:B286)-1,5)+1))</f>
        <v/>
      </c>
      <c r="T1262" s="138" t="str">
        <f>IF(OR(L1262="",'Infraestruturas Recolha'!$AQ$108="",'Infraestruturas Recolha'!$AQ$108="(máximo 300 carateres)"),"",'Infraestruturas Recolha'!$AQ$108)</f>
        <v/>
      </c>
    </row>
    <row r="1263" spans="1:20">
      <c r="A1263" s="24" t="str">
        <f>IF(I1263="","",IF(OR('Identificação da EG'!$B$7=0,'Identificação da EG'!$B$7=""),"",Capa!$C$10))</f>
        <v/>
      </c>
      <c r="B1263" s="24" t="str">
        <f>IF(I1263="","",IF(OR('Identificação da EG'!$B$7=0,'Identificação da EG'!$B$7=""),"",'Identificação da EG'!$B$7))</f>
        <v/>
      </c>
      <c r="C1263" s="24" t="str">
        <f>IF(I1263="","",IF(B1263="","",VLOOKUP(B1263,Auxiliar!$DK$23:$DL$45,2,0)))</f>
        <v/>
      </c>
      <c r="D1263" s="24" t="str">
        <f>IF(I1263="","",IF(OR('Identificação da EG'!$B$7=0,'Identificação da EG'!$B$7=""),"","Portugal"))</f>
        <v/>
      </c>
      <c r="E1263" s="24" t="str">
        <f>IF(I1263="","",'Identificação da EG'!$C$7)</f>
        <v/>
      </c>
      <c r="F1263" s="24" t="str">
        <f>IF(I1263="","",'Identificação da EG'!$E$7)</f>
        <v/>
      </c>
      <c r="G1263" s="24" t="str">
        <f t="shared" si="58"/>
        <v/>
      </c>
      <c r="H1263" s="24" t="str">
        <f>IF(I1263="","",'Identificação da EG'!$D$7)</f>
        <v/>
      </c>
      <c r="I1263" s="138" t="str">
        <f t="shared" si="60"/>
        <v/>
      </c>
      <c r="J1263" s="138" t="str">
        <v/>
      </c>
      <c r="K1263" s="138"/>
      <c r="L1263" s="138" t="str">
        <v/>
      </c>
      <c r="M1263" s="138"/>
      <c r="N1263" s="138"/>
      <c r="O1263" s="138" t="str">
        <v/>
      </c>
      <c r="P1263" s="138" t="str">
        <v/>
      </c>
      <c r="Q1263" s="138" t="str">
        <f>IF(L1262="","","Nº de alojamentos abrangidos")</f>
        <v/>
      </c>
      <c r="R1263" s="138" t="str">
        <f t="shared" si="59"/>
        <v/>
      </c>
      <c r="S1263" s="138" t="str" cm="1">
        <f t="array" ref="S1263">IF(ISBLANK(INDEX('Infraestruturas Recolha'!$AP$31:$AT$105,INT((ROWS($B$1:B287)-1)/5)+1,MOD(ROWS($B$1:B287)-1,5)+1)),"",INDEX('Infraestruturas Recolha'!$AP$31:$AT$105,INT((ROWS($B$1:B287)-1)/5)+1,MOD(ROWS($B$1:B287)-1,5)+1))</f>
        <v/>
      </c>
      <c r="T1263" s="138" t="str">
        <f>IF(OR(L1263="",'Infraestruturas Recolha'!$AQ$108="",'Infraestruturas Recolha'!$AQ$108="(máximo 300 carateres)"),"",'Infraestruturas Recolha'!$AQ$108)</f>
        <v/>
      </c>
    </row>
    <row r="1264" spans="1:20">
      <c r="A1264" s="24" t="str">
        <f>IF(I1264="","",IF(OR('Identificação da EG'!$B$7=0,'Identificação da EG'!$B$7=""),"",Capa!$C$10))</f>
        <v/>
      </c>
      <c r="B1264" s="24" t="str">
        <f>IF(I1264="","",IF(OR('Identificação da EG'!$B$7=0,'Identificação da EG'!$B$7=""),"",'Identificação da EG'!$B$7))</f>
        <v/>
      </c>
      <c r="C1264" s="24" t="str">
        <f>IF(I1264="","",IF(B1264="","",VLOOKUP(B1264,Auxiliar!$DK$23:$DL$45,2,0)))</f>
        <v/>
      </c>
      <c r="D1264" s="24" t="str">
        <f>IF(I1264="","",IF(OR('Identificação da EG'!$B$7=0,'Identificação da EG'!$B$7=""),"","Portugal"))</f>
        <v/>
      </c>
      <c r="E1264" s="24" t="str">
        <f>IF(I1264="","",'Identificação da EG'!$C$7)</f>
        <v/>
      </c>
      <c r="F1264" s="24" t="str">
        <f>IF(I1264="","",'Identificação da EG'!$E$7)</f>
        <v/>
      </c>
      <c r="G1264" s="24" t="str">
        <f t="shared" si="58"/>
        <v/>
      </c>
      <c r="H1264" s="24" t="str">
        <f>IF(I1264="","",'Identificação da EG'!$D$7)</f>
        <v/>
      </c>
      <c r="I1264" s="138" t="str">
        <f t="shared" si="60"/>
        <v/>
      </c>
      <c r="J1264" s="138" t="str">
        <v/>
      </c>
      <c r="K1264" s="138"/>
      <c r="L1264" s="138" t="str">
        <v/>
      </c>
      <c r="M1264" s="138"/>
      <c r="N1264" s="138"/>
      <c r="O1264" s="138" t="str">
        <v/>
      </c>
      <c r="P1264" s="138" t="str">
        <v/>
      </c>
      <c r="Q1264" s="138" t="str">
        <f>IF(L1262="","","Nº de estabelecimentos abrangidos")</f>
        <v/>
      </c>
      <c r="R1264" s="138" t="str">
        <f t="shared" si="59"/>
        <v/>
      </c>
      <c r="S1264" s="138" t="str" cm="1">
        <f t="array" ref="S1264">IF(ISBLANK(INDEX('Infraestruturas Recolha'!$AP$31:$AT$105,INT((ROWS($B$1:B288)-1)/5)+1,MOD(ROWS($B$1:B288)-1,5)+1)),"",INDEX('Infraestruturas Recolha'!$AP$31:$AT$105,INT((ROWS($B$1:B288)-1)/5)+1,MOD(ROWS($B$1:B288)-1,5)+1))</f>
        <v/>
      </c>
      <c r="T1264" s="138" t="str">
        <f>IF(OR(L1264="",'Infraestruturas Recolha'!$AQ$108="",'Infraestruturas Recolha'!$AQ$108="(máximo 300 carateres)"),"",'Infraestruturas Recolha'!$AQ$108)</f>
        <v/>
      </c>
    </row>
    <row r="1265" spans="1:20">
      <c r="A1265" s="24" t="str">
        <f>IF(I1265="","",IF(OR('Identificação da EG'!$B$7=0,'Identificação da EG'!$B$7=""),"",Capa!$C$10))</f>
        <v/>
      </c>
      <c r="B1265" s="24" t="str">
        <f>IF(I1265="","",IF(OR('Identificação da EG'!$B$7=0,'Identificação da EG'!$B$7=""),"",'Identificação da EG'!$B$7))</f>
        <v/>
      </c>
      <c r="C1265" s="24" t="str">
        <f>IF(I1265="","",IF(B1265="","",VLOOKUP(B1265,Auxiliar!$DK$23:$DL$45,2,0)))</f>
        <v/>
      </c>
      <c r="D1265" s="24" t="str">
        <f>IF(I1265="","",IF(OR('Identificação da EG'!$B$7=0,'Identificação da EG'!$B$7=""),"","Portugal"))</f>
        <v/>
      </c>
      <c r="E1265" s="24" t="str">
        <f>IF(I1265="","",'Identificação da EG'!$C$7)</f>
        <v/>
      </c>
      <c r="F1265" s="24" t="str">
        <f>IF(I1265="","",'Identificação da EG'!$E$7)</f>
        <v/>
      </c>
      <c r="G1265" s="24" t="str">
        <f t="shared" si="58"/>
        <v/>
      </c>
      <c r="H1265" s="24" t="str">
        <f>IF(I1265="","",'Identificação da EG'!$D$7)</f>
        <v/>
      </c>
      <c r="I1265" s="138" t="str">
        <f t="shared" si="60"/>
        <v/>
      </c>
      <c r="J1265" s="138" t="str">
        <v/>
      </c>
      <c r="K1265" s="138"/>
      <c r="L1265" s="138" t="str">
        <v/>
      </c>
      <c r="M1265" s="138"/>
      <c r="N1265" s="138"/>
      <c r="O1265" s="138" t="str">
        <v/>
      </c>
      <c r="P1265" s="138" t="str">
        <v/>
      </c>
      <c r="Q1265" s="138" t="str">
        <f>IF(L1263="","","Nº de alojamentos participantes")</f>
        <v/>
      </c>
      <c r="R1265" s="138" t="str">
        <f t="shared" si="59"/>
        <v/>
      </c>
      <c r="S1265" s="138" t="str" cm="1">
        <f t="array" ref="S1265">IF(ISBLANK(INDEX('Infraestruturas Recolha'!$AP$31:$AT$105,INT((ROWS($B$1:B289)-1)/5)+1,MOD(ROWS($B$1:B289)-1,5)+1)),"",INDEX('Infraestruturas Recolha'!$AP$31:$AT$105,INT((ROWS($B$1:B289)-1)/5)+1,MOD(ROWS($B$1:B289)-1,5)+1))</f>
        <v/>
      </c>
      <c r="T1265" s="138" t="str">
        <f>IF(OR(L1265="",'Infraestruturas Recolha'!$AQ$108="",'Infraestruturas Recolha'!$AQ$108="(máximo 300 carateres)"),"",'Infraestruturas Recolha'!$AQ$108)</f>
        <v/>
      </c>
    </row>
    <row r="1266" spans="1:20">
      <c r="A1266" s="24" t="str">
        <f>IF(I1266="","",IF(OR('Identificação da EG'!$B$7=0,'Identificação da EG'!$B$7=""),"",Capa!$C$10))</f>
        <v/>
      </c>
      <c r="B1266" s="24" t="str">
        <f>IF(I1266="","",IF(OR('Identificação da EG'!$B$7=0,'Identificação da EG'!$B$7=""),"",'Identificação da EG'!$B$7))</f>
        <v/>
      </c>
      <c r="C1266" s="24" t="str">
        <f>IF(I1266="","",IF(B1266="","",VLOOKUP(B1266,Auxiliar!$DK$23:$DL$45,2,0)))</f>
        <v/>
      </c>
      <c r="D1266" s="24" t="str">
        <f>IF(I1266="","",IF(OR('Identificação da EG'!$B$7=0,'Identificação da EG'!$B$7=""),"","Portugal"))</f>
        <v/>
      </c>
      <c r="E1266" s="24" t="str">
        <f>IF(I1266="","",'Identificação da EG'!$C$7)</f>
        <v/>
      </c>
      <c r="F1266" s="24" t="str">
        <f>IF(I1266="","",'Identificação da EG'!$E$7)</f>
        <v/>
      </c>
      <c r="G1266" s="24" t="str">
        <f t="shared" si="58"/>
        <v/>
      </c>
      <c r="H1266" s="24" t="str">
        <f>IF(I1266="","",'Identificação da EG'!$D$7)</f>
        <v/>
      </c>
      <c r="I1266" s="138" t="str">
        <f t="shared" si="60"/>
        <v/>
      </c>
      <c r="J1266" s="138" t="str">
        <v/>
      </c>
      <c r="K1266" s="138"/>
      <c r="L1266" s="138" t="str">
        <v/>
      </c>
      <c r="M1266" s="138"/>
      <c r="N1266" s="138"/>
      <c r="O1266" s="138" t="str">
        <v/>
      </c>
      <c r="P1266" s="138" t="str">
        <v/>
      </c>
      <c r="Q1266" s="138" t="str">
        <f>IF(L1264="","","Nº de estabelecimentos participantes")</f>
        <v/>
      </c>
      <c r="R1266" s="138" t="str">
        <f t="shared" si="59"/>
        <v/>
      </c>
      <c r="S1266" s="138" t="str" cm="1">
        <f t="array" ref="S1266">IF(ISBLANK(INDEX('Infraestruturas Recolha'!$AP$31:$AT$105,INT((ROWS($B$1:B290)-1)/5)+1,MOD(ROWS($B$1:B290)-1,5)+1)),"",INDEX('Infraestruturas Recolha'!$AP$31:$AT$105,INT((ROWS($B$1:B290)-1)/5)+1,MOD(ROWS($B$1:B290)-1,5)+1))</f>
        <v/>
      </c>
      <c r="T1266" s="138" t="str">
        <f>IF(OR(L1266="",'Infraestruturas Recolha'!$AQ$108="",'Infraestruturas Recolha'!$AQ$108="(máximo 300 carateres)"),"",'Infraestruturas Recolha'!$AQ$108)</f>
        <v/>
      </c>
    </row>
    <row r="1267" spans="1:20">
      <c r="A1267" s="24" t="str">
        <f>IF(I1267="","",IF(OR('Identificação da EG'!$B$7=0,'Identificação da EG'!$B$7=""),"",Capa!$C$10))</f>
        <v/>
      </c>
      <c r="B1267" s="24" t="str">
        <f>IF(I1267="","",IF(OR('Identificação da EG'!$B$7=0,'Identificação da EG'!$B$7=""),"",'Identificação da EG'!$B$7))</f>
        <v/>
      </c>
      <c r="C1267" s="24" t="str">
        <f>IF(I1267="","",IF(B1267="","",VLOOKUP(B1267,Auxiliar!$DK$23:$DL$45,2,0)))</f>
        <v/>
      </c>
      <c r="D1267" s="24" t="str">
        <f>IF(I1267="","",IF(OR('Identificação da EG'!$B$7=0,'Identificação da EG'!$B$7=""),"","Portugal"))</f>
        <v/>
      </c>
      <c r="E1267" s="24" t="str">
        <f>IF(I1267="","",'Identificação da EG'!$C$7)</f>
        <v/>
      </c>
      <c r="F1267" s="24" t="str">
        <f>IF(I1267="","",'Identificação da EG'!$E$7)</f>
        <v/>
      </c>
      <c r="G1267" s="24" t="str">
        <f t="shared" si="58"/>
        <v/>
      </c>
      <c r="H1267" s="24" t="str">
        <f>IF(I1267="","",'Identificação da EG'!$D$7)</f>
        <v/>
      </c>
      <c r="I1267" s="138" t="str">
        <f t="shared" si="60"/>
        <v/>
      </c>
      <c r="J1267" s="138" t="str">
        <v/>
      </c>
      <c r="K1267" s="138"/>
      <c r="L1267" s="138" t="str">
        <v/>
      </c>
      <c r="M1267" s="138"/>
      <c r="N1267" s="138"/>
      <c r="O1267" s="138" t="str">
        <v/>
      </c>
      <c r="P1267" s="138" t="str">
        <v/>
      </c>
      <c r="Q1267" s="138" t="str">
        <f>IF(L1267="","","Nº de pontos de recolha")</f>
        <v/>
      </c>
      <c r="R1267" s="138" t="str">
        <f t="shared" si="59"/>
        <v/>
      </c>
      <c r="S1267" s="138" t="str" cm="1">
        <f t="array" ref="S1267">IF(ISBLANK(INDEX('Infraestruturas Recolha'!$AP$31:$AT$105,INT((ROWS($B$1:B291)-1)/5)+1,MOD(ROWS($B$1:B291)-1,5)+1)),"",INDEX('Infraestruturas Recolha'!$AP$31:$AT$105,INT((ROWS($B$1:B291)-1)/5)+1,MOD(ROWS($B$1:B291)-1,5)+1))</f>
        <v/>
      </c>
      <c r="T1267" s="138" t="str">
        <f>IF(OR(L1267="",'Infraestruturas Recolha'!$AQ$108="",'Infraestruturas Recolha'!$AQ$108="(máximo 300 carateres)"),"",'Infraestruturas Recolha'!$AQ$108)</f>
        <v/>
      </c>
    </row>
    <row r="1268" spans="1:20">
      <c r="A1268" s="24" t="str">
        <f>IF(I1268="","",IF(OR('Identificação da EG'!$B$7=0,'Identificação da EG'!$B$7=""),"",Capa!$C$10))</f>
        <v/>
      </c>
      <c r="B1268" s="24" t="str">
        <f>IF(I1268="","",IF(OR('Identificação da EG'!$B$7=0,'Identificação da EG'!$B$7=""),"",'Identificação da EG'!$B$7))</f>
        <v/>
      </c>
      <c r="C1268" s="24" t="str">
        <f>IF(I1268="","",IF(B1268="","",VLOOKUP(B1268,Auxiliar!$DK$23:$DL$45,2,0)))</f>
        <v/>
      </c>
      <c r="D1268" s="24" t="str">
        <f>IF(I1268="","",IF(OR('Identificação da EG'!$B$7=0,'Identificação da EG'!$B$7=""),"","Portugal"))</f>
        <v/>
      </c>
      <c r="E1268" s="24" t="str">
        <f>IF(I1268="","",'Identificação da EG'!$C$7)</f>
        <v/>
      </c>
      <c r="F1268" s="24" t="str">
        <f>IF(I1268="","",'Identificação da EG'!$E$7)</f>
        <v/>
      </c>
      <c r="G1268" s="24" t="str">
        <f t="shared" si="58"/>
        <v/>
      </c>
      <c r="H1268" s="24" t="str">
        <f>IF(I1268="","",'Identificação da EG'!$D$7)</f>
        <v/>
      </c>
      <c r="I1268" s="138" t="str">
        <f t="shared" si="60"/>
        <v/>
      </c>
      <c r="J1268" s="138" t="str">
        <v/>
      </c>
      <c r="K1268" s="138"/>
      <c r="L1268" s="138" t="str">
        <v/>
      </c>
      <c r="M1268" s="138"/>
      <c r="N1268" s="138"/>
      <c r="O1268" s="138" t="str">
        <v/>
      </c>
      <c r="P1268" s="138" t="str">
        <v/>
      </c>
      <c r="Q1268" s="138" t="str">
        <f>IF(L1267="","","Nº de alojamentos abrangidos")</f>
        <v/>
      </c>
      <c r="R1268" s="138" t="str">
        <f t="shared" si="59"/>
        <v/>
      </c>
      <c r="S1268" s="138" t="str" cm="1">
        <f t="array" ref="S1268">IF(ISBLANK(INDEX('Infraestruturas Recolha'!$AP$31:$AT$105,INT((ROWS($B$1:B292)-1)/5)+1,MOD(ROWS($B$1:B292)-1,5)+1)),"",INDEX('Infraestruturas Recolha'!$AP$31:$AT$105,INT((ROWS($B$1:B292)-1)/5)+1,MOD(ROWS($B$1:B292)-1,5)+1))</f>
        <v/>
      </c>
      <c r="T1268" s="138" t="str">
        <f>IF(OR(L1268="",'Infraestruturas Recolha'!$AQ$108="",'Infraestruturas Recolha'!$AQ$108="(máximo 300 carateres)"),"",'Infraestruturas Recolha'!$AQ$108)</f>
        <v/>
      </c>
    </row>
    <row r="1269" spans="1:20">
      <c r="A1269" s="24" t="str">
        <f>IF(I1269="","",IF(OR('Identificação da EG'!$B$7=0,'Identificação da EG'!$B$7=""),"",Capa!$C$10))</f>
        <v/>
      </c>
      <c r="B1269" s="24" t="str">
        <f>IF(I1269="","",IF(OR('Identificação da EG'!$B$7=0,'Identificação da EG'!$B$7=""),"",'Identificação da EG'!$B$7))</f>
        <v/>
      </c>
      <c r="C1269" s="24" t="str">
        <f>IF(I1269="","",IF(B1269="","",VLOOKUP(B1269,Auxiliar!$DK$23:$DL$45,2,0)))</f>
        <v/>
      </c>
      <c r="D1269" s="24" t="str">
        <f>IF(I1269="","",IF(OR('Identificação da EG'!$B$7=0,'Identificação da EG'!$B$7=""),"","Portugal"))</f>
        <v/>
      </c>
      <c r="E1269" s="24" t="str">
        <f>IF(I1269="","",'Identificação da EG'!$C$7)</f>
        <v/>
      </c>
      <c r="F1269" s="24" t="str">
        <f>IF(I1269="","",'Identificação da EG'!$E$7)</f>
        <v/>
      </c>
      <c r="G1269" s="24" t="str">
        <f t="shared" si="58"/>
        <v/>
      </c>
      <c r="H1269" s="24" t="str">
        <f>IF(I1269="","",'Identificação da EG'!$D$7)</f>
        <v/>
      </c>
      <c r="I1269" s="138" t="str">
        <f t="shared" si="60"/>
        <v/>
      </c>
      <c r="J1269" s="138" t="str">
        <v/>
      </c>
      <c r="K1269" s="138"/>
      <c r="L1269" s="138" t="str">
        <v/>
      </c>
      <c r="M1269" s="138"/>
      <c r="N1269" s="138"/>
      <c r="O1269" s="138" t="str">
        <v/>
      </c>
      <c r="P1269" s="138" t="str">
        <v/>
      </c>
      <c r="Q1269" s="138" t="str">
        <f>IF(L1267="","","Nº de estabelecimentos abrangidos")</f>
        <v/>
      </c>
      <c r="R1269" s="138" t="str">
        <f t="shared" si="59"/>
        <v/>
      </c>
      <c r="S1269" s="138" t="str" cm="1">
        <f t="array" ref="S1269">IF(ISBLANK(INDEX('Infraestruturas Recolha'!$AP$31:$AT$105,INT((ROWS($B$1:B293)-1)/5)+1,MOD(ROWS($B$1:B293)-1,5)+1)),"",INDEX('Infraestruturas Recolha'!$AP$31:$AT$105,INT((ROWS($B$1:B293)-1)/5)+1,MOD(ROWS($B$1:B293)-1,5)+1))</f>
        <v/>
      </c>
      <c r="T1269" s="138" t="str">
        <f>IF(OR(L1269="",'Infraestruturas Recolha'!$AQ$108="",'Infraestruturas Recolha'!$AQ$108="(máximo 300 carateres)"),"",'Infraestruturas Recolha'!$AQ$108)</f>
        <v/>
      </c>
    </row>
    <row r="1270" spans="1:20">
      <c r="A1270" s="24" t="str">
        <f>IF(I1270="","",IF(OR('Identificação da EG'!$B$7=0,'Identificação da EG'!$B$7=""),"",Capa!$C$10))</f>
        <v/>
      </c>
      <c r="B1270" s="24" t="str">
        <f>IF(I1270="","",IF(OR('Identificação da EG'!$B$7=0,'Identificação da EG'!$B$7=""),"",'Identificação da EG'!$B$7))</f>
        <v/>
      </c>
      <c r="C1270" s="24" t="str">
        <f>IF(I1270="","",IF(B1270="","",VLOOKUP(B1270,Auxiliar!$DK$23:$DL$45,2,0)))</f>
        <v/>
      </c>
      <c r="D1270" s="24" t="str">
        <f>IF(I1270="","",IF(OR('Identificação da EG'!$B$7=0,'Identificação da EG'!$B$7=""),"","Portugal"))</f>
        <v/>
      </c>
      <c r="E1270" s="24" t="str">
        <f>IF(I1270="","",'Identificação da EG'!$C$7)</f>
        <v/>
      </c>
      <c r="F1270" s="24" t="str">
        <f>IF(I1270="","",'Identificação da EG'!$E$7)</f>
        <v/>
      </c>
      <c r="G1270" s="24" t="str">
        <f t="shared" si="58"/>
        <v/>
      </c>
      <c r="H1270" s="24" t="str">
        <f>IF(I1270="","",'Identificação da EG'!$D$7)</f>
        <v/>
      </c>
      <c r="I1270" s="138" t="str">
        <f t="shared" si="60"/>
        <v/>
      </c>
      <c r="J1270" s="138" t="str">
        <v/>
      </c>
      <c r="K1270" s="138"/>
      <c r="L1270" s="138" t="str">
        <v/>
      </c>
      <c r="M1270" s="138"/>
      <c r="N1270" s="138"/>
      <c r="O1270" s="138" t="str">
        <v/>
      </c>
      <c r="P1270" s="138" t="str">
        <v/>
      </c>
      <c r="Q1270" s="138" t="str">
        <f>IF(L1268="","","Nº de alojamentos participantes")</f>
        <v/>
      </c>
      <c r="R1270" s="138" t="str">
        <f t="shared" si="59"/>
        <v/>
      </c>
      <c r="S1270" s="138" t="str" cm="1">
        <f t="array" ref="S1270">IF(ISBLANK(INDEX('Infraestruturas Recolha'!$AP$31:$AT$105,INT((ROWS($B$1:B294)-1)/5)+1,MOD(ROWS($B$1:B294)-1,5)+1)),"",INDEX('Infraestruturas Recolha'!$AP$31:$AT$105,INT((ROWS($B$1:B294)-1)/5)+1,MOD(ROWS($B$1:B294)-1,5)+1))</f>
        <v/>
      </c>
      <c r="T1270" s="138" t="str">
        <f>IF(OR(L1270="",'Infraestruturas Recolha'!$AQ$108="",'Infraestruturas Recolha'!$AQ$108="(máximo 300 carateres)"),"",'Infraestruturas Recolha'!$AQ$108)</f>
        <v/>
      </c>
    </row>
    <row r="1271" spans="1:20">
      <c r="A1271" s="24" t="str">
        <f>IF(I1271="","",IF(OR('Identificação da EG'!$B$7=0,'Identificação da EG'!$B$7=""),"",Capa!$C$10))</f>
        <v/>
      </c>
      <c r="B1271" s="24" t="str">
        <f>IF(I1271="","",IF(OR('Identificação da EG'!$B$7=0,'Identificação da EG'!$B$7=""),"",'Identificação da EG'!$B$7))</f>
        <v/>
      </c>
      <c r="C1271" s="24" t="str">
        <f>IF(I1271="","",IF(B1271="","",VLOOKUP(B1271,Auxiliar!$DK$23:$DL$45,2,0)))</f>
        <v/>
      </c>
      <c r="D1271" s="24" t="str">
        <f>IF(I1271="","",IF(OR('Identificação da EG'!$B$7=0,'Identificação da EG'!$B$7=""),"","Portugal"))</f>
        <v/>
      </c>
      <c r="E1271" s="24" t="str">
        <f>IF(I1271="","",'Identificação da EG'!$C$7)</f>
        <v/>
      </c>
      <c r="F1271" s="24" t="str">
        <f>IF(I1271="","",'Identificação da EG'!$E$7)</f>
        <v/>
      </c>
      <c r="G1271" s="24" t="str">
        <f t="shared" si="58"/>
        <v/>
      </c>
      <c r="H1271" s="24" t="str">
        <f>IF(I1271="","",'Identificação da EG'!$D$7)</f>
        <v/>
      </c>
      <c r="I1271" s="138" t="str">
        <f t="shared" si="60"/>
        <v/>
      </c>
      <c r="J1271" s="138" t="str">
        <v/>
      </c>
      <c r="K1271" s="138"/>
      <c r="L1271" s="138" t="str">
        <v/>
      </c>
      <c r="M1271" s="138"/>
      <c r="N1271" s="138"/>
      <c r="O1271" s="138" t="str">
        <v/>
      </c>
      <c r="P1271" s="138" t="str">
        <v/>
      </c>
      <c r="Q1271" s="138" t="str">
        <f>IF(L1269="","","Nº de estabelecimentos participantes")</f>
        <v/>
      </c>
      <c r="R1271" s="138" t="str">
        <f t="shared" si="59"/>
        <v/>
      </c>
      <c r="S1271" s="138" t="str" cm="1">
        <f t="array" ref="S1271">IF(ISBLANK(INDEX('Infraestruturas Recolha'!$AP$31:$AT$105,INT((ROWS($B$1:B295)-1)/5)+1,MOD(ROWS($B$1:B295)-1,5)+1)),"",INDEX('Infraestruturas Recolha'!$AP$31:$AT$105,INT((ROWS($B$1:B295)-1)/5)+1,MOD(ROWS($B$1:B295)-1,5)+1))</f>
        <v/>
      </c>
      <c r="T1271" s="138" t="str">
        <f>IF(OR(L1271="",'Infraestruturas Recolha'!$AQ$108="",'Infraestruturas Recolha'!$AQ$108="(máximo 300 carateres)"),"",'Infraestruturas Recolha'!$AQ$108)</f>
        <v/>
      </c>
    </row>
    <row r="1272" spans="1:20">
      <c r="A1272" s="24" t="str">
        <f>IF(I1272="","",IF(OR('Identificação da EG'!$B$7=0,'Identificação da EG'!$B$7=""),"",Capa!$C$10))</f>
        <v/>
      </c>
      <c r="B1272" s="24" t="str">
        <f>IF(I1272="","",IF(OR('Identificação da EG'!$B$7=0,'Identificação da EG'!$B$7=""),"",'Identificação da EG'!$B$7))</f>
        <v/>
      </c>
      <c r="C1272" s="24" t="str">
        <f>IF(I1272="","",IF(B1272="","",VLOOKUP(B1272,Auxiliar!$DK$23:$DL$45,2,0)))</f>
        <v/>
      </c>
      <c r="D1272" s="24" t="str">
        <f>IF(I1272="","",IF(OR('Identificação da EG'!$B$7=0,'Identificação da EG'!$B$7=""),"","Portugal"))</f>
        <v/>
      </c>
      <c r="E1272" s="24" t="str">
        <f>IF(I1272="","",'Identificação da EG'!$C$7)</f>
        <v/>
      </c>
      <c r="F1272" s="24" t="str">
        <f>IF(I1272="","",'Identificação da EG'!$E$7)</f>
        <v/>
      </c>
      <c r="G1272" s="24" t="str">
        <f t="shared" si="58"/>
        <v/>
      </c>
      <c r="H1272" s="24" t="str">
        <f>IF(I1272="","",'Identificação da EG'!$D$7)</f>
        <v/>
      </c>
      <c r="I1272" s="138" t="str">
        <f t="shared" si="60"/>
        <v/>
      </c>
      <c r="J1272" s="138" t="str">
        <v/>
      </c>
      <c r="K1272" s="138"/>
      <c r="L1272" s="138" t="str">
        <v/>
      </c>
      <c r="M1272" s="138"/>
      <c r="N1272" s="138"/>
      <c r="O1272" s="138" t="str">
        <v/>
      </c>
      <c r="P1272" s="138" t="str">
        <v/>
      </c>
      <c r="Q1272" s="138" t="str">
        <f>IF(L1272="","","Nº de pontos de recolha")</f>
        <v/>
      </c>
      <c r="R1272" s="138" t="str">
        <f t="shared" si="59"/>
        <v/>
      </c>
      <c r="S1272" s="138" t="str" cm="1">
        <f t="array" ref="S1272">IF(ISBLANK(INDEX('Infraestruturas Recolha'!$AP$31:$AT$105,INT((ROWS($B$1:B296)-1)/5)+1,MOD(ROWS($B$1:B296)-1,5)+1)),"",INDEX('Infraestruturas Recolha'!$AP$31:$AT$105,INT((ROWS($B$1:B296)-1)/5)+1,MOD(ROWS($B$1:B296)-1,5)+1))</f>
        <v/>
      </c>
      <c r="T1272" s="138" t="str">
        <f>IF(OR(L1272="",'Infraestruturas Recolha'!$AQ$108="",'Infraestruturas Recolha'!$AQ$108="(máximo 300 carateres)"),"",'Infraestruturas Recolha'!$AQ$108)</f>
        <v/>
      </c>
    </row>
    <row r="1273" spans="1:20">
      <c r="A1273" s="24" t="str">
        <f>IF(I1273="","",IF(OR('Identificação da EG'!$B$7=0,'Identificação da EG'!$B$7=""),"",Capa!$C$10))</f>
        <v/>
      </c>
      <c r="B1273" s="24" t="str">
        <f>IF(I1273="","",IF(OR('Identificação da EG'!$B$7=0,'Identificação da EG'!$B$7=""),"",'Identificação da EG'!$B$7))</f>
        <v/>
      </c>
      <c r="C1273" s="24" t="str">
        <f>IF(I1273="","",IF(B1273="","",VLOOKUP(B1273,Auxiliar!$DK$23:$DL$45,2,0)))</f>
        <v/>
      </c>
      <c r="D1273" s="24" t="str">
        <f>IF(I1273="","",IF(OR('Identificação da EG'!$B$7=0,'Identificação da EG'!$B$7=""),"","Portugal"))</f>
        <v/>
      </c>
      <c r="E1273" s="24" t="str">
        <f>IF(I1273="","",'Identificação da EG'!$C$7)</f>
        <v/>
      </c>
      <c r="F1273" s="24" t="str">
        <f>IF(I1273="","",'Identificação da EG'!$E$7)</f>
        <v/>
      </c>
      <c r="G1273" s="24" t="str">
        <f t="shared" si="58"/>
        <v/>
      </c>
      <c r="H1273" s="24" t="str">
        <f>IF(I1273="","",'Identificação da EG'!$D$7)</f>
        <v/>
      </c>
      <c r="I1273" s="138" t="str">
        <f t="shared" si="60"/>
        <v/>
      </c>
      <c r="J1273" s="138" t="str">
        <v/>
      </c>
      <c r="K1273" s="138"/>
      <c r="L1273" s="138" t="str">
        <v/>
      </c>
      <c r="M1273" s="138"/>
      <c r="N1273" s="138"/>
      <c r="O1273" s="138" t="str">
        <v/>
      </c>
      <c r="P1273" s="138" t="str">
        <v/>
      </c>
      <c r="Q1273" s="138" t="str">
        <f>IF(L1272="","","Nº de alojamentos abrangidos")</f>
        <v/>
      </c>
      <c r="R1273" s="138" t="str">
        <f t="shared" si="59"/>
        <v/>
      </c>
      <c r="S1273" s="138" t="str" cm="1">
        <f t="array" ref="S1273">IF(ISBLANK(INDEX('Infraestruturas Recolha'!$AP$31:$AT$105,INT((ROWS($B$1:B297)-1)/5)+1,MOD(ROWS($B$1:B297)-1,5)+1)),"",INDEX('Infraestruturas Recolha'!$AP$31:$AT$105,INT((ROWS($B$1:B297)-1)/5)+1,MOD(ROWS($B$1:B297)-1,5)+1))</f>
        <v/>
      </c>
      <c r="T1273" s="138" t="str">
        <f>IF(OR(L1273="",'Infraestruturas Recolha'!$AQ$108="",'Infraestruturas Recolha'!$AQ$108="(máximo 300 carateres)"),"",'Infraestruturas Recolha'!$AQ$108)</f>
        <v/>
      </c>
    </row>
    <row r="1274" spans="1:20">
      <c r="A1274" s="24" t="str">
        <f>IF(I1274="","",IF(OR('Identificação da EG'!$B$7=0,'Identificação da EG'!$B$7=""),"",Capa!$C$10))</f>
        <v/>
      </c>
      <c r="B1274" s="24" t="str">
        <f>IF(I1274="","",IF(OR('Identificação da EG'!$B$7=0,'Identificação da EG'!$B$7=""),"",'Identificação da EG'!$B$7))</f>
        <v/>
      </c>
      <c r="C1274" s="24" t="str">
        <f>IF(I1274="","",IF(B1274="","",VLOOKUP(B1274,Auxiliar!$DK$23:$DL$45,2,0)))</f>
        <v/>
      </c>
      <c r="D1274" s="24" t="str">
        <f>IF(I1274="","",IF(OR('Identificação da EG'!$B$7=0,'Identificação da EG'!$B$7=""),"","Portugal"))</f>
        <v/>
      </c>
      <c r="E1274" s="24" t="str">
        <f>IF(I1274="","",'Identificação da EG'!$C$7)</f>
        <v/>
      </c>
      <c r="F1274" s="24" t="str">
        <f>IF(I1274="","",'Identificação da EG'!$E$7)</f>
        <v/>
      </c>
      <c r="G1274" s="24" t="str">
        <f t="shared" si="58"/>
        <v/>
      </c>
      <c r="H1274" s="24" t="str">
        <f>IF(I1274="","",'Identificação da EG'!$D$7)</f>
        <v/>
      </c>
      <c r="I1274" s="138" t="str">
        <f t="shared" si="60"/>
        <v/>
      </c>
      <c r="J1274" s="138" t="str">
        <v/>
      </c>
      <c r="K1274" s="138"/>
      <c r="L1274" s="138" t="str">
        <v/>
      </c>
      <c r="M1274" s="138"/>
      <c r="N1274" s="138"/>
      <c r="O1274" s="138" t="str">
        <v/>
      </c>
      <c r="P1274" s="138" t="str">
        <v/>
      </c>
      <c r="Q1274" s="138" t="str">
        <f>IF(L1272="","","Nº de estabelecimentos abrangidos")</f>
        <v/>
      </c>
      <c r="R1274" s="138" t="str">
        <f t="shared" si="59"/>
        <v/>
      </c>
      <c r="S1274" s="138" t="str" cm="1">
        <f t="array" ref="S1274">IF(ISBLANK(INDEX('Infraestruturas Recolha'!$AP$31:$AT$105,INT((ROWS($B$1:B298)-1)/5)+1,MOD(ROWS($B$1:B298)-1,5)+1)),"",INDEX('Infraestruturas Recolha'!$AP$31:$AT$105,INT((ROWS($B$1:B298)-1)/5)+1,MOD(ROWS($B$1:B298)-1,5)+1))</f>
        <v/>
      </c>
      <c r="T1274" s="138" t="str">
        <f>IF(OR(L1274="",'Infraestruturas Recolha'!$AQ$108="",'Infraestruturas Recolha'!$AQ$108="(máximo 300 carateres)"),"",'Infraestruturas Recolha'!$AQ$108)</f>
        <v/>
      </c>
    </row>
    <row r="1275" spans="1:20">
      <c r="A1275" s="24" t="str">
        <f>IF(I1275="","",IF(OR('Identificação da EG'!$B$7=0,'Identificação da EG'!$B$7=""),"",Capa!$C$10))</f>
        <v/>
      </c>
      <c r="B1275" s="24" t="str">
        <f>IF(I1275="","",IF(OR('Identificação da EG'!$B$7=0,'Identificação da EG'!$B$7=""),"",'Identificação da EG'!$B$7))</f>
        <v/>
      </c>
      <c r="C1275" s="24" t="str">
        <f>IF(I1275="","",IF(B1275="","",VLOOKUP(B1275,Auxiliar!$DK$23:$DL$45,2,0)))</f>
        <v/>
      </c>
      <c r="D1275" s="24" t="str">
        <f>IF(I1275="","",IF(OR('Identificação da EG'!$B$7=0,'Identificação da EG'!$B$7=""),"","Portugal"))</f>
        <v/>
      </c>
      <c r="E1275" s="24" t="str">
        <f>IF(I1275="","",'Identificação da EG'!$C$7)</f>
        <v/>
      </c>
      <c r="F1275" s="24" t="str">
        <f>IF(I1275="","",'Identificação da EG'!$E$7)</f>
        <v/>
      </c>
      <c r="G1275" s="24" t="str">
        <f t="shared" si="58"/>
        <v/>
      </c>
      <c r="H1275" s="24" t="str">
        <f>IF(I1275="","",'Identificação da EG'!$D$7)</f>
        <v/>
      </c>
      <c r="I1275" s="138" t="str">
        <f t="shared" si="60"/>
        <v/>
      </c>
      <c r="J1275" s="138" t="str">
        <v/>
      </c>
      <c r="K1275" s="138"/>
      <c r="L1275" s="138" t="str">
        <v/>
      </c>
      <c r="M1275" s="138"/>
      <c r="N1275" s="138"/>
      <c r="O1275" s="138" t="str">
        <v/>
      </c>
      <c r="P1275" s="138" t="str">
        <v/>
      </c>
      <c r="Q1275" s="138" t="str">
        <f>IF(L1273="","","Nº de alojamentos participantes")</f>
        <v/>
      </c>
      <c r="R1275" s="138" t="str">
        <f t="shared" si="59"/>
        <v/>
      </c>
      <c r="S1275" s="138" t="str" cm="1">
        <f t="array" ref="S1275">IF(ISBLANK(INDEX('Infraestruturas Recolha'!$AP$31:$AT$105,INT((ROWS($B$1:B299)-1)/5)+1,MOD(ROWS($B$1:B299)-1,5)+1)),"",INDEX('Infraestruturas Recolha'!$AP$31:$AT$105,INT((ROWS($B$1:B299)-1)/5)+1,MOD(ROWS($B$1:B299)-1,5)+1))</f>
        <v/>
      </c>
      <c r="T1275" s="138" t="str">
        <f>IF(OR(L1275="",'Infraestruturas Recolha'!$AQ$108="",'Infraestruturas Recolha'!$AQ$108="(máximo 300 carateres)"),"",'Infraestruturas Recolha'!$AQ$108)</f>
        <v/>
      </c>
    </row>
    <row r="1276" spans="1:20">
      <c r="A1276" s="24" t="str">
        <f>IF(I1276="","",IF(OR('Identificação da EG'!$B$7=0,'Identificação da EG'!$B$7=""),"",Capa!$C$10))</f>
        <v/>
      </c>
      <c r="B1276" s="24" t="str">
        <f>IF(I1276="","",IF(OR('Identificação da EG'!$B$7=0,'Identificação da EG'!$B$7=""),"",'Identificação da EG'!$B$7))</f>
        <v/>
      </c>
      <c r="C1276" s="24" t="str">
        <f>IF(I1276="","",IF(B1276="","",VLOOKUP(B1276,Auxiliar!$DK$23:$DL$45,2,0)))</f>
        <v/>
      </c>
      <c r="D1276" s="24" t="str">
        <f>IF(I1276="","",IF(OR('Identificação da EG'!$B$7=0,'Identificação da EG'!$B$7=""),"","Portugal"))</f>
        <v/>
      </c>
      <c r="E1276" s="24" t="str">
        <f>IF(I1276="","",'Identificação da EG'!$C$7)</f>
        <v/>
      </c>
      <c r="F1276" s="24" t="str">
        <f>IF(I1276="","",'Identificação da EG'!$E$7)</f>
        <v/>
      </c>
      <c r="G1276" s="24" t="str">
        <f t="shared" si="58"/>
        <v/>
      </c>
      <c r="H1276" s="24" t="str">
        <f>IF(I1276="","",'Identificação da EG'!$D$7)</f>
        <v/>
      </c>
      <c r="I1276" s="138" t="str">
        <f t="shared" si="60"/>
        <v/>
      </c>
      <c r="J1276" s="138" t="str">
        <v/>
      </c>
      <c r="K1276" s="138"/>
      <c r="L1276" s="138" t="str">
        <v/>
      </c>
      <c r="M1276" s="138"/>
      <c r="N1276" s="138"/>
      <c r="O1276" s="138" t="str">
        <v/>
      </c>
      <c r="P1276" s="138" t="str">
        <v/>
      </c>
      <c r="Q1276" s="138" t="str">
        <f>IF(L1274="","","Nº de estabelecimentos participantes")</f>
        <v/>
      </c>
      <c r="R1276" s="138" t="str">
        <f t="shared" si="59"/>
        <v/>
      </c>
      <c r="S1276" s="138" t="str" cm="1">
        <f t="array" ref="S1276">IF(ISBLANK(INDEX('Infraestruturas Recolha'!$AP$31:$AT$105,INT((ROWS($B$1:B300)-1)/5)+1,MOD(ROWS($B$1:B300)-1,5)+1)),"",INDEX('Infraestruturas Recolha'!$AP$31:$AT$105,INT((ROWS($B$1:B300)-1)/5)+1,MOD(ROWS($B$1:B300)-1,5)+1))</f>
        <v/>
      </c>
      <c r="T1276" s="138" t="str">
        <f>IF(OR(L1276="",'Infraestruturas Recolha'!$AQ$108="",'Infraestruturas Recolha'!$AQ$108="(máximo 300 carateres)"),"",'Infraestruturas Recolha'!$AQ$108)</f>
        <v/>
      </c>
    </row>
    <row r="1277" spans="1:20">
      <c r="A1277" s="24" t="str">
        <f>IF(I1277="","",IF(OR('Identificação da EG'!$B$7=0,'Identificação da EG'!$B$7=""),"",Capa!$C$10))</f>
        <v/>
      </c>
      <c r="B1277" s="24" t="str">
        <f>IF(I1277="","",IF(OR('Identificação da EG'!$B$7=0,'Identificação da EG'!$B$7=""),"",'Identificação da EG'!$B$7))</f>
        <v/>
      </c>
      <c r="C1277" s="24" t="str">
        <f>IF(I1277="","",IF(B1277="","",VLOOKUP(B1277,Auxiliar!$DK$23:$DL$45,2,0)))</f>
        <v/>
      </c>
      <c r="D1277" s="24" t="str">
        <f>IF(I1277="","",IF(OR('Identificação da EG'!$B$7=0,'Identificação da EG'!$B$7=""),"","Portugal"))</f>
        <v/>
      </c>
      <c r="E1277" s="24" t="str">
        <f>IF(I1277="","",'Identificação da EG'!$C$7)</f>
        <v/>
      </c>
      <c r="F1277" s="24" t="str">
        <f>IF(I1277="","",'Identificação da EG'!$E$7)</f>
        <v/>
      </c>
      <c r="G1277" s="24" t="str">
        <f t="shared" si="58"/>
        <v/>
      </c>
      <c r="H1277" s="24" t="str">
        <f>IF(I1277="","",'Identificação da EG'!$D$7)</f>
        <v/>
      </c>
      <c r="I1277" s="138" t="str">
        <f t="shared" si="60"/>
        <v/>
      </c>
      <c r="J1277" s="138" t="str">
        <v/>
      </c>
      <c r="K1277" s="138"/>
      <c r="L1277" s="138" t="str">
        <v/>
      </c>
      <c r="M1277" s="138"/>
      <c r="N1277" s="138"/>
      <c r="O1277" s="138" t="str">
        <v/>
      </c>
      <c r="P1277" s="138" t="str">
        <v/>
      </c>
      <c r="Q1277" s="138" t="str">
        <f>IF(L1277="","","Nº de pontos de recolha")</f>
        <v/>
      </c>
      <c r="R1277" s="138" t="str">
        <f t="shared" si="59"/>
        <v/>
      </c>
      <c r="S1277" s="138" t="str" cm="1">
        <f t="array" ref="S1277">IF(ISBLANK(INDEX('Infraestruturas Recolha'!$AP$31:$AT$105,INT((ROWS($B$1:B301)-1)/5)+1,MOD(ROWS($B$1:B301)-1,5)+1)),"",INDEX('Infraestruturas Recolha'!$AP$31:$AT$105,INT((ROWS($B$1:B301)-1)/5)+1,MOD(ROWS($B$1:B301)-1,5)+1))</f>
        <v/>
      </c>
      <c r="T1277" s="138" t="str">
        <f>IF(OR(L1277="",'Infraestruturas Recolha'!$AQ$108="",'Infraestruturas Recolha'!$AQ$108="(máximo 300 carateres)"),"",'Infraestruturas Recolha'!$AQ$108)</f>
        <v/>
      </c>
    </row>
    <row r="1278" spans="1:20">
      <c r="A1278" s="24" t="str">
        <f>IF(I1278="","",IF(OR('Identificação da EG'!$B$7=0,'Identificação da EG'!$B$7=""),"",Capa!$C$10))</f>
        <v/>
      </c>
      <c r="B1278" s="24" t="str">
        <f>IF(I1278="","",IF(OR('Identificação da EG'!$B$7=0,'Identificação da EG'!$B$7=""),"",'Identificação da EG'!$B$7))</f>
        <v/>
      </c>
      <c r="C1278" s="24" t="str">
        <f>IF(I1278="","",IF(B1278="","",VLOOKUP(B1278,Auxiliar!$DK$23:$DL$45,2,0)))</f>
        <v/>
      </c>
      <c r="D1278" s="24" t="str">
        <f>IF(I1278="","",IF(OR('Identificação da EG'!$B$7=0,'Identificação da EG'!$B$7=""),"","Portugal"))</f>
        <v/>
      </c>
      <c r="E1278" s="24" t="str">
        <f>IF(I1278="","",'Identificação da EG'!$C$7)</f>
        <v/>
      </c>
      <c r="F1278" s="24" t="str">
        <f>IF(I1278="","",'Identificação da EG'!$E$7)</f>
        <v/>
      </c>
      <c r="G1278" s="24" t="str">
        <f t="shared" si="58"/>
        <v/>
      </c>
      <c r="H1278" s="24" t="str">
        <f>IF(I1278="","",'Identificação da EG'!$D$7)</f>
        <v/>
      </c>
      <c r="I1278" s="138" t="str">
        <f t="shared" si="60"/>
        <v/>
      </c>
      <c r="J1278" s="138" t="str">
        <v/>
      </c>
      <c r="K1278" s="138"/>
      <c r="L1278" s="138" t="str">
        <v/>
      </c>
      <c r="M1278" s="138"/>
      <c r="N1278" s="138"/>
      <c r="O1278" s="138" t="str">
        <v/>
      </c>
      <c r="P1278" s="138" t="str">
        <v/>
      </c>
      <c r="Q1278" s="138" t="str">
        <f>IF(L1277="","","Nº de alojamentos abrangidos")</f>
        <v/>
      </c>
      <c r="R1278" s="138" t="str">
        <f t="shared" si="59"/>
        <v/>
      </c>
      <c r="S1278" s="138" t="str" cm="1">
        <f t="array" ref="S1278">IF(ISBLANK(INDEX('Infraestruturas Recolha'!$AP$31:$AT$105,INT((ROWS($B$1:B302)-1)/5)+1,MOD(ROWS($B$1:B302)-1,5)+1)),"",INDEX('Infraestruturas Recolha'!$AP$31:$AT$105,INT((ROWS($B$1:B302)-1)/5)+1,MOD(ROWS($B$1:B302)-1,5)+1))</f>
        <v/>
      </c>
      <c r="T1278" s="138" t="str">
        <f>IF(OR(L1278="",'Infraestruturas Recolha'!$AQ$108="",'Infraestruturas Recolha'!$AQ$108="(máximo 300 carateres)"),"",'Infraestruturas Recolha'!$AQ$108)</f>
        <v/>
      </c>
    </row>
    <row r="1279" spans="1:20">
      <c r="A1279" s="24" t="str">
        <f>IF(I1279="","",IF(OR('Identificação da EG'!$B$7=0,'Identificação da EG'!$B$7=""),"",Capa!$C$10))</f>
        <v/>
      </c>
      <c r="B1279" s="24" t="str">
        <f>IF(I1279="","",IF(OR('Identificação da EG'!$B$7=0,'Identificação da EG'!$B$7=""),"",'Identificação da EG'!$B$7))</f>
        <v/>
      </c>
      <c r="C1279" s="24" t="str">
        <f>IF(I1279="","",IF(B1279="","",VLOOKUP(B1279,Auxiliar!$DK$23:$DL$45,2,0)))</f>
        <v/>
      </c>
      <c r="D1279" s="24" t="str">
        <f>IF(I1279="","",IF(OR('Identificação da EG'!$B$7=0,'Identificação da EG'!$B$7=""),"","Portugal"))</f>
        <v/>
      </c>
      <c r="E1279" s="24" t="str">
        <f>IF(I1279="","",'Identificação da EG'!$C$7)</f>
        <v/>
      </c>
      <c r="F1279" s="24" t="str">
        <f>IF(I1279="","",'Identificação da EG'!$E$7)</f>
        <v/>
      </c>
      <c r="G1279" s="24" t="str">
        <f t="shared" si="58"/>
        <v/>
      </c>
      <c r="H1279" s="24" t="str">
        <f>IF(I1279="","",'Identificação da EG'!$D$7)</f>
        <v/>
      </c>
      <c r="I1279" s="138" t="str">
        <f t="shared" si="60"/>
        <v/>
      </c>
      <c r="J1279" s="138" t="str">
        <v/>
      </c>
      <c r="K1279" s="138"/>
      <c r="L1279" s="138" t="str">
        <v/>
      </c>
      <c r="M1279" s="138"/>
      <c r="N1279" s="138"/>
      <c r="O1279" s="138" t="str">
        <v/>
      </c>
      <c r="P1279" s="138" t="str">
        <v/>
      </c>
      <c r="Q1279" s="138" t="str">
        <f>IF(L1277="","","Nº de estabelecimentos abrangidos")</f>
        <v/>
      </c>
      <c r="R1279" s="138" t="str">
        <f t="shared" si="59"/>
        <v/>
      </c>
      <c r="S1279" s="138" t="str" cm="1">
        <f t="array" ref="S1279">IF(ISBLANK(INDEX('Infraestruturas Recolha'!$AP$31:$AT$105,INT((ROWS($B$1:B303)-1)/5)+1,MOD(ROWS($B$1:B303)-1,5)+1)),"",INDEX('Infraestruturas Recolha'!$AP$31:$AT$105,INT((ROWS($B$1:B303)-1)/5)+1,MOD(ROWS($B$1:B303)-1,5)+1))</f>
        <v/>
      </c>
      <c r="T1279" s="138" t="str">
        <f>IF(OR(L1279="",'Infraestruturas Recolha'!$AQ$108="",'Infraestruturas Recolha'!$AQ$108="(máximo 300 carateres)"),"",'Infraestruturas Recolha'!$AQ$108)</f>
        <v/>
      </c>
    </row>
    <row r="1280" spans="1:20">
      <c r="A1280" s="24" t="str">
        <f>IF(I1280="","",IF(OR('Identificação da EG'!$B$7=0,'Identificação da EG'!$B$7=""),"",Capa!$C$10))</f>
        <v/>
      </c>
      <c r="B1280" s="24" t="str">
        <f>IF(I1280="","",IF(OR('Identificação da EG'!$B$7=0,'Identificação da EG'!$B$7=""),"",'Identificação da EG'!$B$7))</f>
        <v/>
      </c>
      <c r="C1280" s="24" t="str">
        <f>IF(I1280="","",IF(B1280="","",VLOOKUP(B1280,Auxiliar!$DK$23:$DL$45,2,0)))</f>
        <v/>
      </c>
      <c r="D1280" s="24" t="str">
        <f>IF(I1280="","",IF(OR('Identificação da EG'!$B$7=0,'Identificação da EG'!$B$7=""),"","Portugal"))</f>
        <v/>
      </c>
      <c r="E1280" s="24" t="str">
        <f>IF(I1280="","",'Identificação da EG'!$C$7)</f>
        <v/>
      </c>
      <c r="F1280" s="24" t="str">
        <f>IF(I1280="","",'Identificação da EG'!$E$7)</f>
        <v/>
      </c>
      <c r="G1280" s="24" t="str">
        <f t="shared" si="58"/>
        <v/>
      </c>
      <c r="H1280" s="24" t="str">
        <f>IF(I1280="","",'Identificação da EG'!$D$7)</f>
        <v/>
      </c>
      <c r="I1280" s="138" t="str">
        <f t="shared" si="60"/>
        <v/>
      </c>
      <c r="J1280" s="138" t="str">
        <v/>
      </c>
      <c r="K1280" s="138"/>
      <c r="L1280" s="138" t="str">
        <v/>
      </c>
      <c r="M1280" s="138"/>
      <c r="N1280" s="138"/>
      <c r="O1280" s="138" t="str">
        <v/>
      </c>
      <c r="P1280" s="138" t="str">
        <v/>
      </c>
      <c r="Q1280" s="138" t="str">
        <f>IF(L1278="","","Nº de alojamentos participantes")</f>
        <v/>
      </c>
      <c r="R1280" s="138" t="str">
        <f t="shared" si="59"/>
        <v/>
      </c>
      <c r="S1280" s="138" t="str" cm="1">
        <f t="array" ref="S1280">IF(ISBLANK(INDEX('Infraestruturas Recolha'!$AP$31:$AT$105,INT((ROWS($B$1:B304)-1)/5)+1,MOD(ROWS($B$1:B304)-1,5)+1)),"",INDEX('Infraestruturas Recolha'!$AP$31:$AT$105,INT((ROWS($B$1:B304)-1)/5)+1,MOD(ROWS($B$1:B304)-1,5)+1))</f>
        <v/>
      </c>
      <c r="T1280" s="138" t="str">
        <f>IF(OR(L1280="",'Infraestruturas Recolha'!$AQ$108="",'Infraestruturas Recolha'!$AQ$108="(máximo 300 carateres)"),"",'Infraestruturas Recolha'!$AQ$108)</f>
        <v/>
      </c>
    </row>
    <row r="1281" spans="1:20">
      <c r="A1281" s="24" t="str">
        <f>IF(I1281="","",IF(OR('Identificação da EG'!$B$7=0,'Identificação da EG'!$B$7=""),"",Capa!$C$10))</f>
        <v/>
      </c>
      <c r="B1281" s="24" t="str">
        <f>IF(I1281="","",IF(OR('Identificação da EG'!$B$7=0,'Identificação da EG'!$B$7=""),"",'Identificação da EG'!$B$7))</f>
        <v/>
      </c>
      <c r="C1281" s="24" t="str">
        <f>IF(I1281="","",IF(B1281="","",VLOOKUP(B1281,Auxiliar!$DK$23:$DL$45,2,0)))</f>
        <v/>
      </c>
      <c r="D1281" s="24" t="str">
        <f>IF(I1281="","",IF(OR('Identificação da EG'!$B$7=0,'Identificação da EG'!$B$7=""),"","Portugal"))</f>
        <v/>
      </c>
      <c r="E1281" s="24" t="str">
        <f>IF(I1281="","",'Identificação da EG'!$C$7)</f>
        <v/>
      </c>
      <c r="F1281" s="24" t="str">
        <f>IF(I1281="","",'Identificação da EG'!$E$7)</f>
        <v/>
      </c>
      <c r="G1281" s="24" t="str">
        <f t="shared" si="58"/>
        <v/>
      </c>
      <c r="H1281" s="24" t="str">
        <f>IF(I1281="","",'Identificação da EG'!$D$7)</f>
        <v/>
      </c>
      <c r="I1281" s="138" t="str">
        <f t="shared" si="60"/>
        <v/>
      </c>
      <c r="J1281" s="138" t="str">
        <v/>
      </c>
      <c r="K1281" s="138"/>
      <c r="L1281" s="138" t="str">
        <v/>
      </c>
      <c r="M1281" s="138"/>
      <c r="N1281" s="138"/>
      <c r="O1281" s="138" t="str">
        <v/>
      </c>
      <c r="P1281" s="138" t="str">
        <v/>
      </c>
      <c r="Q1281" s="138" t="str">
        <f>IF(L1279="","","Nº de estabelecimentos participantes")</f>
        <v/>
      </c>
      <c r="R1281" s="138" t="str">
        <f t="shared" si="59"/>
        <v/>
      </c>
      <c r="S1281" s="138" t="str" cm="1">
        <f t="array" ref="S1281">IF(ISBLANK(INDEX('Infraestruturas Recolha'!$AP$31:$AT$105,INT((ROWS($B$1:B305)-1)/5)+1,MOD(ROWS($B$1:B305)-1,5)+1)),"",INDEX('Infraestruturas Recolha'!$AP$31:$AT$105,INT((ROWS($B$1:B305)-1)/5)+1,MOD(ROWS($B$1:B305)-1,5)+1))</f>
        <v/>
      </c>
      <c r="T1281" s="138" t="str">
        <f>IF(OR(L1281="",'Infraestruturas Recolha'!$AQ$108="",'Infraestruturas Recolha'!$AQ$108="(máximo 300 carateres)"),"",'Infraestruturas Recolha'!$AQ$108)</f>
        <v/>
      </c>
    </row>
    <row r="1282" spans="1:20">
      <c r="A1282" s="24" t="str">
        <f>IF(I1282="","",IF(OR('Identificação da EG'!$B$7=0,'Identificação da EG'!$B$7=""),"",Capa!$C$10))</f>
        <v/>
      </c>
      <c r="B1282" s="24" t="str">
        <f>IF(I1282="","",IF(OR('Identificação da EG'!$B$7=0,'Identificação da EG'!$B$7=""),"",'Identificação da EG'!$B$7))</f>
        <v/>
      </c>
      <c r="C1282" s="24" t="str">
        <f>IF(I1282="","",IF(B1282="","",VLOOKUP(B1282,Auxiliar!$DK$23:$DL$45,2,0)))</f>
        <v/>
      </c>
      <c r="D1282" s="24" t="str">
        <f>IF(I1282="","",IF(OR('Identificação da EG'!$B$7=0,'Identificação da EG'!$B$7=""),"","Portugal"))</f>
        <v/>
      </c>
      <c r="E1282" s="24" t="str">
        <f>IF(I1282="","",'Identificação da EG'!$C$7)</f>
        <v/>
      </c>
      <c r="F1282" s="24" t="str">
        <f>IF(I1282="","",'Identificação da EG'!$E$7)</f>
        <v/>
      </c>
      <c r="G1282" s="24" t="str">
        <f t="shared" si="58"/>
        <v/>
      </c>
      <c r="H1282" s="24" t="str">
        <f>IF(I1282="","",'Identificação da EG'!$D$7)</f>
        <v/>
      </c>
      <c r="I1282" s="138" t="str">
        <f t="shared" si="60"/>
        <v/>
      </c>
      <c r="J1282" s="138" t="str">
        <v/>
      </c>
      <c r="K1282" s="138"/>
      <c r="L1282" s="138" t="str">
        <v/>
      </c>
      <c r="M1282" s="138"/>
      <c r="N1282" s="138"/>
      <c r="O1282" s="138" t="str">
        <v/>
      </c>
      <c r="P1282" s="138" t="str">
        <v/>
      </c>
      <c r="Q1282" s="138" t="str">
        <f>IF(L1282="","","Nº de pontos de recolha")</f>
        <v/>
      </c>
      <c r="R1282" s="138" t="str">
        <f t="shared" si="59"/>
        <v/>
      </c>
      <c r="S1282" s="138" t="str" cm="1">
        <f t="array" ref="S1282">IF(ISBLANK(INDEX('Infraestruturas Recolha'!$AP$31:$AT$105,INT((ROWS($B$1:B306)-1)/5)+1,MOD(ROWS($B$1:B306)-1,5)+1)),"",INDEX('Infraestruturas Recolha'!$AP$31:$AT$105,INT((ROWS($B$1:B306)-1)/5)+1,MOD(ROWS($B$1:B306)-1,5)+1))</f>
        <v/>
      </c>
      <c r="T1282" s="138" t="str">
        <f>IF(OR(L1282="",'Infraestruturas Recolha'!$AQ$108="",'Infraestruturas Recolha'!$AQ$108="(máximo 300 carateres)"),"",'Infraestruturas Recolha'!$AQ$108)</f>
        <v/>
      </c>
    </row>
    <row r="1283" spans="1:20">
      <c r="A1283" s="24" t="str">
        <f>IF(I1283="","",IF(OR('Identificação da EG'!$B$7=0,'Identificação da EG'!$B$7=""),"",Capa!$C$10))</f>
        <v/>
      </c>
      <c r="B1283" s="24" t="str">
        <f>IF(I1283="","",IF(OR('Identificação da EG'!$B$7=0,'Identificação da EG'!$B$7=""),"",'Identificação da EG'!$B$7))</f>
        <v/>
      </c>
      <c r="C1283" s="24" t="str">
        <f>IF(I1283="","",IF(B1283="","",VLOOKUP(B1283,Auxiliar!$DK$23:$DL$45,2,0)))</f>
        <v/>
      </c>
      <c r="D1283" s="24" t="str">
        <f>IF(I1283="","",IF(OR('Identificação da EG'!$B$7=0,'Identificação da EG'!$B$7=""),"","Portugal"))</f>
        <v/>
      </c>
      <c r="E1283" s="24" t="str">
        <f>IF(I1283="","",'Identificação da EG'!$C$7)</f>
        <v/>
      </c>
      <c r="F1283" s="24" t="str">
        <f>IF(I1283="","",'Identificação da EG'!$E$7)</f>
        <v/>
      </c>
      <c r="G1283" s="24" t="str">
        <f t="shared" ref="G1283:G1346" si="61">IF(I1283="","",B1283)</f>
        <v/>
      </c>
      <c r="H1283" s="24" t="str">
        <f>IF(I1283="","",'Identificação da EG'!$D$7)</f>
        <v/>
      </c>
      <c r="I1283" s="138" t="str">
        <f t="shared" si="60"/>
        <v/>
      </c>
      <c r="J1283" s="138" t="str">
        <v/>
      </c>
      <c r="K1283" s="138"/>
      <c r="L1283" s="138" t="str">
        <v/>
      </c>
      <c r="M1283" s="138"/>
      <c r="N1283" s="138"/>
      <c r="O1283" s="138" t="str">
        <v/>
      </c>
      <c r="P1283" s="138" t="str">
        <v/>
      </c>
      <c r="Q1283" s="138" t="str">
        <f>IF(L1282="","","Nº de alojamentos abrangidos")</f>
        <v/>
      </c>
      <c r="R1283" s="138" t="str">
        <f t="shared" ref="R1283:R1346" si="62">IF(L1283="","","nº")</f>
        <v/>
      </c>
      <c r="S1283" s="138" t="str" cm="1">
        <f t="array" ref="S1283">IF(ISBLANK(INDEX('Infraestruturas Recolha'!$AP$31:$AT$105,INT((ROWS($B$1:B307)-1)/5)+1,MOD(ROWS($B$1:B307)-1,5)+1)),"",INDEX('Infraestruturas Recolha'!$AP$31:$AT$105,INT((ROWS($B$1:B307)-1)/5)+1,MOD(ROWS($B$1:B307)-1,5)+1))</f>
        <v/>
      </c>
      <c r="T1283" s="138" t="str">
        <f>IF(OR(L1283="",'Infraestruturas Recolha'!$AQ$108="",'Infraestruturas Recolha'!$AQ$108="(máximo 300 carateres)"),"",'Infraestruturas Recolha'!$AQ$108)</f>
        <v/>
      </c>
    </row>
    <row r="1284" spans="1:20">
      <c r="A1284" s="24" t="str">
        <f>IF(I1284="","",IF(OR('Identificação da EG'!$B$7=0,'Identificação da EG'!$B$7=""),"",Capa!$C$10))</f>
        <v/>
      </c>
      <c r="B1284" s="24" t="str">
        <f>IF(I1284="","",IF(OR('Identificação da EG'!$B$7=0,'Identificação da EG'!$B$7=""),"",'Identificação da EG'!$B$7))</f>
        <v/>
      </c>
      <c r="C1284" s="24" t="str">
        <f>IF(I1284="","",IF(B1284="","",VLOOKUP(B1284,Auxiliar!$DK$23:$DL$45,2,0)))</f>
        <v/>
      </c>
      <c r="D1284" s="24" t="str">
        <f>IF(I1284="","",IF(OR('Identificação da EG'!$B$7=0,'Identificação da EG'!$B$7=""),"","Portugal"))</f>
        <v/>
      </c>
      <c r="E1284" s="24" t="str">
        <f>IF(I1284="","",'Identificação da EG'!$C$7)</f>
        <v/>
      </c>
      <c r="F1284" s="24" t="str">
        <f>IF(I1284="","",'Identificação da EG'!$E$7)</f>
        <v/>
      </c>
      <c r="G1284" s="24" t="str">
        <f t="shared" si="61"/>
        <v/>
      </c>
      <c r="H1284" s="24" t="str">
        <f>IF(I1284="","",'Identificação da EG'!$D$7)</f>
        <v/>
      </c>
      <c r="I1284" s="138" t="str">
        <f t="shared" si="60"/>
        <v/>
      </c>
      <c r="J1284" s="138" t="str">
        <v/>
      </c>
      <c r="K1284" s="138"/>
      <c r="L1284" s="138" t="str">
        <v/>
      </c>
      <c r="M1284" s="138"/>
      <c r="N1284" s="138"/>
      <c r="O1284" s="138" t="str">
        <v/>
      </c>
      <c r="P1284" s="138" t="str">
        <v/>
      </c>
      <c r="Q1284" s="138" t="str">
        <f>IF(L1282="","","Nº de estabelecimentos abrangidos")</f>
        <v/>
      </c>
      <c r="R1284" s="138" t="str">
        <f t="shared" si="62"/>
        <v/>
      </c>
      <c r="S1284" s="138" t="str" cm="1">
        <f t="array" ref="S1284">IF(ISBLANK(INDEX('Infraestruturas Recolha'!$AP$31:$AT$105,INT((ROWS($B$1:B308)-1)/5)+1,MOD(ROWS($B$1:B308)-1,5)+1)),"",INDEX('Infraestruturas Recolha'!$AP$31:$AT$105,INT((ROWS($B$1:B308)-1)/5)+1,MOD(ROWS($B$1:B308)-1,5)+1))</f>
        <v/>
      </c>
      <c r="T1284" s="138" t="str">
        <f>IF(OR(L1284="",'Infraestruturas Recolha'!$AQ$108="",'Infraestruturas Recolha'!$AQ$108="(máximo 300 carateres)"),"",'Infraestruturas Recolha'!$AQ$108)</f>
        <v/>
      </c>
    </row>
    <row r="1285" spans="1:20">
      <c r="A1285" s="24" t="str">
        <f>IF(I1285="","",IF(OR('Identificação da EG'!$B$7=0,'Identificação da EG'!$B$7=""),"",Capa!$C$10))</f>
        <v/>
      </c>
      <c r="B1285" s="24" t="str">
        <f>IF(I1285="","",IF(OR('Identificação da EG'!$B$7=0,'Identificação da EG'!$B$7=""),"",'Identificação da EG'!$B$7))</f>
        <v/>
      </c>
      <c r="C1285" s="24" t="str">
        <f>IF(I1285="","",IF(B1285="","",VLOOKUP(B1285,Auxiliar!$DK$23:$DL$45,2,0)))</f>
        <v/>
      </c>
      <c r="D1285" s="24" t="str">
        <f>IF(I1285="","",IF(OR('Identificação da EG'!$B$7=0,'Identificação da EG'!$B$7=""),"","Portugal"))</f>
        <v/>
      </c>
      <c r="E1285" s="24" t="str">
        <f>IF(I1285="","",'Identificação da EG'!$C$7)</f>
        <v/>
      </c>
      <c r="F1285" s="24" t="str">
        <f>IF(I1285="","",'Identificação da EG'!$E$7)</f>
        <v/>
      </c>
      <c r="G1285" s="24" t="str">
        <f t="shared" si="61"/>
        <v/>
      </c>
      <c r="H1285" s="24" t="str">
        <f>IF(I1285="","",'Identificação da EG'!$D$7)</f>
        <v/>
      </c>
      <c r="I1285" s="138" t="str">
        <f t="shared" si="60"/>
        <v/>
      </c>
      <c r="J1285" s="138" t="str">
        <v/>
      </c>
      <c r="K1285" s="138"/>
      <c r="L1285" s="138" t="str">
        <v/>
      </c>
      <c r="M1285" s="138"/>
      <c r="N1285" s="138"/>
      <c r="O1285" s="138" t="str">
        <v/>
      </c>
      <c r="P1285" s="138" t="str">
        <v/>
      </c>
      <c r="Q1285" s="138" t="str">
        <f>IF(L1283="","","Nº de alojamentos participantes")</f>
        <v/>
      </c>
      <c r="R1285" s="138" t="str">
        <f t="shared" si="62"/>
        <v/>
      </c>
      <c r="S1285" s="138" t="str" cm="1">
        <f t="array" ref="S1285">IF(ISBLANK(INDEX('Infraestruturas Recolha'!$AP$31:$AT$105,INT((ROWS($B$1:B309)-1)/5)+1,MOD(ROWS($B$1:B309)-1,5)+1)),"",INDEX('Infraestruturas Recolha'!$AP$31:$AT$105,INT((ROWS($B$1:B309)-1)/5)+1,MOD(ROWS($B$1:B309)-1,5)+1))</f>
        <v/>
      </c>
      <c r="T1285" s="138" t="str">
        <f>IF(OR(L1285="",'Infraestruturas Recolha'!$AQ$108="",'Infraestruturas Recolha'!$AQ$108="(máximo 300 carateres)"),"",'Infraestruturas Recolha'!$AQ$108)</f>
        <v/>
      </c>
    </row>
    <row r="1286" spans="1:20">
      <c r="A1286" s="24" t="str">
        <f>IF(I1286="","",IF(OR('Identificação da EG'!$B$7=0,'Identificação da EG'!$B$7=""),"",Capa!$C$10))</f>
        <v/>
      </c>
      <c r="B1286" s="24" t="str">
        <f>IF(I1286="","",IF(OR('Identificação da EG'!$B$7=0,'Identificação da EG'!$B$7=""),"",'Identificação da EG'!$B$7))</f>
        <v/>
      </c>
      <c r="C1286" s="24" t="str">
        <f>IF(I1286="","",IF(B1286="","",VLOOKUP(B1286,Auxiliar!$DK$23:$DL$45,2,0)))</f>
        <v/>
      </c>
      <c r="D1286" s="24" t="str">
        <f>IF(I1286="","",IF(OR('Identificação da EG'!$B$7=0,'Identificação da EG'!$B$7=""),"","Portugal"))</f>
        <v/>
      </c>
      <c r="E1286" s="24" t="str">
        <f>IF(I1286="","",'Identificação da EG'!$C$7)</f>
        <v/>
      </c>
      <c r="F1286" s="24" t="str">
        <f>IF(I1286="","",'Identificação da EG'!$E$7)</f>
        <v/>
      </c>
      <c r="G1286" s="24" t="str">
        <f t="shared" si="61"/>
        <v/>
      </c>
      <c r="H1286" s="24" t="str">
        <f>IF(I1286="","",'Identificação da EG'!$D$7)</f>
        <v/>
      </c>
      <c r="I1286" s="138" t="str">
        <f t="shared" si="60"/>
        <v/>
      </c>
      <c r="J1286" s="138" t="str">
        <v/>
      </c>
      <c r="K1286" s="138"/>
      <c r="L1286" s="138" t="str">
        <v/>
      </c>
      <c r="M1286" s="138"/>
      <c r="N1286" s="138"/>
      <c r="O1286" s="138" t="str">
        <v/>
      </c>
      <c r="P1286" s="138" t="str">
        <v/>
      </c>
      <c r="Q1286" s="138" t="str">
        <f>IF(L1284="","","Nº de estabelecimentos participantes")</f>
        <v/>
      </c>
      <c r="R1286" s="138" t="str">
        <f t="shared" si="62"/>
        <v/>
      </c>
      <c r="S1286" s="138" t="str" cm="1">
        <f t="array" ref="S1286">IF(ISBLANK(INDEX('Infraestruturas Recolha'!$AP$31:$AT$105,INT((ROWS($B$1:B310)-1)/5)+1,MOD(ROWS($B$1:B310)-1,5)+1)),"",INDEX('Infraestruturas Recolha'!$AP$31:$AT$105,INT((ROWS($B$1:B310)-1)/5)+1,MOD(ROWS($B$1:B310)-1,5)+1))</f>
        <v/>
      </c>
      <c r="T1286" s="138" t="str">
        <f>IF(OR(L1286="",'Infraestruturas Recolha'!$AQ$108="",'Infraestruturas Recolha'!$AQ$108="(máximo 300 carateres)"),"",'Infraestruturas Recolha'!$AQ$108)</f>
        <v/>
      </c>
    </row>
    <row r="1287" spans="1:20">
      <c r="A1287" s="24" t="str">
        <f>IF(I1287="","",IF(OR('Identificação da EG'!$B$7=0,'Identificação da EG'!$B$7=""),"",Capa!$C$10))</f>
        <v/>
      </c>
      <c r="B1287" s="24" t="str">
        <f>IF(I1287="","",IF(OR('Identificação da EG'!$B$7=0,'Identificação da EG'!$B$7=""),"",'Identificação da EG'!$B$7))</f>
        <v/>
      </c>
      <c r="C1287" s="24" t="str">
        <f>IF(I1287="","",IF(B1287="","",VLOOKUP(B1287,Auxiliar!$DK$23:$DL$45,2,0)))</f>
        <v/>
      </c>
      <c r="D1287" s="24" t="str">
        <f>IF(I1287="","",IF(OR('Identificação da EG'!$B$7=0,'Identificação da EG'!$B$7=""),"","Portugal"))</f>
        <v/>
      </c>
      <c r="E1287" s="24" t="str">
        <f>IF(I1287="","",'Identificação da EG'!$C$7)</f>
        <v/>
      </c>
      <c r="F1287" s="24" t="str">
        <f>IF(I1287="","",'Identificação da EG'!$E$7)</f>
        <v/>
      </c>
      <c r="G1287" s="24" t="str">
        <f t="shared" si="61"/>
        <v/>
      </c>
      <c r="H1287" s="24" t="str">
        <f>IF(I1287="","",'Identificação da EG'!$D$7)</f>
        <v/>
      </c>
      <c r="I1287" s="138" t="str">
        <f t="shared" si="60"/>
        <v/>
      </c>
      <c r="J1287" s="138" t="str">
        <v/>
      </c>
      <c r="K1287" s="138"/>
      <c r="L1287" s="138" t="str">
        <v/>
      </c>
      <c r="M1287" s="138"/>
      <c r="N1287" s="138"/>
      <c r="O1287" s="138" t="str">
        <v/>
      </c>
      <c r="P1287" s="138" t="str">
        <v/>
      </c>
      <c r="Q1287" s="138" t="str">
        <f>IF(L1287="","","Nº de pontos de recolha")</f>
        <v/>
      </c>
      <c r="R1287" s="138" t="str">
        <f t="shared" si="62"/>
        <v/>
      </c>
      <c r="S1287" s="138" t="str" cm="1">
        <f t="array" ref="S1287">IF(ISBLANK(INDEX('Infraestruturas Recolha'!$AP$31:$AT$105,INT((ROWS($B$1:B311)-1)/5)+1,MOD(ROWS($B$1:B311)-1,5)+1)),"",INDEX('Infraestruturas Recolha'!$AP$31:$AT$105,INT((ROWS($B$1:B311)-1)/5)+1,MOD(ROWS($B$1:B311)-1,5)+1))</f>
        <v/>
      </c>
      <c r="T1287" s="138" t="str">
        <f>IF(OR(L1287="",'Infraestruturas Recolha'!$AQ$108="",'Infraestruturas Recolha'!$AQ$108="(máximo 300 carateres)"),"",'Infraestruturas Recolha'!$AQ$108)</f>
        <v/>
      </c>
    </row>
    <row r="1288" spans="1:20">
      <c r="A1288" s="24" t="str">
        <f>IF(I1288="","",IF(OR('Identificação da EG'!$B$7=0,'Identificação da EG'!$B$7=""),"",Capa!$C$10))</f>
        <v/>
      </c>
      <c r="B1288" s="24" t="str">
        <f>IF(I1288="","",IF(OR('Identificação da EG'!$B$7=0,'Identificação da EG'!$B$7=""),"",'Identificação da EG'!$B$7))</f>
        <v/>
      </c>
      <c r="C1288" s="24" t="str">
        <f>IF(I1288="","",IF(B1288="","",VLOOKUP(B1288,Auxiliar!$DK$23:$DL$45,2,0)))</f>
        <v/>
      </c>
      <c r="D1288" s="24" t="str">
        <f>IF(I1288="","",IF(OR('Identificação da EG'!$B$7=0,'Identificação da EG'!$B$7=""),"","Portugal"))</f>
        <v/>
      </c>
      <c r="E1288" s="24" t="str">
        <f>IF(I1288="","",'Identificação da EG'!$C$7)</f>
        <v/>
      </c>
      <c r="F1288" s="24" t="str">
        <f>IF(I1288="","",'Identificação da EG'!$E$7)</f>
        <v/>
      </c>
      <c r="G1288" s="24" t="str">
        <f t="shared" si="61"/>
        <v/>
      </c>
      <c r="H1288" s="24" t="str">
        <f>IF(I1288="","",'Identificação da EG'!$D$7)</f>
        <v/>
      </c>
      <c r="I1288" s="138" t="str">
        <f t="shared" si="60"/>
        <v/>
      </c>
      <c r="J1288" s="138" t="str">
        <v/>
      </c>
      <c r="K1288" s="138"/>
      <c r="L1288" s="138" t="str">
        <v/>
      </c>
      <c r="M1288" s="138"/>
      <c r="N1288" s="138"/>
      <c r="O1288" s="138" t="str">
        <v/>
      </c>
      <c r="P1288" s="138" t="str">
        <v/>
      </c>
      <c r="Q1288" s="138" t="str">
        <f>IF(L1287="","","Nº de alojamentos abrangidos")</f>
        <v/>
      </c>
      <c r="R1288" s="138" t="str">
        <f t="shared" si="62"/>
        <v/>
      </c>
      <c r="S1288" s="138" t="str" cm="1">
        <f t="array" ref="S1288">IF(ISBLANK(INDEX('Infraestruturas Recolha'!$AP$31:$AT$105,INT((ROWS($B$1:B312)-1)/5)+1,MOD(ROWS($B$1:B312)-1,5)+1)),"",INDEX('Infraestruturas Recolha'!$AP$31:$AT$105,INT((ROWS($B$1:B312)-1)/5)+1,MOD(ROWS($B$1:B312)-1,5)+1))</f>
        <v/>
      </c>
      <c r="T1288" s="138" t="str">
        <f>IF(OR(L1288="",'Infraestruturas Recolha'!$AQ$108="",'Infraestruturas Recolha'!$AQ$108="(máximo 300 carateres)"),"",'Infraestruturas Recolha'!$AQ$108)</f>
        <v/>
      </c>
    </row>
    <row r="1289" spans="1:20">
      <c r="A1289" s="24" t="str">
        <f>IF(I1289="","",IF(OR('Identificação da EG'!$B$7=0,'Identificação da EG'!$B$7=""),"",Capa!$C$10))</f>
        <v/>
      </c>
      <c r="B1289" s="24" t="str">
        <f>IF(I1289="","",IF(OR('Identificação da EG'!$B$7=0,'Identificação da EG'!$B$7=""),"",'Identificação da EG'!$B$7))</f>
        <v/>
      </c>
      <c r="C1289" s="24" t="str">
        <f>IF(I1289="","",IF(B1289="","",VLOOKUP(B1289,Auxiliar!$DK$23:$DL$45,2,0)))</f>
        <v/>
      </c>
      <c r="D1289" s="24" t="str">
        <f>IF(I1289="","",IF(OR('Identificação da EG'!$B$7=0,'Identificação da EG'!$B$7=""),"","Portugal"))</f>
        <v/>
      </c>
      <c r="E1289" s="24" t="str">
        <f>IF(I1289="","",'Identificação da EG'!$C$7)</f>
        <v/>
      </c>
      <c r="F1289" s="24" t="str">
        <f>IF(I1289="","",'Identificação da EG'!$E$7)</f>
        <v/>
      </c>
      <c r="G1289" s="24" t="str">
        <f t="shared" si="61"/>
        <v/>
      </c>
      <c r="H1289" s="24" t="str">
        <f>IF(I1289="","",'Identificação da EG'!$D$7)</f>
        <v/>
      </c>
      <c r="I1289" s="138" t="str">
        <f t="shared" si="60"/>
        <v/>
      </c>
      <c r="J1289" s="138" t="str">
        <v/>
      </c>
      <c r="K1289" s="138"/>
      <c r="L1289" s="138" t="str">
        <v/>
      </c>
      <c r="M1289" s="138"/>
      <c r="N1289" s="138"/>
      <c r="O1289" s="138" t="str">
        <v/>
      </c>
      <c r="P1289" s="138" t="str">
        <v/>
      </c>
      <c r="Q1289" s="138" t="str">
        <f>IF(L1287="","","Nº de estabelecimentos abrangidos")</f>
        <v/>
      </c>
      <c r="R1289" s="138" t="str">
        <f t="shared" si="62"/>
        <v/>
      </c>
      <c r="S1289" s="138" t="str" cm="1">
        <f t="array" ref="S1289">IF(ISBLANK(INDEX('Infraestruturas Recolha'!$AP$31:$AT$105,INT((ROWS($B$1:B313)-1)/5)+1,MOD(ROWS($B$1:B313)-1,5)+1)),"",INDEX('Infraestruturas Recolha'!$AP$31:$AT$105,INT((ROWS($B$1:B313)-1)/5)+1,MOD(ROWS($B$1:B313)-1,5)+1))</f>
        <v/>
      </c>
      <c r="T1289" s="138" t="str">
        <f>IF(OR(L1289="",'Infraestruturas Recolha'!$AQ$108="",'Infraestruturas Recolha'!$AQ$108="(máximo 300 carateres)"),"",'Infraestruturas Recolha'!$AQ$108)</f>
        <v/>
      </c>
    </row>
    <row r="1290" spans="1:20">
      <c r="A1290" s="24" t="str">
        <f>IF(I1290="","",IF(OR('Identificação da EG'!$B$7=0,'Identificação da EG'!$B$7=""),"",Capa!$C$10))</f>
        <v/>
      </c>
      <c r="B1290" s="24" t="str">
        <f>IF(I1290="","",IF(OR('Identificação da EG'!$B$7=0,'Identificação da EG'!$B$7=""),"",'Identificação da EG'!$B$7))</f>
        <v/>
      </c>
      <c r="C1290" s="24" t="str">
        <f>IF(I1290="","",IF(B1290="","",VLOOKUP(B1290,Auxiliar!$DK$23:$DL$45,2,0)))</f>
        <v/>
      </c>
      <c r="D1290" s="24" t="str">
        <f>IF(I1290="","",IF(OR('Identificação da EG'!$B$7=0,'Identificação da EG'!$B$7=""),"","Portugal"))</f>
        <v/>
      </c>
      <c r="E1290" s="24" t="str">
        <f>IF(I1290="","",'Identificação da EG'!$C$7)</f>
        <v/>
      </c>
      <c r="F1290" s="24" t="str">
        <f>IF(I1290="","",'Identificação da EG'!$E$7)</f>
        <v/>
      </c>
      <c r="G1290" s="24" t="str">
        <f t="shared" si="61"/>
        <v/>
      </c>
      <c r="H1290" s="24" t="str">
        <f>IF(I1290="","",'Identificação da EG'!$D$7)</f>
        <v/>
      </c>
      <c r="I1290" s="138" t="str">
        <f t="shared" si="60"/>
        <v/>
      </c>
      <c r="J1290" s="138" t="str">
        <v/>
      </c>
      <c r="K1290" s="138"/>
      <c r="L1290" s="138" t="str">
        <v/>
      </c>
      <c r="M1290" s="138"/>
      <c r="N1290" s="138"/>
      <c r="O1290" s="138" t="str">
        <v/>
      </c>
      <c r="P1290" s="138" t="str">
        <v/>
      </c>
      <c r="Q1290" s="138" t="str">
        <f>IF(L1288="","","Nº de alojamentos participantes")</f>
        <v/>
      </c>
      <c r="R1290" s="138" t="str">
        <f t="shared" si="62"/>
        <v/>
      </c>
      <c r="S1290" s="138" t="str" cm="1">
        <f t="array" ref="S1290">IF(ISBLANK(INDEX('Infraestruturas Recolha'!$AP$31:$AT$105,INT((ROWS($B$1:B314)-1)/5)+1,MOD(ROWS($B$1:B314)-1,5)+1)),"",INDEX('Infraestruturas Recolha'!$AP$31:$AT$105,INT((ROWS($B$1:B314)-1)/5)+1,MOD(ROWS($B$1:B314)-1,5)+1))</f>
        <v/>
      </c>
      <c r="T1290" s="138" t="str">
        <f>IF(OR(L1290="",'Infraestruturas Recolha'!$AQ$108="",'Infraestruturas Recolha'!$AQ$108="(máximo 300 carateres)"),"",'Infraestruturas Recolha'!$AQ$108)</f>
        <v/>
      </c>
    </row>
    <row r="1291" spans="1:20">
      <c r="A1291" s="24" t="str">
        <f>IF(I1291="","",IF(OR('Identificação da EG'!$B$7=0,'Identificação da EG'!$B$7=""),"",Capa!$C$10))</f>
        <v/>
      </c>
      <c r="B1291" s="24" t="str">
        <f>IF(I1291="","",IF(OR('Identificação da EG'!$B$7=0,'Identificação da EG'!$B$7=""),"",'Identificação da EG'!$B$7))</f>
        <v/>
      </c>
      <c r="C1291" s="24" t="str">
        <f>IF(I1291="","",IF(B1291="","",VLOOKUP(B1291,Auxiliar!$DK$23:$DL$45,2,0)))</f>
        <v/>
      </c>
      <c r="D1291" s="24" t="str">
        <f>IF(I1291="","",IF(OR('Identificação da EG'!$B$7=0,'Identificação da EG'!$B$7=""),"","Portugal"))</f>
        <v/>
      </c>
      <c r="E1291" s="24" t="str">
        <f>IF(I1291="","",'Identificação da EG'!$C$7)</f>
        <v/>
      </c>
      <c r="F1291" s="24" t="str">
        <f>IF(I1291="","",'Identificação da EG'!$E$7)</f>
        <v/>
      </c>
      <c r="G1291" s="24" t="str">
        <f t="shared" si="61"/>
        <v/>
      </c>
      <c r="H1291" s="24" t="str">
        <f>IF(I1291="","",'Identificação da EG'!$D$7)</f>
        <v/>
      </c>
      <c r="I1291" s="138" t="str">
        <f t="shared" si="60"/>
        <v/>
      </c>
      <c r="J1291" s="138" t="str">
        <v/>
      </c>
      <c r="K1291" s="138"/>
      <c r="L1291" s="138" t="str">
        <v/>
      </c>
      <c r="M1291" s="138"/>
      <c r="N1291" s="138"/>
      <c r="O1291" s="138" t="str">
        <v/>
      </c>
      <c r="P1291" s="138" t="str">
        <v/>
      </c>
      <c r="Q1291" s="138" t="str">
        <f>IF(L1289="","","Nº de estabelecimentos participantes")</f>
        <v/>
      </c>
      <c r="R1291" s="138" t="str">
        <f t="shared" si="62"/>
        <v/>
      </c>
      <c r="S1291" s="138" t="str" cm="1">
        <f t="array" ref="S1291">IF(ISBLANK(INDEX('Infraestruturas Recolha'!$AP$31:$AT$105,INT((ROWS($B$1:B315)-1)/5)+1,MOD(ROWS($B$1:B315)-1,5)+1)),"",INDEX('Infraestruturas Recolha'!$AP$31:$AT$105,INT((ROWS($B$1:B315)-1)/5)+1,MOD(ROWS($B$1:B315)-1,5)+1))</f>
        <v/>
      </c>
      <c r="T1291" s="138" t="str">
        <f>IF(OR(L1291="",'Infraestruturas Recolha'!$AQ$108="",'Infraestruturas Recolha'!$AQ$108="(máximo 300 carateres)"),"",'Infraestruturas Recolha'!$AQ$108)</f>
        <v/>
      </c>
    </row>
    <row r="1292" spans="1:20">
      <c r="A1292" s="24" t="str">
        <f>IF(I1292="","",IF(OR('Identificação da EG'!$B$7=0,'Identificação da EG'!$B$7=""),"",Capa!$C$10))</f>
        <v/>
      </c>
      <c r="B1292" s="24" t="str">
        <f>IF(I1292="","",IF(OR('Identificação da EG'!$B$7=0,'Identificação da EG'!$B$7=""),"",'Identificação da EG'!$B$7))</f>
        <v/>
      </c>
      <c r="C1292" s="24" t="str">
        <f>IF(I1292="","",IF(B1292="","",VLOOKUP(B1292,Auxiliar!$DK$23:$DL$45,2,0)))</f>
        <v/>
      </c>
      <c r="D1292" s="24" t="str">
        <f>IF(I1292="","",IF(OR('Identificação da EG'!$B$7=0,'Identificação da EG'!$B$7=""),"","Portugal"))</f>
        <v/>
      </c>
      <c r="E1292" s="24" t="str">
        <f>IF(I1292="","",'Identificação da EG'!$C$7)</f>
        <v/>
      </c>
      <c r="F1292" s="24" t="str">
        <f>IF(I1292="","",'Identificação da EG'!$E$7)</f>
        <v/>
      </c>
      <c r="G1292" s="24" t="str">
        <f t="shared" si="61"/>
        <v/>
      </c>
      <c r="H1292" s="24" t="str">
        <f>IF(I1292="","",'Identificação da EG'!$D$7)</f>
        <v/>
      </c>
      <c r="I1292" s="138" t="str">
        <f t="shared" si="60"/>
        <v/>
      </c>
      <c r="J1292" s="138" t="str">
        <v/>
      </c>
      <c r="K1292" s="138"/>
      <c r="L1292" s="138" t="str">
        <v/>
      </c>
      <c r="M1292" s="138"/>
      <c r="N1292" s="138"/>
      <c r="O1292" s="138" t="str">
        <v/>
      </c>
      <c r="P1292" s="138" t="str">
        <v/>
      </c>
      <c r="Q1292" s="138" t="str">
        <f>IF(L1292="","","Nº de pontos de recolha")</f>
        <v/>
      </c>
      <c r="R1292" s="138" t="str">
        <f t="shared" si="62"/>
        <v/>
      </c>
      <c r="S1292" s="138" t="str" cm="1">
        <f t="array" ref="S1292">IF(ISBLANK(INDEX('Infraestruturas Recolha'!$AP$31:$AT$105,INT((ROWS($B$1:B316)-1)/5)+1,MOD(ROWS($B$1:B316)-1,5)+1)),"",INDEX('Infraestruturas Recolha'!$AP$31:$AT$105,INT((ROWS($B$1:B316)-1)/5)+1,MOD(ROWS($B$1:B316)-1,5)+1))</f>
        <v/>
      </c>
      <c r="T1292" s="138" t="str">
        <f>IF(OR(L1292="",'Infraestruturas Recolha'!$AQ$108="",'Infraestruturas Recolha'!$AQ$108="(máximo 300 carateres)"),"",'Infraestruturas Recolha'!$AQ$108)</f>
        <v/>
      </c>
    </row>
    <row r="1293" spans="1:20">
      <c r="A1293" s="24" t="str">
        <f>IF(I1293="","",IF(OR('Identificação da EG'!$B$7=0,'Identificação da EG'!$B$7=""),"",Capa!$C$10))</f>
        <v/>
      </c>
      <c r="B1293" s="24" t="str">
        <f>IF(I1293="","",IF(OR('Identificação da EG'!$B$7=0,'Identificação da EG'!$B$7=""),"",'Identificação da EG'!$B$7))</f>
        <v/>
      </c>
      <c r="C1293" s="24" t="str">
        <f>IF(I1293="","",IF(B1293="","",VLOOKUP(B1293,Auxiliar!$DK$23:$DL$45,2,0)))</f>
        <v/>
      </c>
      <c r="D1293" s="24" t="str">
        <f>IF(I1293="","",IF(OR('Identificação da EG'!$B$7=0,'Identificação da EG'!$B$7=""),"","Portugal"))</f>
        <v/>
      </c>
      <c r="E1293" s="24" t="str">
        <f>IF(I1293="","",'Identificação da EG'!$C$7)</f>
        <v/>
      </c>
      <c r="F1293" s="24" t="str">
        <f>IF(I1293="","",'Identificação da EG'!$E$7)</f>
        <v/>
      </c>
      <c r="G1293" s="24" t="str">
        <f t="shared" si="61"/>
        <v/>
      </c>
      <c r="H1293" s="24" t="str">
        <f>IF(I1293="","",'Identificação da EG'!$D$7)</f>
        <v/>
      </c>
      <c r="I1293" s="138" t="str">
        <f t="shared" si="60"/>
        <v/>
      </c>
      <c r="J1293" s="138" t="str">
        <v/>
      </c>
      <c r="K1293" s="138"/>
      <c r="L1293" s="138" t="str">
        <v/>
      </c>
      <c r="M1293" s="138"/>
      <c r="N1293" s="138"/>
      <c r="O1293" s="138" t="str">
        <v/>
      </c>
      <c r="P1293" s="138" t="str">
        <v/>
      </c>
      <c r="Q1293" s="138" t="str">
        <f>IF(L1292="","","Nº de alojamentos abrangidos")</f>
        <v/>
      </c>
      <c r="R1293" s="138" t="str">
        <f t="shared" si="62"/>
        <v/>
      </c>
      <c r="S1293" s="138" t="str" cm="1">
        <f t="array" ref="S1293">IF(ISBLANK(INDEX('Infraestruturas Recolha'!$AP$31:$AT$105,INT((ROWS($B$1:B317)-1)/5)+1,MOD(ROWS($B$1:B317)-1,5)+1)),"",INDEX('Infraestruturas Recolha'!$AP$31:$AT$105,INT((ROWS($B$1:B317)-1)/5)+1,MOD(ROWS($B$1:B317)-1,5)+1))</f>
        <v/>
      </c>
      <c r="T1293" s="138" t="str">
        <f>IF(OR(L1293="",'Infraestruturas Recolha'!$AQ$108="",'Infraestruturas Recolha'!$AQ$108="(máximo 300 carateres)"),"",'Infraestruturas Recolha'!$AQ$108)</f>
        <v/>
      </c>
    </row>
    <row r="1294" spans="1:20">
      <c r="A1294" s="24" t="str">
        <f>IF(I1294="","",IF(OR('Identificação da EG'!$B$7=0,'Identificação da EG'!$B$7=""),"",Capa!$C$10))</f>
        <v/>
      </c>
      <c r="B1294" s="24" t="str">
        <f>IF(I1294="","",IF(OR('Identificação da EG'!$B$7=0,'Identificação da EG'!$B$7=""),"",'Identificação da EG'!$B$7))</f>
        <v/>
      </c>
      <c r="C1294" s="24" t="str">
        <f>IF(I1294="","",IF(B1294="","",VLOOKUP(B1294,Auxiliar!$DK$23:$DL$45,2,0)))</f>
        <v/>
      </c>
      <c r="D1294" s="24" t="str">
        <f>IF(I1294="","",IF(OR('Identificação da EG'!$B$7=0,'Identificação da EG'!$B$7=""),"","Portugal"))</f>
        <v/>
      </c>
      <c r="E1294" s="24" t="str">
        <f>IF(I1294="","",'Identificação da EG'!$C$7)</f>
        <v/>
      </c>
      <c r="F1294" s="24" t="str">
        <f>IF(I1294="","",'Identificação da EG'!$E$7)</f>
        <v/>
      </c>
      <c r="G1294" s="24" t="str">
        <f t="shared" si="61"/>
        <v/>
      </c>
      <c r="H1294" s="24" t="str">
        <f>IF(I1294="","",'Identificação da EG'!$D$7)</f>
        <v/>
      </c>
      <c r="I1294" s="138" t="str">
        <f t="shared" si="60"/>
        <v/>
      </c>
      <c r="J1294" s="138" t="str">
        <v/>
      </c>
      <c r="K1294" s="138"/>
      <c r="L1294" s="138" t="str">
        <v/>
      </c>
      <c r="M1294" s="138"/>
      <c r="N1294" s="138"/>
      <c r="O1294" s="138" t="str">
        <v/>
      </c>
      <c r="P1294" s="138" t="str">
        <v/>
      </c>
      <c r="Q1294" s="138" t="str">
        <f>IF(L1292="","","Nº de estabelecimentos abrangidos")</f>
        <v/>
      </c>
      <c r="R1294" s="138" t="str">
        <f t="shared" si="62"/>
        <v/>
      </c>
      <c r="S1294" s="138" t="str" cm="1">
        <f t="array" ref="S1294">IF(ISBLANK(INDEX('Infraestruturas Recolha'!$AP$31:$AT$105,INT((ROWS($B$1:B318)-1)/5)+1,MOD(ROWS($B$1:B318)-1,5)+1)),"",INDEX('Infraestruturas Recolha'!$AP$31:$AT$105,INT((ROWS($B$1:B318)-1)/5)+1,MOD(ROWS($B$1:B318)-1,5)+1))</f>
        <v/>
      </c>
      <c r="T1294" s="138" t="str">
        <f>IF(OR(L1294="",'Infraestruturas Recolha'!$AQ$108="",'Infraestruturas Recolha'!$AQ$108="(máximo 300 carateres)"),"",'Infraestruturas Recolha'!$AQ$108)</f>
        <v/>
      </c>
    </row>
    <row r="1295" spans="1:20">
      <c r="A1295" s="24" t="str">
        <f>IF(I1295="","",IF(OR('Identificação da EG'!$B$7=0,'Identificação da EG'!$B$7=""),"",Capa!$C$10))</f>
        <v/>
      </c>
      <c r="B1295" s="24" t="str">
        <f>IF(I1295="","",IF(OR('Identificação da EG'!$B$7=0,'Identificação da EG'!$B$7=""),"",'Identificação da EG'!$B$7))</f>
        <v/>
      </c>
      <c r="C1295" s="24" t="str">
        <f>IF(I1295="","",IF(B1295="","",VLOOKUP(B1295,Auxiliar!$DK$23:$DL$45,2,0)))</f>
        <v/>
      </c>
      <c r="D1295" s="24" t="str">
        <f>IF(I1295="","",IF(OR('Identificação da EG'!$B$7=0,'Identificação da EG'!$B$7=""),"","Portugal"))</f>
        <v/>
      </c>
      <c r="E1295" s="24" t="str">
        <f>IF(I1295="","",'Identificação da EG'!$C$7)</f>
        <v/>
      </c>
      <c r="F1295" s="24" t="str">
        <f>IF(I1295="","",'Identificação da EG'!$E$7)</f>
        <v/>
      </c>
      <c r="G1295" s="24" t="str">
        <f t="shared" si="61"/>
        <v/>
      </c>
      <c r="H1295" s="24" t="str">
        <f>IF(I1295="","",'Identificação da EG'!$D$7)</f>
        <v/>
      </c>
      <c r="I1295" s="138" t="str">
        <f t="shared" si="60"/>
        <v/>
      </c>
      <c r="J1295" s="138" t="str">
        <v/>
      </c>
      <c r="K1295" s="138"/>
      <c r="L1295" s="138" t="str">
        <v/>
      </c>
      <c r="M1295" s="138"/>
      <c r="N1295" s="138"/>
      <c r="O1295" s="138" t="str">
        <v/>
      </c>
      <c r="P1295" s="138" t="str">
        <v/>
      </c>
      <c r="Q1295" s="138" t="str">
        <f>IF(L1293="","","Nº de alojamentos participantes")</f>
        <v/>
      </c>
      <c r="R1295" s="138" t="str">
        <f t="shared" si="62"/>
        <v/>
      </c>
      <c r="S1295" s="138" t="str" cm="1">
        <f t="array" ref="S1295">IF(ISBLANK(INDEX('Infraestruturas Recolha'!$AP$31:$AT$105,INT((ROWS($B$1:B319)-1)/5)+1,MOD(ROWS($B$1:B319)-1,5)+1)),"",INDEX('Infraestruturas Recolha'!$AP$31:$AT$105,INT((ROWS($B$1:B319)-1)/5)+1,MOD(ROWS($B$1:B319)-1,5)+1))</f>
        <v/>
      </c>
      <c r="T1295" s="138" t="str">
        <f>IF(OR(L1295="",'Infraestruturas Recolha'!$AQ$108="",'Infraestruturas Recolha'!$AQ$108="(máximo 300 carateres)"),"",'Infraestruturas Recolha'!$AQ$108)</f>
        <v/>
      </c>
    </row>
    <row r="1296" spans="1:20">
      <c r="A1296" s="24" t="str">
        <f>IF(I1296="","",IF(OR('Identificação da EG'!$B$7=0,'Identificação da EG'!$B$7=""),"",Capa!$C$10))</f>
        <v/>
      </c>
      <c r="B1296" s="24" t="str">
        <f>IF(I1296="","",IF(OR('Identificação da EG'!$B$7=0,'Identificação da EG'!$B$7=""),"",'Identificação da EG'!$B$7))</f>
        <v/>
      </c>
      <c r="C1296" s="24" t="str">
        <f>IF(I1296="","",IF(B1296="","",VLOOKUP(B1296,Auxiliar!$DK$23:$DL$45,2,0)))</f>
        <v/>
      </c>
      <c r="D1296" s="24" t="str">
        <f>IF(I1296="","",IF(OR('Identificação da EG'!$B$7=0,'Identificação da EG'!$B$7=""),"","Portugal"))</f>
        <v/>
      </c>
      <c r="E1296" s="24" t="str">
        <f>IF(I1296="","",'Identificação da EG'!$C$7)</f>
        <v/>
      </c>
      <c r="F1296" s="24" t="str">
        <f>IF(I1296="","",'Identificação da EG'!$E$7)</f>
        <v/>
      </c>
      <c r="G1296" s="24" t="str">
        <f t="shared" si="61"/>
        <v/>
      </c>
      <c r="H1296" s="24" t="str">
        <f>IF(I1296="","",'Identificação da EG'!$D$7)</f>
        <v/>
      </c>
      <c r="I1296" s="138" t="str">
        <f t="shared" si="60"/>
        <v/>
      </c>
      <c r="J1296" s="138" t="str">
        <v/>
      </c>
      <c r="K1296" s="138"/>
      <c r="L1296" s="138" t="str">
        <v/>
      </c>
      <c r="M1296" s="138"/>
      <c r="N1296" s="138"/>
      <c r="O1296" s="138" t="str">
        <v/>
      </c>
      <c r="P1296" s="138" t="str">
        <v/>
      </c>
      <c r="Q1296" s="138" t="str">
        <f>IF(L1294="","","Nº de estabelecimentos participantes")</f>
        <v/>
      </c>
      <c r="R1296" s="138" t="str">
        <f t="shared" si="62"/>
        <v/>
      </c>
      <c r="S1296" s="138" t="str" cm="1">
        <f t="array" ref="S1296">IF(ISBLANK(INDEX('Infraestruturas Recolha'!$AP$31:$AT$105,INT((ROWS($B$1:B320)-1)/5)+1,MOD(ROWS($B$1:B320)-1,5)+1)),"",INDEX('Infraestruturas Recolha'!$AP$31:$AT$105,INT((ROWS($B$1:B320)-1)/5)+1,MOD(ROWS($B$1:B320)-1,5)+1))</f>
        <v/>
      </c>
      <c r="T1296" s="138" t="str">
        <f>IF(OR(L1296="",'Infraestruturas Recolha'!$AQ$108="",'Infraestruturas Recolha'!$AQ$108="(máximo 300 carateres)"),"",'Infraestruturas Recolha'!$AQ$108)</f>
        <v/>
      </c>
    </row>
    <row r="1297" spans="1:20">
      <c r="A1297" s="24" t="str">
        <f>IF(I1297="","",IF(OR('Identificação da EG'!$B$7=0,'Identificação da EG'!$B$7=""),"",Capa!$C$10))</f>
        <v/>
      </c>
      <c r="B1297" s="24" t="str">
        <f>IF(I1297="","",IF(OR('Identificação da EG'!$B$7=0,'Identificação da EG'!$B$7=""),"",'Identificação da EG'!$B$7))</f>
        <v/>
      </c>
      <c r="C1297" s="24" t="str">
        <f>IF(I1297="","",IF(B1297="","",VLOOKUP(B1297,Auxiliar!$DK$23:$DL$45,2,0)))</f>
        <v/>
      </c>
      <c r="D1297" s="24" t="str">
        <f>IF(I1297="","",IF(OR('Identificação da EG'!$B$7=0,'Identificação da EG'!$B$7=""),"","Portugal"))</f>
        <v/>
      </c>
      <c r="E1297" s="24" t="str">
        <f>IF(I1297="","",'Identificação da EG'!$C$7)</f>
        <v/>
      </c>
      <c r="F1297" s="24" t="str">
        <f>IF(I1297="","",'Identificação da EG'!$E$7)</f>
        <v/>
      </c>
      <c r="G1297" s="24" t="str">
        <f t="shared" si="61"/>
        <v/>
      </c>
      <c r="H1297" s="24" t="str">
        <f>IF(I1297="","",'Identificação da EG'!$D$7)</f>
        <v/>
      </c>
      <c r="I1297" s="138" t="str">
        <f t="shared" si="60"/>
        <v/>
      </c>
      <c r="J1297" s="138" t="str">
        <v/>
      </c>
      <c r="K1297" s="138"/>
      <c r="L1297" s="138" t="str">
        <v/>
      </c>
      <c r="M1297" s="138"/>
      <c r="N1297" s="138"/>
      <c r="O1297" s="138" t="str">
        <v/>
      </c>
      <c r="P1297" s="138" t="str">
        <v/>
      </c>
      <c r="Q1297" s="138" t="str">
        <f>IF(L1297="","","Nº de pontos de recolha")</f>
        <v/>
      </c>
      <c r="R1297" s="138" t="str">
        <f t="shared" si="62"/>
        <v/>
      </c>
      <c r="S1297" s="138" t="str" cm="1">
        <f t="array" ref="S1297">IF(ISBLANK(INDEX('Infraestruturas Recolha'!$AP$31:$AT$105,INT((ROWS($B$1:B321)-1)/5)+1,MOD(ROWS($B$1:B321)-1,5)+1)),"",INDEX('Infraestruturas Recolha'!$AP$31:$AT$105,INT((ROWS($B$1:B321)-1)/5)+1,MOD(ROWS($B$1:B321)-1,5)+1))</f>
        <v/>
      </c>
      <c r="T1297" s="138" t="str">
        <f>IF(OR(L1297="",'Infraestruturas Recolha'!$AQ$108="",'Infraestruturas Recolha'!$AQ$108="(máximo 300 carateres)"),"",'Infraestruturas Recolha'!$AQ$108)</f>
        <v/>
      </c>
    </row>
    <row r="1298" spans="1:20">
      <c r="A1298" s="24" t="str">
        <f>IF(I1298="","",IF(OR('Identificação da EG'!$B$7=0,'Identificação da EG'!$B$7=""),"",Capa!$C$10))</f>
        <v/>
      </c>
      <c r="B1298" s="24" t="str">
        <f>IF(I1298="","",IF(OR('Identificação da EG'!$B$7=0,'Identificação da EG'!$B$7=""),"",'Identificação da EG'!$B$7))</f>
        <v/>
      </c>
      <c r="C1298" s="24" t="str">
        <f>IF(I1298="","",IF(B1298="","",VLOOKUP(B1298,Auxiliar!$DK$23:$DL$45,2,0)))</f>
        <v/>
      </c>
      <c r="D1298" s="24" t="str">
        <f>IF(I1298="","",IF(OR('Identificação da EG'!$B$7=0,'Identificação da EG'!$B$7=""),"","Portugal"))</f>
        <v/>
      </c>
      <c r="E1298" s="24" t="str">
        <f>IF(I1298="","",'Identificação da EG'!$C$7)</f>
        <v/>
      </c>
      <c r="F1298" s="24" t="str">
        <f>IF(I1298="","",'Identificação da EG'!$E$7)</f>
        <v/>
      </c>
      <c r="G1298" s="24" t="str">
        <f t="shared" si="61"/>
        <v/>
      </c>
      <c r="H1298" s="24" t="str">
        <f>IF(I1298="","",'Identificação da EG'!$D$7)</f>
        <v/>
      </c>
      <c r="I1298" s="138" t="str">
        <f t="shared" ref="I1298:I1351" si="63">IF(L1298="","","Recolha seletiva multimaterial")</f>
        <v/>
      </c>
      <c r="J1298" s="138" t="str">
        <v/>
      </c>
      <c r="K1298" s="138"/>
      <c r="L1298" s="138" t="str">
        <v/>
      </c>
      <c r="M1298" s="138"/>
      <c r="N1298" s="138"/>
      <c r="O1298" s="138" t="str">
        <v/>
      </c>
      <c r="P1298" s="138" t="str">
        <v/>
      </c>
      <c r="Q1298" s="138" t="str">
        <f>IF(L1297="","","Nº de alojamentos abrangidos")</f>
        <v/>
      </c>
      <c r="R1298" s="138" t="str">
        <f t="shared" si="62"/>
        <v/>
      </c>
      <c r="S1298" s="138" t="str" cm="1">
        <f t="array" ref="S1298">IF(ISBLANK(INDEX('Infraestruturas Recolha'!$AP$31:$AT$105,INT((ROWS($B$1:B322)-1)/5)+1,MOD(ROWS($B$1:B322)-1,5)+1)),"",INDEX('Infraestruturas Recolha'!$AP$31:$AT$105,INT((ROWS($B$1:B322)-1)/5)+1,MOD(ROWS($B$1:B322)-1,5)+1))</f>
        <v/>
      </c>
      <c r="T1298" s="138" t="str">
        <f>IF(OR(L1298="",'Infraestruturas Recolha'!$AQ$108="",'Infraestruturas Recolha'!$AQ$108="(máximo 300 carateres)"),"",'Infraestruturas Recolha'!$AQ$108)</f>
        <v/>
      </c>
    </row>
    <row r="1299" spans="1:20">
      <c r="A1299" s="24" t="str">
        <f>IF(I1299="","",IF(OR('Identificação da EG'!$B$7=0,'Identificação da EG'!$B$7=""),"",Capa!$C$10))</f>
        <v/>
      </c>
      <c r="B1299" s="24" t="str">
        <f>IF(I1299="","",IF(OR('Identificação da EG'!$B$7=0,'Identificação da EG'!$B$7=""),"",'Identificação da EG'!$B$7))</f>
        <v/>
      </c>
      <c r="C1299" s="24" t="str">
        <f>IF(I1299="","",IF(B1299="","",VLOOKUP(B1299,Auxiliar!$DK$23:$DL$45,2,0)))</f>
        <v/>
      </c>
      <c r="D1299" s="24" t="str">
        <f>IF(I1299="","",IF(OR('Identificação da EG'!$B$7=0,'Identificação da EG'!$B$7=""),"","Portugal"))</f>
        <v/>
      </c>
      <c r="E1299" s="24" t="str">
        <f>IF(I1299="","",'Identificação da EG'!$C$7)</f>
        <v/>
      </c>
      <c r="F1299" s="24" t="str">
        <f>IF(I1299="","",'Identificação da EG'!$E$7)</f>
        <v/>
      </c>
      <c r="G1299" s="24" t="str">
        <f t="shared" si="61"/>
        <v/>
      </c>
      <c r="H1299" s="24" t="str">
        <f>IF(I1299="","",'Identificação da EG'!$D$7)</f>
        <v/>
      </c>
      <c r="I1299" s="138" t="str">
        <f t="shared" si="63"/>
        <v/>
      </c>
      <c r="J1299" s="138" t="str">
        <v/>
      </c>
      <c r="K1299" s="138"/>
      <c r="L1299" s="138" t="str">
        <v/>
      </c>
      <c r="M1299" s="138"/>
      <c r="N1299" s="138"/>
      <c r="O1299" s="138" t="str">
        <v/>
      </c>
      <c r="P1299" s="138" t="str">
        <v/>
      </c>
      <c r="Q1299" s="138" t="str">
        <f>IF(L1297="","","Nº de estabelecimentos abrangidos")</f>
        <v/>
      </c>
      <c r="R1299" s="138" t="str">
        <f t="shared" si="62"/>
        <v/>
      </c>
      <c r="S1299" s="138" t="str" cm="1">
        <f t="array" ref="S1299">IF(ISBLANK(INDEX('Infraestruturas Recolha'!$AP$31:$AT$105,INT((ROWS($B$1:B323)-1)/5)+1,MOD(ROWS($B$1:B323)-1,5)+1)),"",INDEX('Infraestruturas Recolha'!$AP$31:$AT$105,INT((ROWS($B$1:B323)-1)/5)+1,MOD(ROWS($B$1:B323)-1,5)+1))</f>
        <v/>
      </c>
      <c r="T1299" s="138" t="str">
        <f>IF(OR(L1299="",'Infraestruturas Recolha'!$AQ$108="",'Infraestruturas Recolha'!$AQ$108="(máximo 300 carateres)"),"",'Infraestruturas Recolha'!$AQ$108)</f>
        <v/>
      </c>
    </row>
    <row r="1300" spans="1:20">
      <c r="A1300" s="24" t="str">
        <f>IF(I1300="","",IF(OR('Identificação da EG'!$B$7=0,'Identificação da EG'!$B$7=""),"",Capa!$C$10))</f>
        <v/>
      </c>
      <c r="B1300" s="24" t="str">
        <f>IF(I1300="","",IF(OR('Identificação da EG'!$B$7=0,'Identificação da EG'!$B$7=""),"",'Identificação da EG'!$B$7))</f>
        <v/>
      </c>
      <c r="C1300" s="24" t="str">
        <f>IF(I1300="","",IF(B1300="","",VLOOKUP(B1300,Auxiliar!$DK$23:$DL$45,2,0)))</f>
        <v/>
      </c>
      <c r="D1300" s="24" t="str">
        <f>IF(I1300="","",IF(OR('Identificação da EG'!$B$7=0,'Identificação da EG'!$B$7=""),"","Portugal"))</f>
        <v/>
      </c>
      <c r="E1300" s="24" t="str">
        <f>IF(I1300="","",'Identificação da EG'!$C$7)</f>
        <v/>
      </c>
      <c r="F1300" s="24" t="str">
        <f>IF(I1300="","",'Identificação da EG'!$E$7)</f>
        <v/>
      </c>
      <c r="G1300" s="24" t="str">
        <f t="shared" si="61"/>
        <v/>
      </c>
      <c r="H1300" s="24" t="str">
        <f>IF(I1300="","",'Identificação da EG'!$D$7)</f>
        <v/>
      </c>
      <c r="I1300" s="138" t="str">
        <f t="shared" si="63"/>
        <v/>
      </c>
      <c r="J1300" s="138" t="str">
        <v/>
      </c>
      <c r="K1300" s="138"/>
      <c r="L1300" s="138" t="str">
        <v/>
      </c>
      <c r="M1300" s="138"/>
      <c r="N1300" s="138"/>
      <c r="O1300" s="138" t="str">
        <v/>
      </c>
      <c r="P1300" s="138" t="str">
        <v/>
      </c>
      <c r="Q1300" s="138" t="str">
        <f>IF(L1298="","","Nº de alojamentos participantes")</f>
        <v/>
      </c>
      <c r="R1300" s="138" t="str">
        <f t="shared" si="62"/>
        <v/>
      </c>
      <c r="S1300" s="138" t="str" cm="1">
        <f t="array" ref="S1300">IF(ISBLANK(INDEX('Infraestruturas Recolha'!$AP$31:$AT$105,INT((ROWS($B$1:B324)-1)/5)+1,MOD(ROWS($B$1:B324)-1,5)+1)),"",INDEX('Infraestruturas Recolha'!$AP$31:$AT$105,INT((ROWS($B$1:B324)-1)/5)+1,MOD(ROWS($B$1:B324)-1,5)+1))</f>
        <v/>
      </c>
      <c r="T1300" s="138" t="str">
        <f>IF(OR(L1300="",'Infraestruturas Recolha'!$AQ$108="",'Infraestruturas Recolha'!$AQ$108="(máximo 300 carateres)"),"",'Infraestruturas Recolha'!$AQ$108)</f>
        <v/>
      </c>
    </row>
    <row r="1301" spans="1:20">
      <c r="A1301" s="24" t="str">
        <f>IF(I1301="","",IF(OR('Identificação da EG'!$B$7=0,'Identificação da EG'!$B$7=""),"",Capa!$C$10))</f>
        <v/>
      </c>
      <c r="B1301" s="24" t="str">
        <f>IF(I1301="","",IF(OR('Identificação da EG'!$B$7=0,'Identificação da EG'!$B$7=""),"",'Identificação da EG'!$B$7))</f>
        <v/>
      </c>
      <c r="C1301" s="24" t="str">
        <f>IF(I1301="","",IF(B1301="","",VLOOKUP(B1301,Auxiliar!$DK$23:$DL$45,2,0)))</f>
        <v/>
      </c>
      <c r="D1301" s="24" t="str">
        <f>IF(I1301="","",IF(OR('Identificação da EG'!$B$7=0,'Identificação da EG'!$B$7=""),"","Portugal"))</f>
        <v/>
      </c>
      <c r="E1301" s="24" t="str">
        <f>IF(I1301="","",'Identificação da EG'!$C$7)</f>
        <v/>
      </c>
      <c r="F1301" s="24" t="str">
        <f>IF(I1301="","",'Identificação da EG'!$E$7)</f>
        <v/>
      </c>
      <c r="G1301" s="24" t="str">
        <f t="shared" si="61"/>
        <v/>
      </c>
      <c r="H1301" s="24" t="str">
        <f>IF(I1301="","",'Identificação da EG'!$D$7)</f>
        <v/>
      </c>
      <c r="I1301" s="138" t="str">
        <f t="shared" si="63"/>
        <v/>
      </c>
      <c r="J1301" s="138" t="str">
        <v/>
      </c>
      <c r="K1301" s="138"/>
      <c r="L1301" s="138" t="str">
        <v/>
      </c>
      <c r="M1301" s="138"/>
      <c r="N1301" s="138"/>
      <c r="O1301" s="138" t="str">
        <v/>
      </c>
      <c r="P1301" s="138" t="str">
        <v/>
      </c>
      <c r="Q1301" s="138" t="str">
        <f>IF(L1299="","","Nº de estabelecimentos participantes")</f>
        <v/>
      </c>
      <c r="R1301" s="138" t="str">
        <f t="shared" si="62"/>
        <v/>
      </c>
      <c r="S1301" s="138" t="str" cm="1">
        <f t="array" ref="S1301">IF(ISBLANK(INDEX('Infraestruturas Recolha'!$AP$31:$AT$105,INT((ROWS($B$1:B325)-1)/5)+1,MOD(ROWS($B$1:B325)-1,5)+1)),"",INDEX('Infraestruturas Recolha'!$AP$31:$AT$105,INT((ROWS($B$1:B325)-1)/5)+1,MOD(ROWS($B$1:B325)-1,5)+1))</f>
        <v/>
      </c>
      <c r="T1301" s="138" t="str">
        <f>IF(OR(L1301="",'Infraestruturas Recolha'!$AQ$108="",'Infraestruturas Recolha'!$AQ$108="(máximo 300 carateres)"),"",'Infraestruturas Recolha'!$AQ$108)</f>
        <v/>
      </c>
    </row>
    <row r="1302" spans="1:20">
      <c r="A1302" s="24" t="str">
        <f>IF(I1302="","",IF(OR('Identificação da EG'!$B$7=0,'Identificação da EG'!$B$7=""),"",Capa!$C$10))</f>
        <v/>
      </c>
      <c r="B1302" s="24" t="str">
        <f>IF(I1302="","",IF(OR('Identificação da EG'!$B$7=0,'Identificação da EG'!$B$7=""),"",'Identificação da EG'!$B$7))</f>
        <v/>
      </c>
      <c r="C1302" s="24" t="str">
        <f>IF(I1302="","",IF(B1302="","",VLOOKUP(B1302,Auxiliar!$DK$23:$DL$45,2,0)))</f>
        <v/>
      </c>
      <c r="D1302" s="24" t="str">
        <f>IF(I1302="","",IF(OR('Identificação da EG'!$B$7=0,'Identificação da EG'!$B$7=""),"","Portugal"))</f>
        <v/>
      </c>
      <c r="E1302" s="24" t="str">
        <f>IF(I1302="","",'Identificação da EG'!$C$7)</f>
        <v/>
      </c>
      <c r="F1302" s="24" t="str">
        <f>IF(I1302="","",'Identificação da EG'!$E$7)</f>
        <v/>
      </c>
      <c r="G1302" s="24" t="str">
        <f t="shared" si="61"/>
        <v/>
      </c>
      <c r="H1302" s="24" t="str">
        <f>IF(I1302="","",'Identificação da EG'!$D$7)</f>
        <v/>
      </c>
      <c r="I1302" s="138" t="str">
        <f t="shared" si="63"/>
        <v/>
      </c>
      <c r="J1302" s="138" t="str">
        <v/>
      </c>
      <c r="K1302" s="138"/>
      <c r="L1302" s="138" t="str">
        <v/>
      </c>
      <c r="M1302" s="138"/>
      <c r="N1302" s="138"/>
      <c r="O1302" s="138" t="str">
        <v/>
      </c>
      <c r="P1302" s="138" t="str">
        <v/>
      </c>
      <c r="Q1302" s="138" t="str">
        <f>IF(L1302="","","Nº de pontos de recolha")</f>
        <v/>
      </c>
      <c r="R1302" s="138" t="str">
        <f t="shared" si="62"/>
        <v/>
      </c>
      <c r="S1302" s="138" t="str" cm="1">
        <f t="array" ref="S1302">IF(ISBLANK(INDEX('Infraestruturas Recolha'!$AP$31:$AT$105,INT((ROWS($B$1:B326)-1)/5)+1,MOD(ROWS($B$1:B326)-1,5)+1)),"",INDEX('Infraestruturas Recolha'!$AP$31:$AT$105,INT((ROWS($B$1:B326)-1)/5)+1,MOD(ROWS($B$1:B326)-1,5)+1))</f>
        <v/>
      </c>
      <c r="T1302" s="138" t="str">
        <f>IF(OR(L1302="",'Infraestruturas Recolha'!$AQ$108="",'Infraestruturas Recolha'!$AQ$108="(máximo 300 carateres)"),"",'Infraestruturas Recolha'!$AQ$108)</f>
        <v/>
      </c>
    </row>
    <row r="1303" spans="1:20">
      <c r="A1303" s="24" t="str">
        <f>IF(I1303="","",IF(OR('Identificação da EG'!$B$7=0,'Identificação da EG'!$B$7=""),"",Capa!$C$10))</f>
        <v/>
      </c>
      <c r="B1303" s="24" t="str">
        <f>IF(I1303="","",IF(OR('Identificação da EG'!$B$7=0,'Identificação da EG'!$B$7=""),"",'Identificação da EG'!$B$7))</f>
        <v/>
      </c>
      <c r="C1303" s="24" t="str">
        <f>IF(I1303="","",IF(B1303="","",VLOOKUP(B1303,Auxiliar!$DK$23:$DL$45,2,0)))</f>
        <v/>
      </c>
      <c r="D1303" s="24" t="str">
        <f>IF(I1303="","",IF(OR('Identificação da EG'!$B$7=0,'Identificação da EG'!$B$7=""),"","Portugal"))</f>
        <v/>
      </c>
      <c r="E1303" s="24" t="str">
        <f>IF(I1303="","",'Identificação da EG'!$C$7)</f>
        <v/>
      </c>
      <c r="F1303" s="24" t="str">
        <f>IF(I1303="","",'Identificação da EG'!$E$7)</f>
        <v/>
      </c>
      <c r="G1303" s="24" t="str">
        <f t="shared" si="61"/>
        <v/>
      </c>
      <c r="H1303" s="24" t="str">
        <f>IF(I1303="","",'Identificação da EG'!$D$7)</f>
        <v/>
      </c>
      <c r="I1303" s="138" t="str">
        <f t="shared" si="63"/>
        <v/>
      </c>
      <c r="J1303" s="138" t="str">
        <v/>
      </c>
      <c r="K1303" s="138"/>
      <c r="L1303" s="138" t="str">
        <v/>
      </c>
      <c r="M1303" s="138"/>
      <c r="N1303" s="138"/>
      <c r="O1303" s="138" t="str">
        <v/>
      </c>
      <c r="P1303" s="138" t="str">
        <v/>
      </c>
      <c r="Q1303" s="138" t="str">
        <f>IF(L1302="","","Nº de alojamentos abrangidos")</f>
        <v/>
      </c>
      <c r="R1303" s="138" t="str">
        <f t="shared" si="62"/>
        <v/>
      </c>
      <c r="S1303" s="138" t="str" cm="1">
        <f t="array" ref="S1303">IF(ISBLANK(INDEX('Infraestruturas Recolha'!$AP$31:$AT$105,INT((ROWS($B$1:B327)-1)/5)+1,MOD(ROWS($B$1:B327)-1,5)+1)),"",INDEX('Infraestruturas Recolha'!$AP$31:$AT$105,INT((ROWS($B$1:B327)-1)/5)+1,MOD(ROWS($B$1:B327)-1,5)+1))</f>
        <v/>
      </c>
      <c r="T1303" s="138" t="str">
        <f>IF(OR(L1303="",'Infraestruturas Recolha'!$AQ$108="",'Infraestruturas Recolha'!$AQ$108="(máximo 300 carateres)"),"",'Infraestruturas Recolha'!$AQ$108)</f>
        <v/>
      </c>
    </row>
    <row r="1304" spans="1:20">
      <c r="A1304" s="24" t="str">
        <f>IF(I1304="","",IF(OR('Identificação da EG'!$B$7=0,'Identificação da EG'!$B$7=""),"",Capa!$C$10))</f>
        <v/>
      </c>
      <c r="B1304" s="24" t="str">
        <f>IF(I1304="","",IF(OR('Identificação da EG'!$B$7=0,'Identificação da EG'!$B$7=""),"",'Identificação da EG'!$B$7))</f>
        <v/>
      </c>
      <c r="C1304" s="24" t="str">
        <f>IF(I1304="","",IF(B1304="","",VLOOKUP(B1304,Auxiliar!$DK$23:$DL$45,2,0)))</f>
        <v/>
      </c>
      <c r="D1304" s="24" t="str">
        <f>IF(I1304="","",IF(OR('Identificação da EG'!$B$7=0,'Identificação da EG'!$B$7=""),"","Portugal"))</f>
        <v/>
      </c>
      <c r="E1304" s="24" t="str">
        <f>IF(I1304="","",'Identificação da EG'!$C$7)</f>
        <v/>
      </c>
      <c r="F1304" s="24" t="str">
        <f>IF(I1304="","",'Identificação da EG'!$E$7)</f>
        <v/>
      </c>
      <c r="G1304" s="24" t="str">
        <f t="shared" si="61"/>
        <v/>
      </c>
      <c r="H1304" s="24" t="str">
        <f>IF(I1304="","",'Identificação da EG'!$D$7)</f>
        <v/>
      </c>
      <c r="I1304" s="138" t="str">
        <f t="shared" si="63"/>
        <v/>
      </c>
      <c r="J1304" s="138" t="str">
        <v/>
      </c>
      <c r="K1304" s="138"/>
      <c r="L1304" s="138" t="str">
        <v/>
      </c>
      <c r="M1304" s="138"/>
      <c r="N1304" s="138"/>
      <c r="O1304" s="138" t="str">
        <v/>
      </c>
      <c r="P1304" s="138" t="str">
        <v/>
      </c>
      <c r="Q1304" s="138" t="str">
        <f>IF(L1302="","","Nº de estabelecimentos abrangidos")</f>
        <v/>
      </c>
      <c r="R1304" s="138" t="str">
        <f t="shared" si="62"/>
        <v/>
      </c>
      <c r="S1304" s="138" t="str" cm="1">
        <f t="array" ref="S1304">IF(ISBLANK(INDEX('Infraestruturas Recolha'!$AP$31:$AT$105,INT((ROWS($B$1:B328)-1)/5)+1,MOD(ROWS($B$1:B328)-1,5)+1)),"",INDEX('Infraestruturas Recolha'!$AP$31:$AT$105,INT((ROWS($B$1:B328)-1)/5)+1,MOD(ROWS($B$1:B328)-1,5)+1))</f>
        <v/>
      </c>
      <c r="T1304" s="138" t="str">
        <f>IF(OR(L1304="",'Infraestruturas Recolha'!$AQ$108="",'Infraestruturas Recolha'!$AQ$108="(máximo 300 carateres)"),"",'Infraestruturas Recolha'!$AQ$108)</f>
        <v/>
      </c>
    </row>
    <row r="1305" spans="1:20">
      <c r="A1305" s="24" t="str">
        <f>IF(I1305="","",IF(OR('Identificação da EG'!$B$7=0,'Identificação da EG'!$B$7=""),"",Capa!$C$10))</f>
        <v/>
      </c>
      <c r="B1305" s="24" t="str">
        <f>IF(I1305="","",IF(OR('Identificação da EG'!$B$7=0,'Identificação da EG'!$B$7=""),"",'Identificação da EG'!$B$7))</f>
        <v/>
      </c>
      <c r="C1305" s="24" t="str">
        <f>IF(I1305="","",IF(B1305="","",VLOOKUP(B1305,Auxiliar!$DK$23:$DL$45,2,0)))</f>
        <v/>
      </c>
      <c r="D1305" s="24" t="str">
        <f>IF(I1305="","",IF(OR('Identificação da EG'!$B$7=0,'Identificação da EG'!$B$7=""),"","Portugal"))</f>
        <v/>
      </c>
      <c r="E1305" s="24" t="str">
        <f>IF(I1305="","",'Identificação da EG'!$C$7)</f>
        <v/>
      </c>
      <c r="F1305" s="24" t="str">
        <f>IF(I1305="","",'Identificação da EG'!$E$7)</f>
        <v/>
      </c>
      <c r="G1305" s="24" t="str">
        <f t="shared" si="61"/>
        <v/>
      </c>
      <c r="H1305" s="24" t="str">
        <f>IF(I1305="","",'Identificação da EG'!$D$7)</f>
        <v/>
      </c>
      <c r="I1305" s="138" t="str">
        <f t="shared" si="63"/>
        <v/>
      </c>
      <c r="J1305" s="138" t="str">
        <v/>
      </c>
      <c r="K1305" s="138"/>
      <c r="L1305" s="138" t="str">
        <v/>
      </c>
      <c r="M1305" s="138"/>
      <c r="N1305" s="138"/>
      <c r="O1305" s="138" t="str">
        <v/>
      </c>
      <c r="P1305" s="138" t="str">
        <v/>
      </c>
      <c r="Q1305" s="138" t="str">
        <f>IF(L1303="","","Nº de alojamentos participantes")</f>
        <v/>
      </c>
      <c r="R1305" s="138" t="str">
        <f t="shared" si="62"/>
        <v/>
      </c>
      <c r="S1305" s="138" t="str" cm="1">
        <f t="array" ref="S1305">IF(ISBLANK(INDEX('Infraestruturas Recolha'!$AP$31:$AT$105,INT((ROWS($B$1:B329)-1)/5)+1,MOD(ROWS($B$1:B329)-1,5)+1)),"",INDEX('Infraestruturas Recolha'!$AP$31:$AT$105,INT((ROWS($B$1:B329)-1)/5)+1,MOD(ROWS($B$1:B329)-1,5)+1))</f>
        <v/>
      </c>
      <c r="T1305" s="138" t="str">
        <f>IF(OR(L1305="",'Infraestruturas Recolha'!$AQ$108="",'Infraestruturas Recolha'!$AQ$108="(máximo 300 carateres)"),"",'Infraestruturas Recolha'!$AQ$108)</f>
        <v/>
      </c>
    </row>
    <row r="1306" spans="1:20">
      <c r="A1306" s="24" t="str">
        <f>IF(I1306="","",IF(OR('Identificação da EG'!$B$7=0,'Identificação da EG'!$B$7=""),"",Capa!$C$10))</f>
        <v/>
      </c>
      <c r="B1306" s="24" t="str">
        <f>IF(I1306="","",IF(OR('Identificação da EG'!$B$7=0,'Identificação da EG'!$B$7=""),"",'Identificação da EG'!$B$7))</f>
        <v/>
      </c>
      <c r="C1306" s="24" t="str">
        <f>IF(I1306="","",IF(B1306="","",VLOOKUP(B1306,Auxiliar!$DK$23:$DL$45,2,0)))</f>
        <v/>
      </c>
      <c r="D1306" s="24" t="str">
        <f>IF(I1306="","",IF(OR('Identificação da EG'!$B$7=0,'Identificação da EG'!$B$7=""),"","Portugal"))</f>
        <v/>
      </c>
      <c r="E1306" s="24" t="str">
        <f>IF(I1306="","",'Identificação da EG'!$C$7)</f>
        <v/>
      </c>
      <c r="F1306" s="24" t="str">
        <f>IF(I1306="","",'Identificação da EG'!$E$7)</f>
        <v/>
      </c>
      <c r="G1306" s="24" t="str">
        <f t="shared" si="61"/>
        <v/>
      </c>
      <c r="H1306" s="24" t="str">
        <f>IF(I1306="","",'Identificação da EG'!$D$7)</f>
        <v/>
      </c>
      <c r="I1306" s="138" t="str">
        <f t="shared" si="63"/>
        <v/>
      </c>
      <c r="J1306" s="138" t="str">
        <v/>
      </c>
      <c r="K1306" s="138"/>
      <c r="L1306" s="138" t="str">
        <v/>
      </c>
      <c r="M1306" s="138"/>
      <c r="N1306" s="138"/>
      <c r="O1306" s="138" t="str">
        <v/>
      </c>
      <c r="P1306" s="138" t="str">
        <v/>
      </c>
      <c r="Q1306" s="138" t="str">
        <f>IF(L1304="","","Nº de estabelecimentos participantes")</f>
        <v/>
      </c>
      <c r="R1306" s="138" t="str">
        <f t="shared" si="62"/>
        <v/>
      </c>
      <c r="S1306" s="138" t="str" cm="1">
        <f t="array" ref="S1306">IF(ISBLANK(INDEX('Infraestruturas Recolha'!$AP$31:$AT$105,INT((ROWS($B$1:B330)-1)/5)+1,MOD(ROWS($B$1:B330)-1,5)+1)),"",INDEX('Infraestruturas Recolha'!$AP$31:$AT$105,INT((ROWS($B$1:B330)-1)/5)+1,MOD(ROWS($B$1:B330)-1,5)+1))</f>
        <v/>
      </c>
      <c r="T1306" s="138" t="str">
        <f>IF(OR(L1306="",'Infraestruturas Recolha'!$AQ$108="",'Infraestruturas Recolha'!$AQ$108="(máximo 300 carateres)"),"",'Infraestruturas Recolha'!$AQ$108)</f>
        <v/>
      </c>
    </row>
    <row r="1307" spans="1:20">
      <c r="A1307" s="24" t="str">
        <f>IF(I1307="","",IF(OR('Identificação da EG'!$B$7=0,'Identificação da EG'!$B$7=""),"",Capa!$C$10))</f>
        <v/>
      </c>
      <c r="B1307" s="24" t="str">
        <f>IF(I1307="","",IF(OR('Identificação da EG'!$B$7=0,'Identificação da EG'!$B$7=""),"",'Identificação da EG'!$B$7))</f>
        <v/>
      </c>
      <c r="C1307" s="24" t="str">
        <f>IF(I1307="","",IF(B1307="","",VLOOKUP(B1307,Auxiliar!$DK$23:$DL$45,2,0)))</f>
        <v/>
      </c>
      <c r="D1307" s="24" t="str">
        <f>IF(I1307="","",IF(OR('Identificação da EG'!$B$7=0,'Identificação da EG'!$B$7=""),"","Portugal"))</f>
        <v/>
      </c>
      <c r="E1307" s="24" t="str">
        <f>IF(I1307="","",'Identificação da EG'!$C$7)</f>
        <v/>
      </c>
      <c r="F1307" s="24" t="str">
        <f>IF(I1307="","",'Identificação da EG'!$E$7)</f>
        <v/>
      </c>
      <c r="G1307" s="24" t="str">
        <f t="shared" si="61"/>
        <v/>
      </c>
      <c r="H1307" s="24" t="str">
        <f>IF(I1307="","",'Identificação da EG'!$D$7)</f>
        <v/>
      </c>
      <c r="I1307" s="138" t="str">
        <f t="shared" si="63"/>
        <v/>
      </c>
      <c r="J1307" s="138" t="str">
        <v/>
      </c>
      <c r="K1307" s="138"/>
      <c r="L1307" s="138" t="str">
        <v/>
      </c>
      <c r="M1307" s="138"/>
      <c r="N1307" s="138"/>
      <c r="O1307" s="138" t="str">
        <v/>
      </c>
      <c r="P1307" s="138" t="str">
        <v/>
      </c>
      <c r="Q1307" s="138" t="str">
        <f>IF(L1307="","","Nº de pontos de recolha")</f>
        <v/>
      </c>
      <c r="R1307" s="138" t="str">
        <f t="shared" si="62"/>
        <v/>
      </c>
      <c r="S1307" s="138" t="str" cm="1">
        <f t="array" ref="S1307">IF(ISBLANK(INDEX('Infraestruturas Recolha'!$AP$31:$AT$105,INT((ROWS($B$1:B331)-1)/5)+1,MOD(ROWS($B$1:B331)-1,5)+1)),"",INDEX('Infraestruturas Recolha'!$AP$31:$AT$105,INT((ROWS($B$1:B331)-1)/5)+1,MOD(ROWS($B$1:B331)-1,5)+1))</f>
        <v/>
      </c>
      <c r="T1307" s="138" t="str">
        <f>IF(OR(L1307="",'Infraestruturas Recolha'!$AQ$108="",'Infraestruturas Recolha'!$AQ$108="(máximo 300 carateres)"),"",'Infraestruturas Recolha'!$AQ$108)</f>
        <v/>
      </c>
    </row>
    <row r="1308" spans="1:20">
      <c r="A1308" s="24" t="str">
        <f>IF(I1308="","",IF(OR('Identificação da EG'!$B$7=0,'Identificação da EG'!$B$7=""),"",Capa!$C$10))</f>
        <v/>
      </c>
      <c r="B1308" s="24" t="str">
        <f>IF(I1308="","",IF(OR('Identificação da EG'!$B$7=0,'Identificação da EG'!$B$7=""),"",'Identificação da EG'!$B$7))</f>
        <v/>
      </c>
      <c r="C1308" s="24" t="str">
        <f>IF(I1308="","",IF(B1308="","",VLOOKUP(B1308,Auxiliar!$DK$23:$DL$45,2,0)))</f>
        <v/>
      </c>
      <c r="D1308" s="24" t="str">
        <f>IF(I1308="","",IF(OR('Identificação da EG'!$B$7=0,'Identificação da EG'!$B$7=""),"","Portugal"))</f>
        <v/>
      </c>
      <c r="E1308" s="24" t="str">
        <f>IF(I1308="","",'Identificação da EG'!$C$7)</f>
        <v/>
      </c>
      <c r="F1308" s="24" t="str">
        <f>IF(I1308="","",'Identificação da EG'!$E$7)</f>
        <v/>
      </c>
      <c r="G1308" s="24" t="str">
        <f t="shared" si="61"/>
        <v/>
      </c>
      <c r="H1308" s="24" t="str">
        <f>IF(I1308="","",'Identificação da EG'!$D$7)</f>
        <v/>
      </c>
      <c r="I1308" s="138" t="str">
        <f t="shared" si="63"/>
        <v/>
      </c>
      <c r="J1308" s="138" t="str">
        <v/>
      </c>
      <c r="K1308" s="138"/>
      <c r="L1308" s="138" t="str">
        <v/>
      </c>
      <c r="M1308" s="138"/>
      <c r="N1308" s="138"/>
      <c r="O1308" s="138" t="str">
        <v/>
      </c>
      <c r="P1308" s="138" t="str">
        <v/>
      </c>
      <c r="Q1308" s="138" t="str">
        <f>IF(L1307="","","Nº de alojamentos abrangidos")</f>
        <v/>
      </c>
      <c r="R1308" s="138" t="str">
        <f t="shared" si="62"/>
        <v/>
      </c>
      <c r="S1308" s="138" t="str" cm="1">
        <f t="array" ref="S1308">IF(ISBLANK(INDEX('Infraestruturas Recolha'!$AP$31:$AT$105,INT((ROWS($B$1:B332)-1)/5)+1,MOD(ROWS($B$1:B332)-1,5)+1)),"",INDEX('Infraestruturas Recolha'!$AP$31:$AT$105,INT((ROWS($B$1:B332)-1)/5)+1,MOD(ROWS($B$1:B332)-1,5)+1))</f>
        <v/>
      </c>
      <c r="T1308" s="138" t="str">
        <f>IF(OR(L1308="",'Infraestruturas Recolha'!$AQ$108="",'Infraestruturas Recolha'!$AQ$108="(máximo 300 carateres)"),"",'Infraestruturas Recolha'!$AQ$108)</f>
        <v/>
      </c>
    </row>
    <row r="1309" spans="1:20">
      <c r="A1309" s="24" t="str">
        <f>IF(I1309="","",IF(OR('Identificação da EG'!$B$7=0,'Identificação da EG'!$B$7=""),"",Capa!$C$10))</f>
        <v/>
      </c>
      <c r="B1309" s="24" t="str">
        <f>IF(I1309="","",IF(OR('Identificação da EG'!$B$7=0,'Identificação da EG'!$B$7=""),"",'Identificação da EG'!$B$7))</f>
        <v/>
      </c>
      <c r="C1309" s="24" t="str">
        <f>IF(I1309="","",IF(B1309="","",VLOOKUP(B1309,Auxiliar!$DK$23:$DL$45,2,0)))</f>
        <v/>
      </c>
      <c r="D1309" s="24" t="str">
        <f>IF(I1309="","",IF(OR('Identificação da EG'!$B$7=0,'Identificação da EG'!$B$7=""),"","Portugal"))</f>
        <v/>
      </c>
      <c r="E1309" s="24" t="str">
        <f>IF(I1309="","",'Identificação da EG'!$C$7)</f>
        <v/>
      </c>
      <c r="F1309" s="24" t="str">
        <f>IF(I1309="","",'Identificação da EG'!$E$7)</f>
        <v/>
      </c>
      <c r="G1309" s="24" t="str">
        <f t="shared" si="61"/>
        <v/>
      </c>
      <c r="H1309" s="24" t="str">
        <f>IF(I1309="","",'Identificação da EG'!$D$7)</f>
        <v/>
      </c>
      <c r="I1309" s="138" t="str">
        <f t="shared" si="63"/>
        <v/>
      </c>
      <c r="J1309" s="138" t="str">
        <v/>
      </c>
      <c r="K1309" s="138"/>
      <c r="L1309" s="138" t="str">
        <v/>
      </c>
      <c r="M1309" s="138"/>
      <c r="N1309" s="138"/>
      <c r="O1309" s="138" t="str">
        <v/>
      </c>
      <c r="P1309" s="138" t="str">
        <v/>
      </c>
      <c r="Q1309" s="138" t="str">
        <f>IF(L1307="","","Nº de estabelecimentos abrangidos")</f>
        <v/>
      </c>
      <c r="R1309" s="138" t="str">
        <f t="shared" si="62"/>
        <v/>
      </c>
      <c r="S1309" s="138" t="str" cm="1">
        <f t="array" ref="S1309">IF(ISBLANK(INDEX('Infraestruturas Recolha'!$AP$31:$AT$105,INT((ROWS($B$1:B333)-1)/5)+1,MOD(ROWS($B$1:B333)-1,5)+1)),"",INDEX('Infraestruturas Recolha'!$AP$31:$AT$105,INT((ROWS($B$1:B333)-1)/5)+1,MOD(ROWS($B$1:B333)-1,5)+1))</f>
        <v/>
      </c>
      <c r="T1309" s="138" t="str">
        <f>IF(OR(L1309="",'Infraestruturas Recolha'!$AQ$108="",'Infraestruturas Recolha'!$AQ$108="(máximo 300 carateres)"),"",'Infraestruturas Recolha'!$AQ$108)</f>
        <v/>
      </c>
    </row>
    <row r="1310" spans="1:20">
      <c r="A1310" s="24" t="str">
        <f>IF(I1310="","",IF(OR('Identificação da EG'!$B$7=0,'Identificação da EG'!$B$7=""),"",Capa!$C$10))</f>
        <v/>
      </c>
      <c r="B1310" s="24" t="str">
        <f>IF(I1310="","",IF(OR('Identificação da EG'!$B$7=0,'Identificação da EG'!$B$7=""),"",'Identificação da EG'!$B$7))</f>
        <v/>
      </c>
      <c r="C1310" s="24" t="str">
        <f>IF(I1310="","",IF(B1310="","",VLOOKUP(B1310,Auxiliar!$DK$23:$DL$45,2,0)))</f>
        <v/>
      </c>
      <c r="D1310" s="24" t="str">
        <f>IF(I1310="","",IF(OR('Identificação da EG'!$B$7=0,'Identificação da EG'!$B$7=""),"","Portugal"))</f>
        <v/>
      </c>
      <c r="E1310" s="24" t="str">
        <f>IF(I1310="","",'Identificação da EG'!$C$7)</f>
        <v/>
      </c>
      <c r="F1310" s="24" t="str">
        <f>IF(I1310="","",'Identificação da EG'!$E$7)</f>
        <v/>
      </c>
      <c r="G1310" s="24" t="str">
        <f t="shared" si="61"/>
        <v/>
      </c>
      <c r="H1310" s="24" t="str">
        <f>IF(I1310="","",'Identificação da EG'!$D$7)</f>
        <v/>
      </c>
      <c r="I1310" s="138" t="str">
        <f t="shared" si="63"/>
        <v/>
      </c>
      <c r="J1310" s="138" t="str">
        <v/>
      </c>
      <c r="K1310" s="138"/>
      <c r="L1310" s="138" t="str">
        <v/>
      </c>
      <c r="M1310" s="138"/>
      <c r="N1310" s="138"/>
      <c r="O1310" s="138" t="str">
        <v/>
      </c>
      <c r="P1310" s="138" t="str">
        <v/>
      </c>
      <c r="Q1310" s="138" t="str">
        <f>IF(L1308="","","Nº de alojamentos participantes")</f>
        <v/>
      </c>
      <c r="R1310" s="138" t="str">
        <f t="shared" si="62"/>
        <v/>
      </c>
      <c r="S1310" s="138" t="str" cm="1">
        <f t="array" ref="S1310">IF(ISBLANK(INDEX('Infraestruturas Recolha'!$AP$31:$AT$105,INT((ROWS($B$1:B334)-1)/5)+1,MOD(ROWS($B$1:B334)-1,5)+1)),"",INDEX('Infraestruturas Recolha'!$AP$31:$AT$105,INT((ROWS($B$1:B334)-1)/5)+1,MOD(ROWS($B$1:B334)-1,5)+1))</f>
        <v/>
      </c>
      <c r="T1310" s="138" t="str">
        <f>IF(OR(L1310="",'Infraestruturas Recolha'!$AQ$108="",'Infraestruturas Recolha'!$AQ$108="(máximo 300 carateres)"),"",'Infraestruturas Recolha'!$AQ$108)</f>
        <v/>
      </c>
    </row>
    <row r="1311" spans="1:20">
      <c r="A1311" s="24" t="str">
        <f>IF(I1311="","",IF(OR('Identificação da EG'!$B$7=0,'Identificação da EG'!$B$7=""),"",Capa!$C$10))</f>
        <v/>
      </c>
      <c r="B1311" s="24" t="str">
        <f>IF(I1311="","",IF(OR('Identificação da EG'!$B$7=0,'Identificação da EG'!$B$7=""),"",'Identificação da EG'!$B$7))</f>
        <v/>
      </c>
      <c r="C1311" s="24" t="str">
        <f>IF(I1311="","",IF(B1311="","",VLOOKUP(B1311,Auxiliar!$DK$23:$DL$45,2,0)))</f>
        <v/>
      </c>
      <c r="D1311" s="24" t="str">
        <f>IF(I1311="","",IF(OR('Identificação da EG'!$B$7=0,'Identificação da EG'!$B$7=""),"","Portugal"))</f>
        <v/>
      </c>
      <c r="E1311" s="24" t="str">
        <f>IF(I1311="","",'Identificação da EG'!$C$7)</f>
        <v/>
      </c>
      <c r="F1311" s="24" t="str">
        <f>IF(I1311="","",'Identificação da EG'!$E$7)</f>
        <v/>
      </c>
      <c r="G1311" s="24" t="str">
        <f t="shared" si="61"/>
        <v/>
      </c>
      <c r="H1311" s="24" t="str">
        <f>IF(I1311="","",'Identificação da EG'!$D$7)</f>
        <v/>
      </c>
      <c r="I1311" s="138" t="str">
        <f t="shared" si="63"/>
        <v/>
      </c>
      <c r="J1311" s="138" t="str">
        <v/>
      </c>
      <c r="K1311" s="138"/>
      <c r="L1311" s="138" t="str">
        <v/>
      </c>
      <c r="M1311" s="138"/>
      <c r="N1311" s="138"/>
      <c r="O1311" s="138" t="str">
        <v/>
      </c>
      <c r="P1311" s="138" t="str">
        <v/>
      </c>
      <c r="Q1311" s="138" t="str">
        <f>IF(L1309="","","Nº de estabelecimentos participantes")</f>
        <v/>
      </c>
      <c r="R1311" s="138" t="str">
        <f t="shared" si="62"/>
        <v/>
      </c>
      <c r="S1311" s="138" t="str" cm="1">
        <f t="array" ref="S1311">IF(ISBLANK(INDEX('Infraestruturas Recolha'!$AP$31:$AT$105,INT((ROWS($B$1:B335)-1)/5)+1,MOD(ROWS($B$1:B335)-1,5)+1)),"",INDEX('Infraestruturas Recolha'!$AP$31:$AT$105,INT((ROWS($B$1:B335)-1)/5)+1,MOD(ROWS($B$1:B335)-1,5)+1))</f>
        <v/>
      </c>
      <c r="T1311" s="138" t="str">
        <f>IF(OR(L1311="",'Infraestruturas Recolha'!$AQ$108="",'Infraestruturas Recolha'!$AQ$108="(máximo 300 carateres)"),"",'Infraestruturas Recolha'!$AQ$108)</f>
        <v/>
      </c>
    </row>
    <row r="1312" spans="1:20">
      <c r="A1312" s="24" t="str">
        <f>IF(I1312="","",IF(OR('Identificação da EG'!$B$7=0,'Identificação da EG'!$B$7=""),"",Capa!$C$10))</f>
        <v/>
      </c>
      <c r="B1312" s="24" t="str">
        <f>IF(I1312="","",IF(OR('Identificação da EG'!$B$7=0,'Identificação da EG'!$B$7=""),"",'Identificação da EG'!$B$7))</f>
        <v/>
      </c>
      <c r="C1312" s="24" t="str">
        <f>IF(I1312="","",IF(B1312="","",VLOOKUP(B1312,Auxiliar!$DK$23:$DL$45,2,0)))</f>
        <v/>
      </c>
      <c r="D1312" s="24" t="str">
        <f>IF(I1312="","",IF(OR('Identificação da EG'!$B$7=0,'Identificação da EG'!$B$7=""),"","Portugal"))</f>
        <v/>
      </c>
      <c r="E1312" s="24" t="str">
        <f>IF(I1312="","",'Identificação da EG'!$C$7)</f>
        <v/>
      </c>
      <c r="F1312" s="24" t="str">
        <f>IF(I1312="","",'Identificação da EG'!$E$7)</f>
        <v/>
      </c>
      <c r="G1312" s="24" t="str">
        <f t="shared" si="61"/>
        <v/>
      </c>
      <c r="H1312" s="24" t="str">
        <f>IF(I1312="","",'Identificação da EG'!$D$7)</f>
        <v/>
      </c>
      <c r="I1312" s="138" t="str">
        <f t="shared" si="63"/>
        <v/>
      </c>
      <c r="J1312" s="138" t="str">
        <v/>
      </c>
      <c r="K1312" s="138"/>
      <c r="L1312" s="138" t="str">
        <v/>
      </c>
      <c r="M1312" s="138"/>
      <c r="N1312" s="138"/>
      <c r="O1312" s="138" t="str">
        <v/>
      </c>
      <c r="P1312" s="138" t="str">
        <v/>
      </c>
      <c r="Q1312" s="138" t="str">
        <f>IF(L1312="","","Nº de pontos de recolha")</f>
        <v/>
      </c>
      <c r="R1312" s="138" t="str">
        <f t="shared" si="62"/>
        <v/>
      </c>
      <c r="S1312" s="138" t="str" cm="1">
        <f t="array" ref="S1312">IF(ISBLANK(INDEX('Infraestruturas Recolha'!$AP$31:$AT$105,INT((ROWS($B$1:B336)-1)/5)+1,MOD(ROWS($B$1:B336)-1,5)+1)),"",INDEX('Infraestruturas Recolha'!$AP$31:$AT$105,INT((ROWS($B$1:B336)-1)/5)+1,MOD(ROWS($B$1:B336)-1,5)+1))</f>
        <v/>
      </c>
      <c r="T1312" s="138" t="str">
        <f>IF(OR(L1312="",'Infraestruturas Recolha'!$AQ$108="",'Infraestruturas Recolha'!$AQ$108="(máximo 300 carateres)"),"",'Infraestruturas Recolha'!$AQ$108)</f>
        <v/>
      </c>
    </row>
    <row r="1313" spans="1:20">
      <c r="A1313" s="24" t="str">
        <f>IF(I1313="","",IF(OR('Identificação da EG'!$B$7=0,'Identificação da EG'!$B$7=""),"",Capa!$C$10))</f>
        <v/>
      </c>
      <c r="B1313" s="24" t="str">
        <f>IF(I1313="","",IF(OR('Identificação da EG'!$B$7=0,'Identificação da EG'!$B$7=""),"",'Identificação da EG'!$B$7))</f>
        <v/>
      </c>
      <c r="C1313" s="24" t="str">
        <f>IF(I1313="","",IF(B1313="","",VLOOKUP(B1313,Auxiliar!$DK$23:$DL$45,2,0)))</f>
        <v/>
      </c>
      <c r="D1313" s="24" t="str">
        <f>IF(I1313="","",IF(OR('Identificação da EG'!$B$7=0,'Identificação da EG'!$B$7=""),"","Portugal"))</f>
        <v/>
      </c>
      <c r="E1313" s="24" t="str">
        <f>IF(I1313="","",'Identificação da EG'!$C$7)</f>
        <v/>
      </c>
      <c r="F1313" s="24" t="str">
        <f>IF(I1313="","",'Identificação da EG'!$E$7)</f>
        <v/>
      </c>
      <c r="G1313" s="24" t="str">
        <f t="shared" si="61"/>
        <v/>
      </c>
      <c r="H1313" s="24" t="str">
        <f>IF(I1313="","",'Identificação da EG'!$D$7)</f>
        <v/>
      </c>
      <c r="I1313" s="138" t="str">
        <f t="shared" si="63"/>
        <v/>
      </c>
      <c r="J1313" s="138" t="str">
        <v/>
      </c>
      <c r="K1313" s="138"/>
      <c r="L1313" s="138" t="str">
        <v/>
      </c>
      <c r="M1313" s="138"/>
      <c r="N1313" s="138"/>
      <c r="O1313" s="138" t="str">
        <v/>
      </c>
      <c r="P1313" s="138" t="str">
        <v/>
      </c>
      <c r="Q1313" s="138" t="str">
        <f>IF(L1312="","","Nº de alojamentos abrangidos")</f>
        <v/>
      </c>
      <c r="R1313" s="138" t="str">
        <f t="shared" si="62"/>
        <v/>
      </c>
      <c r="S1313" s="138" t="str" cm="1">
        <f t="array" ref="S1313">IF(ISBLANK(INDEX('Infraestruturas Recolha'!$AP$31:$AT$105,INT((ROWS($B$1:B337)-1)/5)+1,MOD(ROWS($B$1:B337)-1,5)+1)),"",INDEX('Infraestruturas Recolha'!$AP$31:$AT$105,INT((ROWS($B$1:B337)-1)/5)+1,MOD(ROWS($B$1:B337)-1,5)+1))</f>
        <v/>
      </c>
      <c r="T1313" s="138" t="str">
        <f>IF(OR(L1313="",'Infraestruturas Recolha'!$AQ$108="",'Infraestruturas Recolha'!$AQ$108="(máximo 300 carateres)"),"",'Infraestruturas Recolha'!$AQ$108)</f>
        <v/>
      </c>
    </row>
    <row r="1314" spans="1:20">
      <c r="A1314" s="24" t="str">
        <f>IF(I1314="","",IF(OR('Identificação da EG'!$B$7=0,'Identificação da EG'!$B$7=""),"",Capa!$C$10))</f>
        <v/>
      </c>
      <c r="B1314" s="24" t="str">
        <f>IF(I1314="","",IF(OR('Identificação da EG'!$B$7=0,'Identificação da EG'!$B$7=""),"",'Identificação da EG'!$B$7))</f>
        <v/>
      </c>
      <c r="C1314" s="24" t="str">
        <f>IF(I1314="","",IF(B1314="","",VLOOKUP(B1314,Auxiliar!$DK$23:$DL$45,2,0)))</f>
        <v/>
      </c>
      <c r="D1314" s="24" t="str">
        <f>IF(I1314="","",IF(OR('Identificação da EG'!$B$7=0,'Identificação da EG'!$B$7=""),"","Portugal"))</f>
        <v/>
      </c>
      <c r="E1314" s="24" t="str">
        <f>IF(I1314="","",'Identificação da EG'!$C$7)</f>
        <v/>
      </c>
      <c r="F1314" s="24" t="str">
        <f>IF(I1314="","",'Identificação da EG'!$E$7)</f>
        <v/>
      </c>
      <c r="G1314" s="24" t="str">
        <f t="shared" si="61"/>
        <v/>
      </c>
      <c r="H1314" s="24" t="str">
        <f>IF(I1314="","",'Identificação da EG'!$D$7)</f>
        <v/>
      </c>
      <c r="I1314" s="138" t="str">
        <f t="shared" si="63"/>
        <v/>
      </c>
      <c r="J1314" s="138" t="str">
        <v/>
      </c>
      <c r="K1314" s="138"/>
      <c r="L1314" s="138" t="str">
        <v/>
      </c>
      <c r="M1314" s="138"/>
      <c r="N1314" s="138"/>
      <c r="O1314" s="138" t="str">
        <v/>
      </c>
      <c r="P1314" s="138" t="str">
        <v/>
      </c>
      <c r="Q1314" s="138" t="str">
        <f>IF(L1312="","","Nº de estabelecimentos abrangidos")</f>
        <v/>
      </c>
      <c r="R1314" s="138" t="str">
        <f t="shared" si="62"/>
        <v/>
      </c>
      <c r="S1314" s="138" t="str" cm="1">
        <f t="array" ref="S1314">IF(ISBLANK(INDEX('Infraestruturas Recolha'!$AP$31:$AT$105,INT((ROWS($B$1:B338)-1)/5)+1,MOD(ROWS($B$1:B338)-1,5)+1)),"",INDEX('Infraestruturas Recolha'!$AP$31:$AT$105,INT((ROWS($B$1:B338)-1)/5)+1,MOD(ROWS($B$1:B338)-1,5)+1))</f>
        <v/>
      </c>
      <c r="T1314" s="138" t="str">
        <f>IF(OR(L1314="",'Infraestruturas Recolha'!$AQ$108="",'Infraestruturas Recolha'!$AQ$108="(máximo 300 carateres)"),"",'Infraestruturas Recolha'!$AQ$108)</f>
        <v/>
      </c>
    </row>
    <row r="1315" spans="1:20">
      <c r="A1315" s="24" t="str">
        <f>IF(I1315="","",IF(OR('Identificação da EG'!$B$7=0,'Identificação da EG'!$B$7=""),"",Capa!$C$10))</f>
        <v/>
      </c>
      <c r="B1315" s="24" t="str">
        <f>IF(I1315="","",IF(OR('Identificação da EG'!$B$7=0,'Identificação da EG'!$B$7=""),"",'Identificação da EG'!$B$7))</f>
        <v/>
      </c>
      <c r="C1315" s="24" t="str">
        <f>IF(I1315="","",IF(B1315="","",VLOOKUP(B1315,Auxiliar!$DK$23:$DL$45,2,0)))</f>
        <v/>
      </c>
      <c r="D1315" s="24" t="str">
        <f>IF(I1315="","",IF(OR('Identificação da EG'!$B$7=0,'Identificação da EG'!$B$7=""),"","Portugal"))</f>
        <v/>
      </c>
      <c r="E1315" s="24" t="str">
        <f>IF(I1315="","",'Identificação da EG'!$C$7)</f>
        <v/>
      </c>
      <c r="F1315" s="24" t="str">
        <f>IF(I1315="","",'Identificação da EG'!$E$7)</f>
        <v/>
      </c>
      <c r="G1315" s="24" t="str">
        <f t="shared" si="61"/>
        <v/>
      </c>
      <c r="H1315" s="24" t="str">
        <f>IF(I1315="","",'Identificação da EG'!$D$7)</f>
        <v/>
      </c>
      <c r="I1315" s="138" t="str">
        <f t="shared" si="63"/>
        <v/>
      </c>
      <c r="J1315" s="138" t="str">
        <v/>
      </c>
      <c r="K1315" s="138"/>
      <c r="L1315" s="138" t="str">
        <v/>
      </c>
      <c r="M1315" s="138"/>
      <c r="N1315" s="138"/>
      <c r="O1315" s="138" t="str">
        <v/>
      </c>
      <c r="P1315" s="138" t="str">
        <v/>
      </c>
      <c r="Q1315" s="138" t="str">
        <f>IF(L1313="","","Nº de alojamentos participantes")</f>
        <v/>
      </c>
      <c r="R1315" s="138" t="str">
        <f t="shared" si="62"/>
        <v/>
      </c>
      <c r="S1315" s="138" t="str" cm="1">
        <f t="array" ref="S1315">IF(ISBLANK(INDEX('Infraestruturas Recolha'!$AP$31:$AT$105,INT((ROWS($B$1:B339)-1)/5)+1,MOD(ROWS($B$1:B339)-1,5)+1)),"",INDEX('Infraestruturas Recolha'!$AP$31:$AT$105,INT((ROWS($B$1:B339)-1)/5)+1,MOD(ROWS($B$1:B339)-1,5)+1))</f>
        <v/>
      </c>
      <c r="T1315" s="138" t="str">
        <f>IF(OR(L1315="",'Infraestruturas Recolha'!$AQ$108="",'Infraestruturas Recolha'!$AQ$108="(máximo 300 carateres)"),"",'Infraestruturas Recolha'!$AQ$108)</f>
        <v/>
      </c>
    </row>
    <row r="1316" spans="1:20">
      <c r="A1316" s="24" t="str">
        <f>IF(I1316="","",IF(OR('Identificação da EG'!$B$7=0,'Identificação da EG'!$B$7=""),"",Capa!$C$10))</f>
        <v/>
      </c>
      <c r="B1316" s="24" t="str">
        <f>IF(I1316="","",IF(OR('Identificação da EG'!$B$7=0,'Identificação da EG'!$B$7=""),"",'Identificação da EG'!$B$7))</f>
        <v/>
      </c>
      <c r="C1316" s="24" t="str">
        <f>IF(I1316="","",IF(B1316="","",VLOOKUP(B1316,Auxiliar!$DK$23:$DL$45,2,0)))</f>
        <v/>
      </c>
      <c r="D1316" s="24" t="str">
        <f>IF(I1316="","",IF(OR('Identificação da EG'!$B$7=0,'Identificação da EG'!$B$7=""),"","Portugal"))</f>
        <v/>
      </c>
      <c r="E1316" s="24" t="str">
        <f>IF(I1316="","",'Identificação da EG'!$C$7)</f>
        <v/>
      </c>
      <c r="F1316" s="24" t="str">
        <f>IF(I1316="","",'Identificação da EG'!$E$7)</f>
        <v/>
      </c>
      <c r="G1316" s="24" t="str">
        <f t="shared" si="61"/>
        <v/>
      </c>
      <c r="H1316" s="24" t="str">
        <f>IF(I1316="","",'Identificação da EG'!$D$7)</f>
        <v/>
      </c>
      <c r="I1316" s="138" t="str">
        <f t="shared" si="63"/>
        <v/>
      </c>
      <c r="J1316" s="138" t="str">
        <v/>
      </c>
      <c r="K1316" s="138"/>
      <c r="L1316" s="138" t="str">
        <v/>
      </c>
      <c r="M1316" s="138"/>
      <c r="N1316" s="138"/>
      <c r="O1316" s="138" t="str">
        <v/>
      </c>
      <c r="P1316" s="138" t="str">
        <v/>
      </c>
      <c r="Q1316" s="138" t="str">
        <f>IF(L1314="","","Nº de estabelecimentos participantes")</f>
        <v/>
      </c>
      <c r="R1316" s="138" t="str">
        <f t="shared" si="62"/>
        <v/>
      </c>
      <c r="S1316" s="138" t="str" cm="1">
        <f t="array" ref="S1316">IF(ISBLANK(INDEX('Infraestruturas Recolha'!$AP$31:$AT$105,INT((ROWS($B$1:B340)-1)/5)+1,MOD(ROWS($B$1:B340)-1,5)+1)),"",INDEX('Infraestruturas Recolha'!$AP$31:$AT$105,INT((ROWS($B$1:B340)-1)/5)+1,MOD(ROWS($B$1:B340)-1,5)+1))</f>
        <v/>
      </c>
      <c r="T1316" s="138" t="str">
        <f>IF(OR(L1316="",'Infraestruturas Recolha'!$AQ$108="",'Infraestruturas Recolha'!$AQ$108="(máximo 300 carateres)"),"",'Infraestruturas Recolha'!$AQ$108)</f>
        <v/>
      </c>
    </row>
    <row r="1317" spans="1:20">
      <c r="A1317" s="24" t="str">
        <f>IF(I1317="","",IF(OR('Identificação da EG'!$B$7=0,'Identificação da EG'!$B$7=""),"",Capa!$C$10))</f>
        <v/>
      </c>
      <c r="B1317" s="24" t="str">
        <f>IF(I1317="","",IF(OR('Identificação da EG'!$B$7=0,'Identificação da EG'!$B$7=""),"",'Identificação da EG'!$B$7))</f>
        <v/>
      </c>
      <c r="C1317" s="24" t="str">
        <f>IF(I1317="","",IF(B1317="","",VLOOKUP(B1317,Auxiliar!$DK$23:$DL$45,2,0)))</f>
        <v/>
      </c>
      <c r="D1317" s="24" t="str">
        <f>IF(I1317="","",IF(OR('Identificação da EG'!$B$7=0,'Identificação da EG'!$B$7=""),"","Portugal"))</f>
        <v/>
      </c>
      <c r="E1317" s="24" t="str">
        <f>IF(I1317="","",'Identificação da EG'!$C$7)</f>
        <v/>
      </c>
      <c r="F1317" s="24" t="str">
        <f>IF(I1317="","",'Identificação da EG'!$E$7)</f>
        <v/>
      </c>
      <c r="G1317" s="24" t="str">
        <f t="shared" si="61"/>
        <v/>
      </c>
      <c r="H1317" s="24" t="str">
        <f>IF(I1317="","",'Identificação da EG'!$D$7)</f>
        <v/>
      </c>
      <c r="I1317" s="138" t="str">
        <f t="shared" si="63"/>
        <v/>
      </c>
      <c r="J1317" s="138" t="str">
        <v/>
      </c>
      <c r="K1317" s="138"/>
      <c r="L1317" s="138" t="str">
        <v/>
      </c>
      <c r="M1317" s="138"/>
      <c r="N1317" s="138"/>
      <c r="O1317" s="138" t="str">
        <v/>
      </c>
      <c r="P1317" s="138" t="str">
        <v/>
      </c>
      <c r="Q1317" s="138" t="str">
        <f>IF(L1317="","","Nº de pontos de recolha")</f>
        <v/>
      </c>
      <c r="R1317" s="138" t="str">
        <f t="shared" si="62"/>
        <v/>
      </c>
      <c r="S1317" s="138" t="str" cm="1">
        <f t="array" ref="S1317">IF(ISBLANK(INDEX('Infraestruturas Recolha'!$AP$31:$AT$105,INT((ROWS($B$1:B341)-1)/5)+1,MOD(ROWS($B$1:B341)-1,5)+1)),"",INDEX('Infraestruturas Recolha'!$AP$31:$AT$105,INT((ROWS($B$1:B341)-1)/5)+1,MOD(ROWS($B$1:B341)-1,5)+1))</f>
        <v/>
      </c>
      <c r="T1317" s="138" t="str">
        <f>IF(OR(L1317="",'Infraestruturas Recolha'!$AQ$108="",'Infraestruturas Recolha'!$AQ$108="(máximo 300 carateres)"),"",'Infraestruturas Recolha'!$AQ$108)</f>
        <v/>
      </c>
    </row>
    <row r="1318" spans="1:20">
      <c r="A1318" s="24" t="str">
        <f>IF(I1318="","",IF(OR('Identificação da EG'!$B$7=0,'Identificação da EG'!$B$7=""),"",Capa!$C$10))</f>
        <v/>
      </c>
      <c r="B1318" s="24" t="str">
        <f>IF(I1318="","",IF(OR('Identificação da EG'!$B$7=0,'Identificação da EG'!$B$7=""),"",'Identificação da EG'!$B$7))</f>
        <v/>
      </c>
      <c r="C1318" s="24" t="str">
        <f>IF(I1318="","",IF(B1318="","",VLOOKUP(B1318,Auxiliar!$DK$23:$DL$45,2,0)))</f>
        <v/>
      </c>
      <c r="D1318" s="24" t="str">
        <f>IF(I1318="","",IF(OR('Identificação da EG'!$B$7=0,'Identificação da EG'!$B$7=""),"","Portugal"))</f>
        <v/>
      </c>
      <c r="E1318" s="24" t="str">
        <f>IF(I1318="","",'Identificação da EG'!$C$7)</f>
        <v/>
      </c>
      <c r="F1318" s="24" t="str">
        <f>IF(I1318="","",'Identificação da EG'!$E$7)</f>
        <v/>
      </c>
      <c r="G1318" s="24" t="str">
        <f t="shared" si="61"/>
        <v/>
      </c>
      <c r="H1318" s="24" t="str">
        <f>IF(I1318="","",'Identificação da EG'!$D$7)</f>
        <v/>
      </c>
      <c r="I1318" s="138" t="str">
        <f t="shared" si="63"/>
        <v/>
      </c>
      <c r="J1318" s="138" t="str">
        <v/>
      </c>
      <c r="K1318" s="138"/>
      <c r="L1318" s="138" t="str">
        <v/>
      </c>
      <c r="M1318" s="138"/>
      <c r="N1318" s="138"/>
      <c r="O1318" s="138" t="str">
        <v/>
      </c>
      <c r="P1318" s="138" t="str">
        <v/>
      </c>
      <c r="Q1318" s="138" t="str">
        <f>IF(L1317="","","Nº de alojamentos abrangidos")</f>
        <v/>
      </c>
      <c r="R1318" s="138" t="str">
        <f t="shared" si="62"/>
        <v/>
      </c>
      <c r="S1318" s="138" t="str" cm="1">
        <f t="array" ref="S1318">IF(ISBLANK(INDEX('Infraestruturas Recolha'!$AP$31:$AT$105,INT((ROWS($B$1:B342)-1)/5)+1,MOD(ROWS($B$1:B342)-1,5)+1)),"",INDEX('Infraestruturas Recolha'!$AP$31:$AT$105,INT((ROWS($B$1:B342)-1)/5)+1,MOD(ROWS($B$1:B342)-1,5)+1))</f>
        <v/>
      </c>
      <c r="T1318" s="138" t="str">
        <f>IF(OR(L1318="",'Infraestruturas Recolha'!$AQ$108="",'Infraestruturas Recolha'!$AQ$108="(máximo 300 carateres)"),"",'Infraestruturas Recolha'!$AQ$108)</f>
        <v/>
      </c>
    </row>
    <row r="1319" spans="1:20">
      <c r="A1319" s="24" t="str">
        <f>IF(I1319="","",IF(OR('Identificação da EG'!$B$7=0,'Identificação da EG'!$B$7=""),"",Capa!$C$10))</f>
        <v/>
      </c>
      <c r="B1319" s="24" t="str">
        <f>IF(I1319="","",IF(OR('Identificação da EG'!$B$7=0,'Identificação da EG'!$B$7=""),"",'Identificação da EG'!$B$7))</f>
        <v/>
      </c>
      <c r="C1319" s="24" t="str">
        <f>IF(I1319="","",IF(B1319="","",VLOOKUP(B1319,Auxiliar!$DK$23:$DL$45,2,0)))</f>
        <v/>
      </c>
      <c r="D1319" s="24" t="str">
        <f>IF(I1319="","",IF(OR('Identificação da EG'!$B$7=0,'Identificação da EG'!$B$7=""),"","Portugal"))</f>
        <v/>
      </c>
      <c r="E1319" s="24" t="str">
        <f>IF(I1319="","",'Identificação da EG'!$C$7)</f>
        <v/>
      </c>
      <c r="F1319" s="24" t="str">
        <f>IF(I1319="","",'Identificação da EG'!$E$7)</f>
        <v/>
      </c>
      <c r="G1319" s="24" t="str">
        <f t="shared" si="61"/>
        <v/>
      </c>
      <c r="H1319" s="24" t="str">
        <f>IF(I1319="","",'Identificação da EG'!$D$7)</f>
        <v/>
      </c>
      <c r="I1319" s="138" t="str">
        <f t="shared" si="63"/>
        <v/>
      </c>
      <c r="J1319" s="138" t="str">
        <v/>
      </c>
      <c r="K1319" s="138"/>
      <c r="L1319" s="138" t="str">
        <v/>
      </c>
      <c r="M1319" s="138"/>
      <c r="N1319" s="138"/>
      <c r="O1319" s="138" t="str">
        <v/>
      </c>
      <c r="P1319" s="138" t="str">
        <v/>
      </c>
      <c r="Q1319" s="138" t="str">
        <f>IF(L1317="","","Nº de estabelecimentos abrangidos")</f>
        <v/>
      </c>
      <c r="R1319" s="138" t="str">
        <f t="shared" si="62"/>
        <v/>
      </c>
      <c r="S1319" s="138" t="str" cm="1">
        <f t="array" ref="S1319">IF(ISBLANK(INDEX('Infraestruturas Recolha'!$AP$31:$AT$105,INT((ROWS($B$1:B343)-1)/5)+1,MOD(ROWS($B$1:B343)-1,5)+1)),"",INDEX('Infraestruturas Recolha'!$AP$31:$AT$105,INT((ROWS($B$1:B343)-1)/5)+1,MOD(ROWS($B$1:B343)-1,5)+1))</f>
        <v/>
      </c>
      <c r="T1319" s="138" t="str">
        <f>IF(OR(L1319="",'Infraestruturas Recolha'!$AQ$108="",'Infraestruturas Recolha'!$AQ$108="(máximo 300 carateres)"),"",'Infraestruturas Recolha'!$AQ$108)</f>
        <v/>
      </c>
    </row>
    <row r="1320" spans="1:20">
      <c r="A1320" s="24" t="str">
        <f>IF(I1320="","",IF(OR('Identificação da EG'!$B$7=0,'Identificação da EG'!$B$7=""),"",Capa!$C$10))</f>
        <v/>
      </c>
      <c r="B1320" s="24" t="str">
        <f>IF(I1320="","",IF(OR('Identificação da EG'!$B$7=0,'Identificação da EG'!$B$7=""),"",'Identificação da EG'!$B$7))</f>
        <v/>
      </c>
      <c r="C1320" s="24" t="str">
        <f>IF(I1320="","",IF(B1320="","",VLOOKUP(B1320,Auxiliar!$DK$23:$DL$45,2,0)))</f>
        <v/>
      </c>
      <c r="D1320" s="24" t="str">
        <f>IF(I1320="","",IF(OR('Identificação da EG'!$B$7=0,'Identificação da EG'!$B$7=""),"","Portugal"))</f>
        <v/>
      </c>
      <c r="E1320" s="24" t="str">
        <f>IF(I1320="","",'Identificação da EG'!$C$7)</f>
        <v/>
      </c>
      <c r="F1320" s="24" t="str">
        <f>IF(I1320="","",'Identificação da EG'!$E$7)</f>
        <v/>
      </c>
      <c r="G1320" s="24" t="str">
        <f t="shared" si="61"/>
        <v/>
      </c>
      <c r="H1320" s="24" t="str">
        <f>IF(I1320="","",'Identificação da EG'!$D$7)</f>
        <v/>
      </c>
      <c r="I1320" s="138" t="str">
        <f t="shared" si="63"/>
        <v/>
      </c>
      <c r="J1320" s="138" t="str">
        <v/>
      </c>
      <c r="K1320" s="138"/>
      <c r="L1320" s="138" t="str">
        <v/>
      </c>
      <c r="M1320" s="138"/>
      <c r="N1320" s="138"/>
      <c r="O1320" s="138" t="str">
        <v/>
      </c>
      <c r="P1320" s="138" t="str">
        <v/>
      </c>
      <c r="Q1320" s="138" t="str">
        <f>IF(L1318="","","Nº de alojamentos participantes")</f>
        <v/>
      </c>
      <c r="R1320" s="138" t="str">
        <f t="shared" si="62"/>
        <v/>
      </c>
      <c r="S1320" s="138" t="str" cm="1">
        <f t="array" ref="S1320">IF(ISBLANK(INDEX('Infraestruturas Recolha'!$AP$31:$AT$105,INT((ROWS($B$1:B344)-1)/5)+1,MOD(ROWS($B$1:B344)-1,5)+1)),"",INDEX('Infraestruturas Recolha'!$AP$31:$AT$105,INT((ROWS($B$1:B344)-1)/5)+1,MOD(ROWS($B$1:B344)-1,5)+1))</f>
        <v/>
      </c>
      <c r="T1320" s="138" t="str">
        <f>IF(OR(L1320="",'Infraestruturas Recolha'!$AQ$108="",'Infraestruturas Recolha'!$AQ$108="(máximo 300 carateres)"),"",'Infraestruturas Recolha'!$AQ$108)</f>
        <v/>
      </c>
    </row>
    <row r="1321" spans="1:20">
      <c r="A1321" s="24" t="str">
        <f>IF(I1321="","",IF(OR('Identificação da EG'!$B$7=0,'Identificação da EG'!$B$7=""),"",Capa!$C$10))</f>
        <v/>
      </c>
      <c r="B1321" s="24" t="str">
        <f>IF(I1321="","",IF(OR('Identificação da EG'!$B$7=0,'Identificação da EG'!$B$7=""),"",'Identificação da EG'!$B$7))</f>
        <v/>
      </c>
      <c r="C1321" s="24" t="str">
        <f>IF(I1321="","",IF(B1321="","",VLOOKUP(B1321,Auxiliar!$DK$23:$DL$45,2,0)))</f>
        <v/>
      </c>
      <c r="D1321" s="24" t="str">
        <f>IF(I1321="","",IF(OR('Identificação da EG'!$B$7=0,'Identificação da EG'!$B$7=""),"","Portugal"))</f>
        <v/>
      </c>
      <c r="E1321" s="24" t="str">
        <f>IF(I1321="","",'Identificação da EG'!$C$7)</f>
        <v/>
      </c>
      <c r="F1321" s="24" t="str">
        <f>IF(I1321="","",'Identificação da EG'!$E$7)</f>
        <v/>
      </c>
      <c r="G1321" s="24" t="str">
        <f t="shared" si="61"/>
        <v/>
      </c>
      <c r="H1321" s="24" t="str">
        <f>IF(I1321="","",'Identificação da EG'!$D$7)</f>
        <v/>
      </c>
      <c r="I1321" s="138" t="str">
        <f t="shared" si="63"/>
        <v/>
      </c>
      <c r="J1321" s="138" t="str">
        <v/>
      </c>
      <c r="K1321" s="138"/>
      <c r="L1321" s="138" t="str">
        <v/>
      </c>
      <c r="M1321" s="138"/>
      <c r="N1321" s="138"/>
      <c r="O1321" s="138" t="str">
        <v/>
      </c>
      <c r="P1321" s="138" t="str">
        <v/>
      </c>
      <c r="Q1321" s="138" t="str">
        <f>IF(L1319="","","Nº de estabelecimentos participantes")</f>
        <v/>
      </c>
      <c r="R1321" s="138" t="str">
        <f t="shared" si="62"/>
        <v/>
      </c>
      <c r="S1321" s="138" t="str" cm="1">
        <f t="array" ref="S1321">IF(ISBLANK(INDEX('Infraestruturas Recolha'!$AP$31:$AT$105,INT((ROWS($B$1:B345)-1)/5)+1,MOD(ROWS($B$1:B345)-1,5)+1)),"",INDEX('Infraestruturas Recolha'!$AP$31:$AT$105,INT((ROWS($B$1:B345)-1)/5)+1,MOD(ROWS($B$1:B345)-1,5)+1))</f>
        <v/>
      </c>
      <c r="T1321" s="138" t="str">
        <f>IF(OR(L1321="",'Infraestruturas Recolha'!$AQ$108="",'Infraestruturas Recolha'!$AQ$108="(máximo 300 carateres)"),"",'Infraestruturas Recolha'!$AQ$108)</f>
        <v/>
      </c>
    </row>
    <row r="1322" spans="1:20">
      <c r="A1322" s="24" t="str">
        <f>IF(I1322="","",IF(OR('Identificação da EG'!$B$7=0,'Identificação da EG'!$B$7=""),"",Capa!$C$10))</f>
        <v/>
      </c>
      <c r="B1322" s="24" t="str">
        <f>IF(I1322="","",IF(OR('Identificação da EG'!$B$7=0,'Identificação da EG'!$B$7=""),"",'Identificação da EG'!$B$7))</f>
        <v/>
      </c>
      <c r="C1322" s="24" t="str">
        <f>IF(I1322="","",IF(B1322="","",VLOOKUP(B1322,Auxiliar!$DK$23:$DL$45,2,0)))</f>
        <v/>
      </c>
      <c r="D1322" s="24" t="str">
        <f>IF(I1322="","",IF(OR('Identificação da EG'!$B$7=0,'Identificação da EG'!$B$7=""),"","Portugal"))</f>
        <v/>
      </c>
      <c r="E1322" s="24" t="str">
        <f>IF(I1322="","",'Identificação da EG'!$C$7)</f>
        <v/>
      </c>
      <c r="F1322" s="24" t="str">
        <f>IF(I1322="","",'Identificação da EG'!$E$7)</f>
        <v/>
      </c>
      <c r="G1322" s="24" t="str">
        <f t="shared" si="61"/>
        <v/>
      </c>
      <c r="H1322" s="24" t="str">
        <f>IF(I1322="","",'Identificação da EG'!$D$7)</f>
        <v/>
      </c>
      <c r="I1322" s="138" t="str">
        <f t="shared" si="63"/>
        <v/>
      </c>
      <c r="J1322" s="138" t="str">
        <v/>
      </c>
      <c r="K1322" s="138"/>
      <c r="L1322" s="138" t="str">
        <v/>
      </c>
      <c r="M1322" s="138"/>
      <c r="N1322" s="138"/>
      <c r="O1322" s="138" t="str">
        <v/>
      </c>
      <c r="P1322" s="138" t="str">
        <v/>
      </c>
      <c r="Q1322" s="138" t="str">
        <f>IF(L1322="","","Nº de pontos de recolha")</f>
        <v/>
      </c>
      <c r="R1322" s="138" t="str">
        <f t="shared" si="62"/>
        <v/>
      </c>
      <c r="S1322" s="138" t="str" cm="1">
        <f t="array" ref="S1322">IF(ISBLANK(INDEX('Infraestruturas Recolha'!$AP$31:$AT$105,INT((ROWS($B$1:B346)-1)/5)+1,MOD(ROWS($B$1:B346)-1,5)+1)),"",INDEX('Infraestruturas Recolha'!$AP$31:$AT$105,INT((ROWS($B$1:B346)-1)/5)+1,MOD(ROWS($B$1:B346)-1,5)+1))</f>
        <v/>
      </c>
      <c r="T1322" s="138" t="str">
        <f>IF(OR(L1322="",'Infraestruturas Recolha'!$AQ$108="",'Infraestruturas Recolha'!$AQ$108="(máximo 300 carateres)"),"",'Infraestruturas Recolha'!$AQ$108)</f>
        <v/>
      </c>
    </row>
    <row r="1323" spans="1:20">
      <c r="A1323" s="24" t="str">
        <f>IF(I1323="","",IF(OR('Identificação da EG'!$B$7=0,'Identificação da EG'!$B$7=""),"",Capa!$C$10))</f>
        <v/>
      </c>
      <c r="B1323" s="24" t="str">
        <f>IF(I1323="","",IF(OR('Identificação da EG'!$B$7=0,'Identificação da EG'!$B$7=""),"",'Identificação da EG'!$B$7))</f>
        <v/>
      </c>
      <c r="C1323" s="24" t="str">
        <f>IF(I1323="","",IF(B1323="","",VLOOKUP(B1323,Auxiliar!$DK$23:$DL$45,2,0)))</f>
        <v/>
      </c>
      <c r="D1323" s="24" t="str">
        <f>IF(I1323="","",IF(OR('Identificação da EG'!$B$7=0,'Identificação da EG'!$B$7=""),"","Portugal"))</f>
        <v/>
      </c>
      <c r="E1323" s="24" t="str">
        <f>IF(I1323="","",'Identificação da EG'!$C$7)</f>
        <v/>
      </c>
      <c r="F1323" s="24" t="str">
        <f>IF(I1323="","",'Identificação da EG'!$E$7)</f>
        <v/>
      </c>
      <c r="G1323" s="24" t="str">
        <f t="shared" si="61"/>
        <v/>
      </c>
      <c r="H1323" s="24" t="str">
        <f>IF(I1323="","",'Identificação da EG'!$D$7)</f>
        <v/>
      </c>
      <c r="I1323" s="138" t="str">
        <f t="shared" si="63"/>
        <v/>
      </c>
      <c r="J1323" s="138" t="str">
        <v/>
      </c>
      <c r="K1323" s="138"/>
      <c r="L1323" s="138" t="str">
        <v/>
      </c>
      <c r="M1323" s="138"/>
      <c r="N1323" s="138"/>
      <c r="O1323" s="138" t="str">
        <v/>
      </c>
      <c r="P1323" s="138" t="str">
        <v/>
      </c>
      <c r="Q1323" s="138" t="str">
        <f>IF(L1322="","","Nº de alojamentos abrangidos")</f>
        <v/>
      </c>
      <c r="R1323" s="138" t="str">
        <f t="shared" si="62"/>
        <v/>
      </c>
      <c r="S1323" s="138" t="str" cm="1">
        <f t="array" ref="S1323">IF(ISBLANK(INDEX('Infraestruturas Recolha'!$AP$31:$AT$105,INT((ROWS($B$1:B347)-1)/5)+1,MOD(ROWS($B$1:B347)-1,5)+1)),"",INDEX('Infraestruturas Recolha'!$AP$31:$AT$105,INT((ROWS($B$1:B347)-1)/5)+1,MOD(ROWS($B$1:B347)-1,5)+1))</f>
        <v/>
      </c>
      <c r="T1323" s="138" t="str">
        <f>IF(OR(L1323="",'Infraestruturas Recolha'!$AQ$108="",'Infraestruturas Recolha'!$AQ$108="(máximo 300 carateres)"),"",'Infraestruturas Recolha'!$AQ$108)</f>
        <v/>
      </c>
    </row>
    <row r="1324" spans="1:20">
      <c r="A1324" s="24" t="str">
        <f>IF(I1324="","",IF(OR('Identificação da EG'!$B$7=0,'Identificação da EG'!$B$7=""),"",Capa!$C$10))</f>
        <v/>
      </c>
      <c r="B1324" s="24" t="str">
        <f>IF(I1324="","",IF(OR('Identificação da EG'!$B$7=0,'Identificação da EG'!$B$7=""),"",'Identificação da EG'!$B$7))</f>
        <v/>
      </c>
      <c r="C1324" s="24" t="str">
        <f>IF(I1324="","",IF(B1324="","",VLOOKUP(B1324,Auxiliar!$DK$23:$DL$45,2,0)))</f>
        <v/>
      </c>
      <c r="D1324" s="24" t="str">
        <f>IF(I1324="","",IF(OR('Identificação da EG'!$B$7=0,'Identificação da EG'!$B$7=""),"","Portugal"))</f>
        <v/>
      </c>
      <c r="E1324" s="24" t="str">
        <f>IF(I1324="","",'Identificação da EG'!$C$7)</f>
        <v/>
      </c>
      <c r="F1324" s="24" t="str">
        <f>IF(I1324="","",'Identificação da EG'!$E$7)</f>
        <v/>
      </c>
      <c r="G1324" s="24" t="str">
        <f t="shared" si="61"/>
        <v/>
      </c>
      <c r="H1324" s="24" t="str">
        <f>IF(I1324="","",'Identificação da EG'!$D$7)</f>
        <v/>
      </c>
      <c r="I1324" s="138" t="str">
        <f t="shared" si="63"/>
        <v/>
      </c>
      <c r="J1324" s="138" t="str">
        <v/>
      </c>
      <c r="K1324" s="138"/>
      <c r="L1324" s="138" t="str">
        <v/>
      </c>
      <c r="M1324" s="138"/>
      <c r="N1324" s="138"/>
      <c r="O1324" s="138" t="str">
        <v/>
      </c>
      <c r="P1324" s="138" t="str">
        <v/>
      </c>
      <c r="Q1324" s="138" t="str">
        <f>IF(L1322="","","Nº de estabelecimentos abrangidos")</f>
        <v/>
      </c>
      <c r="R1324" s="138" t="str">
        <f t="shared" si="62"/>
        <v/>
      </c>
      <c r="S1324" s="138" t="str" cm="1">
        <f t="array" ref="S1324">IF(ISBLANK(INDEX('Infraestruturas Recolha'!$AP$31:$AT$105,INT((ROWS($B$1:B348)-1)/5)+1,MOD(ROWS($B$1:B348)-1,5)+1)),"",INDEX('Infraestruturas Recolha'!$AP$31:$AT$105,INT((ROWS($B$1:B348)-1)/5)+1,MOD(ROWS($B$1:B348)-1,5)+1))</f>
        <v/>
      </c>
      <c r="T1324" s="138" t="str">
        <f>IF(OR(L1324="",'Infraestruturas Recolha'!$AQ$108="",'Infraestruturas Recolha'!$AQ$108="(máximo 300 carateres)"),"",'Infraestruturas Recolha'!$AQ$108)</f>
        <v/>
      </c>
    </row>
    <row r="1325" spans="1:20">
      <c r="A1325" s="24" t="str">
        <f>IF(I1325="","",IF(OR('Identificação da EG'!$B$7=0,'Identificação da EG'!$B$7=""),"",Capa!$C$10))</f>
        <v/>
      </c>
      <c r="B1325" s="24" t="str">
        <f>IF(I1325="","",IF(OR('Identificação da EG'!$B$7=0,'Identificação da EG'!$B$7=""),"",'Identificação da EG'!$B$7))</f>
        <v/>
      </c>
      <c r="C1325" s="24" t="str">
        <f>IF(I1325="","",IF(B1325="","",VLOOKUP(B1325,Auxiliar!$DK$23:$DL$45,2,0)))</f>
        <v/>
      </c>
      <c r="D1325" s="24" t="str">
        <f>IF(I1325="","",IF(OR('Identificação da EG'!$B$7=0,'Identificação da EG'!$B$7=""),"","Portugal"))</f>
        <v/>
      </c>
      <c r="E1325" s="24" t="str">
        <f>IF(I1325="","",'Identificação da EG'!$C$7)</f>
        <v/>
      </c>
      <c r="F1325" s="24" t="str">
        <f>IF(I1325="","",'Identificação da EG'!$E$7)</f>
        <v/>
      </c>
      <c r="G1325" s="24" t="str">
        <f t="shared" si="61"/>
        <v/>
      </c>
      <c r="H1325" s="24" t="str">
        <f>IF(I1325="","",'Identificação da EG'!$D$7)</f>
        <v/>
      </c>
      <c r="I1325" s="138" t="str">
        <f t="shared" si="63"/>
        <v/>
      </c>
      <c r="J1325" s="138" t="str">
        <v/>
      </c>
      <c r="K1325" s="138"/>
      <c r="L1325" s="138" t="str">
        <v/>
      </c>
      <c r="M1325" s="138"/>
      <c r="N1325" s="138"/>
      <c r="O1325" s="138" t="str">
        <v/>
      </c>
      <c r="P1325" s="138" t="str">
        <v/>
      </c>
      <c r="Q1325" s="138" t="str">
        <f>IF(L1323="","","Nº de alojamentos participantes")</f>
        <v/>
      </c>
      <c r="R1325" s="138" t="str">
        <f t="shared" si="62"/>
        <v/>
      </c>
      <c r="S1325" s="138" t="str" cm="1">
        <f t="array" ref="S1325">IF(ISBLANK(INDEX('Infraestruturas Recolha'!$AP$31:$AT$105,INT((ROWS($B$1:B349)-1)/5)+1,MOD(ROWS($B$1:B349)-1,5)+1)),"",INDEX('Infraestruturas Recolha'!$AP$31:$AT$105,INT((ROWS($B$1:B349)-1)/5)+1,MOD(ROWS($B$1:B349)-1,5)+1))</f>
        <v/>
      </c>
      <c r="T1325" s="138" t="str">
        <f>IF(OR(L1325="",'Infraestruturas Recolha'!$AQ$108="",'Infraestruturas Recolha'!$AQ$108="(máximo 300 carateres)"),"",'Infraestruturas Recolha'!$AQ$108)</f>
        <v/>
      </c>
    </row>
    <row r="1326" spans="1:20">
      <c r="A1326" s="24" t="str">
        <f>IF(I1326="","",IF(OR('Identificação da EG'!$B$7=0,'Identificação da EG'!$B$7=""),"",Capa!$C$10))</f>
        <v/>
      </c>
      <c r="B1326" s="24" t="str">
        <f>IF(I1326="","",IF(OR('Identificação da EG'!$B$7=0,'Identificação da EG'!$B$7=""),"",'Identificação da EG'!$B$7))</f>
        <v/>
      </c>
      <c r="C1326" s="24" t="str">
        <f>IF(I1326="","",IF(B1326="","",VLOOKUP(B1326,Auxiliar!$DK$23:$DL$45,2,0)))</f>
        <v/>
      </c>
      <c r="D1326" s="24" t="str">
        <f>IF(I1326="","",IF(OR('Identificação da EG'!$B$7=0,'Identificação da EG'!$B$7=""),"","Portugal"))</f>
        <v/>
      </c>
      <c r="E1326" s="24" t="str">
        <f>IF(I1326="","",'Identificação da EG'!$C$7)</f>
        <v/>
      </c>
      <c r="F1326" s="24" t="str">
        <f>IF(I1326="","",'Identificação da EG'!$E$7)</f>
        <v/>
      </c>
      <c r="G1326" s="24" t="str">
        <f t="shared" si="61"/>
        <v/>
      </c>
      <c r="H1326" s="24" t="str">
        <f>IF(I1326="","",'Identificação da EG'!$D$7)</f>
        <v/>
      </c>
      <c r="I1326" s="138" t="str">
        <f t="shared" si="63"/>
        <v/>
      </c>
      <c r="J1326" s="138" t="str">
        <v/>
      </c>
      <c r="K1326" s="138"/>
      <c r="L1326" s="138" t="str">
        <v/>
      </c>
      <c r="M1326" s="138"/>
      <c r="N1326" s="138"/>
      <c r="O1326" s="138" t="str">
        <v/>
      </c>
      <c r="P1326" s="138" t="str">
        <v/>
      </c>
      <c r="Q1326" s="138" t="str">
        <f>IF(L1324="","","Nº de estabelecimentos participantes")</f>
        <v/>
      </c>
      <c r="R1326" s="138" t="str">
        <f t="shared" si="62"/>
        <v/>
      </c>
      <c r="S1326" s="138" t="str" cm="1">
        <f t="array" ref="S1326">IF(ISBLANK(INDEX('Infraestruturas Recolha'!$AP$31:$AT$105,INT((ROWS($B$1:B350)-1)/5)+1,MOD(ROWS($B$1:B350)-1,5)+1)),"",INDEX('Infraestruturas Recolha'!$AP$31:$AT$105,INT((ROWS($B$1:B350)-1)/5)+1,MOD(ROWS($B$1:B350)-1,5)+1))</f>
        <v/>
      </c>
      <c r="T1326" s="138" t="str">
        <f>IF(OR(L1326="",'Infraestruturas Recolha'!$AQ$108="",'Infraestruturas Recolha'!$AQ$108="(máximo 300 carateres)"),"",'Infraestruturas Recolha'!$AQ$108)</f>
        <v/>
      </c>
    </row>
    <row r="1327" spans="1:20">
      <c r="A1327" s="24" t="str">
        <f>IF(I1327="","",IF(OR('Identificação da EG'!$B$7=0,'Identificação da EG'!$B$7=""),"",Capa!$C$10))</f>
        <v/>
      </c>
      <c r="B1327" s="24" t="str">
        <f>IF(I1327="","",IF(OR('Identificação da EG'!$B$7=0,'Identificação da EG'!$B$7=""),"",'Identificação da EG'!$B$7))</f>
        <v/>
      </c>
      <c r="C1327" s="24" t="str">
        <f>IF(I1327="","",IF(B1327="","",VLOOKUP(B1327,Auxiliar!$DK$23:$DL$45,2,0)))</f>
        <v/>
      </c>
      <c r="D1327" s="24" t="str">
        <f>IF(I1327="","",IF(OR('Identificação da EG'!$B$7=0,'Identificação da EG'!$B$7=""),"","Portugal"))</f>
        <v/>
      </c>
      <c r="E1327" s="24" t="str">
        <f>IF(I1327="","",'Identificação da EG'!$C$7)</f>
        <v/>
      </c>
      <c r="F1327" s="24" t="str">
        <f>IF(I1327="","",'Identificação da EG'!$E$7)</f>
        <v/>
      </c>
      <c r="G1327" s="24" t="str">
        <f t="shared" si="61"/>
        <v/>
      </c>
      <c r="H1327" s="24" t="str">
        <f>IF(I1327="","",'Identificação da EG'!$D$7)</f>
        <v/>
      </c>
      <c r="I1327" s="138" t="str">
        <f t="shared" si="63"/>
        <v/>
      </c>
      <c r="J1327" s="138" t="str">
        <v/>
      </c>
      <c r="K1327" s="138"/>
      <c r="L1327" s="138" t="str">
        <v/>
      </c>
      <c r="M1327" s="138"/>
      <c r="N1327" s="138"/>
      <c r="O1327" s="138" t="str">
        <v/>
      </c>
      <c r="P1327" s="138" t="str">
        <v/>
      </c>
      <c r="Q1327" s="138" t="str">
        <f>IF(L1327="","","Nº de pontos de recolha")</f>
        <v/>
      </c>
      <c r="R1327" s="138" t="str">
        <f t="shared" si="62"/>
        <v/>
      </c>
      <c r="S1327" s="138" t="str" cm="1">
        <f t="array" ref="S1327">IF(ISBLANK(INDEX('Infraestruturas Recolha'!$AP$31:$AT$105,INT((ROWS($B$1:B351)-1)/5)+1,MOD(ROWS($B$1:B351)-1,5)+1)),"",INDEX('Infraestruturas Recolha'!$AP$31:$AT$105,INT((ROWS($B$1:B351)-1)/5)+1,MOD(ROWS($B$1:B351)-1,5)+1))</f>
        <v/>
      </c>
      <c r="T1327" s="138" t="str">
        <f>IF(OR(L1327="",'Infraestruturas Recolha'!$AQ$108="",'Infraestruturas Recolha'!$AQ$108="(máximo 300 carateres)"),"",'Infraestruturas Recolha'!$AQ$108)</f>
        <v/>
      </c>
    </row>
    <row r="1328" spans="1:20">
      <c r="A1328" s="24" t="str">
        <f>IF(I1328="","",IF(OR('Identificação da EG'!$B$7=0,'Identificação da EG'!$B$7=""),"",Capa!$C$10))</f>
        <v/>
      </c>
      <c r="B1328" s="24" t="str">
        <f>IF(I1328="","",IF(OR('Identificação da EG'!$B$7=0,'Identificação da EG'!$B$7=""),"",'Identificação da EG'!$B$7))</f>
        <v/>
      </c>
      <c r="C1328" s="24" t="str">
        <f>IF(I1328="","",IF(B1328="","",VLOOKUP(B1328,Auxiliar!$DK$23:$DL$45,2,0)))</f>
        <v/>
      </c>
      <c r="D1328" s="24" t="str">
        <f>IF(I1328="","",IF(OR('Identificação da EG'!$B$7=0,'Identificação da EG'!$B$7=""),"","Portugal"))</f>
        <v/>
      </c>
      <c r="E1328" s="24" t="str">
        <f>IF(I1328="","",'Identificação da EG'!$C$7)</f>
        <v/>
      </c>
      <c r="F1328" s="24" t="str">
        <f>IF(I1328="","",'Identificação da EG'!$E$7)</f>
        <v/>
      </c>
      <c r="G1328" s="24" t="str">
        <f t="shared" si="61"/>
        <v/>
      </c>
      <c r="H1328" s="24" t="str">
        <f>IF(I1328="","",'Identificação da EG'!$D$7)</f>
        <v/>
      </c>
      <c r="I1328" s="138" t="str">
        <f t="shared" si="63"/>
        <v/>
      </c>
      <c r="J1328" s="138" t="str">
        <v/>
      </c>
      <c r="K1328" s="138"/>
      <c r="L1328" s="138" t="str">
        <v/>
      </c>
      <c r="M1328" s="138"/>
      <c r="N1328" s="138"/>
      <c r="O1328" s="138" t="str">
        <v/>
      </c>
      <c r="P1328" s="138" t="str">
        <v/>
      </c>
      <c r="Q1328" s="138" t="str">
        <f>IF(L1327="","","Nº de alojamentos abrangidos")</f>
        <v/>
      </c>
      <c r="R1328" s="138" t="str">
        <f t="shared" si="62"/>
        <v/>
      </c>
      <c r="S1328" s="138" t="str" cm="1">
        <f t="array" ref="S1328">IF(ISBLANK(INDEX('Infraestruturas Recolha'!$AP$31:$AT$105,INT((ROWS($B$1:B352)-1)/5)+1,MOD(ROWS($B$1:B352)-1,5)+1)),"",INDEX('Infraestruturas Recolha'!$AP$31:$AT$105,INT((ROWS($B$1:B352)-1)/5)+1,MOD(ROWS($B$1:B352)-1,5)+1))</f>
        <v/>
      </c>
      <c r="T1328" s="138" t="str">
        <f>IF(OR(L1328="",'Infraestruturas Recolha'!$AQ$108="",'Infraestruturas Recolha'!$AQ$108="(máximo 300 carateres)"),"",'Infraestruturas Recolha'!$AQ$108)</f>
        <v/>
      </c>
    </row>
    <row r="1329" spans="1:20">
      <c r="A1329" s="24" t="str">
        <f>IF(I1329="","",IF(OR('Identificação da EG'!$B$7=0,'Identificação da EG'!$B$7=""),"",Capa!$C$10))</f>
        <v/>
      </c>
      <c r="B1329" s="24" t="str">
        <f>IF(I1329="","",IF(OR('Identificação da EG'!$B$7=0,'Identificação da EG'!$B$7=""),"",'Identificação da EG'!$B$7))</f>
        <v/>
      </c>
      <c r="C1329" s="24" t="str">
        <f>IF(I1329="","",IF(B1329="","",VLOOKUP(B1329,Auxiliar!$DK$23:$DL$45,2,0)))</f>
        <v/>
      </c>
      <c r="D1329" s="24" t="str">
        <f>IF(I1329="","",IF(OR('Identificação da EG'!$B$7=0,'Identificação da EG'!$B$7=""),"","Portugal"))</f>
        <v/>
      </c>
      <c r="E1329" s="24" t="str">
        <f>IF(I1329="","",'Identificação da EG'!$C$7)</f>
        <v/>
      </c>
      <c r="F1329" s="24" t="str">
        <f>IF(I1329="","",'Identificação da EG'!$E$7)</f>
        <v/>
      </c>
      <c r="G1329" s="24" t="str">
        <f t="shared" si="61"/>
        <v/>
      </c>
      <c r="H1329" s="24" t="str">
        <f>IF(I1329="","",'Identificação da EG'!$D$7)</f>
        <v/>
      </c>
      <c r="I1329" s="138" t="str">
        <f t="shared" si="63"/>
        <v/>
      </c>
      <c r="J1329" s="138" t="str">
        <v/>
      </c>
      <c r="K1329" s="138"/>
      <c r="L1329" s="138" t="str">
        <v/>
      </c>
      <c r="M1329" s="138"/>
      <c r="N1329" s="138"/>
      <c r="O1329" s="138" t="str">
        <v/>
      </c>
      <c r="P1329" s="138" t="str">
        <v/>
      </c>
      <c r="Q1329" s="138" t="str">
        <f>IF(L1327="","","Nº de estabelecimentos abrangidos")</f>
        <v/>
      </c>
      <c r="R1329" s="138" t="str">
        <f t="shared" si="62"/>
        <v/>
      </c>
      <c r="S1329" s="138" t="str" cm="1">
        <f t="array" ref="S1329">IF(ISBLANK(INDEX('Infraestruturas Recolha'!$AP$31:$AT$105,INT((ROWS($B$1:B353)-1)/5)+1,MOD(ROWS($B$1:B353)-1,5)+1)),"",INDEX('Infraestruturas Recolha'!$AP$31:$AT$105,INT((ROWS($B$1:B353)-1)/5)+1,MOD(ROWS($B$1:B353)-1,5)+1))</f>
        <v/>
      </c>
      <c r="T1329" s="138" t="str">
        <f>IF(OR(L1329="",'Infraestruturas Recolha'!$AQ$108="",'Infraestruturas Recolha'!$AQ$108="(máximo 300 carateres)"),"",'Infraestruturas Recolha'!$AQ$108)</f>
        <v/>
      </c>
    </row>
    <row r="1330" spans="1:20">
      <c r="A1330" s="24" t="str">
        <f>IF(I1330="","",IF(OR('Identificação da EG'!$B$7=0,'Identificação da EG'!$B$7=""),"",Capa!$C$10))</f>
        <v/>
      </c>
      <c r="B1330" s="24" t="str">
        <f>IF(I1330="","",IF(OR('Identificação da EG'!$B$7=0,'Identificação da EG'!$B$7=""),"",'Identificação da EG'!$B$7))</f>
        <v/>
      </c>
      <c r="C1330" s="24" t="str">
        <f>IF(I1330="","",IF(B1330="","",VLOOKUP(B1330,Auxiliar!$DK$23:$DL$45,2,0)))</f>
        <v/>
      </c>
      <c r="D1330" s="24" t="str">
        <f>IF(I1330="","",IF(OR('Identificação da EG'!$B$7=0,'Identificação da EG'!$B$7=""),"","Portugal"))</f>
        <v/>
      </c>
      <c r="E1330" s="24" t="str">
        <f>IF(I1330="","",'Identificação da EG'!$C$7)</f>
        <v/>
      </c>
      <c r="F1330" s="24" t="str">
        <f>IF(I1330="","",'Identificação da EG'!$E$7)</f>
        <v/>
      </c>
      <c r="G1330" s="24" t="str">
        <f t="shared" si="61"/>
        <v/>
      </c>
      <c r="H1330" s="24" t="str">
        <f>IF(I1330="","",'Identificação da EG'!$D$7)</f>
        <v/>
      </c>
      <c r="I1330" s="138" t="str">
        <f t="shared" si="63"/>
        <v/>
      </c>
      <c r="J1330" s="138" t="str">
        <v/>
      </c>
      <c r="K1330" s="138"/>
      <c r="L1330" s="138" t="str">
        <v/>
      </c>
      <c r="M1330" s="138"/>
      <c r="N1330" s="138"/>
      <c r="O1330" s="138" t="str">
        <v/>
      </c>
      <c r="P1330" s="138" t="str">
        <v/>
      </c>
      <c r="Q1330" s="138" t="str">
        <f>IF(L1328="","","Nº de alojamentos participantes")</f>
        <v/>
      </c>
      <c r="R1330" s="138" t="str">
        <f t="shared" si="62"/>
        <v/>
      </c>
      <c r="S1330" s="138" t="str" cm="1">
        <f t="array" ref="S1330">IF(ISBLANK(INDEX('Infraestruturas Recolha'!$AP$31:$AT$105,INT((ROWS($B$1:B354)-1)/5)+1,MOD(ROWS($B$1:B354)-1,5)+1)),"",INDEX('Infraestruturas Recolha'!$AP$31:$AT$105,INT((ROWS($B$1:B354)-1)/5)+1,MOD(ROWS($B$1:B354)-1,5)+1))</f>
        <v/>
      </c>
      <c r="T1330" s="138" t="str">
        <f>IF(OR(L1330="",'Infraestruturas Recolha'!$AQ$108="",'Infraestruturas Recolha'!$AQ$108="(máximo 300 carateres)"),"",'Infraestruturas Recolha'!$AQ$108)</f>
        <v/>
      </c>
    </row>
    <row r="1331" spans="1:20">
      <c r="A1331" s="24" t="str">
        <f>IF(I1331="","",IF(OR('Identificação da EG'!$B$7=0,'Identificação da EG'!$B$7=""),"",Capa!$C$10))</f>
        <v/>
      </c>
      <c r="B1331" s="24" t="str">
        <f>IF(I1331="","",IF(OR('Identificação da EG'!$B$7=0,'Identificação da EG'!$B$7=""),"",'Identificação da EG'!$B$7))</f>
        <v/>
      </c>
      <c r="C1331" s="24" t="str">
        <f>IF(I1331="","",IF(B1331="","",VLOOKUP(B1331,Auxiliar!$DK$23:$DL$45,2,0)))</f>
        <v/>
      </c>
      <c r="D1331" s="24" t="str">
        <f>IF(I1331="","",IF(OR('Identificação da EG'!$B$7=0,'Identificação da EG'!$B$7=""),"","Portugal"))</f>
        <v/>
      </c>
      <c r="E1331" s="24" t="str">
        <f>IF(I1331="","",'Identificação da EG'!$C$7)</f>
        <v/>
      </c>
      <c r="F1331" s="24" t="str">
        <f>IF(I1331="","",'Identificação da EG'!$E$7)</f>
        <v/>
      </c>
      <c r="G1331" s="24" t="str">
        <f t="shared" si="61"/>
        <v/>
      </c>
      <c r="H1331" s="24" t="str">
        <f>IF(I1331="","",'Identificação da EG'!$D$7)</f>
        <v/>
      </c>
      <c r="I1331" s="138" t="str">
        <f t="shared" si="63"/>
        <v/>
      </c>
      <c r="J1331" s="138" t="str">
        <v/>
      </c>
      <c r="K1331" s="138"/>
      <c r="L1331" s="138" t="str">
        <v/>
      </c>
      <c r="M1331" s="138"/>
      <c r="N1331" s="138"/>
      <c r="O1331" s="138" t="str">
        <v/>
      </c>
      <c r="P1331" s="138" t="str">
        <v/>
      </c>
      <c r="Q1331" s="138" t="str">
        <f>IF(L1329="","","Nº de estabelecimentos participantes")</f>
        <v/>
      </c>
      <c r="R1331" s="138" t="str">
        <f t="shared" si="62"/>
        <v/>
      </c>
      <c r="S1331" s="138" t="str" cm="1">
        <f t="array" ref="S1331">IF(ISBLANK(INDEX('Infraestruturas Recolha'!$AP$31:$AT$105,INT((ROWS($B$1:B355)-1)/5)+1,MOD(ROWS($B$1:B355)-1,5)+1)),"",INDEX('Infraestruturas Recolha'!$AP$31:$AT$105,INT((ROWS($B$1:B355)-1)/5)+1,MOD(ROWS($B$1:B355)-1,5)+1))</f>
        <v/>
      </c>
      <c r="T1331" s="138" t="str">
        <f>IF(OR(L1331="",'Infraestruturas Recolha'!$AQ$108="",'Infraestruturas Recolha'!$AQ$108="(máximo 300 carateres)"),"",'Infraestruturas Recolha'!$AQ$108)</f>
        <v/>
      </c>
    </row>
    <row r="1332" spans="1:20">
      <c r="A1332" s="24" t="str">
        <f>IF(I1332="","",IF(OR('Identificação da EG'!$B$7=0,'Identificação da EG'!$B$7=""),"",Capa!$C$10))</f>
        <v/>
      </c>
      <c r="B1332" s="24" t="str">
        <f>IF(I1332="","",IF(OR('Identificação da EG'!$B$7=0,'Identificação da EG'!$B$7=""),"",'Identificação da EG'!$B$7))</f>
        <v/>
      </c>
      <c r="C1332" s="24" t="str">
        <f>IF(I1332="","",IF(B1332="","",VLOOKUP(B1332,Auxiliar!$DK$23:$DL$45,2,0)))</f>
        <v/>
      </c>
      <c r="D1332" s="24" t="str">
        <f>IF(I1332="","",IF(OR('Identificação da EG'!$B$7=0,'Identificação da EG'!$B$7=""),"","Portugal"))</f>
        <v/>
      </c>
      <c r="E1332" s="24" t="str">
        <f>IF(I1332="","",'Identificação da EG'!$C$7)</f>
        <v/>
      </c>
      <c r="F1332" s="24" t="str">
        <f>IF(I1332="","",'Identificação da EG'!$E$7)</f>
        <v/>
      </c>
      <c r="G1332" s="24" t="str">
        <f t="shared" si="61"/>
        <v/>
      </c>
      <c r="H1332" s="24" t="str">
        <f>IF(I1332="","",'Identificação da EG'!$D$7)</f>
        <v/>
      </c>
      <c r="I1332" s="138" t="str">
        <f t="shared" si="63"/>
        <v/>
      </c>
      <c r="J1332" s="138" t="str">
        <v/>
      </c>
      <c r="K1332" s="138"/>
      <c r="L1332" s="138" t="str">
        <v/>
      </c>
      <c r="M1332" s="138"/>
      <c r="N1332" s="138"/>
      <c r="O1332" s="138" t="str">
        <v/>
      </c>
      <c r="P1332" s="138" t="str">
        <v/>
      </c>
      <c r="Q1332" s="138" t="str">
        <f>IF(L1332="","","Nº de pontos de recolha")</f>
        <v/>
      </c>
      <c r="R1332" s="138" t="str">
        <f t="shared" si="62"/>
        <v/>
      </c>
      <c r="S1332" s="138" t="str" cm="1">
        <f t="array" ref="S1332">IF(ISBLANK(INDEX('Infraestruturas Recolha'!$AP$31:$AT$105,INT((ROWS($B$1:B356)-1)/5)+1,MOD(ROWS($B$1:B356)-1,5)+1)),"",INDEX('Infraestruturas Recolha'!$AP$31:$AT$105,INT((ROWS($B$1:B356)-1)/5)+1,MOD(ROWS($B$1:B356)-1,5)+1))</f>
        <v/>
      </c>
      <c r="T1332" s="138" t="str">
        <f>IF(OR(L1332="",'Infraestruturas Recolha'!$AQ$108="",'Infraestruturas Recolha'!$AQ$108="(máximo 300 carateres)"),"",'Infraestruturas Recolha'!$AQ$108)</f>
        <v/>
      </c>
    </row>
    <row r="1333" spans="1:20">
      <c r="A1333" s="24" t="str">
        <f>IF(I1333="","",IF(OR('Identificação da EG'!$B$7=0,'Identificação da EG'!$B$7=""),"",Capa!$C$10))</f>
        <v/>
      </c>
      <c r="B1333" s="24" t="str">
        <f>IF(I1333="","",IF(OR('Identificação da EG'!$B$7=0,'Identificação da EG'!$B$7=""),"",'Identificação da EG'!$B$7))</f>
        <v/>
      </c>
      <c r="C1333" s="24" t="str">
        <f>IF(I1333="","",IF(B1333="","",VLOOKUP(B1333,Auxiliar!$DK$23:$DL$45,2,0)))</f>
        <v/>
      </c>
      <c r="D1333" s="24" t="str">
        <f>IF(I1333="","",IF(OR('Identificação da EG'!$B$7=0,'Identificação da EG'!$B$7=""),"","Portugal"))</f>
        <v/>
      </c>
      <c r="E1333" s="24" t="str">
        <f>IF(I1333="","",'Identificação da EG'!$C$7)</f>
        <v/>
      </c>
      <c r="F1333" s="24" t="str">
        <f>IF(I1333="","",'Identificação da EG'!$E$7)</f>
        <v/>
      </c>
      <c r="G1333" s="24" t="str">
        <f t="shared" si="61"/>
        <v/>
      </c>
      <c r="H1333" s="24" t="str">
        <f>IF(I1333="","",'Identificação da EG'!$D$7)</f>
        <v/>
      </c>
      <c r="I1333" s="138" t="str">
        <f t="shared" si="63"/>
        <v/>
      </c>
      <c r="J1333" s="138" t="str">
        <v/>
      </c>
      <c r="K1333" s="138"/>
      <c r="L1333" s="138" t="str">
        <v/>
      </c>
      <c r="M1333" s="138"/>
      <c r="N1333" s="138"/>
      <c r="O1333" s="138" t="str">
        <v/>
      </c>
      <c r="P1333" s="138" t="str">
        <v/>
      </c>
      <c r="Q1333" s="138" t="str">
        <f>IF(L1332="","","Nº de alojamentos abrangidos")</f>
        <v/>
      </c>
      <c r="R1333" s="138" t="str">
        <f t="shared" si="62"/>
        <v/>
      </c>
      <c r="S1333" s="138" t="str" cm="1">
        <f t="array" ref="S1333">IF(ISBLANK(INDEX('Infraestruturas Recolha'!$AP$31:$AT$105,INT((ROWS($B$1:B357)-1)/5)+1,MOD(ROWS($B$1:B357)-1,5)+1)),"",INDEX('Infraestruturas Recolha'!$AP$31:$AT$105,INT((ROWS($B$1:B357)-1)/5)+1,MOD(ROWS($B$1:B357)-1,5)+1))</f>
        <v/>
      </c>
      <c r="T1333" s="138" t="str">
        <f>IF(OR(L1333="",'Infraestruturas Recolha'!$AQ$108="",'Infraestruturas Recolha'!$AQ$108="(máximo 300 carateres)"),"",'Infraestruturas Recolha'!$AQ$108)</f>
        <v/>
      </c>
    </row>
    <row r="1334" spans="1:20">
      <c r="A1334" s="24" t="str">
        <f>IF(I1334="","",IF(OR('Identificação da EG'!$B$7=0,'Identificação da EG'!$B$7=""),"",Capa!$C$10))</f>
        <v/>
      </c>
      <c r="B1334" s="24" t="str">
        <f>IF(I1334="","",IF(OR('Identificação da EG'!$B$7=0,'Identificação da EG'!$B$7=""),"",'Identificação da EG'!$B$7))</f>
        <v/>
      </c>
      <c r="C1334" s="24" t="str">
        <f>IF(I1334="","",IF(B1334="","",VLOOKUP(B1334,Auxiliar!$DK$23:$DL$45,2,0)))</f>
        <v/>
      </c>
      <c r="D1334" s="24" t="str">
        <f>IF(I1334="","",IF(OR('Identificação da EG'!$B$7=0,'Identificação da EG'!$B$7=""),"","Portugal"))</f>
        <v/>
      </c>
      <c r="E1334" s="24" t="str">
        <f>IF(I1334="","",'Identificação da EG'!$C$7)</f>
        <v/>
      </c>
      <c r="F1334" s="24" t="str">
        <f>IF(I1334="","",'Identificação da EG'!$E$7)</f>
        <v/>
      </c>
      <c r="G1334" s="24" t="str">
        <f t="shared" si="61"/>
        <v/>
      </c>
      <c r="H1334" s="24" t="str">
        <f>IF(I1334="","",'Identificação da EG'!$D$7)</f>
        <v/>
      </c>
      <c r="I1334" s="138" t="str">
        <f t="shared" si="63"/>
        <v/>
      </c>
      <c r="J1334" s="138" t="str">
        <v/>
      </c>
      <c r="K1334" s="138"/>
      <c r="L1334" s="138" t="str">
        <v/>
      </c>
      <c r="M1334" s="138"/>
      <c r="N1334" s="138"/>
      <c r="O1334" s="138" t="str">
        <v/>
      </c>
      <c r="P1334" s="138" t="str">
        <v/>
      </c>
      <c r="Q1334" s="138" t="str">
        <f>IF(L1332="","","Nº de estabelecimentos abrangidos")</f>
        <v/>
      </c>
      <c r="R1334" s="138" t="str">
        <f t="shared" si="62"/>
        <v/>
      </c>
      <c r="S1334" s="138" t="str" cm="1">
        <f t="array" ref="S1334">IF(ISBLANK(INDEX('Infraestruturas Recolha'!$AP$31:$AT$105,INT((ROWS($B$1:B358)-1)/5)+1,MOD(ROWS($B$1:B358)-1,5)+1)),"",INDEX('Infraestruturas Recolha'!$AP$31:$AT$105,INT((ROWS($B$1:B358)-1)/5)+1,MOD(ROWS($B$1:B358)-1,5)+1))</f>
        <v/>
      </c>
      <c r="T1334" s="138" t="str">
        <f>IF(OR(L1334="",'Infraestruturas Recolha'!$AQ$108="",'Infraestruturas Recolha'!$AQ$108="(máximo 300 carateres)"),"",'Infraestruturas Recolha'!$AQ$108)</f>
        <v/>
      </c>
    </row>
    <row r="1335" spans="1:20">
      <c r="A1335" s="24" t="str">
        <f>IF(I1335="","",IF(OR('Identificação da EG'!$B$7=0,'Identificação da EG'!$B$7=""),"",Capa!$C$10))</f>
        <v/>
      </c>
      <c r="B1335" s="24" t="str">
        <f>IF(I1335="","",IF(OR('Identificação da EG'!$B$7=0,'Identificação da EG'!$B$7=""),"",'Identificação da EG'!$B$7))</f>
        <v/>
      </c>
      <c r="C1335" s="24" t="str">
        <f>IF(I1335="","",IF(B1335="","",VLOOKUP(B1335,Auxiliar!$DK$23:$DL$45,2,0)))</f>
        <v/>
      </c>
      <c r="D1335" s="24" t="str">
        <f>IF(I1335="","",IF(OR('Identificação da EG'!$B$7=0,'Identificação da EG'!$B$7=""),"","Portugal"))</f>
        <v/>
      </c>
      <c r="E1335" s="24" t="str">
        <f>IF(I1335="","",'Identificação da EG'!$C$7)</f>
        <v/>
      </c>
      <c r="F1335" s="24" t="str">
        <f>IF(I1335="","",'Identificação da EG'!$E$7)</f>
        <v/>
      </c>
      <c r="G1335" s="24" t="str">
        <f t="shared" si="61"/>
        <v/>
      </c>
      <c r="H1335" s="24" t="str">
        <f>IF(I1335="","",'Identificação da EG'!$D$7)</f>
        <v/>
      </c>
      <c r="I1335" s="138" t="str">
        <f t="shared" si="63"/>
        <v/>
      </c>
      <c r="J1335" s="138" t="str">
        <v/>
      </c>
      <c r="K1335" s="138"/>
      <c r="L1335" s="138" t="str">
        <v/>
      </c>
      <c r="M1335" s="138"/>
      <c r="N1335" s="138"/>
      <c r="O1335" s="138" t="str">
        <v/>
      </c>
      <c r="P1335" s="138" t="str">
        <v/>
      </c>
      <c r="Q1335" s="138" t="str">
        <f>IF(L1333="","","Nº de alojamentos participantes")</f>
        <v/>
      </c>
      <c r="R1335" s="138" t="str">
        <f t="shared" si="62"/>
        <v/>
      </c>
      <c r="S1335" s="138" t="str" cm="1">
        <f t="array" ref="S1335">IF(ISBLANK(INDEX('Infraestruturas Recolha'!$AP$31:$AT$105,INT((ROWS($B$1:B359)-1)/5)+1,MOD(ROWS($B$1:B359)-1,5)+1)),"",INDEX('Infraestruturas Recolha'!$AP$31:$AT$105,INT((ROWS($B$1:B359)-1)/5)+1,MOD(ROWS($B$1:B359)-1,5)+1))</f>
        <v/>
      </c>
      <c r="T1335" s="138" t="str">
        <f>IF(OR(L1335="",'Infraestruturas Recolha'!$AQ$108="",'Infraestruturas Recolha'!$AQ$108="(máximo 300 carateres)"),"",'Infraestruturas Recolha'!$AQ$108)</f>
        <v/>
      </c>
    </row>
    <row r="1336" spans="1:20">
      <c r="A1336" s="24" t="str">
        <f>IF(I1336="","",IF(OR('Identificação da EG'!$B$7=0,'Identificação da EG'!$B$7=""),"",Capa!$C$10))</f>
        <v/>
      </c>
      <c r="B1336" s="24" t="str">
        <f>IF(I1336="","",IF(OR('Identificação da EG'!$B$7=0,'Identificação da EG'!$B$7=""),"",'Identificação da EG'!$B$7))</f>
        <v/>
      </c>
      <c r="C1336" s="24" t="str">
        <f>IF(I1336="","",IF(B1336="","",VLOOKUP(B1336,Auxiliar!$DK$23:$DL$45,2,0)))</f>
        <v/>
      </c>
      <c r="D1336" s="24" t="str">
        <f>IF(I1336="","",IF(OR('Identificação da EG'!$B$7=0,'Identificação da EG'!$B$7=""),"","Portugal"))</f>
        <v/>
      </c>
      <c r="E1336" s="24" t="str">
        <f>IF(I1336="","",'Identificação da EG'!$C$7)</f>
        <v/>
      </c>
      <c r="F1336" s="24" t="str">
        <f>IF(I1336="","",'Identificação da EG'!$E$7)</f>
        <v/>
      </c>
      <c r="G1336" s="24" t="str">
        <f t="shared" si="61"/>
        <v/>
      </c>
      <c r="H1336" s="24" t="str">
        <f>IF(I1336="","",'Identificação da EG'!$D$7)</f>
        <v/>
      </c>
      <c r="I1336" s="138" t="str">
        <f t="shared" si="63"/>
        <v/>
      </c>
      <c r="J1336" s="138" t="str">
        <v/>
      </c>
      <c r="K1336" s="138"/>
      <c r="L1336" s="138" t="str">
        <v/>
      </c>
      <c r="M1336" s="138"/>
      <c r="N1336" s="138"/>
      <c r="O1336" s="138" t="str">
        <v/>
      </c>
      <c r="P1336" s="138" t="str">
        <v/>
      </c>
      <c r="Q1336" s="138" t="str">
        <f>IF(L1334="","","Nº de estabelecimentos participantes")</f>
        <v/>
      </c>
      <c r="R1336" s="138" t="str">
        <f t="shared" si="62"/>
        <v/>
      </c>
      <c r="S1336" s="138" t="str" cm="1">
        <f t="array" ref="S1336">IF(ISBLANK(INDEX('Infraestruturas Recolha'!$AP$31:$AT$105,INT((ROWS($B$1:B360)-1)/5)+1,MOD(ROWS($B$1:B360)-1,5)+1)),"",INDEX('Infraestruturas Recolha'!$AP$31:$AT$105,INT((ROWS($B$1:B360)-1)/5)+1,MOD(ROWS($B$1:B360)-1,5)+1))</f>
        <v/>
      </c>
      <c r="T1336" s="138" t="str">
        <f>IF(OR(L1336="",'Infraestruturas Recolha'!$AQ$108="",'Infraestruturas Recolha'!$AQ$108="(máximo 300 carateres)"),"",'Infraestruturas Recolha'!$AQ$108)</f>
        <v/>
      </c>
    </row>
    <row r="1337" spans="1:20">
      <c r="A1337" s="24" t="str">
        <f>IF(I1337="","",IF(OR('Identificação da EG'!$B$7=0,'Identificação da EG'!$B$7=""),"",Capa!$C$10))</f>
        <v/>
      </c>
      <c r="B1337" s="24" t="str">
        <f>IF(I1337="","",IF(OR('Identificação da EG'!$B$7=0,'Identificação da EG'!$B$7=""),"",'Identificação da EG'!$B$7))</f>
        <v/>
      </c>
      <c r="C1337" s="24" t="str">
        <f>IF(I1337="","",IF(B1337="","",VLOOKUP(B1337,Auxiliar!$DK$23:$DL$45,2,0)))</f>
        <v/>
      </c>
      <c r="D1337" s="24" t="str">
        <f>IF(I1337="","",IF(OR('Identificação da EG'!$B$7=0,'Identificação da EG'!$B$7=""),"","Portugal"))</f>
        <v/>
      </c>
      <c r="E1337" s="24" t="str">
        <f>IF(I1337="","",'Identificação da EG'!$C$7)</f>
        <v/>
      </c>
      <c r="F1337" s="24" t="str">
        <f>IF(I1337="","",'Identificação da EG'!$E$7)</f>
        <v/>
      </c>
      <c r="G1337" s="24" t="str">
        <f t="shared" si="61"/>
        <v/>
      </c>
      <c r="H1337" s="24" t="str">
        <f>IF(I1337="","",'Identificação da EG'!$D$7)</f>
        <v/>
      </c>
      <c r="I1337" s="138" t="str">
        <f t="shared" si="63"/>
        <v/>
      </c>
      <c r="J1337" s="138" t="str">
        <v/>
      </c>
      <c r="K1337" s="138"/>
      <c r="L1337" s="138" t="str">
        <v/>
      </c>
      <c r="M1337" s="138"/>
      <c r="N1337" s="138"/>
      <c r="O1337" s="138" t="str">
        <v/>
      </c>
      <c r="P1337" s="138" t="str">
        <v/>
      </c>
      <c r="Q1337" s="138" t="str">
        <f>IF(L1337="","","Nº de pontos de recolha")</f>
        <v/>
      </c>
      <c r="R1337" s="138" t="str">
        <f t="shared" si="62"/>
        <v/>
      </c>
      <c r="S1337" s="138" t="str" cm="1">
        <f t="array" ref="S1337">IF(ISBLANK(INDEX('Infraestruturas Recolha'!$AP$31:$AT$105,INT((ROWS($B$1:B361)-1)/5)+1,MOD(ROWS($B$1:B361)-1,5)+1)),"",INDEX('Infraestruturas Recolha'!$AP$31:$AT$105,INT((ROWS($B$1:B361)-1)/5)+1,MOD(ROWS($B$1:B361)-1,5)+1))</f>
        <v/>
      </c>
      <c r="T1337" s="138" t="str">
        <f>IF(OR(L1337="",'Infraestruturas Recolha'!$AQ$108="",'Infraestruturas Recolha'!$AQ$108="(máximo 300 carateres)"),"",'Infraestruturas Recolha'!$AQ$108)</f>
        <v/>
      </c>
    </row>
    <row r="1338" spans="1:20">
      <c r="A1338" s="24" t="str">
        <f>IF(I1338="","",IF(OR('Identificação da EG'!$B$7=0,'Identificação da EG'!$B$7=""),"",Capa!$C$10))</f>
        <v/>
      </c>
      <c r="B1338" s="24" t="str">
        <f>IF(I1338="","",IF(OR('Identificação da EG'!$B$7=0,'Identificação da EG'!$B$7=""),"",'Identificação da EG'!$B$7))</f>
        <v/>
      </c>
      <c r="C1338" s="24" t="str">
        <f>IF(I1338="","",IF(B1338="","",VLOOKUP(B1338,Auxiliar!$DK$23:$DL$45,2,0)))</f>
        <v/>
      </c>
      <c r="D1338" s="24" t="str">
        <f>IF(I1338="","",IF(OR('Identificação da EG'!$B$7=0,'Identificação da EG'!$B$7=""),"","Portugal"))</f>
        <v/>
      </c>
      <c r="E1338" s="24" t="str">
        <f>IF(I1338="","",'Identificação da EG'!$C$7)</f>
        <v/>
      </c>
      <c r="F1338" s="24" t="str">
        <f>IF(I1338="","",'Identificação da EG'!$E$7)</f>
        <v/>
      </c>
      <c r="G1338" s="24" t="str">
        <f t="shared" si="61"/>
        <v/>
      </c>
      <c r="H1338" s="24" t="str">
        <f>IF(I1338="","",'Identificação da EG'!$D$7)</f>
        <v/>
      </c>
      <c r="I1338" s="138" t="str">
        <f t="shared" si="63"/>
        <v/>
      </c>
      <c r="J1338" s="138" t="str">
        <v/>
      </c>
      <c r="K1338" s="138"/>
      <c r="L1338" s="138" t="str">
        <v/>
      </c>
      <c r="M1338" s="138"/>
      <c r="N1338" s="138"/>
      <c r="O1338" s="138" t="str">
        <v/>
      </c>
      <c r="P1338" s="138" t="str">
        <v/>
      </c>
      <c r="Q1338" s="138" t="str">
        <f>IF(L1337="","","Nº de alojamentos abrangidos")</f>
        <v/>
      </c>
      <c r="R1338" s="138" t="str">
        <f t="shared" si="62"/>
        <v/>
      </c>
      <c r="S1338" s="138" t="str" cm="1">
        <f t="array" ref="S1338">IF(ISBLANK(INDEX('Infraestruturas Recolha'!$AP$31:$AT$105,INT((ROWS($B$1:B362)-1)/5)+1,MOD(ROWS($B$1:B362)-1,5)+1)),"",INDEX('Infraestruturas Recolha'!$AP$31:$AT$105,INT((ROWS($B$1:B362)-1)/5)+1,MOD(ROWS($B$1:B362)-1,5)+1))</f>
        <v/>
      </c>
      <c r="T1338" s="138" t="str">
        <f>IF(OR(L1338="",'Infraestruturas Recolha'!$AQ$108="",'Infraestruturas Recolha'!$AQ$108="(máximo 300 carateres)"),"",'Infraestruturas Recolha'!$AQ$108)</f>
        <v/>
      </c>
    </row>
    <row r="1339" spans="1:20">
      <c r="A1339" s="24" t="str">
        <f>IF(I1339="","",IF(OR('Identificação da EG'!$B$7=0,'Identificação da EG'!$B$7=""),"",Capa!$C$10))</f>
        <v/>
      </c>
      <c r="B1339" s="24" t="str">
        <f>IF(I1339="","",IF(OR('Identificação da EG'!$B$7=0,'Identificação da EG'!$B$7=""),"",'Identificação da EG'!$B$7))</f>
        <v/>
      </c>
      <c r="C1339" s="24" t="str">
        <f>IF(I1339="","",IF(B1339="","",VLOOKUP(B1339,Auxiliar!$DK$23:$DL$45,2,0)))</f>
        <v/>
      </c>
      <c r="D1339" s="24" t="str">
        <f>IF(I1339="","",IF(OR('Identificação da EG'!$B$7=0,'Identificação da EG'!$B$7=""),"","Portugal"))</f>
        <v/>
      </c>
      <c r="E1339" s="24" t="str">
        <f>IF(I1339="","",'Identificação da EG'!$C$7)</f>
        <v/>
      </c>
      <c r="F1339" s="24" t="str">
        <f>IF(I1339="","",'Identificação da EG'!$E$7)</f>
        <v/>
      </c>
      <c r="G1339" s="24" t="str">
        <f t="shared" si="61"/>
        <v/>
      </c>
      <c r="H1339" s="24" t="str">
        <f>IF(I1339="","",'Identificação da EG'!$D$7)</f>
        <v/>
      </c>
      <c r="I1339" s="138" t="str">
        <f t="shared" si="63"/>
        <v/>
      </c>
      <c r="J1339" s="138" t="str">
        <v/>
      </c>
      <c r="K1339" s="138"/>
      <c r="L1339" s="138" t="str">
        <v/>
      </c>
      <c r="M1339" s="138"/>
      <c r="N1339" s="138"/>
      <c r="O1339" s="138" t="str">
        <v/>
      </c>
      <c r="P1339" s="138" t="str">
        <v/>
      </c>
      <c r="Q1339" s="138" t="str">
        <f>IF(L1337="","","Nº de estabelecimentos abrangidos")</f>
        <v/>
      </c>
      <c r="R1339" s="138" t="str">
        <f t="shared" si="62"/>
        <v/>
      </c>
      <c r="S1339" s="138" t="str" cm="1">
        <f t="array" ref="S1339">IF(ISBLANK(INDEX('Infraestruturas Recolha'!$AP$31:$AT$105,INT((ROWS($B$1:B363)-1)/5)+1,MOD(ROWS($B$1:B363)-1,5)+1)),"",INDEX('Infraestruturas Recolha'!$AP$31:$AT$105,INT((ROWS($B$1:B363)-1)/5)+1,MOD(ROWS($B$1:B363)-1,5)+1))</f>
        <v/>
      </c>
      <c r="T1339" s="138" t="str">
        <f>IF(OR(L1339="",'Infraestruturas Recolha'!$AQ$108="",'Infraestruturas Recolha'!$AQ$108="(máximo 300 carateres)"),"",'Infraestruturas Recolha'!$AQ$108)</f>
        <v/>
      </c>
    </row>
    <row r="1340" spans="1:20">
      <c r="A1340" s="24" t="str">
        <f>IF(I1340="","",IF(OR('Identificação da EG'!$B$7=0,'Identificação da EG'!$B$7=""),"",Capa!$C$10))</f>
        <v/>
      </c>
      <c r="B1340" s="24" t="str">
        <f>IF(I1340="","",IF(OR('Identificação da EG'!$B$7=0,'Identificação da EG'!$B$7=""),"",'Identificação da EG'!$B$7))</f>
        <v/>
      </c>
      <c r="C1340" s="24" t="str">
        <f>IF(I1340="","",IF(B1340="","",VLOOKUP(B1340,Auxiliar!$DK$23:$DL$45,2,0)))</f>
        <v/>
      </c>
      <c r="D1340" s="24" t="str">
        <f>IF(I1340="","",IF(OR('Identificação da EG'!$B$7=0,'Identificação da EG'!$B$7=""),"","Portugal"))</f>
        <v/>
      </c>
      <c r="E1340" s="24" t="str">
        <f>IF(I1340="","",'Identificação da EG'!$C$7)</f>
        <v/>
      </c>
      <c r="F1340" s="24" t="str">
        <f>IF(I1340="","",'Identificação da EG'!$E$7)</f>
        <v/>
      </c>
      <c r="G1340" s="24" t="str">
        <f t="shared" si="61"/>
        <v/>
      </c>
      <c r="H1340" s="24" t="str">
        <f>IF(I1340="","",'Identificação da EG'!$D$7)</f>
        <v/>
      </c>
      <c r="I1340" s="138" t="str">
        <f t="shared" si="63"/>
        <v/>
      </c>
      <c r="J1340" s="138" t="str">
        <v/>
      </c>
      <c r="K1340" s="138"/>
      <c r="L1340" s="138" t="str">
        <v/>
      </c>
      <c r="M1340" s="138"/>
      <c r="N1340" s="138"/>
      <c r="O1340" s="138" t="str">
        <v/>
      </c>
      <c r="P1340" s="138" t="str">
        <v/>
      </c>
      <c r="Q1340" s="138" t="str">
        <f>IF(L1338="","","Nº de alojamentos participantes")</f>
        <v/>
      </c>
      <c r="R1340" s="138" t="str">
        <f t="shared" si="62"/>
        <v/>
      </c>
      <c r="S1340" s="138" t="str" cm="1">
        <f t="array" ref="S1340">IF(ISBLANK(INDEX('Infraestruturas Recolha'!$AP$31:$AT$105,INT((ROWS($B$1:B364)-1)/5)+1,MOD(ROWS($B$1:B364)-1,5)+1)),"",INDEX('Infraestruturas Recolha'!$AP$31:$AT$105,INT((ROWS($B$1:B364)-1)/5)+1,MOD(ROWS($B$1:B364)-1,5)+1))</f>
        <v/>
      </c>
      <c r="T1340" s="138" t="str">
        <f>IF(OR(L1340="",'Infraestruturas Recolha'!$AQ$108="",'Infraestruturas Recolha'!$AQ$108="(máximo 300 carateres)"),"",'Infraestruturas Recolha'!$AQ$108)</f>
        <v/>
      </c>
    </row>
    <row r="1341" spans="1:20">
      <c r="A1341" s="24" t="str">
        <f>IF(I1341="","",IF(OR('Identificação da EG'!$B$7=0,'Identificação da EG'!$B$7=""),"",Capa!$C$10))</f>
        <v/>
      </c>
      <c r="B1341" s="24" t="str">
        <f>IF(I1341="","",IF(OR('Identificação da EG'!$B$7=0,'Identificação da EG'!$B$7=""),"",'Identificação da EG'!$B$7))</f>
        <v/>
      </c>
      <c r="C1341" s="24" t="str">
        <f>IF(I1341="","",IF(B1341="","",VLOOKUP(B1341,Auxiliar!$DK$23:$DL$45,2,0)))</f>
        <v/>
      </c>
      <c r="D1341" s="24" t="str">
        <f>IF(I1341="","",IF(OR('Identificação da EG'!$B$7=0,'Identificação da EG'!$B$7=""),"","Portugal"))</f>
        <v/>
      </c>
      <c r="E1341" s="24" t="str">
        <f>IF(I1341="","",'Identificação da EG'!$C$7)</f>
        <v/>
      </c>
      <c r="F1341" s="24" t="str">
        <f>IF(I1341="","",'Identificação da EG'!$E$7)</f>
        <v/>
      </c>
      <c r="G1341" s="24" t="str">
        <f t="shared" si="61"/>
        <v/>
      </c>
      <c r="H1341" s="24" t="str">
        <f>IF(I1341="","",'Identificação da EG'!$D$7)</f>
        <v/>
      </c>
      <c r="I1341" s="138" t="str">
        <f t="shared" si="63"/>
        <v/>
      </c>
      <c r="J1341" s="138" t="str">
        <v/>
      </c>
      <c r="K1341" s="138"/>
      <c r="L1341" s="138" t="str">
        <v/>
      </c>
      <c r="M1341" s="138"/>
      <c r="N1341" s="138"/>
      <c r="O1341" s="138" t="str">
        <v/>
      </c>
      <c r="P1341" s="138" t="str">
        <v/>
      </c>
      <c r="Q1341" s="138" t="str">
        <f>IF(L1339="","","Nº de estabelecimentos participantes")</f>
        <v/>
      </c>
      <c r="R1341" s="138" t="str">
        <f t="shared" si="62"/>
        <v/>
      </c>
      <c r="S1341" s="138" t="str" cm="1">
        <f t="array" ref="S1341">IF(ISBLANK(INDEX('Infraestruturas Recolha'!$AP$31:$AT$105,INT((ROWS($B$1:B365)-1)/5)+1,MOD(ROWS($B$1:B365)-1,5)+1)),"",INDEX('Infraestruturas Recolha'!$AP$31:$AT$105,INT((ROWS($B$1:B365)-1)/5)+1,MOD(ROWS($B$1:B365)-1,5)+1))</f>
        <v/>
      </c>
      <c r="T1341" s="138" t="str">
        <f>IF(OR(L1341="",'Infraestruturas Recolha'!$AQ$108="",'Infraestruturas Recolha'!$AQ$108="(máximo 300 carateres)"),"",'Infraestruturas Recolha'!$AQ$108)</f>
        <v/>
      </c>
    </row>
    <row r="1342" spans="1:20">
      <c r="A1342" s="24" t="str">
        <f>IF(I1342="","",IF(OR('Identificação da EG'!$B$7=0,'Identificação da EG'!$B$7=""),"",Capa!$C$10))</f>
        <v/>
      </c>
      <c r="B1342" s="24" t="str">
        <f>IF(I1342="","",IF(OR('Identificação da EG'!$B$7=0,'Identificação da EG'!$B$7=""),"",'Identificação da EG'!$B$7))</f>
        <v/>
      </c>
      <c r="C1342" s="24" t="str">
        <f>IF(I1342="","",IF(B1342="","",VLOOKUP(B1342,Auxiliar!$DK$23:$DL$45,2,0)))</f>
        <v/>
      </c>
      <c r="D1342" s="24" t="str">
        <f>IF(I1342="","",IF(OR('Identificação da EG'!$B$7=0,'Identificação da EG'!$B$7=""),"","Portugal"))</f>
        <v/>
      </c>
      <c r="E1342" s="24" t="str">
        <f>IF(I1342="","",'Identificação da EG'!$C$7)</f>
        <v/>
      </c>
      <c r="F1342" s="24" t="str">
        <f>IF(I1342="","",'Identificação da EG'!$E$7)</f>
        <v/>
      </c>
      <c r="G1342" s="24" t="str">
        <f t="shared" si="61"/>
        <v/>
      </c>
      <c r="H1342" s="24" t="str">
        <f>IF(I1342="","",'Identificação da EG'!$D$7)</f>
        <v/>
      </c>
      <c r="I1342" s="138" t="str">
        <f t="shared" si="63"/>
        <v/>
      </c>
      <c r="J1342" s="138" t="str">
        <v/>
      </c>
      <c r="K1342" s="138"/>
      <c r="L1342" s="138" t="str">
        <v/>
      </c>
      <c r="M1342" s="138"/>
      <c r="N1342" s="138"/>
      <c r="O1342" s="138" t="str">
        <v/>
      </c>
      <c r="P1342" s="138" t="str">
        <v/>
      </c>
      <c r="Q1342" s="138" t="str">
        <f>IF(L1342="","","Nº de pontos de recolha")</f>
        <v/>
      </c>
      <c r="R1342" s="138" t="str">
        <f t="shared" si="62"/>
        <v/>
      </c>
      <c r="S1342" s="138" t="str" cm="1">
        <f t="array" ref="S1342">IF(ISBLANK(INDEX('Infraestruturas Recolha'!$AP$31:$AT$105,INT((ROWS($B$1:B366)-1)/5)+1,MOD(ROWS($B$1:B366)-1,5)+1)),"",INDEX('Infraestruturas Recolha'!$AP$31:$AT$105,INT((ROWS($B$1:B366)-1)/5)+1,MOD(ROWS($B$1:B366)-1,5)+1))</f>
        <v/>
      </c>
      <c r="T1342" s="138" t="str">
        <f>IF(OR(L1342="",'Infraestruturas Recolha'!$AQ$108="",'Infraestruturas Recolha'!$AQ$108="(máximo 300 carateres)"),"",'Infraestruturas Recolha'!$AQ$108)</f>
        <v/>
      </c>
    </row>
    <row r="1343" spans="1:20">
      <c r="A1343" s="24" t="str">
        <f>IF(I1343="","",IF(OR('Identificação da EG'!$B$7=0,'Identificação da EG'!$B$7=""),"",Capa!$C$10))</f>
        <v/>
      </c>
      <c r="B1343" s="24" t="str">
        <f>IF(I1343="","",IF(OR('Identificação da EG'!$B$7=0,'Identificação da EG'!$B$7=""),"",'Identificação da EG'!$B$7))</f>
        <v/>
      </c>
      <c r="C1343" s="24" t="str">
        <f>IF(I1343="","",IF(B1343="","",VLOOKUP(B1343,Auxiliar!$DK$23:$DL$45,2,0)))</f>
        <v/>
      </c>
      <c r="D1343" s="24" t="str">
        <f>IF(I1343="","",IF(OR('Identificação da EG'!$B$7=0,'Identificação da EG'!$B$7=""),"","Portugal"))</f>
        <v/>
      </c>
      <c r="E1343" s="24" t="str">
        <f>IF(I1343="","",'Identificação da EG'!$C$7)</f>
        <v/>
      </c>
      <c r="F1343" s="24" t="str">
        <f>IF(I1343="","",'Identificação da EG'!$E$7)</f>
        <v/>
      </c>
      <c r="G1343" s="24" t="str">
        <f t="shared" si="61"/>
        <v/>
      </c>
      <c r="H1343" s="24" t="str">
        <f>IF(I1343="","",'Identificação da EG'!$D$7)</f>
        <v/>
      </c>
      <c r="I1343" s="138" t="str">
        <f t="shared" si="63"/>
        <v/>
      </c>
      <c r="J1343" s="138" t="str">
        <v/>
      </c>
      <c r="K1343" s="138"/>
      <c r="L1343" s="138" t="str">
        <v/>
      </c>
      <c r="M1343" s="138"/>
      <c r="N1343" s="138"/>
      <c r="O1343" s="138" t="str">
        <v/>
      </c>
      <c r="P1343" s="138" t="str">
        <v/>
      </c>
      <c r="Q1343" s="138" t="str">
        <f>IF(L1342="","","Nº de alojamentos abrangidos")</f>
        <v/>
      </c>
      <c r="R1343" s="138" t="str">
        <f t="shared" si="62"/>
        <v/>
      </c>
      <c r="S1343" s="138" t="str" cm="1">
        <f t="array" ref="S1343">IF(ISBLANK(INDEX('Infraestruturas Recolha'!$AP$31:$AT$105,INT((ROWS($B$1:B367)-1)/5)+1,MOD(ROWS($B$1:B367)-1,5)+1)),"",INDEX('Infraestruturas Recolha'!$AP$31:$AT$105,INT((ROWS($B$1:B367)-1)/5)+1,MOD(ROWS($B$1:B367)-1,5)+1))</f>
        <v/>
      </c>
      <c r="T1343" s="138" t="str">
        <f>IF(OR(L1343="",'Infraestruturas Recolha'!$AQ$108="",'Infraestruturas Recolha'!$AQ$108="(máximo 300 carateres)"),"",'Infraestruturas Recolha'!$AQ$108)</f>
        <v/>
      </c>
    </row>
    <row r="1344" spans="1:20">
      <c r="A1344" s="24" t="str">
        <f>IF(I1344="","",IF(OR('Identificação da EG'!$B$7=0,'Identificação da EG'!$B$7=""),"",Capa!$C$10))</f>
        <v/>
      </c>
      <c r="B1344" s="24" t="str">
        <f>IF(I1344="","",IF(OR('Identificação da EG'!$B$7=0,'Identificação da EG'!$B$7=""),"",'Identificação da EG'!$B$7))</f>
        <v/>
      </c>
      <c r="C1344" s="24" t="str">
        <f>IF(I1344="","",IF(B1344="","",VLOOKUP(B1344,Auxiliar!$DK$23:$DL$45,2,0)))</f>
        <v/>
      </c>
      <c r="D1344" s="24" t="str">
        <f>IF(I1344="","",IF(OR('Identificação da EG'!$B$7=0,'Identificação da EG'!$B$7=""),"","Portugal"))</f>
        <v/>
      </c>
      <c r="E1344" s="24" t="str">
        <f>IF(I1344="","",'Identificação da EG'!$C$7)</f>
        <v/>
      </c>
      <c r="F1344" s="24" t="str">
        <f>IF(I1344="","",'Identificação da EG'!$E$7)</f>
        <v/>
      </c>
      <c r="G1344" s="24" t="str">
        <f t="shared" si="61"/>
        <v/>
      </c>
      <c r="H1344" s="24" t="str">
        <f>IF(I1344="","",'Identificação da EG'!$D$7)</f>
        <v/>
      </c>
      <c r="I1344" s="138" t="str">
        <f t="shared" si="63"/>
        <v/>
      </c>
      <c r="J1344" s="138" t="str">
        <v/>
      </c>
      <c r="K1344" s="138"/>
      <c r="L1344" s="138" t="str">
        <v/>
      </c>
      <c r="M1344" s="138"/>
      <c r="N1344" s="138"/>
      <c r="O1344" s="138" t="str">
        <v/>
      </c>
      <c r="P1344" s="138" t="str">
        <v/>
      </c>
      <c r="Q1344" s="138" t="str">
        <f>IF(L1342="","","Nº de estabelecimentos abrangidos")</f>
        <v/>
      </c>
      <c r="R1344" s="138" t="str">
        <f t="shared" si="62"/>
        <v/>
      </c>
      <c r="S1344" s="138" t="str" cm="1">
        <f t="array" ref="S1344">IF(ISBLANK(INDEX('Infraestruturas Recolha'!$AP$31:$AT$105,INT((ROWS($B$1:B368)-1)/5)+1,MOD(ROWS($B$1:B368)-1,5)+1)),"",INDEX('Infraestruturas Recolha'!$AP$31:$AT$105,INT((ROWS($B$1:B368)-1)/5)+1,MOD(ROWS($B$1:B368)-1,5)+1))</f>
        <v/>
      </c>
      <c r="T1344" s="138" t="str">
        <f>IF(OR(L1344="",'Infraestruturas Recolha'!$AQ$108="",'Infraestruturas Recolha'!$AQ$108="(máximo 300 carateres)"),"",'Infraestruturas Recolha'!$AQ$108)</f>
        <v/>
      </c>
    </row>
    <row r="1345" spans="1:20">
      <c r="A1345" s="24" t="str">
        <f>IF(I1345="","",IF(OR('Identificação da EG'!$B$7=0,'Identificação da EG'!$B$7=""),"",Capa!$C$10))</f>
        <v/>
      </c>
      <c r="B1345" s="24" t="str">
        <f>IF(I1345="","",IF(OR('Identificação da EG'!$B$7=0,'Identificação da EG'!$B$7=""),"",'Identificação da EG'!$B$7))</f>
        <v/>
      </c>
      <c r="C1345" s="24" t="str">
        <f>IF(I1345="","",IF(B1345="","",VLOOKUP(B1345,Auxiliar!$DK$23:$DL$45,2,0)))</f>
        <v/>
      </c>
      <c r="D1345" s="24" t="str">
        <f>IF(I1345="","",IF(OR('Identificação da EG'!$B$7=0,'Identificação da EG'!$B$7=""),"","Portugal"))</f>
        <v/>
      </c>
      <c r="E1345" s="24" t="str">
        <f>IF(I1345="","",'Identificação da EG'!$C$7)</f>
        <v/>
      </c>
      <c r="F1345" s="24" t="str">
        <f>IF(I1345="","",'Identificação da EG'!$E$7)</f>
        <v/>
      </c>
      <c r="G1345" s="24" t="str">
        <f t="shared" si="61"/>
        <v/>
      </c>
      <c r="H1345" s="24" t="str">
        <f>IF(I1345="","",'Identificação da EG'!$D$7)</f>
        <v/>
      </c>
      <c r="I1345" s="138" t="str">
        <f t="shared" si="63"/>
        <v/>
      </c>
      <c r="J1345" s="138" t="str">
        <v/>
      </c>
      <c r="K1345" s="138"/>
      <c r="L1345" s="138" t="str">
        <v/>
      </c>
      <c r="M1345" s="138"/>
      <c r="N1345" s="138"/>
      <c r="O1345" s="138" t="str">
        <v/>
      </c>
      <c r="P1345" s="138" t="str">
        <v/>
      </c>
      <c r="Q1345" s="138" t="str">
        <f>IF(L1343="","","Nº de alojamentos participantes")</f>
        <v/>
      </c>
      <c r="R1345" s="138" t="str">
        <f t="shared" si="62"/>
        <v/>
      </c>
      <c r="S1345" s="138" t="str" cm="1">
        <f t="array" ref="S1345">IF(ISBLANK(INDEX('Infraestruturas Recolha'!$AP$31:$AT$105,INT((ROWS($B$1:B369)-1)/5)+1,MOD(ROWS($B$1:B369)-1,5)+1)),"",INDEX('Infraestruturas Recolha'!$AP$31:$AT$105,INT((ROWS($B$1:B369)-1)/5)+1,MOD(ROWS($B$1:B369)-1,5)+1))</f>
        <v/>
      </c>
      <c r="T1345" s="138" t="str">
        <f>IF(OR(L1345="",'Infraestruturas Recolha'!$AQ$108="",'Infraestruturas Recolha'!$AQ$108="(máximo 300 carateres)"),"",'Infraestruturas Recolha'!$AQ$108)</f>
        <v/>
      </c>
    </row>
    <row r="1346" spans="1:20">
      <c r="A1346" s="24" t="str">
        <f>IF(I1346="","",IF(OR('Identificação da EG'!$B$7=0,'Identificação da EG'!$B$7=""),"",Capa!$C$10))</f>
        <v/>
      </c>
      <c r="B1346" s="24" t="str">
        <f>IF(I1346="","",IF(OR('Identificação da EG'!$B$7=0,'Identificação da EG'!$B$7=""),"",'Identificação da EG'!$B$7))</f>
        <v/>
      </c>
      <c r="C1346" s="24" t="str">
        <f>IF(I1346="","",IF(B1346="","",VLOOKUP(B1346,Auxiliar!$DK$23:$DL$45,2,0)))</f>
        <v/>
      </c>
      <c r="D1346" s="24" t="str">
        <f>IF(I1346="","",IF(OR('Identificação da EG'!$B$7=0,'Identificação da EG'!$B$7=""),"","Portugal"))</f>
        <v/>
      </c>
      <c r="E1346" s="24" t="str">
        <f>IF(I1346="","",'Identificação da EG'!$C$7)</f>
        <v/>
      </c>
      <c r="F1346" s="24" t="str">
        <f>IF(I1346="","",'Identificação da EG'!$E$7)</f>
        <v/>
      </c>
      <c r="G1346" s="24" t="str">
        <f t="shared" si="61"/>
        <v/>
      </c>
      <c r="H1346" s="24" t="str">
        <f>IF(I1346="","",'Identificação da EG'!$D$7)</f>
        <v/>
      </c>
      <c r="I1346" s="138" t="str">
        <f t="shared" si="63"/>
        <v/>
      </c>
      <c r="J1346" s="138" t="str">
        <v/>
      </c>
      <c r="K1346" s="138"/>
      <c r="L1346" s="138" t="str">
        <v/>
      </c>
      <c r="M1346" s="138"/>
      <c r="N1346" s="138"/>
      <c r="O1346" s="138" t="str">
        <v/>
      </c>
      <c r="P1346" s="138" t="str">
        <v/>
      </c>
      <c r="Q1346" s="138" t="str">
        <f>IF(L1344="","","Nº de estabelecimentos participantes")</f>
        <v/>
      </c>
      <c r="R1346" s="138" t="str">
        <f t="shared" si="62"/>
        <v/>
      </c>
      <c r="S1346" s="138" t="str" cm="1">
        <f t="array" ref="S1346">IF(ISBLANK(INDEX('Infraestruturas Recolha'!$AP$31:$AT$105,INT((ROWS($B$1:B370)-1)/5)+1,MOD(ROWS($B$1:B370)-1,5)+1)),"",INDEX('Infraestruturas Recolha'!$AP$31:$AT$105,INT((ROWS($B$1:B370)-1)/5)+1,MOD(ROWS($B$1:B370)-1,5)+1))</f>
        <v/>
      </c>
      <c r="T1346" s="138" t="str">
        <f>IF(OR(L1346="",'Infraestruturas Recolha'!$AQ$108="",'Infraestruturas Recolha'!$AQ$108="(máximo 300 carateres)"),"",'Infraestruturas Recolha'!$AQ$108)</f>
        <v/>
      </c>
    </row>
    <row r="1347" spans="1:20">
      <c r="A1347" s="24" t="str">
        <f>IF(I1347="","",IF(OR('Identificação da EG'!$B$7=0,'Identificação da EG'!$B$7=""),"",Capa!$C$10))</f>
        <v/>
      </c>
      <c r="B1347" s="24" t="str">
        <f>IF(I1347="","",IF(OR('Identificação da EG'!$B$7=0,'Identificação da EG'!$B$7=""),"",'Identificação da EG'!$B$7))</f>
        <v/>
      </c>
      <c r="C1347" s="24" t="str">
        <f>IF(I1347="","",IF(B1347="","",VLOOKUP(B1347,Auxiliar!$DK$23:$DL$45,2,0)))</f>
        <v/>
      </c>
      <c r="D1347" s="24" t="str">
        <f>IF(I1347="","",IF(OR('Identificação da EG'!$B$7=0,'Identificação da EG'!$B$7=""),"","Portugal"))</f>
        <v/>
      </c>
      <c r="E1347" s="24" t="str">
        <f>IF(I1347="","",'Identificação da EG'!$C$7)</f>
        <v/>
      </c>
      <c r="F1347" s="24" t="str">
        <f>IF(I1347="","",'Identificação da EG'!$E$7)</f>
        <v/>
      </c>
      <c r="G1347" s="24" t="str">
        <f t="shared" ref="G1347:G1410" si="64">IF(I1347="","",B1347)</f>
        <v/>
      </c>
      <c r="H1347" s="24" t="str">
        <f>IF(I1347="","",'Identificação da EG'!$D$7)</f>
        <v/>
      </c>
      <c r="I1347" s="138" t="str">
        <f t="shared" si="63"/>
        <v/>
      </c>
      <c r="J1347" s="138" t="str">
        <v/>
      </c>
      <c r="K1347" s="138"/>
      <c r="L1347" s="138" t="str">
        <v/>
      </c>
      <c r="M1347" s="138"/>
      <c r="N1347" s="138"/>
      <c r="O1347" s="138" t="str">
        <v/>
      </c>
      <c r="P1347" s="138" t="str">
        <v/>
      </c>
      <c r="Q1347" s="138" t="str">
        <f>IF(L1347="","","Nº de pontos de recolha")</f>
        <v/>
      </c>
      <c r="R1347" s="138" t="str">
        <f t="shared" ref="R1347:R1352" si="65">IF(L1347="","","nº")</f>
        <v/>
      </c>
      <c r="S1347" s="138" t="str" cm="1">
        <f t="array" ref="S1347">IF(ISBLANK(INDEX('Infraestruturas Recolha'!$AP$31:$AT$105,INT((ROWS($B$1:B371)-1)/5)+1,MOD(ROWS($B$1:B371)-1,5)+1)),"",INDEX('Infraestruturas Recolha'!$AP$31:$AT$105,INT((ROWS($B$1:B371)-1)/5)+1,MOD(ROWS($B$1:B371)-1,5)+1))</f>
        <v/>
      </c>
      <c r="T1347" s="138" t="str">
        <f>IF(OR(L1347="",'Infraestruturas Recolha'!$AQ$108="",'Infraestruturas Recolha'!$AQ$108="(máximo 300 carateres)"),"",'Infraestruturas Recolha'!$AQ$108)</f>
        <v/>
      </c>
    </row>
    <row r="1348" spans="1:20">
      <c r="A1348" s="24" t="str">
        <f>IF(I1348="","",IF(OR('Identificação da EG'!$B$7=0,'Identificação da EG'!$B$7=""),"",Capa!$C$10))</f>
        <v/>
      </c>
      <c r="B1348" s="24" t="str">
        <f>IF(I1348="","",IF(OR('Identificação da EG'!$B$7=0,'Identificação da EG'!$B$7=""),"",'Identificação da EG'!$B$7))</f>
        <v/>
      </c>
      <c r="C1348" s="24" t="str">
        <f>IF(I1348="","",IF(B1348="","",VLOOKUP(B1348,Auxiliar!$DK$23:$DL$45,2,0)))</f>
        <v/>
      </c>
      <c r="D1348" s="24" t="str">
        <f>IF(I1348="","",IF(OR('Identificação da EG'!$B$7=0,'Identificação da EG'!$B$7=""),"","Portugal"))</f>
        <v/>
      </c>
      <c r="E1348" s="24" t="str">
        <f>IF(I1348="","",'Identificação da EG'!$C$7)</f>
        <v/>
      </c>
      <c r="F1348" s="24" t="str">
        <f>IF(I1348="","",'Identificação da EG'!$E$7)</f>
        <v/>
      </c>
      <c r="G1348" s="24" t="str">
        <f t="shared" si="64"/>
        <v/>
      </c>
      <c r="H1348" s="24" t="str">
        <f>IF(I1348="","",'Identificação da EG'!$D$7)</f>
        <v/>
      </c>
      <c r="I1348" s="138" t="str">
        <f t="shared" si="63"/>
        <v/>
      </c>
      <c r="J1348" s="138" t="str">
        <v/>
      </c>
      <c r="K1348" s="138"/>
      <c r="L1348" s="138" t="str">
        <v/>
      </c>
      <c r="M1348" s="138"/>
      <c r="N1348" s="138"/>
      <c r="O1348" s="138" t="str">
        <v/>
      </c>
      <c r="P1348" s="138" t="str">
        <v/>
      </c>
      <c r="Q1348" s="138" t="str">
        <f>IF(L1347="","","Nº de alojamentos abrangidos")</f>
        <v/>
      </c>
      <c r="R1348" s="138" t="str">
        <f t="shared" si="65"/>
        <v/>
      </c>
      <c r="S1348" s="138" t="str" cm="1">
        <f t="array" ref="S1348">IF(ISBLANK(INDEX('Infraestruturas Recolha'!$AP$31:$AT$105,INT((ROWS($B$1:B372)-1)/5)+1,MOD(ROWS($B$1:B372)-1,5)+1)),"",INDEX('Infraestruturas Recolha'!$AP$31:$AT$105,INT((ROWS($B$1:B372)-1)/5)+1,MOD(ROWS($B$1:B372)-1,5)+1))</f>
        <v/>
      </c>
      <c r="T1348" s="138" t="str">
        <f>IF(OR(L1348="",'Infraestruturas Recolha'!$AQ$108="",'Infraestruturas Recolha'!$AQ$108="(máximo 300 carateres)"),"",'Infraestruturas Recolha'!$AQ$108)</f>
        <v/>
      </c>
    </row>
    <row r="1349" spans="1:20">
      <c r="A1349" s="24" t="str">
        <f>IF(I1349="","",IF(OR('Identificação da EG'!$B$7=0,'Identificação da EG'!$B$7=""),"",Capa!$C$10))</f>
        <v/>
      </c>
      <c r="B1349" s="24" t="str">
        <f>IF(I1349="","",IF(OR('Identificação da EG'!$B$7=0,'Identificação da EG'!$B$7=""),"",'Identificação da EG'!$B$7))</f>
        <v/>
      </c>
      <c r="C1349" s="24" t="str">
        <f>IF(I1349="","",IF(B1349="","",VLOOKUP(B1349,Auxiliar!$DK$23:$DL$45,2,0)))</f>
        <v/>
      </c>
      <c r="D1349" s="24" t="str">
        <f>IF(I1349="","",IF(OR('Identificação da EG'!$B$7=0,'Identificação da EG'!$B$7=""),"","Portugal"))</f>
        <v/>
      </c>
      <c r="E1349" s="24" t="str">
        <f>IF(I1349="","",'Identificação da EG'!$C$7)</f>
        <v/>
      </c>
      <c r="F1349" s="24" t="str">
        <f>IF(I1349="","",'Identificação da EG'!$E$7)</f>
        <v/>
      </c>
      <c r="G1349" s="24" t="str">
        <f t="shared" si="64"/>
        <v/>
      </c>
      <c r="H1349" s="24" t="str">
        <f>IF(I1349="","",'Identificação da EG'!$D$7)</f>
        <v/>
      </c>
      <c r="I1349" s="138" t="str">
        <f t="shared" si="63"/>
        <v/>
      </c>
      <c r="J1349" s="138" t="str">
        <v/>
      </c>
      <c r="K1349" s="138"/>
      <c r="L1349" s="138" t="str">
        <v/>
      </c>
      <c r="M1349" s="138"/>
      <c r="N1349" s="138"/>
      <c r="O1349" s="138" t="str">
        <v/>
      </c>
      <c r="P1349" s="138" t="str">
        <v/>
      </c>
      <c r="Q1349" s="138" t="str">
        <f>IF(L1347="","","Nº de estabelecimentos abrangidos")</f>
        <v/>
      </c>
      <c r="R1349" s="138" t="str">
        <f t="shared" si="65"/>
        <v/>
      </c>
      <c r="S1349" s="138" t="str" cm="1">
        <f t="array" ref="S1349">IF(ISBLANK(INDEX('Infraestruturas Recolha'!$AP$31:$AT$105,INT((ROWS($B$1:B373)-1)/5)+1,MOD(ROWS($B$1:B373)-1,5)+1)),"",INDEX('Infraestruturas Recolha'!$AP$31:$AT$105,INT((ROWS($B$1:B373)-1)/5)+1,MOD(ROWS($B$1:B373)-1,5)+1))</f>
        <v/>
      </c>
      <c r="T1349" s="138" t="str">
        <f>IF(OR(L1349="",'Infraestruturas Recolha'!$AQ$108="",'Infraestruturas Recolha'!$AQ$108="(máximo 300 carateres)"),"",'Infraestruturas Recolha'!$AQ$108)</f>
        <v/>
      </c>
    </row>
    <row r="1350" spans="1:20">
      <c r="A1350" s="24" t="str">
        <f>IF(I1350="","",IF(OR('Identificação da EG'!$B$7=0,'Identificação da EG'!$B$7=""),"",Capa!$C$10))</f>
        <v/>
      </c>
      <c r="B1350" s="24" t="str">
        <f>IF(I1350="","",IF(OR('Identificação da EG'!$B$7=0,'Identificação da EG'!$B$7=""),"",'Identificação da EG'!$B$7))</f>
        <v/>
      </c>
      <c r="C1350" s="24" t="str">
        <f>IF(I1350="","",IF(B1350="","",VLOOKUP(B1350,Auxiliar!$DK$23:$DL$45,2,0)))</f>
        <v/>
      </c>
      <c r="D1350" s="24" t="str">
        <f>IF(I1350="","",IF(OR('Identificação da EG'!$B$7=0,'Identificação da EG'!$B$7=""),"","Portugal"))</f>
        <v/>
      </c>
      <c r="E1350" s="24" t="str">
        <f>IF(I1350="","",'Identificação da EG'!$C$7)</f>
        <v/>
      </c>
      <c r="F1350" s="24" t="str">
        <f>IF(I1350="","",'Identificação da EG'!$E$7)</f>
        <v/>
      </c>
      <c r="G1350" s="24" t="str">
        <f t="shared" si="64"/>
        <v/>
      </c>
      <c r="H1350" s="24" t="str">
        <f>IF(I1350="","",'Identificação da EG'!$D$7)</f>
        <v/>
      </c>
      <c r="I1350" s="138" t="str">
        <f t="shared" si="63"/>
        <v/>
      </c>
      <c r="J1350" s="138" t="str">
        <v/>
      </c>
      <c r="K1350" s="138"/>
      <c r="L1350" s="138" t="str">
        <v/>
      </c>
      <c r="M1350" s="138"/>
      <c r="N1350" s="138"/>
      <c r="O1350" s="138" t="str">
        <v/>
      </c>
      <c r="P1350" s="138" t="str">
        <v/>
      </c>
      <c r="Q1350" s="138" t="str">
        <f>IF(L1348="","","Nº de alojamentos participantes")</f>
        <v/>
      </c>
      <c r="R1350" s="138" t="str">
        <f t="shared" si="65"/>
        <v/>
      </c>
      <c r="S1350" s="138" t="str" cm="1">
        <f t="array" ref="S1350">IF(ISBLANK(INDEX('Infraestruturas Recolha'!$AP$31:$AT$105,INT((ROWS($B$1:B374)-1)/5)+1,MOD(ROWS($B$1:B374)-1,5)+1)),"",INDEX('Infraestruturas Recolha'!$AP$31:$AT$105,INT((ROWS($B$1:B374)-1)/5)+1,MOD(ROWS($B$1:B374)-1,5)+1))</f>
        <v/>
      </c>
      <c r="T1350" s="138" t="str">
        <f>IF(OR(L1350="",'Infraestruturas Recolha'!$AQ$108="",'Infraestruturas Recolha'!$AQ$108="(máximo 300 carateres)"),"",'Infraestruturas Recolha'!$AQ$108)</f>
        <v/>
      </c>
    </row>
    <row r="1351" spans="1:20">
      <c r="A1351" s="24" t="str">
        <f>IF(I1351="","",IF(OR('Identificação da EG'!$B$7=0,'Identificação da EG'!$B$7=""),"",Capa!$C$10))</f>
        <v/>
      </c>
      <c r="B1351" s="24" t="str">
        <f>IF(I1351="","",IF(OR('Identificação da EG'!$B$7=0,'Identificação da EG'!$B$7=""),"",'Identificação da EG'!$B$7))</f>
        <v/>
      </c>
      <c r="C1351" s="24" t="str">
        <f>IF(I1351="","",IF(B1351="","",VLOOKUP(B1351,Auxiliar!$DK$23:$DL$45,2,0)))</f>
        <v/>
      </c>
      <c r="D1351" s="24" t="str">
        <f>IF(I1351="","",IF(OR('Identificação da EG'!$B$7=0,'Identificação da EG'!$B$7=""),"","Portugal"))</f>
        <v/>
      </c>
      <c r="E1351" s="24" t="str">
        <f>IF(I1351="","",'Identificação da EG'!$C$7)</f>
        <v/>
      </c>
      <c r="F1351" s="24" t="str">
        <f>IF(I1351="","",'Identificação da EG'!$E$7)</f>
        <v/>
      </c>
      <c r="G1351" s="24" t="str">
        <f t="shared" si="64"/>
        <v/>
      </c>
      <c r="H1351" s="24" t="str">
        <f>IF(I1351="","",'Identificação da EG'!$D$7)</f>
        <v/>
      </c>
      <c r="I1351" s="138" t="str">
        <f t="shared" si="63"/>
        <v/>
      </c>
      <c r="J1351" s="138" t="str">
        <v/>
      </c>
      <c r="K1351" s="138"/>
      <c r="L1351" s="138" t="str">
        <v/>
      </c>
      <c r="M1351" s="138"/>
      <c r="N1351" s="138"/>
      <c r="O1351" s="138" t="str">
        <v/>
      </c>
      <c r="P1351" s="138" t="str">
        <v/>
      </c>
      <c r="Q1351" s="138" t="str">
        <f>IF(L1349="","","Nº de estabelecimentos participantes")</f>
        <v/>
      </c>
      <c r="R1351" s="138" t="str">
        <f t="shared" si="65"/>
        <v/>
      </c>
      <c r="S1351" s="138" t="str" cm="1">
        <f t="array" ref="S1351">IF(ISBLANK(INDEX('Infraestruturas Recolha'!$AP$31:$AT$105,INT((ROWS($B$1:B375)-1)/5)+1,MOD(ROWS($B$1:B375)-1,5)+1)),"",INDEX('Infraestruturas Recolha'!$AP$31:$AT$105,INT((ROWS($B$1:B375)-1)/5)+1,MOD(ROWS($B$1:B375)-1,5)+1))</f>
        <v/>
      </c>
      <c r="T1351" s="138" t="str">
        <f>IF(OR(L1351="",'Infraestruturas Recolha'!$AQ$108="",'Infraestruturas Recolha'!$AQ$108="(máximo 300 carateres)"),"",'Infraestruturas Recolha'!$AQ$108)</f>
        <v/>
      </c>
    </row>
    <row r="1352" spans="1:20">
      <c r="A1352" s="24" t="str">
        <f>IF(I1352="","",IF(OR('Identificação da EG'!$B$7=0,'Identificação da EG'!$B$7=""),"",Capa!$C$10))</f>
        <v/>
      </c>
      <c r="B1352" s="24" t="str">
        <f>IF(I1352="","",IF(OR('Identificação da EG'!$B$7=0,'Identificação da EG'!$B$7=""),"",'Identificação da EG'!$B$7))</f>
        <v/>
      </c>
      <c r="C1352" s="24" t="str">
        <f>IF(I1352="","",IF(B1352="","",VLOOKUP(B1352,Auxiliar!$DK$23:$DL$45,2,0)))</f>
        <v/>
      </c>
      <c r="D1352" s="24" t="str">
        <f>IF(I1352="","",IF(OR('Identificação da EG'!$B$7=0,'Identificação da EG'!$B$7=""),"","Portugal"))</f>
        <v/>
      </c>
      <c r="E1352" s="24" t="str">
        <f>IF(I1352="","",'Identificação da EG'!$C$7)</f>
        <v/>
      </c>
      <c r="F1352" s="24" t="str">
        <f>IF(I1352="","",'Identificação da EG'!$E$7)</f>
        <v/>
      </c>
      <c r="G1352" s="24" t="str">
        <f t="shared" si="64"/>
        <v/>
      </c>
      <c r="H1352" s="24" t="str">
        <f>IF(I1352="","",'Identificação da EG'!$D$7)</f>
        <v/>
      </c>
      <c r="I1352" s="138" t="str">
        <f>IF(L1352="","","Recolha seletiva de outras frações de resíduos")</f>
        <v/>
      </c>
      <c r="J1352" s="138"/>
      <c r="K1352" s="138" t="str" cm="1">
        <f t="array" ref="K1352:K1426">IF(INDEX('Infraestruturas Recolha'!AW31:AW105,INT((_xlfn.SEQUENCE(ROWS('Infraestruturas Recolha'!AW31:AW105)*1,1,1,1)-1)/1)+1)=0,"",INDEX('Infraestruturas Recolha'!AW31:AW105,INT((_xlfn.SEQUENCE(ROWS('Infraestruturas Recolha'!AW31:AW105)*1,1,1,1)-1)/1)+1))</f>
        <v/>
      </c>
      <c r="L1352" s="138" t="str" cm="1">
        <f t="array" ref="L1352:L1426">IF(INDEX('Infraestruturas Recolha'!AX31:AX105,INT((_xlfn.SEQUENCE(ROWS('Infraestruturas Recolha'!AX31:AX105)*1,1,1,1)-1)/1)+1)=0,"",INDEX('Infraestruturas Recolha'!AX31:AX105,INT((_xlfn.SEQUENCE(ROWS('Infraestruturas Recolha'!AX31:AX105)*1,1,1,1)-1)/1)+1))</f>
        <v/>
      </c>
      <c r="M1352" s="138"/>
      <c r="N1352" s="138" t="str" cm="1">
        <f t="array" ref="N1352:N1426">IF(INDEX('Infraestruturas Recolha'!AY31:AY105,INT((_xlfn.SEQUENCE(ROWS('Infraestruturas Recolha'!AY31:AY105)*1,1,1,1)-1)/1)+1)=0,"",INDEX('Infraestruturas Recolha'!AY31:AY105,INT((_xlfn.SEQUENCE(ROWS('Infraestruturas Recolha'!AY31:AY105)*1,1,1,1)-1)/1)+1))</f>
        <v/>
      </c>
      <c r="O1352" s="138" t="str" cm="1">
        <f t="array" ref="O1352:O1426">IF(INDEX('Infraestruturas Recolha'!AZ31:AZ105,INT((_xlfn.SEQUENCE(ROWS('Infraestruturas Recolha'!AZ31:AZ105)*1,1,1,1)-1)/1)+1)=0,"",INDEX('Infraestruturas Recolha'!AZ31:AZ105,INT((_xlfn.SEQUENCE(ROWS('Infraestruturas Recolha'!AZ31:AZ105)*1,1,1,1)-1)/1)+1))</f>
        <v/>
      </c>
      <c r="P1352" s="138" t="str" cm="1">
        <f t="array" ref="P1352:P1426">IF(INDEX('Infraestruturas Recolha'!BA31:BA105,INT((_xlfn.SEQUENCE(ROWS('Infraestruturas Recolha'!BA31:BA105)*1,1,1,1)-1)/1)+1)=0,"",INDEX('Infraestruturas Recolha'!BA31:BA105,INT((_xlfn.SEQUENCE(ROWS('Infraestruturas Recolha'!BA31:BA105)*1,1,1,1)-1)/1)+1))</f>
        <v/>
      </c>
      <c r="Q1352" s="138" t="str">
        <f>IF(L1352="","","Nº de infraestruturas")</f>
        <v/>
      </c>
      <c r="R1352" s="138" t="str">
        <f t="shared" si="65"/>
        <v/>
      </c>
      <c r="S1352" s="138" t="str" cm="1">
        <f t="array" ref="S1352">IF(ISBLANK(INDEX('Infraestruturas Recolha'!$BB$31:$BB$105,INT((ROWS($B$1:B1)-1)/1)+1,MOD(ROWS($B$1:B1)-1,1)+1)),"",INDEX('Infraestruturas Recolha'!$BB$31:$BB$105,INT((ROWS($B$1:B1)-1)/1)+1,MOD(ROWS($B$1:B1)-1,1)+1))</f>
        <v/>
      </c>
      <c r="T1352" s="138" t="str">
        <f>IF(OR(L1352="",'Infraestruturas Recolha'!$AX$108="",'Infraestruturas Recolha'!$AX$108="(máximo 300 carateres)"),"",'Infraestruturas Recolha'!$AX$108)</f>
        <v/>
      </c>
    </row>
    <row r="1353" spans="1:20">
      <c r="A1353" s="24" t="str">
        <f>IF(I1353="","",IF(OR('Identificação da EG'!$B$7=0,'Identificação da EG'!$B$7=""),"",Capa!$C$10))</f>
        <v/>
      </c>
      <c r="B1353" s="24" t="str">
        <f>IF(I1353="","",IF(OR('Identificação da EG'!$B$7=0,'Identificação da EG'!$B$7=""),"",'Identificação da EG'!$B$7))</f>
        <v/>
      </c>
      <c r="C1353" s="24" t="str">
        <f>IF(I1353="","",IF(B1353="","",VLOOKUP(B1353,Auxiliar!$DK$23:$DL$45,2,0)))</f>
        <v/>
      </c>
      <c r="D1353" s="24" t="str">
        <f>IF(I1353="","",IF(OR('Identificação da EG'!$B$7=0,'Identificação da EG'!$B$7=""),"","Portugal"))</f>
        <v/>
      </c>
      <c r="E1353" s="24" t="str">
        <f>IF(I1353="","",'Identificação da EG'!$C$7)</f>
        <v/>
      </c>
      <c r="F1353" s="24" t="str">
        <f>IF(I1353="","",'Identificação da EG'!$E$7)</f>
        <v/>
      </c>
      <c r="G1353" s="24" t="str">
        <f t="shared" si="64"/>
        <v/>
      </c>
      <c r="H1353" s="24" t="str">
        <f>IF(I1353="","",'Identificação da EG'!$D$7)</f>
        <v/>
      </c>
      <c r="I1353" s="138" t="str">
        <f t="shared" ref="I1353:I1416" si="66">IF(L1353="","","Recolha seletiva de outras frações de resíduos")</f>
        <v/>
      </c>
      <c r="J1353" s="138"/>
      <c r="K1353" s="138" t="str">
        <v/>
      </c>
      <c r="L1353" s="138" t="str">
        <v/>
      </c>
      <c r="M1353" s="138"/>
      <c r="N1353" s="138" t="str">
        <v/>
      </c>
      <c r="O1353" s="138" t="str">
        <v/>
      </c>
      <c r="P1353" s="138" t="str">
        <v/>
      </c>
      <c r="Q1353" s="138" t="str">
        <f t="shared" ref="Q1353:Q1416" si="67">IF(L1353="","","Nº de infraestruturas")</f>
        <v/>
      </c>
      <c r="R1353" s="138" t="str">
        <f t="shared" ref="R1353:R1416" si="68">IF(L1353="","","nº")</f>
        <v/>
      </c>
      <c r="S1353" s="138" t="str" cm="1">
        <f t="array" ref="S1353">IF(ISBLANK(INDEX('Infraestruturas Recolha'!$BB$31:$BB$105,INT((ROWS($B$1:B2)-1)/1)+1,MOD(ROWS($B$1:B2)-1,1)+1)),"",INDEX('Infraestruturas Recolha'!$BB$31:$BB$105,INT((ROWS($B$1:B2)-1)/1)+1,MOD(ROWS($B$1:B2)-1,1)+1))</f>
        <v/>
      </c>
      <c r="T1353" s="138" t="str">
        <f>IF(OR(L1353="",'Infraestruturas Recolha'!$AX$108="",'Infraestruturas Recolha'!$AX$108="(máximo 300 carateres)"),"",'Infraestruturas Recolha'!$AX$108)</f>
        <v/>
      </c>
    </row>
    <row r="1354" spans="1:20">
      <c r="A1354" s="24" t="str">
        <f>IF(I1354="","",IF(OR('Identificação da EG'!$B$7=0,'Identificação da EG'!$B$7=""),"",Capa!$C$10))</f>
        <v/>
      </c>
      <c r="B1354" s="24" t="str">
        <f>IF(I1354="","",IF(OR('Identificação da EG'!$B$7=0,'Identificação da EG'!$B$7=""),"",'Identificação da EG'!$B$7))</f>
        <v/>
      </c>
      <c r="C1354" s="24" t="str">
        <f>IF(I1354="","",IF(B1354="","",VLOOKUP(B1354,Auxiliar!$DK$23:$DL$45,2,0)))</f>
        <v/>
      </c>
      <c r="D1354" s="24" t="str">
        <f>IF(I1354="","",IF(OR('Identificação da EG'!$B$7=0,'Identificação da EG'!$B$7=""),"","Portugal"))</f>
        <v/>
      </c>
      <c r="E1354" s="24" t="str">
        <f>IF(I1354="","",'Identificação da EG'!$C$7)</f>
        <v/>
      </c>
      <c r="F1354" s="24" t="str">
        <f>IF(I1354="","",'Identificação da EG'!$E$7)</f>
        <v/>
      </c>
      <c r="G1354" s="24" t="str">
        <f t="shared" si="64"/>
        <v/>
      </c>
      <c r="H1354" s="24" t="str">
        <f>IF(I1354="","",'Identificação da EG'!$D$7)</f>
        <v/>
      </c>
      <c r="I1354" s="138" t="str">
        <f t="shared" si="66"/>
        <v/>
      </c>
      <c r="J1354" s="138"/>
      <c r="K1354" s="138" t="str">
        <v/>
      </c>
      <c r="L1354" s="138" t="str">
        <v/>
      </c>
      <c r="M1354" s="138"/>
      <c r="N1354" s="138" t="str">
        <v/>
      </c>
      <c r="O1354" s="138" t="str">
        <v/>
      </c>
      <c r="P1354" s="138" t="str">
        <v/>
      </c>
      <c r="Q1354" s="138" t="str">
        <f t="shared" si="67"/>
        <v/>
      </c>
      <c r="R1354" s="138" t="str">
        <f t="shared" si="68"/>
        <v/>
      </c>
      <c r="S1354" s="138" t="str" cm="1">
        <f t="array" ref="S1354">IF(ISBLANK(INDEX('Infraestruturas Recolha'!$BB$31:$BB$105,INT((ROWS($B$1:B3)-1)/1)+1,MOD(ROWS($B$1:B3)-1,1)+1)),"",INDEX('Infraestruturas Recolha'!$BB$31:$BB$105,INT((ROWS($B$1:B3)-1)/1)+1,MOD(ROWS($B$1:B3)-1,1)+1))</f>
        <v/>
      </c>
      <c r="T1354" s="138" t="str">
        <f>IF(OR(L1354="",'Infraestruturas Recolha'!$AX$108="",'Infraestruturas Recolha'!$AX$108="(máximo 300 carateres)"),"",'Infraestruturas Recolha'!$AX$108)</f>
        <v/>
      </c>
    </row>
    <row r="1355" spans="1:20">
      <c r="A1355" s="24" t="str">
        <f>IF(I1355="","",IF(OR('Identificação da EG'!$B$7=0,'Identificação da EG'!$B$7=""),"",Capa!$C$10))</f>
        <v/>
      </c>
      <c r="B1355" s="24" t="str">
        <f>IF(I1355="","",IF(OR('Identificação da EG'!$B$7=0,'Identificação da EG'!$B$7=""),"",'Identificação da EG'!$B$7))</f>
        <v/>
      </c>
      <c r="C1355" s="24" t="str">
        <f>IF(I1355="","",IF(B1355="","",VLOOKUP(B1355,Auxiliar!$DK$23:$DL$45,2,0)))</f>
        <v/>
      </c>
      <c r="D1355" s="24" t="str">
        <f>IF(I1355="","",IF(OR('Identificação da EG'!$B$7=0,'Identificação da EG'!$B$7=""),"","Portugal"))</f>
        <v/>
      </c>
      <c r="E1355" s="24" t="str">
        <f>IF(I1355="","",'Identificação da EG'!$C$7)</f>
        <v/>
      </c>
      <c r="F1355" s="24" t="str">
        <f>IF(I1355="","",'Identificação da EG'!$E$7)</f>
        <v/>
      </c>
      <c r="G1355" s="24" t="str">
        <f t="shared" si="64"/>
        <v/>
      </c>
      <c r="H1355" s="24" t="str">
        <f>IF(I1355="","",'Identificação da EG'!$D$7)</f>
        <v/>
      </c>
      <c r="I1355" s="138" t="str">
        <f t="shared" si="66"/>
        <v/>
      </c>
      <c r="J1355" s="138"/>
      <c r="K1355" s="138" t="str">
        <v/>
      </c>
      <c r="L1355" s="138" t="str">
        <v/>
      </c>
      <c r="M1355" s="138"/>
      <c r="N1355" s="138" t="str">
        <v/>
      </c>
      <c r="O1355" s="138" t="str">
        <v/>
      </c>
      <c r="P1355" s="138" t="str">
        <v/>
      </c>
      <c r="Q1355" s="138" t="str">
        <f t="shared" si="67"/>
        <v/>
      </c>
      <c r="R1355" s="138" t="str">
        <f t="shared" si="68"/>
        <v/>
      </c>
      <c r="S1355" s="138" t="str" cm="1">
        <f t="array" ref="S1355">IF(ISBLANK(INDEX('Infraestruturas Recolha'!$BB$31:$BB$105,INT((ROWS($B$1:B4)-1)/1)+1,MOD(ROWS($B$1:B4)-1,1)+1)),"",INDEX('Infraestruturas Recolha'!$BB$31:$BB$105,INT((ROWS($B$1:B4)-1)/1)+1,MOD(ROWS($B$1:B4)-1,1)+1))</f>
        <v/>
      </c>
      <c r="T1355" s="138" t="str">
        <f>IF(OR(L1355="",'Infraestruturas Recolha'!$AX$108="",'Infraestruturas Recolha'!$AX$108="(máximo 300 carateres)"),"",'Infraestruturas Recolha'!$AX$108)</f>
        <v/>
      </c>
    </row>
    <row r="1356" spans="1:20">
      <c r="A1356" s="24" t="str">
        <f>IF(I1356="","",IF(OR('Identificação da EG'!$B$7=0,'Identificação da EG'!$B$7=""),"",Capa!$C$10))</f>
        <v/>
      </c>
      <c r="B1356" s="24" t="str">
        <f>IF(I1356="","",IF(OR('Identificação da EG'!$B$7=0,'Identificação da EG'!$B$7=""),"",'Identificação da EG'!$B$7))</f>
        <v/>
      </c>
      <c r="C1356" s="24" t="str">
        <f>IF(I1356="","",IF(B1356="","",VLOOKUP(B1356,Auxiliar!$DK$23:$DL$45,2,0)))</f>
        <v/>
      </c>
      <c r="D1356" s="24" t="str">
        <f>IF(I1356="","",IF(OR('Identificação da EG'!$B$7=0,'Identificação da EG'!$B$7=""),"","Portugal"))</f>
        <v/>
      </c>
      <c r="E1356" s="24" t="str">
        <f>IF(I1356="","",'Identificação da EG'!$C$7)</f>
        <v/>
      </c>
      <c r="F1356" s="24" t="str">
        <f>IF(I1356="","",'Identificação da EG'!$E$7)</f>
        <v/>
      </c>
      <c r="G1356" s="24" t="str">
        <f t="shared" si="64"/>
        <v/>
      </c>
      <c r="H1356" s="24" t="str">
        <f>IF(I1356="","",'Identificação da EG'!$D$7)</f>
        <v/>
      </c>
      <c r="I1356" s="138" t="str">
        <f t="shared" si="66"/>
        <v/>
      </c>
      <c r="J1356" s="138"/>
      <c r="K1356" s="138" t="str">
        <v/>
      </c>
      <c r="L1356" s="138" t="str">
        <v/>
      </c>
      <c r="M1356" s="138"/>
      <c r="N1356" s="138" t="str">
        <v/>
      </c>
      <c r="O1356" s="138" t="str">
        <v/>
      </c>
      <c r="P1356" s="138" t="str">
        <v/>
      </c>
      <c r="Q1356" s="138" t="str">
        <f t="shared" si="67"/>
        <v/>
      </c>
      <c r="R1356" s="138" t="str">
        <f t="shared" si="68"/>
        <v/>
      </c>
      <c r="S1356" s="138" t="str" cm="1">
        <f t="array" ref="S1356">IF(ISBLANK(INDEX('Infraestruturas Recolha'!$BB$31:$BB$105,INT((ROWS($B$1:B5)-1)/1)+1,MOD(ROWS($B$1:B5)-1,1)+1)),"",INDEX('Infraestruturas Recolha'!$BB$31:$BB$105,INT((ROWS($B$1:B5)-1)/1)+1,MOD(ROWS($B$1:B5)-1,1)+1))</f>
        <v/>
      </c>
      <c r="T1356" s="138" t="str">
        <f>IF(OR(L1356="",'Infraestruturas Recolha'!$AX$108="",'Infraestruturas Recolha'!$AX$108="(máximo 300 carateres)"),"",'Infraestruturas Recolha'!$AX$108)</f>
        <v/>
      </c>
    </row>
    <row r="1357" spans="1:20">
      <c r="A1357" s="24" t="str">
        <f>IF(I1357="","",IF(OR('Identificação da EG'!$B$7=0,'Identificação da EG'!$B$7=""),"",Capa!$C$10))</f>
        <v/>
      </c>
      <c r="B1357" s="24" t="str">
        <f>IF(I1357="","",IF(OR('Identificação da EG'!$B$7=0,'Identificação da EG'!$B$7=""),"",'Identificação da EG'!$B$7))</f>
        <v/>
      </c>
      <c r="C1357" s="24" t="str">
        <f>IF(I1357="","",IF(B1357="","",VLOOKUP(B1357,Auxiliar!$DK$23:$DL$45,2,0)))</f>
        <v/>
      </c>
      <c r="D1357" s="24" t="str">
        <f>IF(I1357="","",IF(OR('Identificação da EG'!$B$7=0,'Identificação da EG'!$B$7=""),"","Portugal"))</f>
        <v/>
      </c>
      <c r="E1357" s="24" t="str">
        <f>IF(I1357="","",'Identificação da EG'!$C$7)</f>
        <v/>
      </c>
      <c r="F1357" s="24" t="str">
        <f>IF(I1357="","",'Identificação da EG'!$E$7)</f>
        <v/>
      </c>
      <c r="G1357" s="24" t="str">
        <f t="shared" si="64"/>
        <v/>
      </c>
      <c r="H1357" s="24" t="str">
        <f>IF(I1357="","",'Identificação da EG'!$D$7)</f>
        <v/>
      </c>
      <c r="I1357" s="138" t="str">
        <f t="shared" si="66"/>
        <v/>
      </c>
      <c r="J1357" s="138"/>
      <c r="K1357" s="138" t="str">
        <v/>
      </c>
      <c r="L1357" s="138" t="str">
        <v/>
      </c>
      <c r="M1357" s="138"/>
      <c r="N1357" s="138" t="str">
        <v/>
      </c>
      <c r="O1357" s="138" t="str">
        <v/>
      </c>
      <c r="P1357" s="138" t="str">
        <v/>
      </c>
      <c r="Q1357" s="138" t="str">
        <f t="shared" si="67"/>
        <v/>
      </c>
      <c r="R1357" s="138" t="str">
        <f t="shared" si="68"/>
        <v/>
      </c>
      <c r="S1357" s="138" t="str" cm="1">
        <f t="array" ref="S1357">IF(ISBLANK(INDEX('Infraestruturas Recolha'!$BB$31:$BB$105,INT((ROWS($B$1:B6)-1)/1)+1,MOD(ROWS($B$1:B6)-1,1)+1)),"",INDEX('Infraestruturas Recolha'!$BB$31:$BB$105,INT((ROWS($B$1:B6)-1)/1)+1,MOD(ROWS($B$1:B6)-1,1)+1))</f>
        <v/>
      </c>
      <c r="T1357" s="138" t="str">
        <f>IF(OR(L1357="",'Infraestruturas Recolha'!$AX$108="",'Infraestruturas Recolha'!$AX$108="(máximo 300 carateres)"),"",'Infraestruturas Recolha'!$AX$108)</f>
        <v/>
      </c>
    </row>
    <row r="1358" spans="1:20">
      <c r="A1358" s="24" t="str">
        <f>IF(I1358="","",IF(OR('Identificação da EG'!$B$7=0,'Identificação da EG'!$B$7=""),"",Capa!$C$10))</f>
        <v/>
      </c>
      <c r="B1358" s="24" t="str">
        <f>IF(I1358="","",IF(OR('Identificação da EG'!$B$7=0,'Identificação da EG'!$B$7=""),"",'Identificação da EG'!$B$7))</f>
        <v/>
      </c>
      <c r="C1358" s="24" t="str">
        <f>IF(I1358="","",IF(B1358="","",VLOOKUP(B1358,Auxiliar!$DK$23:$DL$45,2,0)))</f>
        <v/>
      </c>
      <c r="D1358" s="24" t="str">
        <f>IF(I1358="","",IF(OR('Identificação da EG'!$B$7=0,'Identificação da EG'!$B$7=""),"","Portugal"))</f>
        <v/>
      </c>
      <c r="E1358" s="24" t="str">
        <f>IF(I1358="","",'Identificação da EG'!$C$7)</f>
        <v/>
      </c>
      <c r="F1358" s="24" t="str">
        <f>IF(I1358="","",'Identificação da EG'!$E$7)</f>
        <v/>
      </c>
      <c r="G1358" s="24" t="str">
        <f t="shared" si="64"/>
        <v/>
      </c>
      <c r="H1358" s="24" t="str">
        <f>IF(I1358="","",'Identificação da EG'!$D$7)</f>
        <v/>
      </c>
      <c r="I1358" s="138" t="str">
        <f t="shared" si="66"/>
        <v/>
      </c>
      <c r="J1358" s="138"/>
      <c r="K1358" s="138" t="str">
        <v/>
      </c>
      <c r="L1358" s="138" t="str">
        <v/>
      </c>
      <c r="M1358" s="138"/>
      <c r="N1358" s="138" t="str">
        <v/>
      </c>
      <c r="O1358" s="138" t="str">
        <v/>
      </c>
      <c r="P1358" s="138" t="str">
        <v/>
      </c>
      <c r="Q1358" s="138" t="str">
        <f t="shared" si="67"/>
        <v/>
      </c>
      <c r="R1358" s="138" t="str">
        <f t="shared" si="68"/>
        <v/>
      </c>
      <c r="S1358" s="138" t="str" cm="1">
        <f t="array" ref="S1358">IF(ISBLANK(INDEX('Infraestruturas Recolha'!$BB$31:$BB$105,INT((ROWS($B$1:B7)-1)/1)+1,MOD(ROWS($B$1:B7)-1,1)+1)),"",INDEX('Infraestruturas Recolha'!$BB$31:$BB$105,INT((ROWS($B$1:B7)-1)/1)+1,MOD(ROWS($B$1:B7)-1,1)+1))</f>
        <v/>
      </c>
      <c r="T1358" s="138" t="str">
        <f>IF(OR(L1358="",'Infraestruturas Recolha'!$AX$108="",'Infraestruturas Recolha'!$AX$108="(máximo 300 carateres)"),"",'Infraestruturas Recolha'!$AX$108)</f>
        <v/>
      </c>
    </row>
    <row r="1359" spans="1:20">
      <c r="A1359" s="24" t="str">
        <f>IF(I1359="","",IF(OR('Identificação da EG'!$B$7=0,'Identificação da EG'!$B$7=""),"",Capa!$C$10))</f>
        <v/>
      </c>
      <c r="B1359" s="24" t="str">
        <f>IF(I1359="","",IF(OR('Identificação da EG'!$B$7=0,'Identificação da EG'!$B$7=""),"",'Identificação da EG'!$B$7))</f>
        <v/>
      </c>
      <c r="C1359" s="24" t="str">
        <f>IF(I1359="","",IF(B1359="","",VLOOKUP(B1359,Auxiliar!$DK$23:$DL$45,2,0)))</f>
        <v/>
      </c>
      <c r="D1359" s="24" t="str">
        <f>IF(I1359="","",IF(OR('Identificação da EG'!$B$7=0,'Identificação da EG'!$B$7=""),"","Portugal"))</f>
        <v/>
      </c>
      <c r="E1359" s="24" t="str">
        <f>IF(I1359="","",'Identificação da EG'!$C$7)</f>
        <v/>
      </c>
      <c r="F1359" s="24" t="str">
        <f>IF(I1359="","",'Identificação da EG'!$E$7)</f>
        <v/>
      </c>
      <c r="G1359" s="24" t="str">
        <f t="shared" si="64"/>
        <v/>
      </c>
      <c r="H1359" s="24" t="str">
        <f>IF(I1359="","",'Identificação da EG'!$D$7)</f>
        <v/>
      </c>
      <c r="I1359" s="138" t="str">
        <f t="shared" si="66"/>
        <v/>
      </c>
      <c r="J1359" s="138"/>
      <c r="K1359" s="138" t="str">
        <v/>
      </c>
      <c r="L1359" s="138" t="str">
        <v/>
      </c>
      <c r="M1359" s="138"/>
      <c r="N1359" s="138" t="str">
        <v/>
      </c>
      <c r="O1359" s="138" t="str">
        <v/>
      </c>
      <c r="P1359" s="138" t="str">
        <v/>
      </c>
      <c r="Q1359" s="138" t="str">
        <f t="shared" si="67"/>
        <v/>
      </c>
      <c r="R1359" s="138" t="str">
        <f t="shared" si="68"/>
        <v/>
      </c>
      <c r="S1359" s="138" t="str" cm="1">
        <f t="array" ref="S1359">IF(ISBLANK(INDEX('Infraestruturas Recolha'!$BB$31:$BB$105,INT((ROWS($B$1:B8)-1)/1)+1,MOD(ROWS($B$1:B8)-1,1)+1)),"",INDEX('Infraestruturas Recolha'!$BB$31:$BB$105,INT((ROWS($B$1:B8)-1)/1)+1,MOD(ROWS($B$1:B8)-1,1)+1))</f>
        <v/>
      </c>
      <c r="T1359" s="138" t="str">
        <f>IF(OR(L1359="",'Infraestruturas Recolha'!$AX$108="",'Infraestruturas Recolha'!$AX$108="(máximo 300 carateres)"),"",'Infraestruturas Recolha'!$AX$108)</f>
        <v/>
      </c>
    </row>
    <row r="1360" spans="1:20">
      <c r="A1360" s="24" t="str">
        <f>IF(I1360="","",IF(OR('Identificação da EG'!$B$7=0,'Identificação da EG'!$B$7=""),"",Capa!$C$10))</f>
        <v/>
      </c>
      <c r="B1360" s="24" t="str">
        <f>IF(I1360="","",IF(OR('Identificação da EG'!$B$7=0,'Identificação da EG'!$B$7=""),"",'Identificação da EG'!$B$7))</f>
        <v/>
      </c>
      <c r="C1360" s="24" t="str">
        <f>IF(I1360="","",IF(B1360="","",VLOOKUP(B1360,Auxiliar!$DK$23:$DL$45,2,0)))</f>
        <v/>
      </c>
      <c r="D1360" s="24" t="str">
        <f>IF(I1360="","",IF(OR('Identificação da EG'!$B$7=0,'Identificação da EG'!$B$7=""),"","Portugal"))</f>
        <v/>
      </c>
      <c r="E1360" s="24" t="str">
        <f>IF(I1360="","",'Identificação da EG'!$C$7)</f>
        <v/>
      </c>
      <c r="F1360" s="24" t="str">
        <f>IF(I1360="","",'Identificação da EG'!$E$7)</f>
        <v/>
      </c>
      <c r="G1360" s="24" t="str">
        <f t="shared" si="64"/>
        <v/>
      </c>
      <c r="H1360" s="24" t="str">
        <f>IF(I1360="","",'Identificação da EG'!$D$7)</f>
        <v/>
      </c>
      <c r="I1360" s="138" t="str">
        <f t="shared" si="66"/>
        <v/>
      </c>
      <c r="J1360" s="138"/>
      <c r="K1360" s="138" t="str">
        <v/>
      </c>
      <c r="L1360" s="138" t="str">
        <v/>
      </c>
      <c r="M1360" s="138"/>
      <c r="N1360" s="138" t="str">
        <v/>
      </c>
      <c r="O1360" s="138" t="str">
        <v/>
      </c>
      <c r="P1360" s="138" t="str">
        <v/>
      </c>
      <c r="Q1360" s="138" t="str">
        <f t="shared" si="67"/>
        <v/>
      </c>
      <c r="R1360" s="138" t="str">
        <f t="shared" si="68"/>
        <v/>
      </c>
      <c r="S1360" s="138" t="str" cm="1">
        <f t="array" ref="S1360">IF(ISBLANK(INDEX('Infraestruturas Recolha'!$BB$31:$BB$105,INT((ROWS($B$1:B9)-1)/1)+1,MOD(ROWS($B$1:B9)-1,1)+1)),"",INDEX('Infraestruturas Recolha'!$BB$31:$BB$105,INT((ROWS($B$1:B9)-1)/1)+1,MOD(ROWS($B$1:B9)-1,1)+1))</f>
        <v/>
      </c>
      <c r="T1360" s="138" t="str">
        <f>IF(OR(L1360="",'Infraestruturas Recolha'!$AX$108="",'Infraestruturas Recolha'!$AX$108="(máximo 300 carateres)"),"",'Infraestruturas Recolha'!$AX$108)</f>
        <v/>
      </c>
    </row>
    <row r="1361" spans="1:20">
      <c r="A1361" s="24" t="str">
        <f>IF(I1361="","",IF(OR('Identificação da EG'!$B$7=0,'Identificação da EG'!$B$7=""),"",Capa!$C$10))</f>
        <v/>
      </c>
      <c r="B1361" s="24" t="str">
        <f>IF(I1361="","",IF(OR('Identificação da EG'!$B$7=0,'Identificação da EG'!$B$7=""),"",'Identificação da EG'!$B$7))</f>
        <v/>
      </c>
      <c r="C1361" s="24" t="str">
        <f>IF(I1361="","",IF(B1361="","",VLOOKUP(B1361,Auxiliar!$DK$23:$DL$45,2,0)))</f>
        <v/>
      </c>
      <c r="D1361" s="24" t="str">
        <f>IF(I1361="","",IF(OR('Identificação da EG'!$B$7=0,'Identificação da EG'!$B$7=""),"","Portugal"))</f>
        <v/>
      </c>
      <c r="E1361" s="24" t="str">
        <f>IF(I1361="","",'Identificação da EG'!$C$7)</f>
        <v/>
      </c>
      <c r="F1361" s="24" t="str">
        <f>IF(I1361="","",'Identificação da EG'!$E$7)</f>
        <v/>
      </c>
      <c r="G1361" s="24" t="str">
        <f t="shared" si="64"/>
        <v/>
      </c>
      <c r="H1361" s="24" t="str">
        <f>IF(I1361="","",'Identificação da EG'!$D$7)</f>
        <v/>
      </c>
      <c r="I1361" s="138" t="str">
        <f t="shared" si="66"/>
        <v/>
      </c>
      <c r="J1361" s="138"/>
      <c r="K1361" s="138" t="str">
        <v/>
      </c>
      <c r="L1361" s="138" t="str">
        <v/>
      </c>
      <c r="M1361" s="138"/>
      <c r="N1361" s="138" t="str">
        <v/>
      </c>
      <c r="O1361" s="138" t="str">
        <v/>
      </c>
      <c r="P1361" s="138" t="str">
        <v/>
      </c>
      <c r="Q1361" s="138" t="str">
        <f t="shared" si="67"/>
        <v/>
      </c>
      <c r="R1361" s="138" t="str">
        <f t="shared" si="68"/>
        <v/>
      </c>
      <c r="S1361" s="138" t="str" cm="1">
        <f t="array" ref="S1361">IF(ISBLANK(INDEX('Infraestruturas Recolha'!$BB$31:$BB$105,INT((ROWS($B$1:B10)-1)/1)+1,MOD(ROWS($B$1:B10)-1,1)+1)),"",INDEX('Infraestruturas Recolha'!$BB$31:$BB$105,INT((ROWS($B$1:B10)-1)/1)+1,MOD(ROWS($B$1:B10)-1,1)+1))</f>
        <v/>
      </c>
      <c r="T1361" s="138" t="str">
        <f>IF(OR(L1361="",'Infraestruturas Recolha'!$AX$108="",'Infraestruturas Recolha'!$AX$108="(máximo 300 carateres)"),"",'Infraestruturas Recolha'!$AX$108)</f>
        <v/>
      </c>
    </row>
    <row r="1362" spans="1:20">
      <c r="A1362" s="24" t="str">
        <f>IF(I1362="","",IF(OR('Identificação da EG'!$B$7=0,'Identificação da EG'!$B$7=""),"",Capa!$C$10))</f>
        <v/>
      </c>
      <c r="B1362" s="24" t="str">
        <f>IF(I1362="","",IF(OR('Identificação da EG'!$B$7=0,'Identificação da EG'!$B$7=""),"",'Identificação da EG'!$B$7))</f>
        <v/>
      </c>
      <c r="C1362" s="24" t="str">
        <f>IF(I1362="","",IF(B1362="","",VLOOKUP(B1362,Auxiliar!$DK$23:$DL$45,2,0)))</f>
        <v/>
      </c>
      <c r="D1362" s="24" t="str">
        <f>IF(I1362="","",IF(OR('Identificação da EG'!$B$7=0,'Identificação da EG'!$B$7=""),"","Portugal"))</f>
        <v/>
      </c>
      <c r="E1362" s="24" t="str">
        <f>IF(I1362="","",'Identificação da EG'!$C$7)</f>
        <v/>
      </c>
      <c r="F1362" s="24" t="str">
        <f>IF(I1362="","",'Identificação da EG'!$E$7)</f>
        <v/>
      </c>
      <c r="G1362" s="24" t="str">
        <f t="shared" si="64"/>
        <v/>
      </c>
      <c r="H1362" s="24" t="str">
        <f>IF(I1362="","",'Identificação da EG'!$D$7)</f>
        <v/>
      </c>
      <c r="I1362" s="138" t="str">
        <f t="shared" si="66"/>
        <v/>
      </c>
      <c r="J1362" s="138"/>
      <c r="K1362" s="138" t="str">
        <v/>
      </c>
      <c r="L1362" s="138" t="str">
        <v/>
      </c>
      <c r="M1362" s="138"/>
      <c r="N1362" s="138" t="str">
        <v/>
      </c>
      <c r="O1362" s="138" t="str">
        <v/>
      </c>
      <c r="P1362" s="138" t="str">
        <v/>
      </c>
      <c r="Q1362" s="138" t="str">
        <f t="shared" si="67"/>
        <v/>
      </c>
      <c r="R1362" s="138" t="str">
        <f t="shared" si="68"/>
        <v/>
      </c>
      <c r="S1362" s="138" t="str" cm="1">
        <f t="array" ref="S1362">IF(ISBLANK(INDEX('Infraestruturas Recolha'!$BB$31:$BB$105,INT((ROWS($B$1:B11)-1)/1)+1,MOD(ROWS($B$1:B11)-1,1)+1)),"",INDEX('Infraestruturas Recolha'!$BB$31:$BB$105,INT((ROWS($B$1:B11)-1)/1)+1,MOD(ROWS($B$1:B11)-1,1)+1))</f>
        <v/>
      </c>
      <c r="T1362" s="138" t="str">
        <f>IF(OR(L1362="",'Infraestruturas Recolha'!$AX$108="",'Infraestruturas Recolha'!$AX$108="(máximo 300 carateres)"),"",'Infraestruturas Recolha'!$AX$108)</f>
        <v/>
      </c>
    </row>
    <row r="1363" spans="1:20">
      <c r="A1363" s="24" t="str">
        <f>IF(I1363="","",IF(OR('Identificação da EG'!$B$7=0,'Identificação da EG'!$B$7=""),"",Capa!$C$10))</f>
        <v/>
      </c>
      <c r="B1363" s="24" t="str">
        <f>IF(I1363="","",IF(OR('Identificação da EG'!$B$7=0,'Identificação da EG'!$B$7=""),"",'Identificação da EG'!$B$7))</f>
        <v/>
      </c>
      <c r="C1363" s="24" t="str">
        <f>IF(I1363="","",IF(B1363="","",VLOOKUP(B1363,Auxiliar!$DK$23:$DL$45,2,0)))</f>
        <v/>
      </c>
      <c r="D1363" s="24" t="str">
        <f>IF(I1363="","",IF(OR('Identificação da EG'!$B$7=0,'Identificação da EG'!$B$7=""),"","Portugal"))</f>
        <v/>
      </c>
      <c r="E1363" s="24" t="str">
        <f>IF(I1363="","",'Identificação da EG'!$C$7)</f>
        <v/>
      </c>
      <c r="F1363" s="24" t="str">
        <f>IF(I1363="","",'Identificação da EG'!$E$7)</f>
        <v/>
      </c>
      <c r="G1363" s="24" t="str">
        <f t="shared" si="64"/>
        <v/>
      </c>
      <c r="H1363" s="24" t="str">
        <f>IF(I1363="","",'Identificação da EG'!$D$7)</f>
        <v/>
      </c>
      <c r="I1363" s="138" t="str">
        <f t="shared" si="66"/>
        <v/>
      </c>
      <c r="J1363" s="138"/>
      <c r="K1363" s="138" t="str">
        <v/>
      </c>
      <c r="L1363" s="138" t="str">
        <v/>
      </c>
      <c r="M1363" s="138"/>
      <c r="N1363" s="138" t="str">
        <v/>
      </c>
      <c r="O1363" s="138" t="str">
        <v/>
      </c>
      <c r="P1363" s="138" t="str">
        <v/>
      </c>
      <c r="Q1363" s="138" t="str">
        <f t="shared" si="67"/>
        <v/>
      </c>
      <c r="R1363" s="138" t="str">
        <f t="shared" si="68"/>
        <v/>
      </c>
      <c r="S1363" s="138" t="str" cm="1">
        <f t="array" ref="S1363">IF(ISBLANK(INDEX('Infraestruturas Recolha'!$BB$31:$BB$105,INT((ROWS($B$1:B12)-1)/1)+1,MOD(ROWS($B$1:B12)-1,1)+1)),"",INDEX('Infraestruturas Recolha'!$BB$31:$BB$105,INT((ROWS($B$1:B12)-1)/1)+1,MOD(ROWS($B$1:B12)-1,1)+1))</f>
        <v/>
      </c>
      <c r="T1363" s="138" t="str">
        <f>IF(OR(L1363="",'Infraestruturas Recolha'!$AX$108="",'Infraestruturas Recolha'!$AX$108="(máximo 300 carateres)"),"",'Infraestruturas Recolha'!$AX$108)</f>
        <v/>
      </c>
    </row>
    <row r="1364" spans="1:20">
      <c r="A1364" s="24" t="str">
        <f>IF(I1364="","",IF(OR('Identificação da EG'!$B$7=0,'Identificação da EG'!$B$7=""),"",Capa!$C$10))</f>
        <v/>
      </c>
      <c r="B1364" s="24" t="str">
        <f>IF(I1364="","",IF(OR('Identificação da EG'!$B$7=0,'Identificação da EG'!$B$7=""),"",'Identificação da EG'!$B$7))</f>
        <v/>
      </c>
      <c r="C1364" s="24" t="str">
        <f>IF(I1364="","",IF(B1364="","",VLOOKUP(B1364,Auxiliar!$DK$23:$DL$45,2,0)))</f>
        <v/>
      </c>
      <c r="D1364" s="24" t="str">
        <f>IF(I1364="","",IF(OR('Identificação da EG'!$B$7=0,'Identificação da EG'!$B$7=""),"","Portugal"))</f>
        <v/>
      </c>
      <c r="E1364" s="24" t="str">
        <f>IF(I1364="","",'Identificação da EG'!$C$7)</f>
        <v/>
      </c>
      <c r="F1364" s="24" t="str">
        <f>IF(I1364="","",'Identificação da EG'!$E$7)</f>
        <v/>
      </c>
      <c r="G1364" s="24" t="str">
        <f t="shared" si="64"/>
        <v/>
      </c>
      <c r="H1364" s="24" t="str">
        <f>IF(I1364="","",'Identificação da EG'!$D$7)</f>
        <v/>
      </c>
      <c r="I1364" s="138" t="str">
        <f t="shared" si="66"/>
        <v/>
      </c>
      <c r="J1364" s="138"/>
      <c r="K1364" s="138" t="str">
        <v/>
      </c>
      <c r="L1364" s="138" t="str">
        <v/>
      </c>
      <c r="M1364" s="138"/>
      <c r="N1364" s="138" t="str">
        <v/>
      </c>
      <c r="O1364" s="138" t="str">
        <v/>
      </c>
      <c r="P1364" s="138" t="str">
        <v/>
      </c>
      <c r="Q1364" s="138" t="str">
        <f t="shared" si="67"/>
        <v/>
      </c>
      <c r="R1364" s="138" t="str">
        <f t="shared" si="68"/>
        <v/>
      </c>
      <c r="S1364" s="138" t="str" cm="1">
        <f t="array" ref="S1364">IF(ISBLANK(INDEX('Infraestruturas Recolha'!$BB$31:$BB$105,INT((ROWS($B$1:B13)-1)/1)+1,MOD(ROWS($B$1:B13)-1,1)+1)),"",INDEX('Infraestruturas Recolha'!$BB$31:$BB$105,INT((ROWS($B$1:B13)-1)/1)+1,MOD(ROWS($B$1:B13)-1,1)+1))</f>
        <v/>
      </c>
      <c r="T1364" s="138" t="str">
        <f>IF(OR(L1364="",'Infraestruturas Recolha'!$AX$108="",'Infraestruturas Recolha'!$AX$108="(máximo 300 carateres)"),"",'Infraestruturas Recolha'!$AX$108)</f>
        <v/>
      </c>
    </row>
    <row r="1365" spans="1:20">
      <c r="A1365" s="24" t="str">
        <f>IF(I1365="","",IF(OR('Identificação da EG'!$B$7=0,'Identificação da EG'!$B$7=""),"",Capa!$C$10))</f>
        <v/>
      </c>
      <c r="B1365" s="24" t="str">
        <f>IF(I1365="","",IF(OR('Identificação da EG'!$B$7=0,'Identificação da EG'!$B$7=""),"",'Identificação da EG'!$B$7))</f>
        <v/>
      </c>
      <c r="C1365" s="24" t="str">
        <f>IF(I1365="","",IF(B1365="","",VLOOKUP(B1365,Auxiliar!$DK$23:$DL$45,2,0)))</f>
        <v/>
      </c>
      <c r="D1365" s="24" t="str">
        <f>IF(I1365="","",IF(OR('Identificação da EG'!$B$7=0,'Identificação da EG'!$B$7=""),"","Portugal"))</f>
        <v/>
      </c>
      <c r="E1365" s="24" t="str">
        <f>IF(I1365="","",'Identificação da EG'!$C$7)</f>
        <v/>
      </c>
      <c r="F1365" s="24" t="str">
        <f>IF(I1365="","",'Identificação da EG'!$E$7)</f>
        <v/>
      </c>
      <c r="G1365" s="24" t="str">
        <f t="shared" si="64"/>
        <v/>
      </c>
      <c r="H1365" s="24" t="str">
        <f>IF(I1365="","",'Identificação da EG'!$D$7)</f>
        <v/>
      </c>
      <c r="I1365" s="138" t="str">
        <f t="shared" si="66"/>
        <v/>
      </c>
      <c r="J1365" s="138"/>
      <c r="K1365" s="138" t="str">
        <v/>
      </c>
      <c r="L1365" s="138" t="str">
        <v/>
      </c>
      <c r="M1365" s="138"/>
      <c r="N1365" s="138" t="str">
        <v/>
      </c>
      <c r="O1365" s="138" t="str">
        <v/>
      </c>
      <c r="P1365" s="138" t="str">
        <v/>
      </c>
      <c r="Q1365" s="138" t="str">
        <f t="shared" si="67"/>
        <v/>
      </c>
      <c r="R1365" s="138" t="str">
        <f t="shared" si="68"/>
        <v/>
      </c>
      <c r="S1365" s="138" t="str" cm="1">
        <f t="array" ref="S1365">IF(ISBLANK(INDEX('Infraestruturas Recolha'!$BB$31:$BB$105,INT((ROWS($B$1:B14)-1)/1)+1,MOD(ROWS($B$1:B14)-1,1)+1)),"",INDEX('Infraestruturas Recolha'!$BB$31:$BB$105,INT((ROWS($B$1:B14)-1)/1)+1,MOD(ROWS($B$1:B14)-1,1)+1))</f>
        <v/>
      </c>
      <c r="T1365" s="138" t="str">
        <f>IF(OR(L1365="",'Infraestruturas Recolha'!$AX$108="",'Infraestruturas Recolha'!$AX$108="(máximo 300 carateres)"),"",'Infraestruturas Recolha'!$AX$108)</f>
        <v/>
      </c>
    </row>
    <row r="1366" spans="1:20">
      <c r="A1366" s="24" t="str">
        <f>IF(I1366="","",IF(OR('Identificação da EG'!$B$7=0,'Identificação da EG'!$B$7=""),"",Capa!$C$10))</f>
        <v/>
      </c>
      <c r="B1366" s="24" t="str">
        <f>IF(I1366="","",IF(OR('Identificação da EG'!$B$7=0,'Identificação da EG'!$B$7=""),"",'Identificação da EG'!$B$7))</f>
        <v/>
      </c>
      <c r="C1366" s="24" t="str">
        <f>IF(I1366="","",IF(B1366="","",VLOOKUP(B1366,Auxiliar!$DK$23:$DL$45,2,0)))</f>
        <v/>
      </c>
      <c r="D1366" s="24" t="str">
        <f>IF(I1366="","",IF(OR('Identificação da EG'!$B$7=0,'Identificação da EG'!$B$7=""),"","Portugal"))</f>
        <v/>
      </c>
      <c r="E1366" s="24" t="str">
        <f>IF(I1366="","",'Identificação da EG'!$C$7)</f>
        <v/>
      </c>
      <c r="F1366" s="24" t="str">
        <f>IF(I1366="","",'Identificação da EG'!$E$7)</f>
        <v/>
      </c>
      <c r="G1366" s="24" t="str">
        <f t="shared" si="64"/>
        <v/>
      </c>
      <c r="H1366" s="24" t="str">
        <f>IF(I1366="","",'Identificação da EG'!$D$7)</f>
        <v/>
      </c>
      <c r="I1366" s="138" t="str">
        <f t="shared" si="66"/>
        <v/>
      </c>
      <c r="J1366" s="138"/>
      <c r="K1366" s="138" t="str">
        <v/>
      </c>
      <c r="L1366" s="138" t="str">
        <v/>
      </c>
      <c r="M1366" s="138"/>
      <c r="N1366" s="138" t="str">
        <v/>
      </c>
      <c r="O1366" s="138" t="str">
        <v/>
      </c>
      <c r="P1366" s="138" t="str">
        <v/>
      </c>
      <c r="Q1366" s="138" t="str">
        <f t="shared" si="67"/>
        <v/>
      </c>
      <c r="R1366" s="138" t="str">
        <f t="shared" si="68"/>
        <v/>
      </c>
      <c r="S1366" s="138" t="str" cm="1">
        <f t="array" ref="S1366">IF(ISBLANK(INDEX('Infraestruturas Recolha'!$BB$31:$BB$105,INT((ROWS($B$1:B15)-1)/1)+1,MOD(ROWS($B$1:B15)-1,1)+1)),"",INDEX('Infraestruturas Recolha'!$BB$31:$BB$105,INT((ROWS($B$1:B15)-1)/1)+1,MOD(ROWS($B$1:B15)-1,1)+1))</f>
        <v/>
      </c>
      <c r="T1366" s="138" t="str">
        <f>IF(OR(L1366="",'Infraestruturas Recolha'!$AX$108="",'Infraestruturas Recolha'!$AX$108="(máximo 300 carateres)"),"",'Infraestruturas Recolha'!$AX$108)</f>
        <v/>
      </c>
    </row>
    <row r="1367" spans="1:20">
      <c r="A1367" s="24" t="str">
        <f>IF(I1367="","",IF(OR('Identificação da EG'!$B$7=0,'Identificação da EG'!$B$7=""),"",Capa!$C$10))</f>
        <v/>
      </c>
      <c r="B1367" s="24" t="str">
        <f>IF(I1367="","",IF(OR('Identificação da EG'!$B$7=0,'Identificação da EG'!$B$7=""),"",'Identificação da EG'!$B$7))</f>
        <v/>
      </c>
      <c r="C1367" s="24" t="str">
        <f>IF(I1367="","",IF(B1367="","",VLOOKUP(B1367,Auxiliar!$DK$23:$DL$45,2,0)))</f>
        <v/>
      </c>
      <c r="D1367" s="24" t="str">
        <f>IF(I1367="","",IF(OR('Identificação da EG'!$B$7=0,'Identificação da EG'!$B$7=""),"","Portugal"))</f>
        <v/>
      </c>
      <c r="E1367" s="24" t="str">
        <f>IF(I1367="","",'Identificação da EG'!$C$7)</f>
        <v/>
      </c>
      <c r="F1367" s="24" t="str">
        <f>IF(I1367="","",'Identificação da EG'!$E$7)</f>
        <v/>
      </c>
      <c r="G1367" s="24" t="str">
        <f t="shared" si="64"/>
        <v/>
      </c>
      <c r="H1367" s="24" t="str">
        <f>IF(I1367="","",'Identificação da EG'!$D$7)</f>
        <v/>
      </c>
      <c r="I1367" s="138" t="str">
        <f t="shared" si="66"/>
        <v/>
      </c>
      <c r="J1367" s="138"/>
      <c r="K1367" s="138" t="str">
        <v/>
      </c>
      <c r="L1367" s="138" t="str">
        <v/>
      </c>
      <c r="M1367" s="138"/>
      <c r="N1367" s="138" t="str">
        <v/>
      </c>
      <c r="O1367" s="138" t="str">
        <v/>
      </c>
      <c r="P1367" s="138" t="str">
        <v/>
      </c>
      <c r="Q1367" s="138" t="str">
        <f t="shared" si="67"/>
        <v/>
      </c>
      <c r="R1367" s="138" t="str">
        <f t="shared" si="68"/>
        <v/>
      </c>
      <c r="S1367" s="138" t="str" cm="1">
        <f t="array" ref="S1367">IF(ISBLANK(INDEX('Infraestruturas Recolha'!$BB$31:$BB$105,INT((ROWS($B$1:B16)-1)/1)+1,MOD(ROWS($B$1:B16)-1,1)+1)),"",INDEX('Infraestruturas Recolha'!$BB$31:$BB$105,INT((ROWS($B$1:B16)-1)/1)+1,MOD(ROWS($B$1:B16)-1,1)+1))</f>
        <v/>
      </c>
      <c r="T1367" s="138" t="str">
        <f>IF(OR(L1367="",'Infraestruturas Recolha'!$AX$108="",'Infraestruturas Recolha'!$AX$108="(máximo 300 carateres)"),"",'Infraestruturas Recolha'!$AX$108)</f>
        <v/>
      </c>
    </row>
    <row r="1368" spans="1:20">
      <c r="A1368" s="24" t="str">
        <f>IF(I1368="","",IF(OR('Identificação da EG'!$B$7=0,'Identificação da EG'!$B$7=""),"",Capa!$C$10))</f>
        <v/>
      </c>
      <c r="B1368" s="24" t="str">
        <f>IF(I1368="","",IF(OR('Identificação da EG'!$B$7=0,'Identificação da EG'!$B$7=""),"",'Identificação da EG'!$B$7))</f>
        <v/>
      </c>
      <c r="C1368" s="24" t="str">
        <f>IF(I1368="","",IF(B1368="","",VLOOKUP(B1368,Auxiliar!$DK$23:$DL$45,2,0)))</f>
        <v/>
      </c>
      <c r="D1368" s="24" t="str">
        <f>IF(I1368="","",IF(OR('Identificação da EG'!$B$7=0,'Identificação da EG'!$B$7=""),"","Portugal"))</f>
        <v/>
      </c>
      <c r="E1368" s="24" t="str">
        <f>IF(I1368="","",'Identificação da EG'!$C$7)</f>
        <v/>
      </c>
      <c r="F1368" s="24" t="str">
        <f>IF(I1368="","",'Identificação da EG'!$E$7)</f>
        <v/>
      </c>
      <c r="G1368" s="24" t="str">
        <f t="shared" si="64"/>
        <v/>
      </c>
      <c r="H1368" s="24" t="str">
        <f>IF(I1368="","",'Identificação da EG'!$D$7)</f>
        <v/>
      </c>
      <c r="I1368" s="138" t="str">
        <f t="shared" si="66"/>
        <v/>
      </c>
      <c r="J1368" s="138"/>
      <c r="K1368" s="138" t="str">
        <v/>
      </c>
      <c r="L1368" s="138" t="str">
        <v/>
      </c>
      <c r="M1368" s="138"/>
      <c r="N1368" s="138" t="str">
        <v/>
      </c>
      <c r="O1368" s="138" t="str">
        <v/>
      </c>
      <c r="P1368" s="138" t="str">
        <v/>
      </c>
      <c r="Q1368" s="138" t="str">
        <f t="shared" si="67"/>
        <v/>
      </c>
      <c r="R1368" s="138" t="str">
        <f t="shared" si="68"/>
        <v/>
      </c>
      <c r="S1368" s="138" t="str" cm="1">
        <f t="array" ref="S1368">IF(ISBLANK(INDEX('Infraestruturas Recolha'!$BB$31:$BB$105,INT((ROWS($B$1:B17)-1)/1)+1,MOD(ROWS($B$1:B17)-1,1)+1)),"",INDEX('Infraestruturas Recolha'!$BB$31:$BB$105,INT((ROWS($B$1:B17)-1)/1)+1,MOD(ROWS($B$1:B17)-1,1)+1))</f>
        <v/>
      </c>
      <c r="T1368" s="138" t="str">
        <f>IF(OR(L1368="",'Infraestruturas Recolha'!$AX$108="",'Infraestruturas Recolha'!$AX$108="(máximo 300 carateres)"),"",'Infraestruturas Recolha'!$AX$108)</f>
        <v/>
      </c>
    </row>
    <row r="1369" spans="1:20">
      <c r="A1369" s="24" t="str">
        <f>IF(I1369="","",IF(OR('Identificação da EG'!$B$7=0,'Identificação da EG'!$B$7=""),"",Capa!$C$10))</f>
        <v/>
      </c>
      <c r="B1369" s="24" t="str">
        <f>IF(I1369="","",IF(OR('Identificação da EG'!$B$7=0,'Identificação da EG'!$B$7=""),"",'Identificação da EG'!$B$7))</f>
        <v/>
      </c>
      <c r="C1369" s="24" t="str">
        <f>IF(I1369="","",IF(B1369="","",VLOOKUP(B1369,Auxiliar!$DK$23:$DL$45,2,0)))</f>
        <v/>
      </c>
      <c r="D1369" s="24" t="str">
        <f>IF(I1369="","",IF(OR('Identificação da EG'!$B$7=0,'Identificação da EG'!$B$7=""),"","Portugal"))</f>
        <v/>
      </c>
      <c r="E1369" s="24" t="str">
        <f>IF(I1369="","",'Identificação da EG'!$C$7)</f>
        <v/>
      </c>
      <c r="F1369" s="24" t="str">
        <f>IF(I1369="","",'Identificação da EG'!$E$7)</f>
        <v/>
      </c>
      <c r="G1369" s="24" t="str">
        <f t="shared" si="64"/>
        <v/>
      </c>
      <c r="H1369" s="24" t="str">
        <f>IF(I1369="","",'Identificação da EG'!$D$7)</f>
        <v/>
      </c>
      <c r="I1369" s="138" t="str">
        <f t="shared" si="66"/>
        <v/>
      </c>
      <c r="J1369" s="138"/>
      <c r="K1369" s="138" t="str">
        <v/>
      </c>
      <c r="L1369" s="138" t="str">
        <v/>
      </c>
      <c r="M1369" s="138"/>
      <c r="N1369" s="138" t="str">
        <v/>
      </c>
      <c r="O1369" s="138" t="str">
        <v/>
      </c>
      <c r="P1369" s="138" t="str">
        <v/>
      </c>
      <c r="Q1369" s="138" t="str">
        <f t="shared" si="67"/>
        <v/>
      </c>
      <c r="R1369" s="138" t="str">
        <f t="shared" si="68"/>
        <v/>
      </c>
      <c r="S1369" s="138" t="str" cm="1">
        <f t="array" ref="S1369">IF(ISBLANK(INDEX('Infraestruturas Recolha'!$BB$31:$BB$105,INT((ROWS($B$1:B18)-1)/1)+1,MOD(ROWS($B$1:B18)-1,1)+1)),"",INDEX('Infraestruturas Recolha'!$BB$31:$BB$105,INT((ROWS($B$1:B18)-1)/1)+1,MOD(ROWS($B$1:B18)-1,1)+1))</f>
        <v/>
      </c>
      <c r="T1369" s="138" t="str">
        <f>IF(OR(L1369="",'Infraestruturas Recolha'!$AX$108="",'Infraestruturas Recolha'!$AX$108="(máximo 300 carateres)"),"",'Infraestruturas Recolha'!$AX$108)</f>
        <v/>
      </c>
    </row>
    <row r="1370" spans="1:20">
      <c r="A1370" s="24" t="str">
        <f>IF(I1370="","",IF(OR('Identificação da EG'!$B$7=0,'Identificação da EG'!$B$7=""),"",Capa!$C$10))</f>
        <v/>
      </c>
      <c r="B1370" s="24" t="str">
        <f>IF(I1370="","",IF(OR('Identificação da EG'!$B$7=0,'Identificação da EG'!$B$7=""),"",'Identificação da EG'!$B$7))</f>
        <v/>
      </c>
      <c r="C1370" s="24" t="str">
        <f>IF(I1370="","",IF(B1370="","",VLOOKUP(B1370,Auxiliar!$DK$23:$DL$45,2,0)))</f>
        <v/>
      </c>
      <c r="D1370" s="24" t="str">
        <f>IF(I1370="","",IF(OR('Identificação da EG'!$B$7=0,'Identificação da EG'!$B$7=""),"","Portugal"))</f>
        <v/>
      </c>
      <c r="E1370" s="24" t="str">
        <f>IF(I1370="","",'Identificação da EG'!$C$7)</f>
        <v/>
      </c>
      <c r="F1370" s="24" t="str">
        <f>IF(I1370="","",'Identificação da EG'!$E$7)</f>
        <v/>
      </c>
      <c r="G1370" s="24" t="str">
        <f t="shared" si="64"/>
        <v/>
      </c>
      <c r="H1370" s="24" t="str">
        <f>IF(I1370="","",'Identificação da EG'!$D$7)</f>
        <v/>
      </c>
      <c r="I1370" s="138" t="str">
        <f t="shared" si="66"/>
        <v/>
      </c>
      <c r="J1370" s="138"/>
      <c r="K1370" s="138" t="str">
        <v/>
      </c>
      <c r="L1370" s="138" t="str">
        <v/>
      </c>
      <c r="M1370" s="138"/>
      <c r="N1370" s="138" t="str">
        <v/>
      </c>
      <c r="O1370" s="138" t="str">
        <v/>
      </c>
      <c r="P1370" s="138" t="str">
        <v/>
      </c>
      <c r="Q1370" s="138" t="str">
        <f t="shared" si="67"/>
        <v/>
      </c>
      <c r="R1370" s="138" t="str">
        <f t="shared" si="68"/>
        <v/>
      </c>
      <c r="S1370" s="138" t="str" cm="1">
        <f t="array" ref="S1370">IF(ISBLANK(INDEX('Infraestruturas Recolha'!$BB$31:$BB$105,INT((ROWS($B$1:B19)-1)/1)+1,MOD(ROWS($B$1:B19)-1,1)+1)),"",INDEX('Infraestruturas Recolha'!$BB$31:$BB$105,INT((ROWS($B$1:B19)-1)/1)+1,MOD(ROWS($B$1:B19)-1,1)+1))</f>
        <v/>
      </c>
      <c r="T1370" s="138" t="str">
        <f>IF(OR(L1370="",'Infraestruturas Recolha'!$AX$108="",'Infraestruturas Recolha'!$AX$108="(máximo 300 carateres)"),"",'Infraestruturas Recolha'!$AX$108)</f>
        <v/>
      </c>
    </row>
    <row r="1371" spans="1:20">
      <c r="A1371" s="24" t="str">
        <f>IF(I1371="","",IF(OR('Identificação da EG'!$B$7=0,'Identificação da EG'!$B$7=""),"",Capa!$C$10))</f>
        <v/>
      </c>
      <c r="B1371" s="24" t="str">
        <f>IF(I1371="","",IF(OR('Identificação da EG'!$B$7=0,'Identificação da EG'!$B$7=""),"",'Identificação da EG'!$B$7))</f>
        <v/>
      </c>
      <c r="C1371" s="24" t="str">
        <f>IF(I1371="","",IF(B1371="","",VLOOKUP(B1371,Auxiliar!$DK$23:$DL$45,2,0)))</f>
        <v/>
      </c>
      <c r="D1371" s="24" t="str">
        <f>IF(I1371="","",IF(OR('Identificação da EG'!$B$7=0,'Identificação da EG'!$B$7=""),"","Portugal"))</f>
        <v/>
      </c>
      <c r="E1371" s="24" t="str">
        <f>IF(I1371="","",'Identificação da EG'!$C$7)</f>
        <v/>
      </c>
      <c r="F1371" s="24" t="str">
        <f>IF(I1371="","",'Identificação da EG'!$E$7)</f>
        <v/>
      </c>
      <c r="G1371" s="24" t="str">
        <f t="shared" si="64"/>
        <v/>
      </c>
      <c r="H1371" s="24" t="str">
        <f>IF(I1371="","",'Identificação da EG'!$D$7)</f>
        <v/>
      </c>
      <c r="I1371" s="138" t="str">
        <f t="shared" si="66"/>
        <v/>
      </c>
      <c r="J1371" s="138"/>
      <c r="K1371" s="138" t="str">
        <v/>
      </c>
      <c r="L1371" s="138" t="str">
        <v/>
      </c>
      <c r="M1371" s="138"/>
      <c r="N1371" s="138" t="str">
        <v/>
      </c>
      <c r="O1371" s="138" t="str">
        <v/>
      </c>
      <c r="P1371" s="138" t="str">
        <v/>
      </c>
      <c r="Q1371" s="138" t="str">
        <f t="shared" si="67"/>
        <v/>
      </c>
      <c r="R1371" s="138" t="str">
        <f t="shared" si="68"/>
        <v/>
      </c>
      <c r="S1371" s="138" t="str" cm="1">
        <f t="array" ref="S1371">IF(ISBLANK(INDEX('Infraestruturas Recolha'!$BB$31:$BB$105,INT((ROWS($B$1:B20)-1)/1)+1,MOD(ROWS($B$1:B20)-1,1)+1)),"",INDEX('Infraestruturas Recolha'!$BB$31:$BB$105,INT((ROWS($B$1:B20)-1)/1)+1,MOD(ROWS($B$1:B20)-1,1)+1))</f>
        <v/>
      </c>
      <c r="T1371" s="138" t="str">
        <f>IF(OR(L1371="",'Infraestruturas Recolha'!$AX$108="",'Infraestruturas Recolha'!$AX$108="(máximo 300 carateres)"),"",'Infraestruturas Recolha'!$AX$108)</f>
        <v/>
      </c>
    </row>
    <row r="1372" spans="1:20">
      <c r="A1372" s="24" t="str">
        <f>IF(I1372="","",IF(OR('Identificação da EG'!$B$7=0,'Identificação da EG'!$B$7=""),"",Capa!$C$10))</f>
        <v/>
      </c>
      <c r="B1372" s="24" t="str">
        <f>IF(I1372="","",IF(OR('Identificação da EG'!$B$7=0,'Identificação da EG'!$B$7=""),"",'Identificação da EG'!$B$7))</f>
        <v/>
      </c>
      <c r="C1372" s="24" t="str">
        <f>IF(I1372="","",IF(B1372="","",VLOOKUP(B1372,Auxiliar!$DK$23:$DL$45,2,0)))</f>
        <v/>
      </c>
      <c r="D1372" s="24" t="str">
        <f>IF(I1372="","",IF(OR('Identificação da EG'!$B$7=0,'Identificação da EG'!$B$7=""),"","Portugal"))</f>
        <v/>
      </c>
      <c r="E1372" s="24" t="str">
        <f>IF(I1372="","",'Identificação da EG'!$C$7)</f>
        <v/>
      </c>
      <c r="F1372" s="24" t="str">
        <f>IF(I1372="","",'Identificação da EG'!$E$7)</f>
        <v/>
      </c>
      <c r="G1372" s="24" t="str">
        <f t="shared" si="64"/>
        <v/>
      </c>
      <c r="H1372" s="24" t="str">
        <f>IF(I1372="","",'Identificação da EG'!$D$7)</f>
        <v/>
      </c>
      <c r="I1372" s="138" t="str">
        <f t="shared" si="66"/>
        <v/>
      </c>
      <c r="J1372" s="138"/>
      <c r="K1372" s="138" t="str">
        <v/>
      </c>
      <c r="L1372" s="138" t="str">
        <v/>
      </c>
      <c r="M1372" s="138"/>
      <c r="N1372" s="138" t="str">
        <v/>
      </c>
      <c r="O1372" s="138" t="str">
        <v/>
      </c>
      <c r="P1372" s="138" t="str">
        <v/>
      </c>
      <c r="Q1372" s="138" t="str">
        <f t="shared" si="67"/>
        <v/>
      </c>
      <c r="R1372" s="138" t="str">
        <f t="shared" si="68"/>
        <v/>
      </c>
      <c r="S1372" s="138" t="str" cm="1">
        <f t="array" ref="S1372">IF(ISBLANK(INDEX('Infraestruturas Recolha'!$BB$31:$BB$105,INT((ROWS($B$1:B21)-1)/1)+1,MOD(ROWS($B$1:B21)-1,1)+1)),"",INDEX('Infraestruturas Recolha'!$BB$31:$BB$105,INT((ROWS($B$1:B21)-1)/1)+1,MOD(ROWS($B$1:B21)-1,1)+1))</f>
        <v/>
      </c>
      <c r="T1372" s="138" t="str">
        <f>IF(OR(L1372="",'Infraestruturas Recolha'!$AX$108="",'Infraestruturas Recolha'!$AX$108="(máximo 300 carateres)"),"",'Infraestruturas Recolha'!$AX$108)</f>
        <v/>
      </c>
    </row>
    <row r="1373" spans="1:20">
      <c r="A1373" s="24" t="str">
        <f>IF(I1373="","",IF(OR('Identificação da EG'!$B$7=0,'Identificação da EG'!$B$7=""),"",Capa!$C$10))</f>
        <v/>
      </c>
      <c r="B1373" s="24" t="str">
        <f>IF(I1373="","",IF(OR('Identificação da EG'!$B$7=0,'Identificação da EG'!$B$7=""),"",'Identificação da EG'!$B$7))</f>
        <v/>
      </c>
      <c r="C1373" s="24" t="str">
        <f>IF(I1373="","",IF(B1373="","",VLOOKUP(B1373,Auxiliar!$DK$23:$DL$45,2,0)))</f>
        <v/>
      </c>
      <c r="D1373" s="24" t="str">
        <f>IF(I1373="","",IF(OR('Identificação da EG'!$B$7=0,'Identificação da EG'!$B$7=""),"","Portugal"))</f>
        <v/>
      </c>
      <c r="E1373" s="24" t="str">
        <f>IF(I1373="","",'Identificação da EG'!$C$7)</f>
        <v/>
      </c>
      <c r="F1373" s="24" t="str">
        <f>IF(I1373="","",'Identificação da EG'!$E$7)</f>
        <v/>
      </c>
      <c r="G1373" s="24" t="str">
        <f t="shared" si="64"/>
        <v/>
      </c>
      <c r="H1373" s="24" t="str">
        <f>IF(I1373="","",'Identificação da EG'!$D$7)</f>
        <v/>
      </c>
      <c r="I1373" s="138" t="str">
        <f t="shared" si="66"/>
        <v/>
      </c>
      <c r="J1373" s="138"/>
      <c r="K1373" s="138" t="str">
        <v/>
      </c>
      <c r="L1373" s="138" t="str">
        <v/>
      </c>
      <c r="M1373" s="138"/>
      <c r="N1373" s="138" t="str">
        <v/>
      </c>
      <c r="O1373" s="138" t="str">
        <v/>
      </c>
      <c r="P1373" s="138" t="str">
        <v/>
      </c>
      <c r="Q1373" s="138" t="str">
        <f t="shared" si="67"/>
        <v/>
      </c>
      <c r="R1373" s="138" t="str">
        <f t="shared" si="68"/>
        <v/>
      </c>
      <c r="S1373" s="138" t="str" cm="1">
        <f t="array" ref="S1373">IF(ISBLANK(INDEX('Infraestruturas Recolha'!$BB$31:$BB$105,INT((ROWS($B$1:B22)-1)/1)+1,MOD(ROWS($B$1:B22)-1,1)+1)),"",INDEX('Infraestruturas Recolha'!$BB$31:$BB$105,INT((ROWS($B$1:B22)-1)/1)+1,MOD(ROWS($B$1:B22)-1,1)+1))</f>
        <v/>
      </c>
      <c r="T1373" s="138" t="str">
        <f>IF(OR(L1373="",'Infraestruturas Recolha'!$AX$108="",'Infraestruturas Recolha'!$AX$108="(máximo 300 carateres)"),"",'Infraestruturas Recolha'!$AX$108)</f>
        <v/>
      </c>
    </row>
    <row r="1374" spans="1:20">
      <c r="A1374" s="24" t="str">
        <f>IF(I1374="","",IF(OR('Identificação da EG'!$B$7=0,'Identificação da EG'!$B$7=""),"",Capa!$C$10))</f>
        <v/>
      </c>
      <c r="B1374" s="24" t="str">
        <f>IF(I1374="","",IF(OR('Identificação da EG'!$B$7=0,'Identificação da EG'!$B$7=""),"",'Identificação da EG'!$B$7))</f>
        <v/>
      </c>
      <c r="C1374" s="24" t="str">
        <f>IF(I1374="","",IF(B1374="","",VLOOKUP(B1374,Auxiliar!$DK$23:$DL$45,2,0)))</f>
        <v/>
      </c>
      <c r="D1374" s="24" t="str">
        <f>IF(I1374="","",IF(OR('Identificação da EG'!$B$7=0,'Identificação da EG'!$B$7=""),"","Portugal"))</f>
        <v/>
      </c>
      <c r="E1374" s="24" t="str">
        <f>IF(I1374="","",'Identificação da EG'!$C$7)</f>
        <v/>
      </c>
      <c r="F1374" s="24" t="str">
        <f>IF(I1374="","",'Identificação da EG'!$E$7)</f>
        <v/>
      </c>
      <c r="G1374" s="24" t="str">
        <f t="shared" si="64"/>
        <v/>
      </c>
      <c r="H1374" s="24" t="str">
        <f>IF(I1374="","",'Identificação da EG'!$D$7)</f>
        <v/>
      </c>
      <c r="I1374" s="138" t="str">
        <f t="shared" si="66"/>
        <v/>
      </c>
      <c r="J1374" s="138"/>
      <c r="K1374" s="138" t="str">
        <v/>
      </c>
      <c r="L1374" s="138" t="str">
        <v/>
      </c>
      <c r="M1374" s="138"/>
      <c r="N1374" s="138" t="str">
        <v/>
      </c>
      <c r="O1374" s="138" t="str">
        <v/>
      </c>
      <c r="P1374" s="138" t="str">
        <v/>
      </c>
      <c r="Q1374" s="138" t="str">
        <f t="shared" si="67"/>
        <v/>
      </c>
      <c r="R1374" s="138" t="str">
        <f t="shared" si="68"/>
        <v/>
      </c>
      <c r="S1374" s="138" t="str" cm="1">
        <f t="array" ref="S1374">IF(ISBLANK(INDEX('Infraestruturas Recolha'!$BB$31:$BB$105,INT((ROWS($B$1:B23)-1)/1)+1,MOD(ROWS($B$1:B23)-1,1)+1)),"",INDEX('Infraestruturas Recolha'!$BB$31:$BB$105,INT((ROWS($B$1:B23)-1)/1)+1,MOD(ROWS($B$1:B23)-1,1)+1))</f>
        <v/>
      </c>
      <c r="T1374" s="138" t="str">
        <f>IF(OR(L1374="",'Infraestruturas Recolha'!$AX$108="",'Infraestruturas Recolha'!$AX$108="(máximo 300 carateres)"),"",'Infraestruturas Recolha'!$AX$108)</f>
        <v/>
      </c>
    </row>
    <row r="1375" spans="1:20">
      <c r="A1375" s="24" t="str">
        <f>IF(I1375="","",IF(OR('Identificação da EG'!$B$7=0,'Identificação da EG'!$B$7=""),"",Capa!$C$10))</f>
        <v/>
      </c>
      <c r="B1375" s="24" t="str">
        <f>IF(I1375="","",IF(OR('Identificação da EG'!$B$7=0,'Identificação da EG'!$B$7=""),"",'Identificação da EG'!$B$7))</f>
        <v/>
      </c>
      <c r="C1375" s="24" t="str">
        <f>IF(I1375="","",IF(B1375="","",VLOOKUP(B1375,Auxiliar!$DK$23:$DL$45,2,0)))</f>
        <v/>
      </c>
      <c r="D1375" s="24" t="str">
        <f>IF(I1375="","",IF(OR('Identificação da EG'!$B$7=0,'Identificação da EG'!$B$7=""),"","Portugal"))</f>
        <v/>
      </c>
      <c r="E1375" s="24" t="str">
        <f>IF(I1375="","",'Identificação da EG'!$C$7)</f>
        <v/>
      </c>
      <c r="F1375" s="24" t="str">
        <f>IF(I1375="","",'Identificação da EG'!$E$7)</f>
        <v/>
      </c>
      <c r="G1375" s="24" t="str">
        <f t="shared" si="64"/>
        <v/>
      </c>
      <c r="H1375" s="24" t="str">
        <f>IF(I1375="","",'Identificação da EG'!$D$7)</f>
        <v/>
      </c>
      <c r="I1375" s="138" t="str">
        <f t="shared" si="66"/>
        <v/>
      </c>
      <c r="J1375" s="138"/>
      <c r="K1375" s="138" t="str">
        <v/>
      </c>
      <c r="L1375" s="138" t="str">
        <v/>
      </c>
      <c r="M1375" s="138"/>
      <c r="N1375" s="138" t="str">
        <v/>
      </c>
      <c r="O1375" s="138" t="str">
        <v/>
      </c>
      <c r="P1375" s="138" t="str">
        <v/>
      </c>
      <c r="Q1375" s="138" t="str">
        <f t="shared" si="67"/>
        <v/>
      </c>
      <c r="R1375" s="138" t="str">
        <f t="shared" si="68"/>
        <v/>
      </c>
      <c r="S1375" s="138" t="str" cm="1">
        <f t="array" ref="S1375">IF(ISBLANK(INDEX('Infraestruturas Recolha'!$BB$31:$BB$105,INT((ROWS($B$1:B24)-1)/1)+1,MOD(ROWS($B$1:B24)-1,1)+1)),"",INDEX('Infraestruturas Recolha'!$BB$31:$BB$105,INT((ROWS($B$1:B24)-1)/1)+1,MOD(ROWS($B$1:B24)-1,1)+1))</f>
        <v/>
      </c>
      <c r="T1375" s="138" t="str">
        <f>IF(OR(L1375="",'Infraestruturas Recolha'!$AX$108="",'Infraestruturas Recolha'!$AX$108="(máximo 300 carateres)"),"",'Infraestruturas Recolha'!$AX$108)</f>
        <v/>
      </c>
    </row>
    <row r="1376" spans="1:20">
      <c r="A1376" s="24" t="str">
        <f>IF(I1376="","",IF(OR('Identificação da EG'!$B$7=0,'Identificação da EG'!$B$7=""),"",Capa!$C$10))</f>
        <v/>
      </c>
      <c r="B1376" s="24" t="str">
        <f>IF(I1376="","",IF(OR('Identificação da EG'!$B$7=0,'Identificação da EG'!$B$7=""),"",'Identificação da EG'!$B$7))</f>
        <v/>
      </c>
      <c r="C1376" s="24" t="str">
        <f>IF(I1376="","",IF(B1376="","",VLOOKUP(B1376,Auxiliar!$DK$23:$DL$45,2,0)))</f>
        <v/>
      </c>
      <c r="D1376" s="24" t="str">
        <f>IF(I1376="","",IF(OR('Identificação da EG'!$B$7=0,'Identificação da EG'!$B$7=""),"","Portugal"))</f>
        <v/>
      </c>
      <c r="E1376" s="24" t="str">
        <f>IF(I1376="","",'Identificação da EG'!$C$7)</f>
        <v/>
      </c>
      <c r="F1376" s="24" t="str">
        <f>IF(I1376="","",'Identificação da EG'!$E$7)</f>
        <v/>
      </c>
      <c r="G1376" s="24" t="str">
        <f t="shared" si="64"/>
        <v/>
      </c>
      <c r="H1376" s="24" t="str">
        <f>IF(I1376="","",'Identificação da EG'!$D$7)</f>
        <v/>
      </c>
      <c r="I1376" s="138" t="str">
        <f t="shared" si="66"/>
        <v/>
      </c>
      <c r="J1376" s="138"/>
      <c r="K1376" s="138" t="str">
        <v/>
      </c>
      <c r="L1376" s="138" t="str">
        <v/>
      </c>
      <c r="M1376" s="138"/>
      <c r="N1376" s="138" t="str">
        <v/>
      </c>
      <c r="O1376" s="138" t="str">
        <v/>
      </c>
      <c r="P1376" s="138" t="str">
        <v/>
      </c>
      <c r="Q1376" s="138" t="str">
        <f t="shared" si="67"/>
        <v/>
      </c>
      <c r="R1376" s="138" t="str">
        <f t="shared" si="68"/>
        <v/>
      </c>
      <c r="S1376" s="138" t="str" cm="1">
        <f t="array" ref="S1376">IF(ISBLANK(INDEX('Infraestruturas Recolha'!$BB$31:$BB$105,INT((ROWS($B$1:B25)-1)/1)+1,MOD(ROWS($B$1:B25)-1,1)+1)),"",INDEX('Infraestruturas Recolha'!$BB$31:$BB$105,INT((ROWS($B$1:B25)-1)/1)+1,MOD(ROWS($B$1:B25)-1,1)+1))</f>
        <v/>
      </c>
      <c r="T1376" s="138" t="str">
        <f>IF(OR(L1376="",'Infraestruturas Recolha'!$AX$108="",'Infraestruturas Recolha'!$AX$108="(máximo 300 carateres)"),"",'Infraestruturas Recolha'!$AX$108)</f>
        <v/>
      </c>
    </row>
    <row r="1377" spans="1:20">
      <c r="A1377" s="24" t="str">
        <f>IF(I1377="","",IF(OR('Identificação da EG'!$B$7=0,'Identificação da EG'!$B$7=""),"",Capa!$C$10))</f>
        <v/>
      </c>
      <c r="B1377" s="24" t="str">
        <f>IF(I1377="","",IF(OR('Identificação da EG'!$B$7=0,'Identificação da EG'!$B$7=""),"",'Identificação da EG'!$B$7))</f>
        <v/>
      </c>
      <c r="C1377" s="24" t="str">
        <f>IF(I1377="","",IF(B1377="","",VLOOKUP(B1377,Auxiliar!$DK$23:$DL$45,2,0)))</f>
        <v/>
      </c>
      <c r="D1377" s="24" t="str">
        <f>IF(I1377="","",IF(OR('Identificação da EG'!$B$7=0,'Identificação da EG'!$B$7=""),"","Portugal"))</f>
        <v/>
      </c>
      <c r="E1377" s="24" t="str">
        <f>IF(I1377="","",'Identificação da EG'!$C$7)</f>
        <v/>
      </c>
      <c r="F1377" s="24" t="str">
        <f>IF(I1377="","",'Identificação da EG'!$E$7)</f>
        <v/>
      </c>
      <c r="G1377" s="24" t="str">
        <f t="shared" si="64"/>
        <v/>
      </c>
      <c r="H1377" s="24" t="str">
        <f>IF(I1377="","",'Identificação da EG'!$D$7)</f>
        <v/>
      </c>
      <c r="I1377" s="138" t="str">
        <f t="shared" si="66"/>
        <v/>
      </c>
      <c r="J1377" s="138"/>
      <c r="K1377" s="138" t="str">
        <v/>
      </c>
      <c r="L1377" s="138" t="str">
        <v/>
      </c>
      <c r="M1377" s="138"/>
      <c r="N1377" s="138" t="str">
        <v/>
      </c>
      <c r="O1377" s="138" t="str">
        <v/>
      </c>
      <c r="P1377" s="138" t="str">
        <v/>
      </c>
      <c r="Q1377" s="138" t="str">
        <f t="shared" si="67"/>
        <v/>
      </c>
      <c r="R1377" s="138" t="str">
        <f t="shared" si="68"/>
        <v/>
      </c>
      <c r="S1377" s="138" t="str" cm="1">
        <f t="array" ref="S1377">IF(ISBLANK(INDEX('Infraestruturas Recolha'!$BB$31:$BB$105,INT((ROWS($B$1:B26)-1)/1)+1,MOD(ROWS($B$1:B26)-1,1)+1)),"",INDEX('Infraestruturas Recolha'!$BB$31:$BB$105,INT((ROWS($B$1:B26)-1)/1)+1,MOD(ROWS($B$1:B26)-1,1)+1))</f>
        <v/>
      </c>
      <c r="T1377" s="138" t="str">
        <f>IF(OR(L1377="",'Infraestruturas Recolha'!$AX$108="",'Infraestruturas Recolha'!$AX$108="(máximo 300 carateres)"),"",'Infraestruturas Recolha'!$AX$108)</f>
        <v/>
      </c>
    </row>
    <row r="1378" spans="1:20">
      <c r="A1378" s="24" t="str">
        <f>IF(I1378="","",IF(OR('Identificação da EG'!$B$7=0,'Identificação da EG'!$B$7=""),"",Capa!$C$10))</f>
        <v/>
      </c>
      <c r="B1378" s="24" t="str">
        <f>IF(I1378="","",IF(OR('Identificação da EG'!$B$7=0,'Identificação da EG'!$B$7=""),"",'Identificação da EG'!$B$7))</f>
        <v/>
      </c>
      <c r="C1378" s="24" t="str">
        <f>IF(I1378="","",IF(B1378="","",VLOOKUP(B1378,Auxiliar!$DK$23:$DL$45,2,0)))</f>
        <v/>
      </c>
      <c r="D1378" s="24" t="str">
        <f>IF(I1378="","",IF(OR('Identificação da EG'!$B$7=0,'Identificação da EG'!$B$7=""),"","Portugal"))</f>
        <v/>
      </c>
      <c r="E1378" s="24" t="str">
        <f>IF(I1378="","",'Identificação da EG'!$C$7)</f>
        <v/>
      </c>
      <c r="F1378" s="24" t="str">
        <f>IF(I1378="","",'Identificação da EG'!$E$7)</f>
        <v/>
      </c>
      <c r="G1378" s="24" t="str">
        <f t="shared" si="64"/>
        <v/>
      </c>
      <c r="H1378" s="24" t="str">
        <f>IF(I1378="","",'Identificação da EG'!$D$7)</f>
        <v/>
      </c>
      <c r="I1378" s="138" t="str">
        <f t="shared" si="66"/>
        <v/>
      </c>
      <c r="J1378" s="138"/>
      <c r="K1378" s="138" t="str">
        <v/>
      </c>
      <c r="L1378" s="138" t="str">
        <v/>
      </c>
      <c r="M1378" s="138"/>
      <c r="N1378" s="138" t="str">
        <v/>
      </c>
      <c r="O1378" s="138" t="str">
        <v/>
      </c>
      <c r="P1378" s="138" t="str">
        <v/>
      </c>
      <c r="Q1378" s="138" t="str">
        <f t="shared" si="67"/>
        <v/>
      </c>
      <c r="R1378" s="138" t="str">
        <f t="shared" si="68"/>
        <v/>
      </c>
      <c r="S1378" s="138" t="str" cm="1">
        <f t="array" ref="S1378">IF(ISBLANK(INDEX('Infraestruturas Recolha'!$BB$31:$BB$105,INT((ROWS($B$1:B27)-1)/1)+1,MOD(ROWS($B$1:B27)-1,1)+1)),"",INDEX('Infraestruturas Recolha'!$BB$31:$BB$105,INT((ROWS($B$1:B27)-1)/1)+1,MOD(ROWS($B$1:B27)-1,1)+1))</f>
        <v/>
      </c>
      <c r="T1378" s="138" t="str">
        <f>IF(OR(L1378="",'Infraestruturas Recolha'!$AX$108="",'Infraestruturas Recolha'!$AX$108="(máximo 300 carateres)"),"",'Infraestruturas Recolha'!$AX$108)</f>
        <v/>
      </c>
    </row>
    <row r="1379" spans="1:20">
      <c r="A1379" s="24" t="str">
        <f>IF(I1379="","",IF(OR('Identificação da EG'!$B$7=0,'Identificação da EG'!$B$7=""),"",Capa!$C$10))</f>
        <v/>
      </c>
      <c r="B1379" s="24" t="str">
        <f>IF(I1379="","",IF(OR('Identificação da EG'!$B$7=0,'Identificação da EG'!$B$7=""),"",'Identificação da EG'!$B$7))</f>
        <v/>
      </c>
      <c r="C1379" s="24" t="str">
        <f>IF(I1379="","",IF(B1379="","",VLOOKUP(B1379,Auxiliar!$DK$23:$DL$45,2,0)))</f>
        <v/>
      </c>
      <c r="D1379" s="24" t="str">
        <f>IF(I1379="","",IF(OR('Identificação da EG'!$B$7=0,'Identificação da EG'!$B$7=""),"","Portugal"))</f>
        <v/>
      </c>
      <c r="E1379" s="24" t="str">
        <f>IF(I1379="","",'Identificação da EG'!$C$7)</f>
        <v/>
      </c>
      <c r="F1379" s="24" t="str">
        <f>IF(I1379="","",'Identificação da EG'!$E$7)</f>
        <v/>
      </c>
      <c r="G1379" s="24" t="str">
        <f t="shared" si="64"/>
        <v/>
      </c>
      <c r="H1379" s="24" t="str">
        <f>IF(I1379="","",'Identificação da EG'!$D$7)</f>
        <v/>
      </c>
      <c r="I1379" s="138" t="str">
        <f t="shared" si="66"/>
        <v/>
      </c>
      <c r="J1379" s="138"/>
      <c r="K1379" s="138" t="str">
        <v/>
      </c>
      <c r="L1379" s="138" t="str">
        <v/>
      </c>
      <c r="M1379" s="138"/>
      <c r="N1379" s="138" t="str">
        <v/>
      </c>
      <c r="O1379" s="138" t="str">
        <v/>
      </c>
      <c r="P1379" s="138" t="str">
        <v/>
      </c>
      <c r="Q1379" s="138" t="str">
        <f t="shared" si="67"/>
        <v/>
      </c>
      <c r="R1379" s="138" t="str">
        <f t="shared" si="68"/>
        <v/>
      </c>
      <c r="S1379" s="138" t="str" cm="1">
        <f t="array" ref="S1379">IF(ISBLANK(INDEX('Infraestruturas Recolha'!$BB$31:$BB$105,INT((ROWS($B$1:B28)-1)/1)+1,MOD(ROWS($B$1:B28)-1,1)+1)),"",INDEX('Infraestruturas Recolha'!$BB$31:$BB$105,INT((ROWS($B$1:B28)-1)/1)+1,MOD(ROWS($B$1:B28)-1,1)+1))</f>
        <v/>
      </c>
      <c r="T1379" s="138" t="str">
        <f>IF(OR(L1379="",'Infraestruturas Recolha'!$AX$108="",'Infraestruturas Recolha'!$AX$108="(máximo 300 carateres)"),"",'Infraestruturas Recolha'!$AX$108)</f>
        <v/>
      </c>
    </row>
    <row r="1380" spans="1:20">
      <c r="A1380" s="24" t="str">
        <f>IF(I1380="","",IF(OR('Identificação da EG'!$B$7=0,'Identificação da EG'!$B$7=""),"",Capa!$C$10))</f>
        <v/>
      </c>
      <c r="B1380" s="24" t="str">
        <f>IF(I1380="","",IF(OR('Identificação da EG'!$B$7=0,'Identificação da EG'!$B$7=""),"",'Identificação da EG'!$B$7))</f>
        <v/>
      </c>
      <c r="C1380" s="24" t="str">
        <f>IF(I1380="","",IF(B1380="","",VLOOKUP(B1380,Auxiliar!$DK$23:$DL$45,2,0)))</f>
        <v/>
      </c>
      <c r="D1380" s="24" t="str">
        <f>IF(I1380="","",IF(OR('Identificação da EG'!$B$7=0,'Identificação da EG'!$B$7=""),"","Portugal"))</f>
        <v/>
      </c>
      <c r="E1380" s="24" t="str">
        <f>IF(I1380="","",'Identificação da EG'!$C$7)</f>
        <v/>
      </c>
      <c r="F1380" s="24" t="str">
        <f>IF(I1380="","",'Identificação da EG'!$E$7)</f>
        <v/>
      </c>
      <c r="G1380" s="24" t="str">
        <f t="shared" si="64"/>
        <v/>
      </c>
      <c r="H1380" s="24" t="str">
        <f>IF(I1380="","",'Identificação da EG'!$D$7)</f>
        <v/>
      </c>
      <c r="I1380" s="138" t="str">
        <f t="shared" si="66"/>
        <v/>
      </c>
      <c r="J1380" s="138"/>
      <c r="K1380" s="138" t="str">
        <v/>
      </c>
      <c r="L1380" s="138" t="str">
        <v/>
      </c>
      <c r="M1380" s="138"/>
      <c r="N1380" s="138" t="str">
        <v/>
      </c>
      <c r="O1380" s="138" t="str">
        <v/>
      </c>
      <c r="P1380" s="138" t="str">
        <v/>
      </c>
      <c r="Q1380" s="138" t="str">
        <f t="shared" si="67"/>
        <v/>
      </c>
      <c r="R1380" s="138" t="str">
        <f t="shared" si="68"/>
        <v/>
      </c>
      <c r="S1380" s="138" t="str" cm="1">
        <f t="array" ref="S1380">IF(ISBLANK(INDEX('Infraestruturas Recolha'!$BB$31:$BB$105,INT((ROWS($B$1:B29)-1)/1)+1,MOD(ROWS($B$1:B29)-1,1)+1)),"",INDEX('Infraestruturas Recolha'!$BB$31:$BB$105,INT((ROWS($B$1:B29)-1)/1)+1,MOD(ROWS($B$1:B29)-1,1)+1))</f>
        <v/>
      </c>
      <c r="T1380" s="138" t="str">
        <f>IF(OR(L1380="",'Infraestruturas Recolha'!$AX$108="",'Infraestruturas Recolha'!$AX$108="(máximo 300 carateres)"),"",'Infraestruturas Recolha'!$AX$108)</f>
        <v/>
      </c>
    </row>
    <row r="1381" spans="1:20">
      <c r="A1381" s="24" t="str">
        <f>IF(I1381="","",IF(OR('Identificação da EG'!$B$7=0,'Identificação da EG'!$B$7=""),"",Capa!$C$10))</f>
        <v/>
      </c>
      <c r="B1381" s="24" t="str">
        <f>IF(I1381="","",IF(OR('Identificação da EG'!$B$7=0,'Identificação da EG'!$B$7=""),"",'Identificação da EG'!$B$7))</f>
        <v/>
      </c>
      <c r="C1381" s="24" t="str">
        <f>IF(I1381="","",IF(B1381="","",VLOOKUP(B1381,Auxiliar!$DK$23:$DL$45,2,0)))</f>
        <v/>
      </c>
      <c r="D1381" s="24" t="str">
        <f>IF(I1381="","",IF(OR('Identificação da EG'!$B$7=0,'Identificação da EG'!$B$7=""),"","Portugal"))</f>
        <v/>
      </c>
      <c r="E1381" s="24" t="str">
        <f>IF(I1381="","",'Identificação da EG'!$C$7)</f>
        <v/>
      </c>
      <c r="F1381" s="24" t="str">
        <f>IF(I1381="","",'Identificação da EG'!$E$7)</f>
        <v/>
      </c>
      <c r="G1381" s="24" t="str">
        <f t="shared" si="64"/>
        <v/>
      </c>
      <c r="H1381" s="24" t="str">
        <f>IF(I1381="","",'Identificação da EG'!$D$7)</f>
        <v/>
      </c>
      <c r="I1381" s="138" t="str">
        <f t="shared" si="66"/>
        <v/>
      </c>
      <c r="J1381" s="138"/>
      <c r="K1381" s="138" t="str">
        <v/>
      </c>
      <c r="L1381" s="138" t="str">
        <v/>
      </c>
      <c r="M1381" s="138"/>
      <c r="N1381" s="138" t="str">
        <v/>
      </c>
      <c r="O1381" s="138" t="str">
        <v/>
      </c>
      <c r="P1381" s="138" t="str">
        <v/>
      </c>
      <c r="Q1381" s="138" t="str">
        <f t="shared" si="67"/>
        <v/>
      </c>
      <c r="R1381" s="138" t="str">
        <f t="shared" si="68"/>
        <v/>
      </c>
      <c r="S1381" s="138" t="str" cm="1">
        <f t="array" ref="S1381">IF(ISBLANK(INDEX('Infraestruturas Recolha'!$BB$31:$BB$105,INT((ROWS($B$1:B30)-1)/1)+1,MOD(ROWS($B$1:B30)-1,1)+1)),"",INDEX('Infraestruturas Recolha'!$BB$31:$BB$105,INT((ROWS($B$1:B30)-1)/1)+1,MOD(ROWS($B$1:B30)-1,1)+1))</f>
        <v/>
      </c>
      <c r="T1381" s="138" t="str">
        <f>IF(OR(L1381="",'Infraestruturas Recolha'!$AX$108="",'Infraestruturas Recolha'!$AX$108="(máximo 300 carateres)"),"",'Infraestruturas Recolha'!$AX$108)</f>
        <v/>
      </c>
    </row>
    <row r="1382" spans="1:20">
      <c r="A1382" s="24" t="str">
        <f>IF(I1382="","",IF(OR('Identificação da EG'!$B$7=0,'Identificação da EG'!$B$7=""),"",Capa!$C$10))</f>
        <v/>
      </c>
      <c r="B1382" s="24" t="str">
        <f>IF(I1382="","",IF(OR('Identificação da EG'!$B$7=0,'Identificação da EG'!$B$7=""),"",'Identificação da EG'!$B$7))</f>
        <v/>
      </c>
      <c r="C1382" s="24" t="str">
        <f>IF(I1382="","",IF(B1382="","",VLOOKUP(B1382,Auxiliar!$DK$23:$DL$45,2,0)))</f>
        <v/>
      </c>
      <c r="D1382" s="24" t="str">
        <f>IF(I1382="","",IF(OR('Identificação da EG'!$B$7=0,'Identificação da EG'!$B$7=""),"","Portugal"))</f>
        <v/>
      </c>
      <c r="E1382" s="24" t="str">
        <f>IF(I1382="","",'Identificação da EG'!$C$7)</f>
        <v/>
      </c>
      <c r="F1382" s="24" t="str">
        <f>IF(I1382="","",'Identificação da EG'!$E$7)</f>
        <v/>
      </c>
      <c r="G1382" s="24" t="str">
        <f t="shared" si="64"/>
        <v/>
      </c>
      <c r="H1382" s="24" t="str">
        <f>IF(I1382="","",'Identificação da EG'!$D$7)</f>
        <v/>
      </c>
      <c r="I1382" s="138" t="str">
        <f t="shared" si="66"/>
        <v/>
      </c>
      <c r="J1382" s="138"/>
      <c r="K1382" s="138" t="str">
        <v/>
      </c>
      <c r="L1382" s="138" t="str">
        <v/>
      </c>
      <c r="M1382" s="138"/>
      <c r="N1382" s="138" t="str">
        <v/>
      </c>
      <c r="O1382" s="138" t="str">
        <v/>
      </c>
      <c r="P1382" s="138" t="str">
        <v/>
      </c>
      <c r="Q1382" s="138" t="str">
        <f t="shared" si="67"/>
        <v/>
      </c>
      <c r="R1382" s="138" t="str">
        <f t="shared" si="68"/>
        <v/>
      </c>
      <c r="S1382" s="138" t="str" cm="1">
        <f t="array" ref="S1382">IF(ISBLANK(INDEX('Infraestruturas Recolha'!$BB$31:$BB$105,INT((ROWS($B$1:B31)-1)/1)+1,MOD(ROWS($B$1:B31)-1,1)+1)),"",INDEX('Infraestruturas Recolha'!$BB$31:$BB$105,INT((ROWS($B$1:B31)-1)/1)+1,MOD(ROWS($B$1:B31)-1,1)+1))</f>
        <v/>
      </c>
      <c r="T1382" s="138" t="str">
        <f>IF(OR(L1382="",'Infraestruturas Recolha'!$AX$108="",'Infraestruturas Recolha'!$AX$108="(máximo 300 carateres)"),"",'Infraestruturas Recolha'!$AX$108)</f>
        <v/>
      </c>
    </row>
    <row r="1383" spans="1:20">
      <c r="A1383" s="24" t="str">
        <f>IF(I1383="","",IF(OR('Identificação da EG'!$B$7=0,'Identificação da EG'!$B$7=""),"",Capa!$C$10))</f>
        <v/>
      </c>
      <c r="B1383" s="24" t="str">
        <f>IF(I1383="","",IF(OR('Identificação da EG'!$B$7=0,'Identificação da EG'!$B$7=""),"",'Identificação da EG'!$B$7))</f>
        <v/>
      </c>
      <c r="C1383" s="24" t="str">
        <f>IF(I1383="","",IF(B1383="","",VLOOKUP(B1383,Auxiliar!$DK$23:$DL$45,2,0)))</f>
        <v/>
      </c>
      <c r="D1383" s="24" t="str">
        <f>IF(I1383="","",IF(OR('Identificação da EG'!$B$7=0,'Identificação da EG'!$B$7=""),"","Portugal"))</f>
        <v/>
      </c>
      <c r="E1383" s="24" t="str">
        <f>IF(I1383="","",'Identificação da EG'!$C$7)</f>
        <v/>
      </c>
      <c r="F1383" s="24" t="str">
        <f>IF(I1383="","",'Identificação da EG'!$E$7)</f>
        <v/>
      </c>
      <c r="G1383" s="24" t="str">
        <f t="shared" si="64"/>
        <v/>
      </c>
      <c r="H1383" s="24" t="str">
        <f>IF(I1383="","",'Identificação da EG'!$D$7)</f>
        <v/>
      </c>
      <c r="I1383" s="138" t="str">
        <f t="shared" si="66"/>
        <v/>
      </c>
      <c r="J1383" s="138"/>
      <c r="K1383" s="138" t="str">
        <v/>
      </c>
      <c r="L1383" s="138" t="str">
        <v/>
      </c>
      <c r="M1383" s="138"/>
      <c r="N1383" s="138" t="str">
        <v/>
      </c>
      <c r="O1383" s="138" t="str">
        <v/>
      </c>
      <c r="P1383" s="138" t="str">
        <v/>
      </c>
      <c r="Q1383" s="138" t="str">
        <f t="shared" si="67"/>
        <v/>
      </c>
      <c r="R1383" s="138" t="str">
        <f t="shared" si="68"/>
        <v/>
      </c>
      <c r="S1383" s="138" t="str" cm="1">
        <f t="array" ref="S1383">IF(ISBLANK(INDEX('Infraestruturas Recolha'!$BB$31:$BB$105,INT((ROWS($B$1:B32)-1)/1)+1,MOD(ROWS($B$1:B32)-1,1)+1)),"",INDEX('Infraestruturas Recolha'!$BB$31:$BB$105,INT((ROWS($B$1:B32)-1)/1)+1,MOD(ROWS($B$1:B32)-1,1)+1))</f>
        <v/>
      </c>
      <c r="T1383" s="138" t="str">
        <f>IF(OR(L1383="",'Infraestruturas Recolha'!$AX$108="",'Infraestruturas Recolha'!$AX$108="(máximo 300 carateres)"),"",'Infraestruturas Recolha'!$AX$108)</f>
        <v/>
      </c>
    </row>
    <row r="1384" spans="1:20">
      <c r="A1384" s="24" t="str">
        <f>IF(I1384="","",IF(OR('Identificação da EG'!$B$7=0,'Identificação da EG'!$B$7=""),"",Capa!$C$10))</f>
        <v/>
      </c>
      <c r="B1384" s="24" t="str">
        <f>IF(I1384="","",IF(OR('Identificação da EG'!$B$7=0,'Identificação da EG'!$B$7=""),"",'Identificação da EG'!$B$7))</f>
        <v/>
      </c>
      <c r="C1384" s="24" t="str">
        <f>IF(I1384="","",IF(B1384="","",VLOOKUP(B1384,Auxiliar!$DK$23:$DL$45,2,0)))</f>
        <v/>
      </c>
      <c r="D1384" s="24" t="str">
        <f>IF(I1384="","",IF(OR('Identificação da EG'!$B$7=0,'Identificação da EG'!$B$7=""),"","Portugal"))</f>
        <v/>
      </c>
      <c r="E1384" s="24" t="str">
        <f>IF(I1384="","",'Identificação da EG'!$C$7)</f>
        <v/>
      </c>
      <c r="F1384" s="24" t="str">
        <f>IF(I1384="","",'Identificação da EG'!$E$7)</f>
        <v/>
      </c>
      <c r="G1384" s="24" t="str">
        <f t="shared" si="64"/>
        <v/>
      </c>
      <c r="H1384" s="24" t="str">
        <f>IF(I1384="","",'Identificação da EG'!$D$7)</f>
        <v/>
      </c>
      <c r="I1384" s="138" t="str">
        <f t="shared" si="66"/>
        <v/>
      </c>
      <c r="J1384" s="138"/>
      <c r="K1384" s="138" t="str">
        <v/>
      </c>
      <c r="L1384" s="138" t="str">
        <v/>
      </c>
      <c r="M1384" s="138"/>
      <c r="N1384" s="138" t="str">
        <v/>
      </c>
      <c r="O1384" s="138" t="str">
        <v/>
      </c>
      <c r="P1384" s="138" t="str">
        <v/>
      </c>
      <c r="Q1384" s="138" t="str">
        <f t="shared" si="67"/>
        <v/>
      </c>
      <c r="R1384" s="138" t="str">
        <f t="shared" si="68"/>
        <v/>
      </c>
      <c r="S1384" s="138" t="str" cm="1">
        <f t="array" ref="S1384">IF(ISBLANK(INDEX('Infraestruturas Recolha'!$BB$31:$BB$105,INT((ROWS($B$1:B33)-1)/1)+1,MOD(ROWS($B$1:B33)-1,1)+1)),"",INDEX('Infraestruturas Recolha'!$BB$31:$BB$105,INT((ROWS($B$1:B33)-1)/1)+1,MOD(ROWS($B$1:B33)-1,1)+1))</f>
        <v/>
      </c>
      <c r="T1384" s="138" t="str">
        <f>IF(OR(L1384="",'Infraestruturas Recolha'!$AX$108="",'Infraestruturas Recolha'!$AX$108="(máximo 300 carateres)"),"",'Infraestruturas Recolha'!$AX$108)</f>
        <v/>
      </c>
    </row>
    <row r="1385" spans="1:20">
      <c r="A1385" s="24" t="str">
        <f>IF(I1385="","",IF(OR('Identificação da EG'!$B$7=0,'Identificação da EG'!$B$7=""),"",Capa!$C$10))</f>
        <v/>
      </c>
      <c r="B1385" s="24" t="str">
        <f>IF(I1385="","",IF(OR('Identificação da EG'!$B$7=0,'Identificação da EG'!$B$7=""),"",'Identificação da EG'!$B$7))</f>
        <v/>
      </c>
      <c r="C1385" s="24" t="str">
        <f>IF(I1385="","",IF(B1385="","",VLOOKUP(B1385,Auxiliar!$DK$23:$DL$45,2,0)))</f>
        <v/>
      </c>
      <c r="D1385" s="24" t="str">
        <f>IF(I1385="","",IF(OR('Identificação da EG'!$B$7=0,'Identificação da EG'!$B$7=""),"","Portugal"))</f>
        <v/>
      </c>
      <c r="E1385" s="24" t="str">
        <f>IF(I1385="","",'Identificação da EG'!$C$7)</f>
        <v/>
      </c>
      <c r="F1385" s="24" t="str">
        <f>IF(I1385="","",'Identificação da EG'!$E$7)</f>
        <v/>
      </c>
      <c r="G1385" s="24" t="str">
        <f t="shared" si="64"/>
        <v/>
      </c>
      <c r="H1385" s="24" t="str">
        <f>IF(I1385="","",'Identificação da EG'!$D$7)</f>
        <v/>
      </c>
      <c r="I1385" s="138" t="str">
        <f t="shared" si="66"/>
        <v/>
      </c>
      <c r="J1385" s="138"/>
      <c r="K1385" s="138" t="str">
        <v/>
      </c>
      <c r="L1385" s="138" t="str">
        <v/>
      </c>
      <c r="M1385" s="138"/>
      <c r="N1385" s="138" t="str">
        <v/>
      </c>
      <c r="O1385" s="138" t="str">
        <v/>
      </c>
      <c r="P1385" s="138" t="str">
        <v/>
      </c>
      <c r="Q1385" s="138" t="str">
        <f t="shared" si="67"/>
        <v/>
      </c>
      <c r="R1385" s="138" t="str">
        <f t="shared" si="68"/>
        <v/>
      </c>
      <c r="S1385" s="138" t="str" cm="1">
        <f t="array" ref="S1385">IF(ISBLANK(INDEX('Infraestruturas Recolha'!$BB$31:$BB$105,INT((ROWS($B$1:B34)-1)/1)+1,MOD(ROWS($B$1:B34)-1,1)+1)),"",INDEX('Infraestruturas Recolha'!$BB$31:$BB$105,INT((ROWS($B$1:B34)-1)/1)+1,MOD(ROWS($B$1:B34)-1,1)+1))</f>
        <v/>
      </c>
      <c r="T1385" s="138" t="str">
        <f>IF(OR(L1385="",'Infraestruturas Recolha'!$AX$108="",'Infraestruturas Recolha'!$AX$108="(máximo 300 carateres)"),"",'Infraestruturas Recolha'!$AX$108)</f>
        <v/>
      </c>
    </row>
    <row r="1386" spans="1:20">
      <c r="A1386" s="24" t="str">
        <f>IF(I1386="","",IF(OR('Identificação da EG'!$B$7=0,'Identificação da EG'!$B$7=""),"",Capa!$C$10))</f>
        <v/>
      </c>
      <c r="B1386" s="24" t="str">
        <f>IF(I1386="","",IF(OR('Identificação da EG'!$B$7=0,'Identificação da EG'!$B$7=""),"",'Identificação da EG'!$B$7))</f>
        <v/>
      </c>
      <c r="C1386" s="24" t="str">
        <f>IF(I1386="","",IF(B1386="","",VLOOKUP(B1386,Auxiliar!$DK$23:$DL$45,2,0)))</f>
        <v/>
      </c>
      <c r="D1386" s="24" t="str">
        <f>IF(I1386="","",IF(OR('Identificação da EG'!$B$7=0,'Identificação da EG'!$B$7=""),"","Portugal"))</f>
        <v/>
      </c>
      <c r="E1386" s="24" t="str">
        <f>IF(I1386="","",'Identificação da EG'!$C$7)</f>
        <v/>
      </c>
      <c r="F1386" s="24" t="str">
        <f>IF(I1386="","",'Identificação da EG'!$E$7)</f>
        <v/>
      </c>
      <c r="G1386" s="24" t="str">
        <f t="shared" si="64"/>
        <v/>
      </c>
      <c r="H1386" s="24" t="str">
        <f>IF(I1386="","",'Identificação da EG'!$D$7)</f>
        <v/>
      </c>
      <c r="I1386" s="138" t="str">
        <f t="shared" si="66"/>
        <v/>
      </c>
      <c r="J1386" s="138"/>
      <c r="K1386" s="138" t="str">
        <v/>
      </c>
      <c r="L1386" s="138" t="str">
        <v/>
      </c>
      <c r="M1386" s="138"/>
      <c r="N1386" s="138" t="str">
        <v/>
      </c>
      <c r="O1386" s="138" t="str">
        <v/>
      </c>
      <c r="P1386" s="138" t="str">
        <v/>
      </c>
      <c r="Q1386" s="138" t="str">
        <f t="shared" si="67"/>
        <v/>
      </c>
      <c r="R1386" s="138" t="str">
        <f t="shared" si="68"/>
        <v/>
      </c>
      <c r="S1386" s="138" t="str" cm="1">
        <f t="array" ref="S1386">IF(ISBLANK(INDEX('Infraestruturas Recolha'!$BB$31:$BB$105,INT((ROWS($B$1:B35)-1)/1)+1,MOD(ROWS($B$1:B35)-1,1)+1)),"",INDEX('Infraestruturas Recolha'!$BB$31:$BB$105,INT((ROWS($B$1:B35)-1)/1)+1,MOD(ROWS($B$1:B35)-1,1)+1))</f>
        <v/>
      </c>
      <c r="T1386" s="138" t="str">
        <f>IF(OR(L1386="",'Infraestruturas Recolha'!$AX$108="",'Infraestruturas Recolha'!$AX$108="(máximo 300 carateres)"),"",'Infraestruturas Recolha'!$AX$108)</f>
        <v/>
      </c>
    </row>
    <row r="1387" spans="1:20">
      <c r="A1387" s="24" t="str">
        <f>IF(I1387="","",IF(OR('Identificação da EG'!$B$7=0,'Identificação da EG'!$B$7=""),"",Capa!$C$10))</f>
        <v/>
      </c>
      <c r="B1387" s="24" t="str">
        <f>IF(I1387="","",IF(OR('Identificação da EG'!$B$7=0,'Identificação da EG'!$B$7=""),"",'Identificação da EG'!$B$7))</f>
        <v/>
      </c>
      <c r="C1387" s="24" t="str">
        <f>IF(I1387="","",IF(B1387="","",VLOOKUP(B1387,Auxiliar!$DK$23:$DL$45,2,0)))</f>
        <v/>
      </c>
      <c r="D1387" s="24" t="str">
        <f>IF(I1387="","",IF(OR('Identificação da EG'!$B$7=0,'Identificação da EG'!$B$7=""),"","Portugal"))</f>
        <v/>
      </c>
      <c r="E1387" s="24" t="str">
        <f>IF(I1387="","",'Identificação da EG'!$C$7)</f>
        <v/>
      </c>
      <c r="F1387" s="24" t="str">
        <f>IF(I1387="","",'Identificação da EG'!$E$7)</f>
        <v/>
      </c>
      <c r="G1387" s="24" t="str">
        <f t="shared" si="64"/>
        <v/>
      </c>
      <c r="H1387" s="24" t="str">
        <f>IF(I1387="","",'Identificação da EG'!$D$7)</f>
        <v/>
      </c>
      <c r="I1387" s="138" t="str">
        <f t="shared" si="66"/>
        <v/>
      </c>
      <c r="J1387" s="138"/>
      <c r="K1387" s="138" t="str">
        <v/>
      </c>
      <c r="L1387" s="138" t="str">
        <v/>
      </c>
      <c r="M1387" s="138"/>
      <c r="N1387" s="138" t="str">
        <v/>
      </c>
      <c r="O1387" s="138" t="str">
        <v/>
      </c>
      <c r="P1387" s="138" t="str">
        <v/>
      </c>
      <c r="Q1387" s="138" t="str">
        <f t="shared" si="67"/>
        <v/>
      </c>
      <c r="R1387" s="138" t="str">
        <f t="shared" si="68"/>
        <v/>
      </c>
      <c r="S1387" s="138" t="str" cm="1">
        <f t="array" ref="S1387">IF(ISBLANK(INDEX('Infraestruturas Recolha'!$BB$31:$BB$105,INT((ROWS($B$1:B36)-1)/1)+1,MOD(ROWS($B$1:B36)-1,1)+1)),"",INDEX('Infraestruturas Recolha'!$BB$31:$BB$105,INT((ROWS($B$1:B36)-1)/1)+1,MOD(ROWS($B$1:B36)-1,1)+1))</f>
        <v/>
      </c>
      <c r="T1387" s="138" t="str">
        <f>IF(OR(L1387="",'Infraestruturas Recolha'!$AX$108="",'Infraestruturas Recolha'!$AX$108="(máximo 300 carateres)"),"",'Infraestruturas Recolha'!$AX$108)</f>
        <v/>
      </c>
    </row>
    <row r="1388" spans="1:20">
      <c r="A1388" s="24" t="str">
        <f>IF(I1388="","",IF(OR('Identificação da EG'!$B$7=0,'Identificação da EG'!$B$7=""),"",Capa!$C$10))</f>
        <v/>
      </c>
      <c r="B1388" s="24" t="str">
        <f>IF(I1388="","",IF(OR('Identificação da EG'!$B$7=0,'Identificação da EG'!$B$7=""),"",'Identificação da EG'!$B$7))</f>
        <v/>
      </c>
      <c r="C1388" s="24" t="str">
        <f>IF(I1388="","",IF(B1388="","",VLOOKUP(B1388,Auxiliar!$DK$23:$DL$45,2,0)))</f>
        <v/>
      </c>
      <c r="D1388" s="24" t="str">
        <f>IF(I1388="","",IF(OR('Identificação da EG'!$B$7=0,'Identificação da EG'!$B$7=""),"","Portugal"))</f>
        <v/>
      </c>
      <c r="E1388" s="24" t="str">
        <f>IF(I1388="","",'Identificação da EG'!$C$7)</f>
        <v/>
      </c>
      <c r="F1388" s="24" t="str">
        <f>IF(I1388="","",'Identificação da EG'!$E$7)</f>
        <v/>
      </c>
      <c r="G1388" s="24" t="str">
        <f t="shared" si="64"/>
        <v/>
      </c>
      <c r="H1388" s="24" t="str">
        <f>IF(I1388="","",'Identificação da EG'!$D$7)</f>
        <v/>
      </c>
      <c r="I1388" s="138" t="str">
        <f t="shared" si="66"/>
        <v/>
      </c>
      <c r="J1388" s="138"/>
      <c r="K1388" s="138" t="str">
        <v/>
      </c>
      <c r="L1388" s="138" t="str">
        <v/>
      </c>
      <c r="M1388" s="138"/>
      <c r="N1388" s="138" t="str">
        <v/>
      </c>
      <c r="O1388" s="138" t="str">
        <v/>
      </c>
      <c r="P1388" s="138" t="str">
        <v/>
      </c>
      <c r="Q1388" s="138" t="str">
        <f t="shared" si="67"/>
        <v/>
      </c>
      <c r="R1388" s="138" t="str">
        <f t="shared" si="68"/>
        <v/>
      </c>
      <c r="S1388" s="138" t="str" cm="1">
        <f t="array" ref="S1388">IF(ISBLANK(INDEX('Infraestruturas Recolha'!$BB$31:$BB$105,INT((ROWS($B$1:B37)-1)/1)+1,MOD(ROWS($B$1:B37)-1,1)+1)),"",INDEX('Infraestruturas Recolha'!$BB$31:$BB$105,INT((ROWS($B$1:B37)-1)/1)+1,MOD(ROWS($B$1:B37)-1,1)+1))</f>
        <v/>
      </c>
      <c r="T1388" s="138" t="str">
        <f>IF(OR(L1388="",'Infraestruturas Recolha'!$AX$108="",'Infraestruturas Recolha'!$AX$108="(máximo 300 carateres)"),"",'Infraestruturas Recolha'!$AX$108)</f>
        <v/>
      </c>
    </row>
    <row r="1389" spans="1:20">
      <c r="A1389" s="24" t="str">
        <f>IF(I1389="","",IF(OR('Identificação da EG'!$B$7=0,'Identificação da EG'!$B$7=""),"",Capa!$C$10))</f>
        <v/>
      </c>
      <c r="B1389" s="24" t="str">
        <f>IF(I1389="","",IF(OR('Identificação da EG'!$B$7=0,'Identificação da EG'!$B$7=""),"",'Identificação da EG'!$B$7))</f>
        <v/>
      </c>
      <c r="C1389" s="24" t="str">
        <f>IF(I1389="","",IF(B1389="","",VLOOKUP(B1389,Auxiliar!$DK$23:$DL$45,2,0)))</f>
        <v/>
      </c>
      <c r="D1389" s="24" t="str">
        <f>IF(I1389="","",IF(OR('Identificação da EG'!$B$7=0,'Identificação da EG'!$B$7=""),"","Portugal"))</f>
        <v/>
      </c>
      <c r="E1389" s="24" t="str">
        <f>IF(I1389="","",'Identificação da EG'!$C$7)</f>
        <v/>
      </c>
      <c r="F1389" s="24" t="str">
        <f>IF(I1389="","",'Identificação da EG'!$E$7)</f>
        <v/>
      </c>
      <c r="G1389" s="24" t="str">
        <f t="shared" si="64"/>
        <v/>
      </c>
      <c r="H1389" s="24" t="str">
        <f>IF(I1389="","",'Identificação da EG'!$D$7)</f>
        <v/>
      </c>
      <c r="I1389" s="138" t="str">
        <f t="shared" si="66"/>
        <v/>
      </c>
      <c r="J1389" s="138"/>
      <c r="K1389" s="138" t="str">
        <v/>
      </c>
      <c r="L1389" s="138" t="str">
        <v/>
      </c>
      <c r="M1389" s="138"/>
      <c r="N1389" s="138" t="str">
        <v/>
      </c>
      <c r="O1389" s="138" t="str">
        <v/>
      </c>
      <c r="P1389" s="138" t="str">
        <v/>
      </c>
      <c r="Q1389" s="138" t="str">
        <f t="shared" si="67"/>
        <v/>
      </c>
      <c r="R1389" s="138" t="str">
        <f t="shared" si="68"/>
        <v/>
      </c>
      <c r="S1389" s="138" t="str" cm="1">
        <f t="array" ref="S1389">IF(ISBLANK(INDEX('Infraestruturas Recolha'!$BB$31:$BB$105,INT((ROWS($B$1:B38)-1)/1)+1,MOD(ROWS($B$1:B38)-1,1)+1)),"",INDEX('Infraestruturas Recolha'!$BB$31:$BB$105,INT((ROWS($B$1:B38)-1)/1)+1,MOD(ROWS($B$1:B38)-1,1)+1))</f>
        <v/>
      </c>
      <c r="T1389" s="138" t="str">
        <f>IF(OR(L1389="",'Infraestruturas Recolha'!$AX$108="",'Infraestruturas Recolha'!$AX$108="(máximo 300 carateres)"),"",'Infraestruturas Recolha'!$AX$108)</f>
        <v/>
      </c>
    </row>
    <row r="1390" spans="1:20">
      <c r="A1390" s="24" t="str">
        <f>IF(I1390="","",IF(OR('Identificação da EG'!$B$7=0,'Identificação da EG'!$B$7=""),"",Capa!$C$10))</f>
        <v/>
      </c>
      <c r="B1390" s="24" t="str">
        <f>IF(I1390="","",IF(OR('Identificação da EG'!$B$7=0,'Identificação da EG'!$B$7=""),"",'Identificação da EG'!$B$7))</f>
        <v/>
      </c>
      <c r="C1390" s="24" t="str">
        <f>IF(I1390="","",IF(B1390="","",VLOOKUP(B1390,Auxiliar!$DK$23:$DL$45,2,0)))</f>
        <v/>
      </c>
      <c r="D1390" s="24" t="str">
        <f>IF(I1390="","",IF(OR('Identificação da EG'!$B$7=0,'Identificação da EG'!$B$7=""),"","Portugal"))</f>
        <v/>
      </c>
      <c r="E1390" s="24" t="str">
        <f>IF(I1390="","",'Identificação da EG'!$C$7)</f>
        <v/>
      </c>
      <c r="F1390" s="24" t="str">
        <f>IF(I1390="","",'Identificação da EG'!$E$7)</f>
        <v/>
      </c>
      <c r="G1390" s="24" t="str">
        <f t="shared" si="64"/>
        <v/>
      </c>
      <c r="H1390" s="24" t="str">
        <f>IF(I1390="","",'Identificação da EG'!$D$7)</f>
        <v/>
      </c>
      <c r="I1390" s="138" t="str">
        <f t="shared" si="66"/>
        <v/>
      </c>
      <c r="J1390" s="138"/>
      <c r="K1390" s="138" t="str">
        <v/>
      </c>
      <c r="L1390" s="138" t="str">
        <v/>
      </c>
      <c r="M1390" s="138"/>
      <c r="N1390" s="138" t="str">
        <v/>
      </c>
      <c r="O1390" s="138" t="str">
        <v/>
      </c>
      <c r="P1390" s="138" t="str">
        <v/>
      </c>
      <c r="Q1390" s="138" t="str">
        <f t="shared" si="67"/>
        <v/>
      </c>
      <c r="R1390" s="138" t="str">
        <f t="shared" si="68"/>
        <v/>
      </c>
      <c r="S1390" s="138" t="str" cm="1">
        <f t="array" ref="S1390">IF(ISBLANK(INDEX('Infraestruturas Recolha'!$BB$31:$BB$105,INT((ROWS($B$1:B39)-1)/1)+1,MOD(ROWS($B$1:B39)-1,1)+1)),"",INDEX('Infraestruturas Recolha'!$BB$31:$BB$105,INT((ROWS($B$1:B39)-1)/1)+1,MOD(ROWS($B$1:B39)-1,1)+1))</f>
        <v/>
      </c>
      <c r="T1390" s="138" t="str">
        <f>IF(OR(L1390="",'Infraestruturas Recolha'!$AX$108="",'Infraestruturas Recolha'!$AX$108="(máximo 300 carateres)"),"",'Infraestruturas Recolha'!$AX$108)</f>
        <v/>
      </c>
    </row>
    <row r="1391" spans="1:20">
      <c r="A1391" s="24" t="str">
        <f>IF(I1391="","",IF(OR('Identificação da EG'!$B$7=0,'Identificação da EG'!$B$7=""),"",Capa!$C$10))</f>
        <v/>
      </c>
      <c r="B1391" s="24" t="str">
        <f>IF(I1391="","",IF(OR('Identificação da EG'!$B$7=0,'Identificação da EG'!$B$7=""),"",'Identificação da EG'!$B$7))</f>
        <v/>
      </c>
      <c r="C1391" s="24" t="str">
        <f>IF(I1391="","",IF(B1391="","",VLOOKUP(B1391,Auxiliar!$DK$23:$DL$45,2,0)))</f>
        <v/>
      </c>
      <c r="D1391" s="24" t="str">
        <f>IF(I1391="","",IF(OR('Identificação da EG'!$B$7=0,'Identificação da EG'!$B$7=""),"","Portugal"))</f>
        <v/>
      </c>
      <c r="E1391" s="24" t="str">
        <f>IF(I1391="","",'Identificação da EG'!$C$7)</f>
        <v/>
      </c>
      <c r="F1391" s="24" t="str">
        <f>IF(I1391="","",'Identificação da EG'!$E$7)</f>
        <v/>
      </c>
      <c r="G1391" s="24" t="str">
        <f t="shared" si="64"/>
        <v/>
      </c>
      <c r="H1391" s="24" t="str">
        <f>IF(I1391="","",'Identificação da EG'!$D$7)</f>
        <v/>
      </c>
      <c r="I1391" s="138" t="str">
        <f t="shared" si="66"/>
        <v/>
      </c>
      <c r="J1391" s="138"/>
      <c r="K1391" s="138" t="str">
        <v/>
      </c>
      <c r="L1391" s="138" t="str">
        <v/>
      </c>
      <c r="M1391" s="138"/>
      <c r="N1391" s="138" t="str">
        <v/>
      </c>
      <c r="O1391" s="138" t="str">
        <v/>
      </c>
      <c r="P1391" s="138" t="str">
        <v/>
      </c>
      <c r="Q1391" s="138" t="str">
        <f t="shared" si="67"/>
        <v/>
      </c>
      <c r="R1391" s="138" t="str">
        <f t="shared" si="68"/>
        <v/>
      </c>
      <c r="S1391" s="138" t="str" cm="1">
        <f t="array" ref="S1391">IF(ISBLANK(INDEX('Infraestruturas Recolha'!$BB$31:$BB$105,INT((ROWS($B$1:B40)-1)/1)+1,MOD(ROWS($B$1:B40)-1,1)+1)),"",INDEX('Infraestruturas Recolha'!$BB$31:$BB$105,INT((ROWS($B$1:B40)-1)/1)+1,MOD(ROWS($B$1:B40)-1,1)+1))</f>
        <v/>
      </c>
      <c r="T1391" s="138" t="str">
        <f>IF(OR(L1391="",'Infraestruturas Recolha'!$AX$108="",'Infraestruturas Recolha'!$AX$108="(máximo 300 carateres)"),"",'Infraestruturas Recolha'!$AX$108)</f>
        <v/>
      </c>
    </row>
    <row r="1392" spans="1:20">
      <c r="A1392" s="24" t="str">
        <f>IF(I1392="","",IF(OR('Identificação da EG'!$B$7=0,'Identificação da EG'!$B$7=""),"",Capa!$C$10))</f>
        <v/>
      </c>
      <c r="B1392" s="24" t="str">
        <f>IF(I1392="","",IF(OR('Identificação da EG'!$B$7=0,'Identificação da EG'!$B$7=""),"",'Identificação da EG'!$B$7))</f>
        <v/>
      </c>
      <c r="C1392" s="24" t="str">
        <f>IF(I1392="","",IF(B1392="","",VLOOKUP(B1392,Auxiliar!$DK$23:$DL$45,2,0)))</f>
        <v/>
      </c>
      <c r="D1392" s="24" t="str">
        <f>IF(I1392="","",IF(OR('Identificação da EG'!$B$7=0,'Identificação da EG'!$B$7=""),"","Portugal"))</f>
        <v/>
      </c>
      <c r="E1392" s="24" t="str">
        <f>IF(I1392="","",'Identificação da EG'!$C$7)</f>
        <v/>
      </c>
      <c r="F1392" s="24" t="str">
        <f>IF(I1392="","",'Identificação da EG'!$E$7)</f>
        <v/>
      </c>
      <c r="G1392" s="24" t="str">
        <f t="shared" si="64"/>
        <v/>
      </c>
      <c r="H1392" s="24" t="str">
        <f>IF(I1392="","",'Identificação da EG'!$D$7)</f>
        <v/>
      </c>
      <c r="I1392" s="138" t="str">
        <f t="shared" si="66"/>
        <v/>
      </c>
      <c r="J1392" s="138"/>
      <c r="K1392" s="138" t="str">
        <v/>
      </c>
      <c r="L1392" s="138" t="str">
        <v/>
      </c>
      <c r="M1392" s="138"/>
      <c r="N1392" s="138" t="str">
        <v/>
      </c>
      <c r="O1392" s="138" t="str">
        <v/>
      </c>
      <c r="P1392" s="138" t="str">
        <v/>
      </c>
      <c r="Q1392" s="138" t="str">
        <f t="shared" si="67"/>
        <v/>
      </c>
      <c r="R1392" s="138" t="str">
        <f t="shared" si="68"/>
        <v/>
      </c>
      <c r="S1392" s="138" t="str" cm="1">
        <f t="array" ref="S1392">IF(ISBLANK(INDEX('Infraestruturas Recolha'!$BB$31:$BB$105,INT((ROWS($B$1:B41)-1)/1)+1,MOD(ROWS($B$1:B41)-1,1)+1)),"",INDEX('Infraestruturas Recolha'!$BB$31:$BB$105,INT((ROWS($B$1:B41)-1)/1)+1,MOD(ROWS($B$1:B41)-1,1)+1))</f>
        <v/>
      </c>
      <c r="T1392" s="138" t="str">
        <f>IF(OR(L1392="",'Infraestruturas Recolha'!$AX$108="",'Infraestruturas Recolha'!$AX$108="(máximo 300 carateres)"),"",'Infraestruturas Recolha'!$AX$108)</f>
        <v/>
      </c>
    </row>
    <row r="1393" spans="1:20">
      <c r="A1393" s="24" t="str">
        <f>IF(I1393="","",IF(OR('Identificação da EG'!$B$7=0,'Identificação da EG'!$B$7=""),"",Capa!$C$10))</f>
        <v/>
      </c>
      <c r="B1393" s="24" t="str">
        <f>IF(I1393="","",IF(OR('Identificação da EG'!$B$7=0,'Identificação da EG'!$B$7=""),"",'Identificação da EG'!$B$7))</f>
        <v/>
      </c>
      <c r="C1393" s="24" t="str">
        <f>IF(I1393="","",IF(B1393="","",VLOOKUP(B1393,Auxiliar!$DK$23:$DL$45,2,0)))</f>
        <v/>
      </c>
      <c r="D1393" s="24" t="str">
        <f>IF(I1393="","",IF(OR('Identificação da EG'!$B$7=0,'Identificação da EG'!$B$7=""),"","Portugal"))</f>
        <v/>
      </c>
      <c r="E1393" s="24" t="str">
        <f>IF(I1393="","",'Identificação da EG'!$C$7)</f>
        <v/>
      </c>
      <c r="F1393" s="24" t="str">
        <f>IF(I1393="","",'Identificação da EG'!$E$7)</f>
        <v/>
      </c>
      <c r="G1393" s="24" t="str">
        <f t="shared" si="64"/>
        <v/>
      </c>
      <c r="H1393" s="24" t="str">
        <f>IF(I1393="","",'Identificação da EG'!$D$7)</f>
        <v/>
      </c>
      <c r="I1393" s="138" t="str">
        <f t="shared" si="66"/>
        <v/>
      </c>
      <c r="J1393" s="138"/>
      <c r="K1393" s="138" t="str">
        <v/>
      </c>
      <c r="L1393" s="138" t="str">
        <v/>
      </c>
      <c r="M1393" s="138"/>
      <c r="N1393" s="138" t="str">
        <v/>
      </c>
      <c r="O1393" s="138" t="str">
        <v/>
      </c>
      <c r="P1393" s="138" t="str">
        <v/>
      </c>
      <c r="Q1393" s="138" t="str">
        <f t="shared" si="67"/>
        <v/>
      </c>
      <c r="R1393" s="138" t="str">
        <f t="shared" si="68"/>
        <v/>
      </c>
      <c r="S1393" s="138" t="str" cm="1">
        <f t="array" ref="S1393">IF(ISBLANK(INDEX('Infraestruturas Recolha'!$BB$31:$BB$105,INT((ROWS($B$1:B42)-1)/1)+1,MOD(ROWS($B$1:B42)-1,1)+1)),"",INDEX('Infraestruturas Recolha'!$BB$31:$BB$105,INT((ROWS($B$1:B42)-1)/1)+1,MOD(ROWS($B$1:B42)-1,1)+1))</f>
        <v/>
      </c>
      <c r="T1393" s="138" t="str">
        <f>IF(OR(L1393="",'Infraestruturas Recolha'!$AX$108="",'Infraestruturas Recolha'!$AX$108="(máximo 300 carateres)"),"",'Infraestruturas Recolha'!$AX$108)</f>
        <v/>
      </c>
    </row>
    <row r="1394" spans="1:20">
      <c r="A1394" s="24" t="str">
        <f>IF(I1394="","",IF(OR('Identificação da EG'!$B$7=0,'Identificação da EG'!$B$7=""),"",Capa!$C$10))</f>
        <v/>
      </c>
      <c r="B1394" s="24" t="str">
        <f>IF(I1394="","",IF(OR('Identificação da EG'!$B$7=0,'Identificação da EG'!$B$7=""),"",'Identificação da EG'!$B$7))</f>
        <v/>
      </c>
      <c r="C1394" s="24" t="str">
        <f>IF(I1394="","",IF(B1394="","",VLOOKUP(B1394,Auxiliar!$DK$23:$DL$45,2,0)))</f>
        <v/>
      </c>
      <c r="D1394" s="24" t="str">
        <f>IF(I1394="","",IF(OR('Identificação da EG'!$B$7=0,'Identificação da EG'!$B$7=""),"","Portugal"))</f>
        <v/>
      </c>
      <c r="E1394" s="24" t="str">
        <f>IF(I1394="","",'Identificação da EG'!$C$7)</f>
        <v/>
      </c>
      <c r="F1394" s="24" t="str">
        <f>IF(I1394="","",'Identificação da EG'!$E$7)</f>
        <v/>
      </c>
      <c r="G1394" s="24" t="str">
        <f t="shared" si="64"/>
        <v/>
      </c>
      <c r="H1394" s="24" t="str">
        <f>IF(I1394="","",'Identificação da EG'!$D$7)</f>
        <v/>
      </c>
      <c r="I1394" s="138" t="str">
        <f t="shared" si="66"/>
        <v/>
      </c>
      <c r="J1394" s="138"/>
      <c r="K1394" s="138" t="str">
        <v/>
      </c>
      <c r="L1394" s="138" t="str">
        <v/>
      </c>
      <c r="M1394" s="138"/>
      <c r="N1394" s="138" t="str">
        <v/>
      </c>
      <c r="O1394" s="138" t="str">
        <v/>
      </c>
      <c r="P1394" s="138" t="str">
        <v/>
      </c>
      <c r="Q1394" s="138" t="str">
        <f t="shared" si="67"/>
        <v/>
      </c>
      <c r="R1394" s="138" t="str">
        <f t="shared" si="68"/>
        <v/>
      </c>
      <c r="S1394" s="138" t="str" cm="1">
        <f t="array" ref="S1394">IF(ISBLANK(INDEX('Infraestruturas Recolha'!$BB$31:$BB$105,INT((ROWS($B$1:B43)-1)/1)+1,MOD(ROWS($B$1:B43)-1,1)+1)),"",INDEX('Infraestruturas Recolha'!$BB$31:$BB$105,INT((ROWS($B$1:B43)-1)/1)+1,MOD(ROWS($B$1:B43)-1,1)+1))</f>
        <v/>
      </c>
      <c r="T1394" s="138" t="str">
        <f>IF(OR(L1394="",'Infraestruturas Recolha'!$AX$108="",'Infraestruturas Recolha'!$AX$108="(máximo 300 carateres)"),"",'Infraestruturas Recolha'!$AX$108)</f>
        <v/>
      </c>
    </row>
    <row r="1395" spans="1:20">
      <c r="A1395" s="24" t="str">
        <f>IF(I1395="","",IF(OR('Identificação da EG'!$B$7=0,'Identificação da EG'!$B$7=""),"",Capa!$C$10))</f>
        <v/>
      </c>
      <c r="B1395" s="24" t="str">
        <f>IF(I1395="","",IF(OR('Identificação da EG'!$B$7=0,'Identificação da EG'!$B$7=""),"",'Identificação da EG'!$B$7))</f>
        <v/>
      </c>
      <c r="C1395" s="24" t="str">
        <f>IF(I1395="","",IF(B1395="","",VLOOKUP(B1395,Auxiliar!$DK$23:$DL$45,2,0)))</f>
        <v/>
      </c>
      <c r="D1395" s="24" t="str">
        <f>IF(I1395="","",IF(OR('Identificação da EG'!$B$7=0,'Identificação da EG'!$B$7=""),"","Portugal"))</f>
        <v/>
      </c>
      <c r="E1395" s="24" t="str">
        <f>IF(I1395="","",'Identificação da EG'!$C$7)</f>
        <v/>
      </c>
      <c r="F1395" s="24" t="str">
        <f>IF(I1395="","",'Identificação da EG'!$E$7)</f>
        <v/>
      </c>
      <c r="G1395" s="24" t="str">
        <f t="shared" si="64"/>
        <v/>
      </c>
      <c r="H1395" s="24" t="str">
        <f>IF(I1395="","",'Identificação da EG'!$D$7)</f>
        <v/>
      </c>
      <c r="I1395" s="138" t="str">
        <f t="shared" si="66"/>
        <v/>
      </c>
      <c r="J1395" s="138"/>
      <c r="K1395" s="138" t="str">
        <v/>
      </c>
      <c r="L1395" s="138" t="str">
        <v/>
      </c>
      <c r="M1395" s="138"/>
      <c r="N1395" s="138" t="str">
        <v/>
      </c>
      <c r="O1395" s="138" t="str">
        <v/>
      </c>
      <c r="P1395" s="138" t="str">
        <v/>
      </c>
      <c r="Q1395" s="138" t="str">
        <f t="shared" si="67"/>
        <v/>
      </c>
      <c r="R1395" s="138" t="str">
        <f t="shared" si="68"/>
        <v/>
      </c>
      <c r="S1395" s="138" t="str" cm="1">
        <f t="array" ref="S1395">IF(ISBLANK(INDEX('Infraestruturas Recolha'!$BB$31:$BB$105,INT((ROWS($B$1:B44)-1)/1)+1,MOD(ROWS($B$1:B44)-1,1)+1)),"",INDEX('Infraestruturas Recolha'!$BB$31:$BB$105,INT((ROWS($B$1:B44)-1)/1)+1,MOD(ROWS($B$1:B44)-1,1)+1))</f>
        <v/>
      </c>
      <c r="T1395" s="138" t="str">
        <f>IF(OR(L1395="",'Infraestruturas Recolha'!$AX$108="",'Infraestruturas Recolha'!$AX$108="(máximo 300 carateres)"),"",'Infraestruturas Recolha'!$AX$108)</f>
        <v/>
      </c>
    </row>
    <row r="1396" spans="1:20">
      <c r="A1396" s="24" t="str">
        <f>IF(I1396="","",IF(OR('Identificação da EG'!$B$7=0,'Identificação da EG'!$B$7=""),"",Capa!$C$10))</f>
        <v/>
      </c>
      <c r="B1396" s="24" t="str">
        <f>IF(I1396="","",IF(OR('Identificação da EG'!$B$7=0,'Identificação da EG'!$B$7=""),"",'Identificação da EG'!$B$7))</f>
        <v/>
      </c>
      <c r="C1396" s="24" t="str">
        <f>IF(I1396="","",IF(B1396="","",VLOOKUP(B1396,Auxiliar!$DK$23:$DL$45,2,0)))</f>
        <v/>
      </c>
      <c r="D1396" s="24" t="str">
        <f>IF(I1396="","",IF(OR('Identificação da EG'!$B$7=0,'Identificação da EG'!$B$7=""),"","Portugal"))</f>
        <v/>
      </c>
      <c r="E1396" s="24" t="str">
        <f>IF(I1396="","",'Identificação da EG'!$C$7)</f>
        <v/>
      </c>
      <c r="F1396" s="24" t="str">
        <f>IF(I1396="","",'Identificação da EG'!$E$7)</f>
        <v/>
      </c>
      <c r="G1396" s="24" t="str">
        <f t="shared" si="64"/>
        <v/>
      </c>
      <c r="H1396" s="24" t="str">
        <f>IF(I1396="","",'Identificação da EG'!$D$7)</f>
        <v/>
      </c>
      <c r="I1396" s="138" t="str">
        <f t="shared" si="66"/>
        <v/>
      </c>
      <c r="J1396" s="138"/>
      <c r="K1396" s="138" t="str">
        <v/>
      </c>
      <c r="L1396" s="138" t="str">
        <v/>
      </c>
      <c r="M1396" s="138"/>
      <c r="N1396" s="138" t="str">
        <v/>
      </c>
      <c r="O1396" s="138" t="str">
        <v/>
      </c>
      <c r="P1396" s="138" t="str">
        <v/>
      </c>
      <c r="Q1396" s="138" t="str">
        <f t="shared" si="67"/>
        <v/>
      </c>
      <c r="R1396" s="138" t="str">
        <f t="shared" si="68"/>
        <v/>
      </c>
      <c r="S1396" s="138" t="str" cm="1">
        <f t="array" ref="S1396">IF(ISBLANK(INDEX('Infraestruturas Recolha'!$BB$31:$BB$105,INT((ROWS($B$1:B45)-1)/1)+1,MOD(ROWS($B$1:B45)-1,1)+1)),"",INDEX('Infraestruturas Recolha'!$BB$31:$BB$105,INT((ROWS($B$1:B45)-1)/1)+1,MOD(ROWS($B$1:B45)-1,1)+1))</f>
        <v/>
      </c>
      <c r="T1396" s="138" t="str">
        <f>IF(OR(L1396="",'Infraestruturas Recolha'!$AX$108="",'Infraestruturas Recolha'!$AX$108="(máximo 300 carateres)"),"",'Infraestruturas Recolha'!$AX$108)</f>
        <v/>
      </c>
    </row>
    <row r="1397" spans="1:20">
      <c r="A1397" s="24" t="str">
        <f>IF(I1397="","",IF(OR('Identificação da EG'!$B$7=0,'Identificação da EG'!$B$7=""),"",Capa!$C$10))</f>
        <v/>
      </c>
      <c r="B1397" s="24" t="str">
        <f>IF(I1397="","",IF(OR('Identificação da EG'!$B$7=0,'Identificação da EG'!$B$7=""),"",'Identificação da EG'!$B$7))</f>
        <v/>
      </c>
      <c r="C1397" s="24" t="str">
        <f>IF(I1397="","",IF(B1397="","",VLOOKUP(B1397,Auxiliar!$DK$23:$DL$45,2,0)))</f>
        <v/>
      </c>
      <c r="D1397" s="24" t="str">
        <f>IF(I1397="","",IF(OR('Identificação da EG'!$B$7=0,'Identificação da EG'!$B$7=""),"","Portugal"))</f>
        <v/>
      </c>
      <c r="E1397" s="24" t="str">
        <f>IF(I1397="","",'Identificação da EG'!$C$7)</f>
        <v/>
      </c>
      <c r="F1397" s="24" t="str">
        <f>IF(I1397="","",'Identificação da EG'!$E$7)</f>
        <v/>
      </c>
      <c r="G1397" s="24" t="str">
        <f t="shared" si="64"/>
        <v/>
      </c>
      <c r="H1397" s="24" t="str">
        <f>IF(I1397="","",'Identificação da EG'!$D$7)</f>
        <v/>
      </c>
      <c r="I1397" s="138" t="str">
        <f t="shared" si="66"/>
        <v/>
      </c>
      <c r="J1397" s="138"/>
      <c r="K1397" s="138" t="str">
        <v/>
      </c>
      <c r="L1397" s="138" t="str">
        <v/>
      </c>
      <c r="M1397" s="138"/>
      <c r="N1397" s="138" t="str">
        <v/>
      </c>
      <c r="O1397" s="138" t="str">
        <v/>
      </c>
      <c r="P1397" s="138" t="str">
        <v/>
      </c>
      <c r="Q1397" s="138" t="str">
        <f t="shared" si="67"/>
        <v/>
      </c>
      <c r="R1397" s="138" t="str">
        <f t="shared" si="68"/>
        <v/>
      </c>
      <c r="S1397" s="138" t="str" cm="1">
        <f t="array" ref="S1397">IF(ISBLANK(INDEX('Infraestruturas Recolha'!$BB$31:$BB$105,INT((ROWS($B$1:B46)-1)/1)+1,MOD(ROWS($B$1:B46)-1,1)+1)),"",INDEX('Infraestruturas Recolha'!$BB$31:$BB$105,INT((ROWS($B$1:B46)-1)/1)+1,MOD(ROWS($B$1:B46)-1,1)+1))</f>
        <v/>
      </c>
      <c r="T1397" s="138" t="str">
        <f>IF(OR(L1397="",'Infraestruturas Recolha'!$AX$108="",'Infraestruturas Recolha'!$AX$108="(máximo 300 carateres)"),"",'Infraestruturas Recolha'!$AX$108)</f>
        <v/>
      </c>
    </row>
    <row r="1398" spans="1:20">
      <c r="A1398" s="24" t="str">
        <f>IF(I1398="","",IF(OR('Identificação da EG'!$B$7=0,'Identificação da EG'!$B$7=""),"",Capa!$C$10))</f>
        <v/>
      </c>
      <c r="B1398" s="24" t="str">
        <f>IF(I1398="","",IF(OR('Identificação da EG'!$B$7=0,'Identificação da EG'!$B$7=""),"",'Identificação da EG'!$B$7))</f>
        <v/>
      </c>
      <c r="C1398" s="24" t="str">
        <f>IF(I1398="","",IF(B1398="","",VLOOKUP(B1398,Auxiliar!$DK$23:$DL$45,2,0)))</f>
        <v/>
      </c>
      <c r="D1398" s="24" t="str">
        <f>IF(I1398="","",IF(OR('Identificação da EG'!$B$7=0,'Identificação da EG'!$B$7=""),"","Portugal"))</f>
        <v/>
      </c>
      <c r="E1398" s="24" t="str">
        <f>IF(I1398="","",'Identificação da EG'!$C$7)</f>
        <v/>
      </c>
      <c r="F1398" s="24" t="str">
        <f>IF(I1398="","",'Identificação da EG'!$E$7)</f>
        <v/>
      </c>
      <c r="G1398" s="24" t="str">
        <f t="shared" si="64"/>
        <v/>
      </c>
      <c r="H1398" s="24" t="str">
        <f>IF(I1398="","",'Identificação da EG'!$D$7)</f>
        <v/>
      </c>
      <c r="I1398" s="138" t="str">
        <f t="shared" si="66"/>
        <v/>
      </c>
      <c r="J1398" s="138"/>
      <c r="K1398" s="138" t="str">
        <v/>
      </c>
      <c r="L1398" s="138" t="str">
        <v/>
      </c>
      <c r="M1398" s="138"/>
      <c r="N1398" s="138" t="str">
        <v/>
      </c>
      <c r="O1398" s="138" t="str">
        <v/>
      </c>
      <c r="P1398" s="138" t="str">
        <v/>
      </c>
      <c r="Q1398" s="138" t="str">
        <f t="shared" si="67"/>
        <v/>
      </c>
      <c r="R1398" s="138" t="str">
        <f t="shared" si="68"/>
        <v/>
      </c>
      <c r="S1398" s="138" t="str" cm="1">
        <f t="array" ref="S1398">IF(ISBLANK(INDEX('Infraestruturas Recolha'!$BB$31:$BB$105,INT((ROWS($B$1:B47)-1)/1)+1,MOD(ROWS($B$1:B47)-1,1)+1)),"",INDEX('Infraestruturas Recolha'!$BB$31:$BB$105,INT((ROWS($B$1:B47)-1)/1)+1,MOD(ROWS($B$1:B47)-1,1)+1))</f>
        <v/>
      </c>
      <c r="T1398" s="138" t="str">
        <f>IF(OR(L1398="",'Infraestruturas Recolha'!$AX$108="",'Infraestruturas Recolha'!$AX$108="(máximo 300 carateres)"),"",'Infraestruturas Recolha'!$AX$108)</f>
        <v/>
      </c>
    </row>
    <row r="1399" spans="1:20">
      <c r="A1399" s="24" t="str">
        <f>IF(I1399="","",IF(OR('Identificação da EG'!$B$7=0,'Identificação da EG'!$B$7=""),"",Capa!$C$10))</f>
        <v/>
      </c>
      <c r="B1399" s="24" t="str">
        <f>IF(I1399="","",IF(OR('Identificação da EG'!$B$7=0,'Identificação da EG'!$B$7=""),"",'Identificação da EG'!$B$7))</f>
        <v/>
      </c>
      <c r="C1399" s="24" t="str">
        <f>IF(I1399="","",IF(B1399="","",VLOOKUP(B1399,Auxiliar!$DK$23:$DL$45,2,0)))</f>
        <v/>
      </c>
      <c r="D1399" s="24" t="str">
        <f>IF(I1399="","",IF(OR('Identificação da EG'!$B$7=0,'Identificação da EG'!$B$7=""),"","Portugal"))</f>
        <v/>
      </c>
      <c r="E1399" s="24" t="str">
        <f>IF(I1399="","",'Identificação da EG'!$C$7)</f>
        <v/>
      </c>
      <c r="F1399" s="24" t="str">
        <f>IF(I1399="","",'Identificação da EG'!$E$7)</f>
        <v/>
      </c>
      <c r="G1399" s="24" t="str">
        <f t="shared" si="64"/>
        <v/>
      </c>
      <c r="H1399" s="24" t="str">
        <f>IF(I1399="","",'Identificação da EG'!$D$7)</f>
        <v/>
      </c>
      <c r="I1399" s="138" t="str">
        <f t="shared" si="66"/>
        <v/>
      </c>
      <c r="J1399" s="138"/>
      <c r="K1399" s="138" t="str">
        <v/>
      </c>
      <c r="L1399" s="138" t="str">
        <v/>
      </c>
      <c r="M1399" s="138"/>
      <c r="N1399" s="138" t="str">
        <v/>
      </c>
      <c r="O1399" s="138" t="str">
        <v/>
      </c>
      <c r="P1399" s="138" t="str">
        <v/>
      </c>
      <c r="Q1399" s="138" t="str">
        <f t="shared" si="67"/>
        <v/>
      </c>
      <c r="R1399" s="138" t="str">
        <f t="shared" si="68"/>
        <v/>
      </c>
      <c r="S1399" s="138" t="str" cm="1">
        <f t="array" ref="S1399">IF(ISBLANK(INDEX('Infraestruturas Recolha'!$BB$31:$BB$105,INT((ROWS($B$1:B48)-1)/1)+1,MOD(ROWS($B$1:B48)-1,1)+1)),"",INDEX('Infraestruturas Recolha'!$BB$31:$BB$105,INT((ROWS($B$1:B48)-1)/1)+1,MOD(ROWS($B$1:B48)-1,1)+1))</f>
        <v/>
      </c>
      <c r="T1399" s="138" t="str">
        <f>IF(OR(L1399="",'Infraestruturas Recolha'!$AX$108="",'Infraestruturas Recolha'!$AX$108="(máximo 300 carateres)"),"",'Infraestruturas Recolha'!$AX$108)</f>
        <v/>
      </c>
    </row>
    <row r="1400" spans="1:20">
      <c r="A1400" s="24" t="str">
        <f>IF(I1400="","",IF(OR('Identificação da EG'!$B$7=0,'Identificação da EG'!$B$7=""),"",Capa!$C$10))</f>
        <v/>
      </c>
      <c r="B1400" s="24" t="str">
        <f>IF(I1400="","",IF(OR('Identificação da EG'!$B$7=0,'Identificação da EG'!$B$7=""),"",'Identificação da EG'!$B$7))</f>
        <v/>
      </c>
      <c r="C1400" s="24" t="str">
        <f>IF(I1400="","",IF(B1400="","",VLOOKUP(B1400,Auxiliar!$DK$23:$DL$45,2,0)))</f>
        <v/>
      </c>
      <c r="D1400" s="24" t="str">
        <f>IF(I1400="","",IF(OR('Identificação da EG'!$B$7=0,'Identificação da EG'!$B$7=""),"","Portugal"))</f>
        <v/>
      </c>
      <c r="E1400" s="24" t="str">
        <f>IF(I1400="","",'Identificação da EG'!$C$7)</f>
        <v/>
      </c>
      <c r="F1400" s="24" t="str">
        <f>IF(I1400="","",'Identificação da EG'!$E$7)</f>
        <v/>
      </c>
      <c r="G1400" s="24" t="str">
        <f t="shared" si="64"/>
        <v/>
      </c>
      <c r="H1400" s="24" t="str">
        <f>IF(I1400="","",'Identificação da EG'!$D$7)</f>
        <v/>
      </c>
      <c r="I1400" s="138" t="str">
        <f t="shared" si="66"/>
        <v/>
      </c>
      <c r="J1400" s="138"/>
      <c r="K1400" s="138" t="str">
        <v/>
      </c>
      <c r="L1400" s="138" t="str">
        <v/>
      </c>
      <c r="M1400" s="138"/>
      <c r="N1400" s="138" t="str">
        <v/>
      </c>
      <c r="O1400" s="138" t="str">
        <v/>
      </c>
      <c r="P1400" s="138" t="str">
        <v/>
      </c>
      <c r="Q1400" s="138" t="str">
        <f t="shared" si="67"/>
        <v/>
      </c>
      <c r="R1400" s="138" t="str">
        <f t="shared" si="68"/>
        <v/>
      </c>
      <c r="S1400" s="138" t="str" cm="1">
        <f t="array" ref="S1400">IF(ISBLANK(INDEX('Infraestruturas Recolha'!$BB$31:$BB$105,INT((ROWS($B$1:B49)-1)/1)+1,MOD(ROWS($B$1:B49)-1,1)+1)),"",INDEX('Infraestruturas Recolha'!$BB$31:$BB$105,INT((ROWS($B$1:B49)-1)/1)+1,MOD(ROWS($B$1:B49)-1,1)+1))</f>
        <v/>
      </c>
      <c r="T1400" s="138" t="str">
        <f>IF(OR(L1400="",'Infraestruturas Recolha'!$AX$108="",'Infraestruturas Recolha'!$AX$108="(máximo 300 carateres)"),"",'Infraestruturas Recolha'!$AX$108)</f>
        <v/>
      </c>
    </row>
    <row r="1401" spans="1:20">
      <c r="A1401" s="24" t="str">
        <f>IF(I1401="","",IF(OR('Identificação da EG'!$B$7=0,'Identificação da EG'!$B$7=""),"",Capa!$C$10))</f>
        <v/>
      </c>
      <c r="B1401" s="24" t="str">
        <f>IF(I1401="","",IF(OR('Identificação da EG'!$B$7=0,'Identificação da EG'!$B$7=""),"",'Identificação da EG'!$B$7))</f>
        <v/>
      </c>
      <c r="C1401" s="24" t="str">
        <f>IF(I1401="","",IF(B1401="","",VLOOKUP(B1401,Auxiliar!$DK$23:$DL$45,2,0)))</f>
        <v/>
      </c>
      <c r="D1401" s="24" t="str">
        <f>IF(I1401="","",IF(OR('Identificação da EG'!$B$7=0,'Identificação da EG'!$B$7=""),"","Portugal"))</f>
        <v/>
      </c>
      <c r="E1401" s="24" t="str">
        <f>IF(I1401="","",'Identificação da EG'!$C$7)</f>
        <v/>
      </c>
      <c r="F1401" s="24" t="str">
        <f>IF(I1401="","",'Identificação da EG'!$E$7)</f>
        <v/>
      </c>
      <c r="G1401" s="24" t="str">
        <f t="shared" si="64"/>
        <v/>
      </c>
      <c r="H1401" s="24" t="str">
        <f>IF(I1401="","",'Identificação da EG'!$D$7)</f>
        <v/>
      </c>
      <c r="I1401" s="138" t="str">
        <f t="shared" si="66"/>
        <v/>
      </c>
      <c r="J1401" s="138"/>
      <c r="K1401" s="138" t="str">
        <v/>
      </c>
      <c r="L1401" s="138" t="str">
        <v/>
      </c>
      <c r="M1401" s="138"/>
      <c r="N1401" s="138" t="str">
        <v/>
      </c>
      <c r="O1401" s="138" t="str">
        <v/>
      </c>
      <c r="P1401" s="138" t="str">
        <v/>
      </c>
      <c r="Q1401" s="138" t="str">
        <f t="shared" si="67"/>
        <v/>
      </c>
      <c r="R1401" s="138" t="str">
        <f t="shared" si="68"/>
        <v/>
      </c>
      <c r="S1401" s="138" t="str" cm="1">
        <f t="array" ref="S1401">IF(ISBLANK(INDEX('Infraestruturas Recolha'!$BB$31:$BB$105,INT((ROWS($B$1:B50)-1)/1)+1,MOD(ROWS($B$1:B50)-1,1)+1)),"",INDEX('Infraestruturas Recolha'!$BB$31:$BB$105,INT((ROWS($B$1:B50)-1)/1)+1,MOD(ROWS($B$1:B50)-1,1)+1))</f>
        <v/>
      </c>
      <c r="T1401" s="138" t="str">
        <f>IF(OR(L1401="",'Infraestruturas Recolha'!$AX$108="",'Infraestruturas Recolha'!$AX$108="(máximo 300 carateres)"),"",'Infraestruturas Recolha'!$AX$108)</f>
        <v/>
      </c>
    </row>
    <row r="1402" spans="1:20">
      <c r="A1402" s="24" t="str">
        <f>IF(I1402="","",IF(OR('Identificação da EG'!$B$7=0,'Identificação da EG'!$B$7=""),"",Capa!$C$10))</f>
        <v/>
      </c>
      <c r="B1402" s="24" t="str">
        <f>IF(I1402="","",IF(OR('Identificação da EG'!$B$7=0,'Identificação da EG'!$B$7=""),"",'Identificação da EG'!$B$7))</f>
        <v/>
      </c>
      <c r="C1402" s="24" t="str">
        <f>IF(I1402="","",IF(B1402="","",VLOOKUP(B1402,Auxiliar!$DK$23:$DL$45,2,0)))</f>
        <v/>
      </c>
      <c r="D1402" s="24" t="str">
        <f>IF(I1402="","",IF(OR('Identificação da EG'!$B$7=0,'Identificação da EG'!$B$7=""),"","Portugal"))</f>
        <v/>
      </c>
      <c r="E1402" s="24" t="str">
        <f>IF(I1402="","",'Identificação da EG'!$C$7)</f>
        <v/>
      </c>
      <c r="F1402" s="24" t="str">
        <f>IF(I1402="","",'Identificação da EG'!$E$7)</f>
        <v/>
      </c>
      <c r="G1402" s="24" t="str">
        <f t="shared" si="64"/>
        <v/>
      </c>
      <c r="H1402" s="24" t="str">
        <f>IF(I1402="","",'Identificação da EG'!$D$7)</f>
        <v/>
      </c>
      <c r="I1402" s="138" t="str">
        <f t="shared" si="66"/>
        <v/>
      </c>
      <c r="J1402" s="138"/>
      <c r="K1402" s="138" t="str">
        <v/>
      </c>
      <c r="L1402" s="138" t="str">
        <v/>
      </c>
      <c r="M1402" s="138"/>
      <c r="N1402" s="138" t="str">
        <v/>
      </c>
      <c r="O1402" s="138" t="str">
        <v/>
      </c>
      <c r="P1402" s="138" t="str">
        <v/>
      </c>
      <c r="Q1402" s="138" t="str">
        <f t="shared" si="67"/>
        <v/>
      </c>
      <c r="R1402" s="138" t="str">
        <f t="shared" si="68"/>
        <v/>
      </c>
      <c r="S1402" s="138" t="str" cm="1">
        <f t="array" ref="S1402">IF(ISBLANK(INDEX('Infraestruturas Recolha'!$BB$31:$BB$105,INT((ROWS($B$1:B51)-1)/1)+1,MOD(ROWS($B$1:B51)-1,1)+1)),"",INDEX('Infraestruturas Recolha'!$BB$31:$BB$105,INT((ROWS($B$1:B51)-1)/1)+1,MOD(ROWS($B$1:B51)-1,1)+1))</f>
        <v/>
      </c>
      <c r="T1402" s="138" t="str">
        <f>IF(OR(L1402="",'Infraestruturas Recolha'!$AX$108="",'Infraestruturas Recolha'!$AX$108="(máximo 300 carateres)"),"",'Infraestruturas Recolha'!$AX$108)</f>
        <v/>
      </c>
    </row>
    <row r="1403" spans="1:20">
      <c r="A1403" s="24" t="str">
        <f>IF(I1403="","",IF(OR('Identificação da EG'!$B$7=0,'Identificação da EG'!$B$7=""),"",Capa!$C$10))</f>
        <v/>
      </c>
      <c r="B1403" s="24" t="str">
        <f>IF(I1403="","",IF(OR('Identificação da EG'!$B$7=0,'Identificação da EG'!$B$7=""),"",'Identificação da EG'!$B$7))</f>
        <v/>
      </c>
      <c r="C1403" s="24" t="str">
        <f>IF(I1403="","",IF(B1403="","",VLOOKUP(B1403,Auxiliar!$DK$23:$DL$45,2,0)))</f>
        <v/>
      </c>
      <c r="D1403" s="24" t="str">
        <f>IF(I1403="","",IF(OR('Identificação da EG'!$B$7=0,'Identificação da EG'!$B$7=""),"","Portugal"))</f>
        <v/>
      </c>
      <c r="E1403" s="24" t="str">
        <f>IF(I1403="","",'Identificação da EG'!$C$7)</f>
        <v/>
      </c>
      <c r="F1403" s="24" t="str">
        <f>IF(I1403="","",'Identificação da EG'!$E$7)</f>
        <v/>
      </c>
      <c r="G1403" s="24" t="str">
        <f t="shared" si="64"/>
        <v/>
      </c>
      <c r="H1403" s="24" t="str">
        <f>IF(I1403="","",'Identificação da EG'!$D$7)</f>
        <v/>
      </c>
      <c r="I1403" s="138" t="str">
        <f t="shared" si="66"/>
        <v/>
      </c>
      <c r="J1403" s="138"/>
      <c r="K1403" s="138" t="str">
        <v/>
      </c>
      <c r="L1403" s="138" t="str">
        <v/>
      </c>
      <c r="M1403" s="138"/>
      <c r="N1403" s="138" t="str">
        <v/>
      </c>
      <c r="O1403" s="138" t="str">
        <v/>
      </c>
      <c r="P1403" s="138" t="str">
        <v/>
      </c>
      <c r="Q1403" s="138" t="str">
        <f t="shared" si="67"/>
        <v/>
      </c>
      <c r="R1403" s="138" t="str">
        <f t="shared" si="68"/>
        <v/>
      </c>
      <c r="S1403" s="138" t="str" cm="1">
        <f t="array" ref="S1403">IF(ISBLANK(INDEX('Infraestruturas Recolha'!$BB$31:$BB$105,INT((ROWS($B$1:B52)-1)/1)+1,MOD(ROWS($B$1:B52)-1,1)+1)),"",INDEX('Infraestruturas Recolha'!$BB$31:$BB$105,INT((ROWS($B$1:B52)-1)/1)+1,MOD(ROWS($B$1:B52)-1,1)+1))</f>
        <v/>
      </c>
      <c r="T1403" s="138" t="str">
        <f>IF(OR(L1403="",'Infraestruturas Recolha'!$AX$108="",'Infraestruturas Recolha'!$AX$108="(máximo 300 carateres)"),"",'Infraestruturas Recolha'!$AX$108)</f>
        <v/>
      </c>
    </row>
    <row r="1404" spans="1:20">
      <c r="A1404" s="24" t="str">
        <f>IF(I1404="","",IF(OR('Identificação da EG'!$B$7=0,'Identificação da EG'!$B$7=""),"",Capa!$C$10))</f>
        <v/>
      </c>
      <c r="B1404" s="24" t="str">
        <f>IF(I1404="","",IF(OR('Identificação da EG'!$B$7=0,'Identificação da EG'!$B$7=""),"",'Identificação da EG'!$B$7))</f>
        <v/>
      </c>
      <c r="C1404" s="24" t="str">
        <f>IF(I1404="","",IF(B1404="","",VLOOKUP(B1404,Auxiliar!$DK$23:$DL$45,2,0)))</f>
        <v/>
      </c>
      <c r="D1404" s="24" t="str">
        <f>IF(I1404="","",IF(OR('Identificação da EG'!$B$7=0,'Identificação da EG'!$B$7=""),"","Portugal"))</f>
        <v/>
      </c>
      <c r="E1404" s="24" t="str">
        <f>IF(I1404="","",'Identificação da EG'!$C$7)</f>
        <v/>
      </c>
      <c r="F1404" s="24" t="str">
        <f>IF(I1404="","",'Identificação da EG'!$E$7)</f>
        <v/>
      </c>
      <c r="G1404" s="24" t="str">
        <f t="shared" si="64"/>
        <v/>
      </c>
      <c r="H1404" s="24" t="str">
        <f>IF(I1404="","",'Identificação da EG'!$D$7)</f>
        <v/>
      </c>
      <c r="I1404" s="138" t="str">
        <f t="shared" si="66"/>
        <v/>
      </c>
      <c r="J1404" s="138"/>
      <c r="K1404" s="138" t="str">
        <v/>
      </c>
      <c r="L1404" s="138" t="str">
        <v/>
      </c>
      <c r="M1404" s="138"/>
      <c r="N1404" s="138" t="str">
        <v/>
      </c>
      <c r="O1404" s="138" t="str">
        <v/>
      </c>
      <c r="P1404" s="138" t="str">
        <v/>
      </c>
      <c r="Q1404" s="138" t="str">
        <f t="shared" si="67"/>
        <v/>
      </c>
      <c r="R1404" s="138" t="str">
        <f t="shared" si="68"/>
        <v/>
      </c>
      <c r="S1404" s="138" t="str" cm="1">
        <f t="array" ref="S1404">IF(ISBLANK(INDEX('Infraestruturas Recolha'!$BB$31:$BB$105,INT((ROWS($B$1:B53)-1)/1)+1,MOD(ROWS($B$1:B53)-1,1)+1)),"",INDEX('Infraestruturas Recolha'!$BB$31:$BB$105,INT((ROWS($B$1:B53)-1)/1)+1,MOD(ROWS($B$1:B53)-1,1)+1))</f>
        <v/>
      </c>
      <c r="T1404" s="138" t="str">
        <f>IF(OR(L1404="",'Infraestruturas Recolha'!$AX$108="",'Infraestruturas Recolha'!$AX$108="(máximo 300 carateres)"),"",'Infraestruturas Recolha'!$AX$108)</f>
        <v/>
      </c>
    </row>
    <row r="1405" spans="1:20">
      <c r="A1405" s="24" t="str">
        <f>IF(I1405="","",IF(OR('Identificação da EG'!$B$7=0,'Identificação da EG'!$B$7=""),"",Capa!$C$10))</f>
        <v/>
      </c>
      <c r="B1405" s="24" t="str">
        <f>IF(I1405="","",IF(OR('Identificação da EG'!$B$7=0,'Identificação da EG'!$B$7=""),"",'Identificação da EG'!$B$7))</f>
        <v/>
      </c>
      <c r="C1405" s="24" t="str">
        <f>IF(I1405="","",IF(B1405="","",VLOOKUP(B1405,Auxiliar!$DK$23:$DL$45,2,0)))</f>
        <v/>
      </c>
      <c r="D1405" s="24" t="str">
        <f>IF(I1405="","",IF(OR('Identificação da EG'!$B$7=0,'Identificação da EG'!$B$7=""),"","Portugal"))</f>
        <v/>
      </c>
      <c r="E1405" s="24" t="str">
        <f>IF(I1405="","",'Identificação da EG'!$C$7)</f>
        <v/>
      </c>
      <c r="F1405" s="24" t="str">
        <f>IF(I1405="","",'Identificação da EG'!$E$7)</f>
        <v/>
      </c>
      <c r="G1405" s="24" t="str">
        <f t="shared" si="64"/>
        <v/>
      </c>
      <c r="H1405" s="24" t="str">
        <f>IF(I1405="","",'Identificação da EG'!$D$7)</f>
        <v/>
      </c>
      <c r="I1405" s="138" t="str">
        <f t="shared" si="66"/>
        <v/>
      </c>
      <c r="J1405" s="138"/>
      <c r="K1405" s="138" t="str">
        <v/>
      </c>
      <c r="L1405" s="138" t="str">
        <v/>
      </c>
      <c r="M1405" s="138"/>
      <c r="N1405" s="138" t="str">
        <v/>
      </c>
      <c r="O1405" s="138" t="str">
        <v/>
      </c>
      <c r="P1405" s="138" t="str">
        <v/>
      </c>
      <c r="Q1405" s="138" t="str">
        <f t="shared" si="67"/>
        <v/>
      </c>
      <c r="R1405" s="138" t="str">
        <f t="shared" si="68"/>
        <v/>
      </c>
      <c r="S1405" s="138" t="str" cm="1">
        <f t="array" ref="S1405">IF(ISBLANK(INDEX('Infraestruturas Recolha'!$BB$31:$BB$105,INT((ROWS($B$1:B54)-1)/1)+1,MOD(ROWS($B$1:B54)-1,1)+1)),"",INDEX('Infraestruturas Recolha'!$BB$31:$BB$105,INT((ROWS($B$1:B54)-1)/1)+1,MOD(ROWS($B$1:B54)-1,1)+1))</f>
        <v/>
      </c>
      <c r="T1405" s="138" t="str">
        <f>IF(OR(L1405="",'Infraestruturas Recolha'!$AX$108="",'Infraestruturas Recolha'!$AX$108="(máximo 300 carateres)"),"",'Infraestruturas Recolha'!$AX$108)</f>
        <v/>
      </c>
    </row>
    <row r="1406" spans="1:20">
      <c r="A1406" s="24" t="str">
        <f>IF(I1406="","",IF(OR('Identificação da EG'!$B$7=0,'Identificação da EG'!$B$7=""),"",Capa!$C$10))</f>
        <v/>
      </c>
      <c r="B1406" s="24" t="str">
        <f>IF(I1406="","",IF(OR('Identificação da EG'!$B$7=0,'Identificação da EG'!$B$7=""),"",'Identificação da EG'!$B$7))</f>
        <v/>
      </c>
      <c r="C1406" s="24" t="str">
        <f>IF(I1406="","",IF(B1406="","",VLOOKUP(B1406,Auxiliar!$DK$23:$DL$45,2,0)))</f>
        <v/>
      </c>
      <c r="D1406" s="24" t="str">
        <f>IF(I1406="","",IF(OR('Identificação da EG'!$B$7=0,'Identificação da EG'!$B$7=""),"","Portugal"))</f>
        <v/>
      </c>
      <c r="E1406" s="24" t="str">
        <f>IF(I1406="","",'Identificação da EG'!$C$7)</f>
        <v/>
      </c>
      <c r="F1406" s="24" t="str">
        <f>IF(I1406="","",'Identificação da EG'!$E$7)</f>
        <v/>
      </c>
      <c r="G1406" s="24" t="str">
        <f t="shared" si="64"/>
        <v/>
      </c>
      <c r="H1406" s="24" t="str">
        <f>IF(I1406="","",'Identificação da EG'!$D$7)</f>
        <v/>
      </c>
      <c r="I1406" s="138" t="str">
        <f t="shared" si="66"/>
        <v/>
      </c>
      <c r="J1406" s="138"/>
      <c r="K1406" s="138" t="str">
        <v/>
      </c>
      <c r="L1406" s="138" t="str">
        <v/>
      </c>
      <c r="M1406" s="138"/>
      <c r="N1406" s="138" t="str">
        <v/>
      </c>
      <c r="O1406" s="138" t="str">
        <v/>
      </c>
      <c r="P1406" s="138" t="str">
        <v/>
      </c>
      <c r="Q1406" s="138" t="str">
        <f t="shared" si="67"/>
        <v/>
      </c>
      <c r="R1406" s="138" t="str">
        <f t="shared" si="68"/>
        <v/>
      </c>
      <c r="S1406" s="138" t="str" cm="1">
        <f t="array" ref="S1406">IF(ISBLANK(INDEX('Infraestruturas Recolha'!$BB$31:$BB$105,INT((ROWS($B$1:B55)-1)/1)+1,MOD(ROWS($B$1:B55)-1,1)+1)),"",INDEX('Infraestruturas Recolha'!$BB$31:$BB$105,INT((ROWS($B$1:B55)-1)/1)+1,MOD(ROWS($B$1:B55)-1,1)+1))</f>
        <v/>
      </c>
      <c r="T1406" s="138" t="str">
        <f>IF(OR(L1406="",'Infraestruturas Recolha'!$AX$108="",'Infraestruturas Recolha'!$AX$108="(máximo 300 carateres)"),"",'Infraestruturas Recolha'!$AX$108)</f>
        <v/>
      </c>
    </row>
    <row r="1407" spans="1:20">
      <c r="A1407" s="24" t="str">
        <f>IF(I1407="","",IF(OR('Identificação da EG'!$B$7=0,'Identificação da EG'!$B$7=""),"",Capa!$C$10))</f>
        <v/>
      </c>
      <c r="B1407" s="24" t="str">
        <f>IF(I1407="","",IF(OR('Identificação da EG'!$B$7=0,'Identificação da EG'!$B$7=""),"",'Identificação da EG'!$B$7))</f>
        <v/>
      </c>
      <c r="C1407" s="24" t="str">
        <f>IF(I1407="","",IF(B1407="","",VLOOKUP(B1407,Auxiliar!$DK$23:$DL$45,2,0)))</f>
        <v/>
      </c>
      <c r="D1407" s="24" t="str">
        <f>IF(I1407="","",IF(OR('Identificação da EG'!$B$7=0,'Identificação da EG'!$B$7=""),"","Portugal"))</f>
        <v/>
      </c>
      <c r="E1407" s="24" t="str">
        <f>IF(I1407="","",'Identificação da EG'!$C$7)</f>
        <v/>
      </c>
      <c r="F1407" s="24" t="str">
        <f>IF(I1407="","",'Identificação da EG'!$E$7)</f>
        <v/>
      </c>
      <c r="G1407" s="24" t="str">
        <f t="shared" si="64"/>
        <v/>
      </c>
      <c r="H1407" s="24" t="str">
        <f>IF(I1407="","",'Identificação da EG'!$D$7)</f>
        <v/>
      </c>
      <c r="I1407" s="138" t="str">
        <f t="shared" si="66"/>
        <v/>
      </c>
      <c r="J1407" s="138"/>
      <c r="K1407" s="138" t="str">
        <v/>
      </c>
      <c r="L1407" s="138" t="str">
        <v/>
      </c>
      <c r="M1407" s="138"/>
      <c r="N1407" s="138" t="str">
        <v/>
      </c>
      <c r="O1407" s="138" t="str">
        <v/>
      </c>
      <c r="P1407" s="138" t="str">
        <v/>
      </c>
      <c r="Q1407" s="138" t="str">
        <f t="shared" si="67"/>
        <v/>
      </c>
      <c r="R1407" s="138" t="str">
        <f t="shared" si="68"/>
        <v/>
      </c>
      <c r="S1407" s="138" t="str" cm="1">
        <f t="array" ref="S1407">IF(ISBLANK(INDEX('Infraestruturas Recolha'!$BB$31:$BB$105,INT((ROWS($B$1:B56)-1)/1)+1,MOD(ROWS($B$1:B56)-1,1)+1)),"",INDEX('Infraestruturas Recolha'!$BB$31:$BB$105,INT((ROWS($B$1:B56)-1)/1)+1,MOD(ROWS($B$1:B56)-1,1)+1))</f>
        <v/>
      </c>
      <c r="T1407" s="138" t="str">
        <f>IF(OR(L1407="",'Infraestruturas Recolha'!$AX$108="",'Infraestruturas Recolha'!$AX$108="(máximo 300 carateres)"),"",'Infraestruturas Recolha'!$AX$108)</f>
        <v/>
      </c>
    </row>
    <row r="1408" spans="1:20">
      <c r="A1408" s="24" t="str">
        <f>IF(I1408="","",IF(OR('Identificação da EG'!$B$7=0,'Identificação da EG'!$B$7=""),"",Capa!$C$10))</f>
        <v/>
      </c>
      <c r="B1408" s="24" t="str">
        <f>IF(I1408="","",IF(OR('Identificação da EG'!$B$7=0,'Identificação da EG'!$B$7=""),"",'Identificação da EG'!$B$7))</f>
        <v/>
      </c>
      <c r="C1408" s="24" t="str">
        <f>IF(I1408="","",IF(B1408="","",VLOOKUP(B1408,Auxiliar!$DK$23:$DL$45,2,0)))</f>
        <v/>
      </c>
      <c r="D1408" s="24" t="str">
        <f>IF(I1408="","",IF(OR('Identificação da EG'!$B$7=0,'Identificação da EG'!$B$7=""),"","Portugal"))</f>
        <v/>
      </c>
      <c r="E1408" s="24" t="str">
        <f>IF(I1408="","",'Identificação da EG'!$C$7)</f>
        <v/>
      </c>
      <c r="F1408" s="24" t="str">
        <f>IF(I1408="","",'Identificação da EG'!$E$7)</f>
        <v/>
      </c>
      <c r="G1408" s="24" t="str">
        <f t="shared" si="64"/>
        <v/>
      </c>
      <c r="H1408" s="24" t="str">
        <f>IF(I1408="","",'Identificação da EG'!$D$7)</f>
        <v/>
      </c>
      <c r="I1408" s="138" t="str">
        <f t="shared" si="66"/>
        <v/>
      </c>
      <c r="J1408" s="138"/>
      <c r="K1408" s="138" t="str">
        <v/>
      </c>
      <c r="L1408" s="138" t="str">
        <v/>
      </c>
      <c r="M1408" s="138"/>
      <c r="N1408" s="138" t="str">
        <v/>
      </c>
      <c r="O1408" s="138" t="str">
        <v/>
      </c>
      <c r="P1408" s="138" t="str">
        <v/>
      </c>
      <c r="Q1408" s="138" t="str">
        <f t="shared" si="67"/>
        <v/>
      </c>
      <c r="R1408" s="138" t="str">
        <f t="shared" si="68"/>
        <v/>
      </c>
      <c r="S1408" s="138" t="str" cm="1">
        <f t="array" ref="S1408">IF(ISBLANK(INDEX('Infraestruturas Recolha'!$BB$31:$BB$105,INT((ROWS($B$1:B57)-1)/1)+1,MOD(ROWS($B$1:B57)-1,1)+1)),"",INDEX('Infraestruturas Recolha'!$BB$31:$BB$105,INT((ROWS($B$1:B57)-1)/1)+1,MOD(ROWS($B$1:B57)-1,1)+1))</f>
        <v/>
      </c>
      <c r="T1408" s="138" t="str">
        <f>IF(OR(L1408="",'Infraestruturas Recolha'!$AX$108="",'Infraestruturas Recolha'!$AX$108="(máximo 300 carateres)"),"",'Infraestruturas Recolha'!$AX$108)</f>
        <v/>
      </c>
    </row>
    <row r="1409" spans="1:20">
      <c r="A1409" s="24" t="str">
        <f>IF(I1409="","",IF(OR('Identificação da EG'!$B$7=0,'Identificação da EG'!$B$7=""),"",Capa!$C$10))</f>
        <v/>
      </c>
      <c r="B1409" s="24" t="str">
        <f>IF(I1409="","",IF(OR('Identificação da EG'!$B$7=0,'Identificação da EG'!$B$7=""),"",'Identificação da EG'!$B$7))</f>
        <v/>
      </c>
      <c r="C1409" s="24" t="str">
        <f>IF(I1409="","",IF(B1409="","",VLOOKUP(B1409,Auxiliar!$DK$23:$DL$45,2,0)))</f>
        <v/>
      </c>
      <c r="D1409" s="24" t="str">
        <f>IF(I1409="","",IF(OR('Identificação da EG'!$B$7=0,'Identificação da EG'!$B$7=""),"","Portugal"))</f>
        <v/>
      </c>
      <c r="E1409" s="24" t="str">
        <f>IF(I1409="","",'Identificação da EG'!$C$7)</f>
        <v/>
      </c>
      <c r="F1409" s="24" t="str">
        <f>IF(I1409="","",'Identificação da EG'!$E$7)</f>
        <v/>
      </c>
      <c r="G1409" s="24" t="str">
        <f t="shared" si="64"/>
        <v/>
      </c>
      <c r="H1409" s="24" t="str">
        <f>IF(I1409="","",'Identificação da EG'!$D$7)</f>
        <v/>
      </c>
      <c r="I1409" s="138" t="str">
        <f t="shared" si="66"/>
        <v/>
      </c>
      <c r="J1409" s="138"/>
      <c r="K1409" s="138" t="str">
        <v/>
      </c>
      <c r="L1409" s="138" t="str">
        <v/>
      </c>
      <c r="M1409" s="138"/>
      <c r="N1409" s="138" t="str">
        <v/>
      </c>
      <c r="O1409" s="138" t="str">
        <v/>
      </c>
      <c r="P1409" s="138" t="str">
        <v/>
      </c>
      <c r="Q1409" s="138" t="str">
        <f t="shared" si="67"/>
        <v/>
      </c>
      <c r="R1409" s="138" t="str">
        <f t="shared" si="68"/>
        <v/>
      </c>
      <c r="S1409" s="138" t="str" cm="1">
        <f t="array" ref="S1409">IF(ISBLANK(INDEX('Infraestruturas Recolha'!$BB$31:$BB$105,INT((ROWS($B$1:B58)-1)/1)+1,MOD(ROWS($B$1:B58)-1,1)+1)),"",INDEX('Infraestruturas Recolha'!$BB$31:$BB$105,INT((ROWS($B$1:B58)-1)/1)+1,MOD(ROWS($B$1:B58)-1,1)+1))</f>
        <v/>
      </c>
      <c r="T1409" s="138" t="str">
        <f>IF(OR(L1409="",'Infraestruturas Recolha'!$AX$108="",'Infraestruturas Recolha'!$AX$108="(máximo 300 carateres)"),"",'Infraestruturas Recolha'!$AX$108)</f>
        <v/>
      </c>
    </row>
    <row r="1410" spans="1:20">
      <c r="A1410" s="24" t="str">
        <f>IF(I1410="","",IF(OR('Identificação da EG'!$B$7=0,'Identificação da EG'!$B$7=""),"",Capa!$C$10))</f>
        <v/>
      </c>
      <c r="B1410" s="24" t="str">
        <f>IF(I1410="","",IF(OR('Identificação da EG'!$B$7=0,'Identificação da EG'!$B$7=""),"",'Identificação da EG'!$B$7))</f>
        <v/>
      </c>
      <c r="C1410" s="24" t="str">
        <f>IF(I1410="","",IF(B1410="","",VLOOKUP(B1410,Auxiliar!$DK$23:$DL$45,2,0)))</f>
        <v/>
      </c>
      <c r="D1410" s="24" t="str">
        <f>IF(I1410="","",IF(OR('Identificação da EG'!$B$7=0,'Identificação da EG'!$B$7=""),"","Portugal"))</f>
        <v/>
      </c>
      <c r="E1410" s="24" t="str">
        <f>IF(I1410="","",'Identificação da EG'!$C$7)</f>
        <v/>
      </c>
      <c r="F1410" s="24" t="str">
        <f>IF(I1410="","",'Identificação da EG'!$E$7)</f>
        <v/>
      </c>
      <c r="G1410" s="24" t="str">
        <f t="shared" si="64"/>
        <v/>
      </c>
      <c r="H1410" s="24" t="str">
        <f>IF(I1410="","",'Identificação da EG'!$D$7)</f>
        <v/>
      </c>
      <c r="I1410" s="138" t="str">
        <f t="shared" si="66"/>
        <v/>
      </c>
      <c r="J1410" s="138"/>
      <c r="K1410" s="138" t="str">
        <v/>
      </c>
      <c r="L1410" s="138" t="str">
        <v/>
      </c>
      <c r="M1410" s="138"/>
      <c r="N1410" s="138" t="str">
        <v/>
      </c>
      <c r="O1410" s="138" t="str">
        <v/>
      </c>
      <c r="P1410" s="138" t="str">
        <v/>
      </c>
      <c r="Q1410" s="138" t="str">
        <f t="shared" si="67"/>
        <v/>
      </c>
      <c r="R1410" s="138" t="str">
        <f t="shared" si="68"/>
        <v/>
      </c>
      <c r="S1410" s="138" t="str" cm="1">
        <f t="array" ref="S1410">IF(ISBLANK(INDEX('Infraestruturas Recolha'!$BB$31:$BB$105,INT((ROWS($B$1:B59)-1)/1)+1,MOD(ROWS($B$1:B59)-1,1)+1)),"",INDEX('Infraestruturas Recolha'!$BB$31:$BB$105,INT((ROWS($B$1:B59)-1)/1)+1,MOD(ROWS($B$1:B59)-1,1)+1))</f>
        <v/>
      </c>
      <c r="T1410" s="138" t="str">
        <f>IF(OR(L1410="",'Infraestruturas Recolha'!$AX$108="",'Infraestruturas Recolha'!$AX$108="(máximo 300 carateres)"),"",'Infraestruturas Recolha'!$AX$108)</f>
        <v/>
      </c>
    </row>
    <row r="1411" spans="1:20">
      <c r="A1411" s="24" t="str">
        <f>IF(I1411="","",IF(OR('Identificação da EG'!$B$7=0,'Identificação da EG'!$B$7=""),"",Capa!$C$10))</f>
        <v/>
      </c>
      <c r="B1411" s="24" t="str">
        <f>IF(I1411="","",IF(OR('Identificação da EG'!$B$7=0,'Identificação da EG'!$B$7=""),"",'Identificação da EG'!$B$7))</f>
        <v/>
      </c>
      <c r="C1411" s="24" t="str">
        <f>IF(I1411="","",IF(B1411="","",VLOOKUP(B1411,Auxiliar!$DK$23:$DL$45,2,0)))</f>
        <v/>
      </c>
      <c r="D1411" s="24" t="str">
        <f>IF(I1411="","",IF(OR('Identificação da EG'!$B$7=0,'Identificação da EG'!$B$7=""),"","Portugal"))</f>
        <v/>
      </c>
      <c r="E1411" s="24" t="str">
        <f>IF(I1411="","",'Identificação da EG'!$C$7)</f>
        <v/>
      </c>
      <c r="F1411" s="24" t="str">
        <f>IF(I1411="","",'Identificação da EG'!$E$7)</f>
        <v/>
      </c>
      <c r="G1411" s="24" t="str">
        <f t="shared" ref="G1411:G1426" si="69">IF(I1411="","",B1411)</f>
        <v/>
      </c>
      <c r="H1411" s="24" t="str">
        <f>IF(I1411="","",'Identificação da EG'!$D$7)</f>
        <v/>
      </c>
      <c r="I1411" s="138" t="str">
        <f t="shared" si="66"/>
        <v/>
      </c>
      <c r="J1411" s="138"/>
      <c r="K1411" s="138" t="str">
        <v/>
      </c>
      <c r="L1411" s="138" t="str">
        <v/>
      </c>
      <c r="M1411" s="138"/>
      <c r="N1411" s="138" t="str">
        <v/>
      </c>
      <c r="O1411" s="138" t="str">
        <v/>
      </c>
      <c r="P1411" s="138" t="str">
        <v/>
      </c>
      <c r="Q1411" s="138" t="str">
        <f t="shared" si="67"/>
        <v/>
      </c>
      <c r="R1411" s="138" t="str">
        <f t="shared" si="68"/>
        <v/>
      </c>
      <c r="S1411" s="138" t="str" cm="1">
        <f t="array" ref="S1411">IF(ISBLANK(INDEX('Infraestruturas Recolha'!$BB$31:$BB$105,INT((ROWS($B$1:B60)-1)/1)+1,MOD(ROWS($B$1:B60)-1,1)+1)),"",INDEX('Infraestruturas Recolha'!$BB$31:$BB$105,INT((ROWS($B$1:B60)-1)/1)+1,MOD(ROWS($B$1:B60)-1,1)+1))</f>
        <v/>
      </c>
      <c r="T1411" s="138" t="str">
        <f>IF(OR(L1411="",'Infraestruturas Recolha'!$AX$108="",'Infraestruturas Recolha'!$AX$108="(máximo 300 carateres)"),"",'Infraestruturas Recolha'!$AX$108)</f>
        <v/>
      </c>
    </row>
    <row r="1412" spans="1:20">
      <c r="A1412" s="24" t="str">
        <f>IF(I1412="","",IF(OR('Identificação da EG'!$B$7=0,'Identificação da EG'!$B$7=""),"",Capa!$C$10))</f>
        <v/>
      </c>
      <c r="B1412" s="24" t="str">
        <f>IF(I1412="","",IF(OR('Identificação da EG'!$B$7=0,'Identificação da EG'!$B$7=""),"",'Identificação da EG'!$B$7))</f>
        <v/>
      </c>
      <c r="C1412" s="24" t="str">
        <f>IF(I1412="","",IF(B1412="","",VLOOKUP(B1412,Auxiliar!$DK$23:$DL$45,2,0)))</f>
        <v/>
      </c>
      <c r="D1412" s="24" t="str">
        <f>IF(I1412="","",IF(OR('Identificação da EG'!$B$7=0,'Identificação da EG'!$B$7=""),"","Portugal"))</f>
        <v/>
      </c>
      <c r="E1412" s="24" t="str">
        <f>IF(I1412="","",'Identificação da EG'!$C$7)</f>
        <v/>
      </c>
      <c r="F1412" s="24" t="str">
        <f>IF(I1412="","",'Identificação da EG'!$E$7)</f>
        <v/>
      </c>
      <c r="G1412" s="24" t="str">
        <f t="shared" si="69"/>
        <v/>
      </c>
      <c r="H1412" s="24" t="str">
        <f>IF(I1412="","",'Identificação da EG'!$D$7)</f>
        <v/>
      </c>
      <c r="I1412" s="138" t="str">
        <f t="shared" si="66"/>
        <v/>
      </c>
      <c r="J1412" s="138"/>
      <c r="K1412" s="138" t="str">
        <v/>
      </c>
      <c r="L1412" s="138" t="str">
        <v/>
      </c>
      <c r="M1412" s="138"/>
      <c r="N1412" s="138" t="str">
        <v/>
      </c>
      <c r="O1412" s="138" t="str">
        <v/>
      </c>
      <c r="P1412" s="138" t="str">
        <v/>
      </c>
      <c r="Q1412" s="138" t="str">
        <f t="shared" si="67"/>
        <v/>
      </c>
      <c r="R1412" s="138" t="str">
        <f t="shared" si="68"/>
        <v/>
      </c>
      <c r="S1412" s="138" t="str" cm="1">
        <f t="array" ref="S1412">IF(ISBLANK(INDEX('Infraestruturas Recolha'!$BB$31:$BB$105,INT((ROWS($B$1:B61)-1)/1)+1,MOD(ROWS($B$1:B61)-1,1)+1)),"",INDEX('Infraestruturas Recolha'!$BB$31:$BB$105,INT((ROWS($B$1:B61)-1)/1)+1,MOD(ROWS($B$1:B61)-1,1)+1))</f>
        <v/>
      </c>
      <c r="T1412" s="138" t="str">
        <f>IF(OR(L1412="",'Infraestruturas Recolha'!$AX$108="",'Infraestruturas Recolha'!$AX$108="(máximo 300 carateres)"),"",'Infraestruturas Recolha'!$AX$108)</f>
        <v/>
      </c>
    </row>
    <row r="1413" spans="1:20">
      <c r="A1413" s="24" t="str">
        <f>IF(I1413="","",IF(OR('Identificação da EG'!$B$7=0,'Identificação da EG'!$B$7=""),"",Capa!$C$10))</f>
        <v/>
      </c>
      <c r="B1413" s="24" t="str">
        <f>IF(I1413="","",IF(OR('Identificação da EG'!$B$7=0,'Identificação da EG'!$B$7=""),"",'Identificação da EG'!$B$7))</f>
        <v/>
      </c>
      <c r="C1413" s="24" t="str">
        <f>IF(I1413="","",IF(B1413="","",VLOOKUP(B1413,Auxiliar!$DK$23:$DL$45,2,0)))</f>
        <v/>
      </c>
      <c r="D1413" s="24" t="str">
        <f>IF(I1413="","",IF(OR('Identificação da EG'!$B$7=0,'Identificação da EG'!$B$7=""),"","Portugal"))</f>
        <v/>
      </c>
      <c r="E1413" s="24" t="str">
        <f>IF(I1413="","",'Identificação da EG'!$C$7)</f>
        <v/>
      </c>
      <c r="F1413" s="24" t="str">
        <f>IF(I1413="","",'Identificação da EG'!$E$7)</f>
        <v/>
      </c>
      <c r="G1413" s="24" t="str">
        <f t="shared" si="69"/>
        <v/>
      </c>
      <c r="H1413" s="24" t="str">
        <f>IF(I1413="","",'Identificação da EG'!$D$7)</f>
        <v/>
      </c>
      <c r="I1413" s="138" t="str">
        <f t="shared" si="66"/>
        <v/>
      </c>
      <c r="J1413" s="138"/>
      <c r="K1413" s="138" t="str">
        <v/>
      </c>
      <c r="L1413" s="138" t="str">
        <v/>
      </c>
      <c r="M1413" s="138"/>
      <c r="N1413" s="138" t="str">
        <v/>
      </c>
      <c r="O1413" s="138" t="str">
        <v/>
      </c>
      <c r="P1413" s="138" t="str">
        <v/>
      </c>
      <c r="Q1413" s="138" t="str">
        <f t="shared" si="67"/>
        <v/>
      </c>
      <c r="R1413" s="138" t="str">
        <f t="shared" si="68"/>
        <v/>
      </c>
      <c r="S1413" s="138" t="str" cm="1">
        <f t="array" ref="S1413">IF(ISBLANK(INDEX('Infraestruturas Recolha'!$BB$31:$BB$105,INT((ROWS($B$1:B62)-1)/1)+1,MOD(ROWS($B$1:B62)-1,1)+1)),"",INDEX('Infraestruturas Recolha'!$BB$31:$BB$105,INT((ROWS($B$1:B62)-1)/1)+1,MOD(ROWS($B$1:B62)-1,1)+1))</f>
        <v/>
      </c>
      <c r="T1413" s="138" t="str">
        <f>IF(OR(L1413="",'Infraestruturas Recolha'!$AX$108="",'Infraestruturas Recolha'!$AX$108="(máximo 300 carateres)"),"",'Infraestruturas Recolha'!$AX$108)</f>
        <v/>
      </c>
    </row>
    <row r="1414" spans="1:20">
      <c r="A1414" s="24" t="str">
        <f>IF(I1414="","",IF(OR('Identificação da EG'!$B$7=0,'Identificação da EG'!$B$7=""),"",Capa!$C$10))</f>
        <v/>
      </c>
      <c r="B1414" s="24" t="str">
        <f>IF(I1414="","",IF(OR('Identificação da EG'!$B$7=0,'Identificação da EG'!$B$7=""),"",'Identificação da EG'!$B$7))</f>
        <v/>
      </c>
      <c r="C1414" s="24" t="str">
        <f>IF(I1414="","",IF(B1414="","",VLOOKUP(B1414,Auxiliar!$DK$23:$DL$45,2,0)))</f>
        <v/>
      </c>
      <c r="D1414" s="24" t="str">
        <f>IF(I1414="","",IF(OR('Identificação da EG'!$B$7=0,'Identificação da EG'!$B$7=""),"","Portugal"))</f>
        <v/>
      </c>
      <c r="E1414" s="24" t="str">
        <f>IF(I1414="","",'Identificação da EG'!$C$7)</f>
        <v/>
      </c>
      <c r="F1414" s="24" t="str">
        <f>IF(I1414="","",'Identificação da EG'!$E$7)</f>
        <v/>
      </c>
      <c r="G1414" s="24" t="str">
        <f t="shared" si="69"/>
        <v/>
      </c>
      <c r="H1414" s="24" t="str">
        <f>IF(I1414="","",'Identificação da EG'!$D$7)</f>
        <v/>
      </c>
      <c r="I1414" s="138" t="str">
        <f t="shared" si="66"/>
        <v/>
      </c>
      <c r="J1414" s="138"/>
      <c r="K1414" s="138" t="str">
        <v/>
      </c>
      <c r="L1414" s="138" t="str">
        <v/>
      </c>
      <c r="M1414" s="138"/>
      <c r="N1414" s="138" t="str">
        <v/>
      </c>
      <c r="O1414" s="138" t="str">
        <v/>
      </c>
      <c r="P1414" s="138" t="str">
        <v/>
      </c>
      <c r="Q1414" s="138" t="str">
        <f t="shared" si="67"/>
        <v/>
      </c>
      <c r="R1414" s="138" t="str">
        <f t="shared" si="68"/>
        <v/>
      </c>
      <c r="S1414" s="138" t="str" cm="1">
        <f t="array" ref="S1414">IF(ISBLANK(INDEX('Infraestruturas Recolha'!$BB$31:$BB$105,INT((ROWS($B$1:B63)-1)/1)+1,MOD(ROWS($B$1:B63)-1,1)+1)),"",INDEX('Infraestruturas Recolha'!$BB$31:$BB$105,INT((ROWS($B$1:B63)-1)/1)+1,MOD(ROWS($B$1:B63)-1,1)+1))</f>
        <v/>
      </c>
      <c r="T1414" s="138" t="str">
        <f>IF(OR(L1414="",'Infraestruturas Recolha'!$AX$108="",'Infraestruturas Recolha'!$AX$108="(máximo 300 carateres)"),"",'Infraestruturas Recolha'!$AX$108)</f>
        <v/>
      </c>
    </row>
    <row r="1415" spans="1:20">
      <c r="A1415" s="24" t="str">
        <f>IF(I1415="","",IF(OR('Identificação da EG'!$B$7=0,'Identificação da EG'!$B$7=""),"",Capa!$C$10))</f>
        <v/>
      </c>
      <c r="B1415" s="24" t="str">
        <f>IF(I1415="","",IF(OR('Identificação da EG'!$B$7=0,'Identificação da EG'!$B$7=""),"",'Identificação da EG'!$B$7))</f>
        <v/>
      </c>
      <c r="C1415" s="24" t="str">
        <f>IF(I1415="","",IF(B1415="","",VLOOKUP(B1415,Auxiliar!$DK$23:$DL$45,2,0)))</f>
        <v/>
      </c>
      <c r="D1415" s="24" t="str">
        <f>IF(I1415="","",IF(OR('Identificação da EG'!$B$7=0,'Identificação da EG'!$B$7=""),"","Portugal"))</f>
        <v/>
      </c>
      <c r="E1415" s="24" t="str">
        <f>IF(I1415="","",'Identificação da EG'!$C$7)</f>
        <v/>
      </c>
      <c r="F1415" s="24" t="str">
        <f>IF(I1415="","",'Identificação da EG'!$E$7)</f>
        <v/>
      </c>
      <c r="G1415" s="24" t="str">
        <f t="shared" si="69"/>
        <v/>
      </c>
      <c r="H1415" s="24" t="str">
        <f>IF(I1415="","",'Identificação da EG'!$D$7)</f>
        <v/>
      </c>
      <c r="I1415" s="138" t="str">
        <f t="shared" si="66"/>
        <v/>
      </c>
      <c r="J1415" s="138"/>
      <c r="K1415" s="138" t="str">
        <v/>
      </c>
      <c r="L1415" s="138" t="str">
        <v/>
      </c>
      <c r="M1415" s="138"/>
      <c r="N1415" s="138" t="str">
        <v/>
      </c>
      <c r="O1415" s="138" t="str">
        <v/>
      </c>
      <c r="P1415" s="138" t="str">
        <v/>
      </c>
      <c r="Q1415" s="138" t="str">
        <f t="shared" si="67"/>
        <v/>
      </c>
      <c r="R1415" s="138" t="str">
        <f t="shared" si="68"/>
        <v/>
      </c>
      <c r="S1415" s="138" t="str" cm="1">
        <f t="array" ref="S1415">IF(ISBLANK(INDEX('Infraestruturas Recolha'!$BB$31:$BB$105,INT((ROWS($B$1:B64)-1)/1)+1,MOD(ROWS($B$1:B64)-1,1)+1)),"",INDEX('Infraestruturas Recolha'!$BB$31:$BB$105,INT((ROWS($B$1:B64)-1)/1)+1,MOD(ROWS($B$1:B64)-1,1)+1))</f>
        <v/>
      </c>
      <c r="T1415" s="138" t="str">
        <f>IF(OR(L1415="",'Infraestruturas Recolha'!$AX$108="",'Infraestruturas Recolha'!$AX$108="(máximo 300 carateres)"),"",'Infraestruturas Recolha'!$AX$108)</f>
        <v/>
      </c>
    </row>
    <row r="1416" spans="1:20">
      <c r="A1416" s="24" t="str">
        <f>IF(I1416="","",IF(OR('Identificação da EG'!$B$7=0,'Identificação da EG'!$B$7=""),"",Capa!$C$10))</f>
        <v/>
      </c>
      <c r="B1416" s="24" t="str">
        <f>IF(I1416="","",IF(OR('Identificação da EG'!$B$7=0,'Identificação da EG'!$B$7=""),"",'Identificação da EG'!$B$7))</f>
        <v/>
      </c>
      <c r="C1416" s="24" t="str">
        <f>IF(I1416="","",IF(B1416="","",VLOOKUP(B1416,Auxiliar!$DK$23:$DL$45,2,0)))</f>
        <v/>
      </c>
      <c r="D1416" s="24" t="str">
        <f>IF(I1416="","",IF(OR('Identificação da EG'!$B$7=0,'Identificação da EG'!$B$7=""),"","Portugal"))</f>
        <v/>
      </c>
      <c r="E1416" s="24" t="str">
        <f>IF(I1416="","",'Identificação da EG'!$C$7)</f>
        <v/>
      </c>
      <c r="F1416" s="24" t="str">
        <f>IF(I1416="","",'Identificação da EG'!$E$7)</f>
        <v/>
      </c>
      <c r="G1416" s="24" t="str">
        <f t="shared" si="69"/>
        <v/>
      </c>
      <c r="H1416" s="24" t="str">
        <f>IF(I1416="","",'Identificação da EG'!$D$7)</f>
        <v/>
      </c>
      <c r="I1416" s="138" t="str">
        <f t="shared" si="66"/>
        <v/>
      </c>
      <c r="J1416" s="138"/>
      <c r="K1416" s="138" t="str">
        <v/>
      </c>
      <c r="L1416" s="138" t="str">
        <v/>
      </c>
      <c r="M1416" s="138"/>
      <c r="N1416" s="138" t="str">
        <v/>
      </c>
      <c r="O1416" s="138" t="str">
        <v/>
      </c>
      <c r="P1416" s="138" t="str">
        <v/>
      </c>
      <c r="Q1416" s="138" t="str">
        <f t="shared" si="67"/>
        <v/>
      </c>
      <c r="R1416" s="138" t="str">
        <f t="shared" si="68"/>
        <v/>
      </c>
      <c r="S1416" s="138" t="str" cm="1">
        <f t="array" ref="S1416">IF(ISBLANK(INDEX('Infraestruturas Recolha'!$BB$31:$BB$105,INT((ROWS($B$1:B65)-1)/1)+1,MOD(ROWS($B$1:B65)-1,1)+1)),"",INDEX('Infraestruturas Recolha'!$BB$31:$BB$105,INT((ROWS($B$1:B65)-1)/1)+1,MOD(ROWS($B$1:B65)-1,1)+1))</f>
        <v/>
      </c>
      <c r="T1416" s="138" t="str">
        <f>IF(OR(L1416="",'Infraestruturas Recolha'!$AX$108="",'Infraestruturas Recolha'!$AX$108="(máximo 300 carateres)"),"",'Infraestruturas Recolha'!$AX$108)</f>
        <v/>
      </c>
    </row>
    <row r="1417" spans="1:20">
      <c r="A1417" s="24" t="str">
        <f>IF(I1417="","",IF(OR('Identificação da EG'!$B$7=0,'Identificação da EG'!$B$7=""),"",Capa!$C$10))</f>
        <v/>
      </c>
      <c r="B1417" s="24" t="str">
        <f>IF(I1417="","",IF(OR('Identificação da EG'!$B$7=0,'Identificação da EG'!$B$7=""),"",'Identificação da EG'!$B$7))</f>
        <v/>
      </c>
      <c r="C1417" s="24" t="str">
        <f>IF(I1417="","",IF(B1417="","",VLOOKUP(B1417,Auxiliar!$DK$23:$DL$45,2,0)))</f>
        <v/>
      </c>
      <c r="D1417" s="24" t="str">
        <f>IF(I1417="","",IF(OR('Identificação da EG'!$B$7=0,'Identificação da EG'!$B$7=""),"","Portugal"))</f>
        <v/>
      </c>
      <c r="E1417" s="24" t="str">
        <f>IF(I1417="","",'Identificação da EG'!$C$7)</f>
        <v/>
      </c>
      <c r="F1417" s="24" t="str">
        <f>IF(I1417="","",'Identificação da EG'!$E$7)</f>
        <v/>
      </c>
      <c r="G1417" s="24" t="str">
        <f t="shared" si="69"/>
        <v/>
      </c>
      <c r="H1417" s="24" t="str">
        <f>IF(I1417="","",'Identificação da EG'!$D$7)</f>
        <v/>
      </c>
      <c r="I1417" s="138" t="str">
        <f t="shared" ref="I1417:I1426" si="70">IF(L1417="","","Recolha seletiva de outras frações de resíduos")</f>
        <v/>
      </c>
      <c r="J1417" s="138"/>
      <c r="K1417" s="138" t="str">
        <v/>
      </c>
      <c r="L1417" s="138" t="str">
        <v/>
      </c>
      <c r="M1417" s="138"/>
      <c r="N1417" s="138" t="str">
        <v/>
      </c>
      <c r="O1417" s="138" t="str">
        <v/>
      </c>
      <c r="P1417" s="138" t="str">
        <v/>
      </c>
      <c r="Q1417" s="138" t="str">
        <f t="shared" ref="Q1417:Q1426" si="71">IF(L1417="","","Nº de infraestruturas")</f>
        <v/>
      </c>
      <c r="R1417" s="138" t="str">
        <f t="shared" ref="R1417:R1426" si="72">IF(L1417="","","nº")</f>
        <v/>
      </c>
      <c r="S1417" s="138" t="str" cm="1">
        <f t="array" ref="S1417">IF(ISBLANK(INDEX('Infraestruturas Recolha'!$BB$31:$BB$105,INT((ROWS($B$1:B66)-1)/1)+1,MOD(ROWS($B$1:B66)-1,1)+1)),"",INDEX('Infraestruturas Recolha'!$BB$31:$BB$105,INT((ROWS($B$1:B66)-1)/1)+1,MOD(ROWS($B$1:B66)-1,1)+1))</f>
        <v/>
      </c>
      <c r="T1417" s="138" t="str">
        <f>IF(OR(L1417="",'Infraestruturas Recolha'!$AX$108="",'Infraestruturas Recolha'!$AX$108="(máximo 300 carateres)"),"",'Infraestruturas Recolha'!$AX$108)</f>
        <v/>
      </c>
    </row>
    <row r="1418" spans="1:20">
      <c r="A1418" s="24" t="str">
        <f>IF(I1418="","",IF(OR('Identificação da EG'!$B$7=0,'Identificação da EG'!$B$7=""),"",Capa!$C$10))</f>
        <v/>
      </c>
      <c r="B1418" s="24" t="str">
        <f>IF(I1418="","",IF(OR('Identificação da EG'!$B$7=0,'Identificação da EG'!$B$7=""),"",'Identificação da EG'!$B$7))</f>
        <v/>
      </c>
      <c r="C1418" s="24" t="str">
        <f>IF(I1418="","",IF(B1418="","",VLOOKUP(B1418,Auxiliar!$DK$23:$DL$45,2,0)))</f>
        <v/>
      </c>
      <c r="D1418" s="24" t="str">
        <f>IF(I1418="","",IF(OR('Identificação da EG'!$B$7=0,'Identificação da EG'!$B$7=""),"","Portugal"))</f>
        <v/>
      </c>
      <c r="E1418" s="24" t="str">
        <f>IF(I1418="","",'Identificação da EG'!$C$7)</f>
        <v/>
      </c>
      <c r="F1418" s="24" t="str">
        <f>IF(I1418="","",'Identificação da EG'!$E$7)</f>
        <v/>
      </c>
      <c r="G1418" s="24" t="str">
        <f t="shared" si="69"/>
        <v/>
      </c>
      <c r="H1418" s="24" t="str">
        <f>IF(I1418="","",'Identificação da EG'!$D$7)</f>
        <v/>
      </c>
      <c r="I1418" s="138" t="str">
        <f t="shared" si="70"/>
        <v/>
      </c>
      <c r="J1418" s="138"/>
      <c r="K1418" s="138" t="str">
        <v/>
      </c>
      <c r="L1418" s="138" t="str">
        <v/>
      </c>
      <c r="M1418" s="138"/>
      <c r="N1418" s="138" t="str">
        <v/>
      </c>
      <c r="O1418" s="138" t="str">
        <v/>
      </c>
      <c r="P1418" s="138" t="str">
        <v/>
      </c>
      <c r="Q1418" s="138" t="str">
        <f t="shared" si="71"/>
        <v/>
      </c>
      <c r="R1418" s="138" t="str">
        <f t="shared" si="72"/>
        <v/>
      </c>
      <c r="S1418" s="138" t="str" cm="1">
        <f t="array" ref="S1418">IF(ISBLANK(INDEX('Infraestruturas Recolha'!$BB$31:$BB$105,INT((ROWS($B$1:B67)-1)/1)+1,MOD(ROWS($B$1:B67)-1,1)+1)),"",INDEX('Infraestruturas Recolha'!$BB$31:$BB$105,INT((ROWS($B$1:B67)-1)/1)+1,MOD(ROWS($B$1:B67)-1,1)+1))</f>
        <v/>
      </c>
      <c r="T1418" s="138" t="str">
        <f>IF(OR(L1418="",'Infraestruturas Recolha'!$AX$108="",'Infraestruturas Recolha'!$AX$108="(máximo 300 carateres)"),"",'Infraestruturas Recolha'!$AX$108)</f>
        <v/>
      </c>
    </row>
    <row r="1419" spans="1:20">
      <c r="A1419" s="24" t="str">
        <f>IF(I1419="","",IF(OR('Identificação da EG'!$B$7=0,'Identificação da EG'!$B$7=""),"",Capa!$C$10))</f>
        <v/>
      </c>
      <c r="B1419" s="24" t="str">
        <f>IF(I1419="","",IF(OR('Identificação da EG'!$B$7=0,'Identificação da EG'!$B$7=""),"",'Identificação da EG'!$B$7))</f>
        <v/>
      </c>
      <c r="C1419" s="24" t="str">
        <f>IF(I1419="","",IF(B1419="","",VLOOKUP(B1419,Auxiliar!$DK$23:$DL$45,2,0)))</f>
        <v/>
      </c>
      <c r="D1419" s="24" t="str">
        <f>IF(I1419="","",IF(OR('Identificação da EG'!$B$7=0,'Identificação da EG'!$B$7=""),"","Portugal"))</f>
        <v/>
      </c>
      <c r="E1419" s="24" t="str">
        <f>IF(I1419="","",'Identificação da EG'!$C$7)</f>
        <v/>
      </c>
      <c r="F1419" s="24" t="str">
        <f>IF(I1419="","",'Identificação da EG'!$E$7)</f>
        <v/>
      </c>
      <c r="G1419" s="24" t="str">
        <f t="shared" si="69"/>
        <v/>
      </c>
      <c r="H1419" s="24" t="str">
        <f>IF(I1419="","",'Identificação da EG'!$D$7)</f>
        <v/>
      </c>
      <c r="I1419" s="138" t="str">
        <f t="shared" si="70"/>
        <v/>
      </c>
      <c r="J1419" s="138"/>
      <c r="K1419" s="138" t="str">
        <v/>
      </c>
      <c r="L1419" s="138" t="str">
        <v/>
      </c>
      <c r="M1419" s="138"/>
      <c r="N1419" s="138" t="str">
        <v/>
      </c>
      <c r="O1419" s="138" t="str">
        <v/>
      </c>
      <c r="P1419" s="138" t="str">
        <v/>
      </c>
      <c r="Q1419" s="138" t="str">
        <f t="shared" si="71"/>
        <v/>
      </c>
      <c r="R1419" s="138" t="str">
        <f t="shared" si="72"/>
        <v/>
      </c>
      <c r="S1419" s="138" t="str" cm="1">
        <f t="array" ref="S1419">IF(ISBLANK(INDEX('Infraestruturas Recolha'!$BB$31:$BB$105,INT((ROWS($B$1:B68)-1)/1)+1,MOD(ROWS($B$1:B68)-1,1)+1)),"",INDEX('Infraestruturas Recolha'!$BB$31:$BB$105,INT((ROWS($B$1:B68)-1)/1)+1,MOD(ROWS($B$1:B68)-1,1)+1))</f>
        <v/>
      </c>
      <c r="T1419" s="138" t="str">
        <f>IF(OR(L1419="",'Infraestruturas Recolha'!$AX$108="",'Infraestruturas Recolha'!$AX$108="(máximo 300 carateres)"),"",'Infraestruturas Recolha'!$AX$108)</f>
        <v/>
      </c>
    </row>
    <row r="1420" spans="1:20">
      <c r="A1420" s="24" t="str">
        <f>IF(I1420="","",IF(OR('Identificação da EG'!$B$7=0,'Identificação da EG'!$B$7=""),"",Capa!$C$10))</f>
        <v/>
      </c>
      <c r="B1420" s="24" t="str">
        <f>IF(I1420="","",IF(OR('Identificação da EG'!$B$7=0,'Identificação da EG'!$B$7=""),"",'Identificação da EG'!$B$7))</f>
        <v/>
      </c>
      <c r="C1420" s="24" t="str">
        <f>IF(I1420="","",IF(B1420="","",VLOOKUP(B1420,Auxiliar!$DK$23:$DL$45,2,0)))</f>
        <v/>
      </c>
      <c r="D1420" s="24" t="str">
        <f>IF(I1420="","",IF(OR('Identificação da EG'!$B$7=0,'Identificação da EG'!$B$7=""),"","Portugal"))</f>
        <v/>
      </c>
      <c r="E1420" s="24" t="str">
        <f>IF(I1420="","",'Identificação da EG'!$C$7)</f>
        <v/>
      </c>
      <c r="F1420" s="24" t="str">
        <f>IF(I1420="","",'Identificação da EG'!$E$7)</f>
        <v/>
      </c>
      <c r="G1420" s="24" t="str">
        <f t="shared" si="69"/>
        <v/>
      </c>
      <c r="H1420" s="24" t="str">
        <f>IF(I1420="","",'Identificação da EG'!$D$7)</f>
        <v/>
      </c>
      <c r="I1420" s="138" t="str">
        <f t="shared" si="70"/>
        <v/>
      </c>
      <c r="J1420" s="138"/>
      <c r="K1420" s="138" t="str">
        <v/>
      </c>
      <c r="L1420" s="138" t="str">
        <v/>
      </c>
      <c r="M1420" s="138"/>
      <c r="N1420" s="138" t="str">
        <v/>
      </c>
      <c r="O1420" s="138" t="str">
        <v/>
      </c>
      <c r="P1420" s="138" t="str">
        <v/>
      </c>
      <c r="Q1420" s="138" t="str">
        <f t="shared" si="71"/>
        <v/>
      </c>
      <c r="R1420" s="138" t="str">
        <f t="shared" si="72"/>
        <v/>
      </c>
      <c r="S1420" s="138" t="str" cm="1">
        <f t="array" ref="S1420">IF(ISBLANK(INDEX('Infraestruturas Recolha'!$BB$31:$BB$105,INT((ROWS($B$1:B69)-1)/1)+1,MOD(ROWS($B$1:B69)-1,1)+1)),"",INDEX('Infraestruturas Recolha'!$BB$31:$BB$105,INT((ROWS($B$1:B69)-1)/1)+1,MOD(ROWS($B$1:B69)-1,1)+1))</f>
        <v/>
      </c>
      <c r="T1420" s="138" t="str">
        <f>IF(OR(L1420="",'Infraestruturas Recolha'!$AX$108="",'Infraestruturas Recolha'!$AX$108="(máximo 300 carateres)"),"",'Infraestruturas Recolha'!$AX$108)</f>
        <v/>
      </c>
    </row>
    <row r="1421" spans="1:20">
      <c r="A1421" s="24" t="str">
        <f>IF(I1421="","",IF(OR('Identificação da EG'!$B$7=0,'Identificação da EG'!$B$7=""),"",Capa!$C$10))</f>
        <v/>
      </c>
      <c r="B1421" s="24" t="str">
        <f>IF(I1421="","",IF(OR('Identificação da EG'!$B$7=0,'Identificação da EG'!$B$7=""),"",'Identificação da EG'!$B$7))</f>
        <v/>
      </c>
      <c r="C1421" s="24" t="str">
        <f>IF(I1421="","",IF(B1421="","",VLOOKUP(B1421,Auxiliar!$DK$23:$DL$45,2,0)))</f>
        <v/>
      </c>
      <c r="D1421" s="24" t="str">
        <f>IF(I1421="","",IF(OR('Identificação da EG'!$B$7=0,'Identificação da EG'!$B$7=""),"","Portugal"))</f>
        <v/>
      </c>
      <c r="E1421" s="24" t="str">
        <f>IF(I1421="","",'Identificação da EG'!$C$7)</f>
        <v/>
      </c>
      <c r="F1421" s="24" t="str">
        <f>IF(I1421="","",'Identificação da EG'!$E$7)</f>
        <v/>
      </c>
      <c r="G1421" s="24" t="str">
        <f t="shared" si="69"/>
        <v/>
      </c>
      <c r="H1421" s="24" t="str">
        <f>IF(I1421="","",'Identificação da EG'!$D$7)</f>
        <v/>
      </c>
      <c r="I1421" s="138" t="str">
        <f t="shared" si="70"/>
        <v/>
      </c>
      <c r="J1421" s="138"/>
      <c r="K1421" s="138" t="str">
        <v/>
      </c>
      <c r="L1421" s="138" t="str">
        <v/>
      </c>
      <c r="M1421" s="138"/>
      <c r="N1421" s="138" t="str">
        <v/>
      </c>
      <c r="O1421" s="138" t="str">
        <v/>
      </c>
      <c r="P1421" s="138" t="str">
        <v/>
      </c>
      <c r="Q1421" s="138" t="str">
        <f t="shared" si="71"/>
        <v/>
      </c>
      <c r="R1421" s="138" t="str">
        <f t="shared" si="72"/>
        <v/>
      </c>
      <c r="S1421" s="138" t="str" cm="1">
        <f t="array" ref="S1421">IF(ISBLANK(INDEX('Infraestruturas Recolha'!$BB$31:$BB$105,INT((ROWS($B$1:B70)-1)/1)+1,MOD(ROWS($B$1:B70)-1,1)+1)),"",INDEX('Infraestruturas Recolha'!$BB$31:$BB$105,INT((ROWS($B$1:B70)-1)/1)+1,MOD(ROWS($B$1:B70)-1,1)+1))</f>
        <v/>
      </c>
      <c r="T1421" s="138" t="str">
        <f>IF(OR(L1421="",'Infraestruturas Recolha'!$AX$108="",'Infraestruturas Recolha'!$AX$108="(máximo 300 carateres)"),"",'Infraestruturas Recolha'!$AX$108)</f>
        <v/>
      </c>
    </row>
    <row r="1422" spans="1:20">
      <c r="A1422" s="24" t="str">
        <f>IF(I1422="","",IF(OR('Identificação da EG'!$B$7=0,'Identificação da EG'!$B$7=""),"",Capa!$C$10))</f>
        <v/>
      </c>
      <c r="B1422" s="24" t="str">
        <f>IF(I1422="","",IF(OR('Identificação da EG'!$B$7=0,'Identificação da EG'!$B$7=""),"",'Identificação da EG'!$B$7))</f>
        <v/>
      </c>
      <c r="C1422" s="24" t="str">
        <f>IF(I1422="","",IF(B1422="","",VLOOKUP(B1422,Auxiliar!$DK$23:$DL$45,2,0)))</f>
        <v/>
      </c>
      <c r="D1422" s="24" t="str">
        <f>IF(I1422="","",IF(OR('Identificação da EG'!$B$7=0,'Identificação da EG'!$B$7=""),"","Portugal"))</f>
        <v/>
      </c>
      <c r="E1422" s="24" t="str">
        <f>IF(I1422="","",'Identificação da EG'!$C$7)</f>
        <v/>
      </c>
      <c r="F1422" s="24" t="str">
        <f>IF(I1422="","",'Identificação da EG'!$E$7)</f>
        <v/>
      </c>
      <c r="G1422" s="24" t="str">
        <f t="shared" si="69"/>
        <v/>
      </c>
      <c r="H1422" s="24" t="str">
        <f>IF(I1422="","",'Identificação da EG'!$D$7)</f>
        <v/>
      </c>
      <c r="I1422" s="138" t="str">
        <f t="shared" si="70"/>
        <v/>
      </c>
      <c r="J1422" s="138"/>
      <c r="K1422" s="138" t="str">
        <v/>
      </c>
      <c r="L1422" s="138" t="str">
        <v/>
      </c>
      <c r="M1422" s="138"/>
      <c r="N1422" s="138" t="str">
        <v/>
      </c>
      <c r="O1422" s="138" t="str">
        <v/>
      </c>
      <c r="P1422" s="138" t="str">
        <v/>
      </c>
      <c r="Q1422" s="138" t="str">
        <f t="shared" si="71"/>
        <v/>
      </c>
      <c r="R1422" s="138" t="str">
        <f t="shared" si="72"/>
        <v/>
      </c>
      <c r="S1422" s="138" t="str" cm="1">
        <f t="array" ref="S1422">IF(ISBLANK(INDEX('Infraestruturas Recolha'!$BB$31:$BB$105,INT((ROWS($B$1:B71)-1)/1)+1,MOD(ROWS($B$1:B71)-1,1)+1)),"",INDEX('Infraestruturas Recolha'!$BB$31:$BB$105,INT((ROWS($B$1:B71)-1)/1)+1,MOD(ROWS($B$1:B71)-1,1)+1))</f>
        <v/>
      </c>
      <c r="T1422" s="138" t="str">
        <f>IF(OR(L1422="",'Infraestruturas Recolha'!$AX$108="",'Infraestruturas Recolha'!$AX$108="(máximo 300 carateres)"),"",'Infraestruturas Recolha'!$AX$108)</f>
        <v/>
      </c>
    </row>
    <row r="1423" spans="1:20">
      <c r="A1423" s="24" t="str">
        <f>IF(I1423="","",IF(OR('Identificação da EG'!$B$7=0,'Identificação da EG'!$B$7=""),"",Capa!$C$10))</f>
        <v/>
      </c>
      <c r="B1423" s="24" t="str">
        <f>IF(I1423="","",IF(OR('Identificação da EG'!$B$7=0,'Identificação da EG'!$B$7=""),"",'Identificação da EG'!$B$7))</f>
        <v/>
      </c>
      <c r="C1423" s="24" t="str">
        <f>IF(I1423="","",IF(B1423="","",VLOOKUP(B1423,Auxiliar!$DK$23:$DL$45,2,0)))</f>
        <v/>
      </c>
      <c r="D1423" s="24" t="str">
        <f>IF(I1423="","",IF(OR('Identificação da EG'!$B$7=0,'Identificação da EG'!$B$7=""),"","Portugal"))</f>
        <v/>
      </c>
      <c r="E1423" s="24" t="str">
        <f>IF(I1423="","",'Identificação da EG'!$C$7)</f>
        <v/>
      </c>
      <c r="F1423" s="24" t="str">
        <f>IF(I1423="","",'Identificação da EG'!$E$7)</f>
        <v/>
      </c>
      <c r="G1423" s="24" t="str">
        <f t="shared" si="69"/>
        <v/>
      </c>
      <c r="H1423" s="24" t="str">
        <f>IF(I1423="","",'Identificação da EG'!$D$7)</f>
        <v/>
      </c>
      <c r="I1423" s="138" t="str">
        <f t="shared" si="70"/>
        <v/>
      </c>
      <c r="J1423" s="138"/>
      <c r="K1423" s="138" t="str">
        <v/>
      </c>
      <c r="L1423" s="138" t="str">
        <v/>
      </c>
      <c r="M1423" s="138"/>
      <c r="N1423" s="138" t="str">
        <v/>
      </c>
      <c r="O1423" s="138" t="str">
        <v/>
      </c>
      <c r="P1423" s="138" t="str">
        <v/>
      </c>
      <c r="Q1423" s="138" t="str">
        <f t="shared" si="71"/>
        <v/>
      </c>
      <c r="R1423" s="138" t="str">
        <f t="shared" si="72"/>
        <v/>
      </c>
      <c r="S1423" s="138" t="str" cm="1">
        <f t="array" ref="S1423">IF(ISBLANK(INDEX('Infraestruturas Recolha'!$BB$31:$BB$105,INT((ROWS($B$1:B72)-1)/1)+1,MOD(ROWS($B$1:B72)-1,1)+1)),"",INDEX('Infraestruturas Recolha'!$BB$31:$BB$105,INT((ROWS($B$1:B72)-1)/1)+1,MOD(ROWS($B$1:B72)-1,1)+1))</f>
        <v/>
      </c>
      <c r="T1423" s="138" t="str">
        <f>IF(OR(L1423="",'Infraestruturas Recolha'!$AX$108="",'Infraestruturas Recolha'!$AX$108="(máximo 300 carateres)"),"",'Infraestruturas Recolha'!$AX$108)</f>
        <v/>
      </c>
    </row>
    <row r="1424" spans="1:20">
      <c r="A1424" s="24" t="str">
        <f>IF(I1424="","",IF(OR('Identificação da EG'!$B$7=0,'Identificação da EG'!$B$7=""),"",Capa!$C$10))</f>
        <v/>
      </c>
      <c r="B1424" s="24" t="str">
        <f>IF(I1424="","",IF(OR('Identificação da EG'!$B$7=0,'Identificação da EG'!$B$7=""),"",'Identificação da EG'!$B$7))</f>
        <v/>
      </c>
      <c r="C1424" s="24" t="str">
        <f>IF(I1424="","",IF(B1424="","",VLOOKUP(B1424,Auxiliar!$DK$23:$DL$45,2,0)))</f>
        <v/>
      </c>
      <c r="D1424" s="24" t="str">
        <f>IF(I1424="","",IF(OR('Identificação da EG'!$B$7=0,'Identificação da EG'!$B$7=""),"","Portugal"))</f>
        <v/>
      </c>
      <c r="E1424" s="24" t="str">
        <f>IF(I1424="","",'Identificação da EG'!$C$7)</f>
        <v/>
      </c>
      <c r="F1424" s="24" t="str">
        <f>IF(I1424="","",'Identificação da EG'!$E$7)</f>
        <v/>
      </c>
      <c r="G1424" s="24" t="str">
        <f t="shared" si="69"/>
        <v/>
      </c>
      <c r="H1424" s="24" t="str">
        <f>IF(I1424="","",'Identificação da EG'!$D$7)</f>
        <v/>
      </c>
      <c r="I1424" s="138" t="str">
        <f t="shared" si="70"/>
        <v/>
      </c>
      <c r="J1424" s="138"/>
      <c r="K1424" s="138" t="str">
        <v/>
      </c>
      <c r="L1424" s="138" t="str">
        <v/>
      </c>
      <c r="M1424" s="138"/>
      <c r="N1424" s="138" t="str">
        <v/>
      </c>
      <c r="O1424" s="138" t="str">
        <v/>
      </c>
      <c r="P1424" s="138" t="str">
        <v/>
      </c>
      <c r="Q1424" s="138" t="str">
        <f t="shared" si="71"/>
        <v/>
      </c>
      <c r="R1424" s="138" t="str">
        <f t="shared" si="72"/>
        <v/>
      </c>
      <c r="S1424" s="138" t="str" cm="1">
        <f t="array" ref="S1424">IF(ISBLANK(INDEX('Infraestruturas Recolha'!$BB$31:$BB$105,INT((ROWS($B$1:B73)-1)/1)+1,MOD(ROWS($B$1:B73)-1,1)+1)),"",INDEX('Infraestruturas Recolha'!$BB$31:$BB$105,INT((ROWS($B$1:B73)-1)/1)+1,MOD(ROWS($B$1:B73)-1,1)+1))</f>
        <v/>
      </c>
      <c r="T1424" s="138" t="str">
        <f>IF(OR(L1424="",'Infraestruturas Recolha'!$AX$108="",'Infraestruturas Recolha'!$AX$108="(máximo 300 carateres)"),"",'Infraestruturas Recolha'!$AX$108)</f>
        <v/>
      </c>
    </row>
    <row r="1425" spans="1:20">
      <c r="A1425" s="24" t="str">
        <f>IF(I1425="","",IF(OR('Identificação da EG'!$B$7=0,'Identificação da EG'!$B$7=""),"",Capa!$C$10))</f>
        <v/>
      </c>
      <c r="B1425" s="24" t="str">
        <f>IF(I1425="","",IF(OR('Identificação da EG'!$B$7=0,'Identificação da EG'!$B$7=""),"",'Identificação da EG'!$B$7))</f>
        <v/>
      </c>
      <c r="C1425" s="24" t="str">
        <f>IF(I1425="","",IF(B1425="","",VLOOKUP(B1425,Auxiliar!$DK$23:$DL$45,2,0)))</f>
        <v/>
      </c>
      <c r="D1425" s="24" t="str">
        <f>IF(I1425="","",IF(OR('Identificação da EG'!$B$7=0,'Identificação da EG'!$B$7=""),"","Portugal"))</f>
        <v/>
      </c>
      <c r="E1425" s="24" t="str">
        <f>IF(I1425="","",'Identificação da EG'!$C$7)</f>
        <v/>
      </c>
      <c r="F1425" s="24" t="str">
        <f>IF(I1425="","",'Identificação da EG'!$E$7)</f>
        <v/>
      </c>
      <c r="G1425" s="24" t="str">
        <f t="shared" si="69"/>
        <v/>
      </c>
      <c r="H1425" s="24" t="str">
        <f>IF(I1425="","",'Identificação da EG'!$D$7)</f>
        <v/>
      </c>
      <c r="I1425" s="138" t="str">
        <f t="shared" si="70"/>
        <v/>
      </c>
      <c r="J1425" s="138"/>
      <c r="K1425" s="138" t="str">
        <v/>
      </c>
      <c r="L1425" s="138" t="str">
        <v/>
      </c>
      <c r="M1425" s="138"/>
      <c r="N1425" s="138" t="str">
        <v/>
      </c>
      <c r="O1425" s="138" t="str">
        <v/>
      </c>
      <c r="P1425" s="138" t="str">
        <v/>
      </c>
      <c r="Q1425" s="138" t="str">
        <f t="shared" si="71"/>
        <v/>
      </c>
      <c r="R1425" s="138" t="str">
        <f t="shared" si="72"/>
        <v/>
      </c>
      <c r="S1425" s="138" t="str" cm="1">
        <f t="array" ref="S1425">IF(ISBLANK(INDEX('Infraestruturas Recolha'!$BB$31:$BB$105,INT((ROWS($B$1:B74)-1)/1)+1,MOD(ROWS($B$1:B74)-1,1)+1)),"",INDEX('Infraestruturas Recolha'!$BB$31:$BB$105,INT((ROWS($B$1:B74)-1)/1)+1,MOD(ROWS($B$1:B74)-1,1)+1))</f>
        <v/>
      </c>
      <c r="T1425" s="138" t="str">
        <f>IF(OR(L1425="",'Infraestruturas Recolha'!$AX$108="",'Infraestruturas Recolha'!$AX$108="(máximo 300 carateres)"),"",'Infraestruturas Recolha'!$AX$108)</f>
        <v/>
      </c>
    </row>
    <row r="1426" spans="1:20">
      <c r="A1426" s="24" t="str">
        <f>IF(I1426="","",IF(OR('Identificação da EG'!$B$7=0,'Identificação da EG'!$B$7=""),"",Capa!$C$10))</f>
        <v/>
      </c>
      <c r="B1426" s="24" t="str">
        <f>IF(I1426="","",IF(OR('Identificação da EG'!$B$7=0,'Identificação da EG'!$B$7=""),"",'Identificação da EG'!$B$7))</f>
        <v/>
      </c>
      <c r="C1426" s="24" t="str">
        <f>IF(I1426="","",IF(B1426="","",VLOOKUP(B1426,Auxiliar!$DK$23:$DL$45,2,0)))</f>
        <v/>
      </c>
      <c r="D1426" s="24" t="str">
        <f>IF(I1426="","",IF(OR('Identificação da EG'!$B$7=0,'Identificação da EG'!$B$7=""),"","Portugal"))</f>
        <v/>
      </c>
      <c r="E1426" s="24" t="str">
        <f>IF(I1426="","",'Identificação da EG'!$C$7)</f>
        <v/>
      </c>
      <c r="F1426" s="24" t="str">
        <f>IF(I1426="","",'Identificação da EG'!$E$7)</f>
        <v/>
      </c>
      <c r="G1426" s="24" t="str">
        <f t="shared" si="69"/>
        <v/>
      </c>
      <c r="H1426" s="24" t="str">
        <f>IF(I1426="","",'Identificação da EG'!$D$7)</f>
        <v/>
      </c>
      <c r="I1426" s="138" t="str">
        <f t="shared" si="70"/>
        <v/>
      </c>
      <c r="J1426" s="138"/>
      <c r="K1426" s="138" t="str">
        <v/>
      </c>
      <c r="L1426" s="138" t="str">
        <v/>
      </c>
      <c r="M1426" s="138"/>
      <c r="N1426" s="138" t="str">
        <v/>
      </c>
      <c r="O1426" s="138" t="str">
        <v/>
      </c>
      <c r="P1426" s="138" t="str">
        <v/>
      </c>
      <c r="Q1426" s="138" t="str">
        <f t="shared" si="71"/>
        <v/>
      </c>
      <c r="R1426" s="138" t="str">
        <f t="shared" si="72"/>
        <v/>
      </c>
      <c r="S1426" s="138" t="str" cm="1">
        <f t="array" ref="S1426">IF(ISBLANK(INDEX('Infraestruturas Recolha'!$BB$31:$BB$105,INT((ROWS($B$1:B75)-1)/1)+1,MOD(ROWS($B$1:B75)-1,1)+1)),"",INDEX('Infraestruturas Recolha'!$BB$31:$BB$105,INT((ROWS($B$1:B75)-1)/1)+1,MOD(ROWS($B$1:B75)-1,1)+1))</f>
        <v/>
      </c>
      <c r="T1426" s="138" t="str">
        <f>IF(OR(L1426="",'Infraestruturas Recolha'!$AX$108="",'Infraestruturas Recolha'!$AX$108="(máximo 300 carateres)"),"",'Infraestruturas Recolha'!$AX$108)</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BD499-10F5-47AC-99D1-00D6E8D6D1AF}">
  <dimension ref="A1:L57"/>
  <sheetViews>
    <sheetView zoomScaleNormal="100" workbookViewId="0"/>
  </sheetViews>
  <sheetFormatPr baseColWidth="10" defaultColWidth="20.5" defaultRowHeight="14"/>
  <sheetData>
    <row r="1" spans="1:12" ht="50.25" customHeight="1">
      <c r="A1" s="103" t="s">
        <v>1604</v>
      </c>
      <c r="B1" s="103" t="s">
        <v>45</v>
      </c>
      <c r="C1" s="103" t="s">
        <v>1702</v>
      </c>
      <c r="D1" s="103" t="s">
        <v>1703</v>
      </c>
      <c r="E1" s="103" t="s">
        <v>55</v>
      </c>
      <c r="F1" s="103" t="s">
        <v>182</v>
      </c>
      <c r="G1" s="103" t="s">
        <v>56</v>
      </c>
      <c r="H1" s="103" t="s">
        <v>1550</v>
      </c>
      <c r="I1" s="103" t="s">
        <v>12</v>
      </c>
      <c r="J1" s="103" t="s">
        <v>1646</v>
      </c>
      <c r="K1" s="103" t="s">
        <v>1607</v>
      </c>
      <c r="L1" s="103" t="s">
        <v>125</v>
      </c>
    </row>
    <row r="2" spans="1:12">
      <c r="A2" s="24" t="str">
        <f>IF(I2="","",IF(OR('Identificação da EG'!$B$7=0,'Identificação da EG'!$B$7=""),"",Capa!$C$10))</f>
        <v/>
      </c>
      <c r="B2" s="24" t="str">
        <f>IF(I2="","",IF(OR('Identificação da EG'!$B$7=0,'Identificação da EG'!$B$7=""),"",'Identificação da EG'!$B$7))</f>
        <v/>
      </c>
      <c r="C2" s="24" t="str">
        <f>IF(I2="","",IF(B2="","",VLOOKUP(B2,Auxiliar!$DK$23:$DL$45,2,0)))</f>
        <v/>
      </c>
      <c r="D2" s="24" t="str">
        <f>IF(I2="","",IF(OR('Identificação da EG'!$B$7=0,'Identificação da EG'!$B$7=""),"","Portugal"))</f>
        <v/>
      </c>
      <c r="E2" s="24" t="str">
        <f>IF(I2="","",'Identificação da EG'!$C$7)</f>
        <v/>
      </c>
      <c r="F2" s="24" t="str">
        <f>IF(I2="","",'Identificação da EG'!$E$7)</f>
        <v/>
      </c>
      <c r="G2" s="24" t="str">
        <f>IF(I2="","",B2)</f>
        <v/>
      </c>
      <c r="H2" s="24" t="str">
        <f>IF(I2="","",'Identificação da EG'!$D$7)</f>
        <v/>
      </c>
      <c r="I2" s="1" t="str">
        <f>IF('Identificação da EG'!$B$7="","",'Infraestruturas Recolha'!$B$126)</f>
        <v/>
      </c>
      <c r="J2" s="1" t="str">
        <f>IF('Identificação da EG'!$B$7="","","Utilização TIC")</f>
        <v/>
      </c>
      <c r="K2" s="1" t="str">
        <f>IF('Infraestruturas Recolha'!C126="","",'Infraestruturas Recolha'!C126)</f>
        <v/>
      </c>
      <c r="L2" s="1"/>
    </row>
    <row r="3" spans="1:12">
      <c r="A3" s="24" t="str">
        <f>IF(I3="","",IF(OR('Identificação da EG'!$B$7=0,'Identificação da EG'!$B$7=""),"",Capa!$C$10))</f>
        <v/>
      </c>
      <c r="B3" s="24" t="str">
        <f>IF(I3="","",IF(OR('Identificação da EG'!$B$7=0,'Identificação da EG'!$B$7=""),"",'Identificação da EG'!$B$7))</f>
        <v/>
      </c>
      <c r="C3" s="24" t="str">
        <f>IF(I3="","",IF(B3="","",VLOOKUP(B3,Auxiliar!$DK$23:$DL$45,2,0)))</f>
        <v/>
      </c>
      <c r="D3" s="24" t="str">
        <f>IF(I3="","",IF(OR('Identificação da EG'!$B$7=0,'Identificação da EG'!$B$7=""),"","Portugal"))</f>
        <v/>
      </c>
      <c r="E3" s="24" t="str">
        <f>IF(I3="","",'Identificação da EG'!$C$7)</f>
        <v/>
      </c>
      <c r="F3" s="24" t="str">
        <f>IF(I3="","",'Identificação da EG'!$E$7)</f>
        <v/>
      </c>
      <c r="G3" s="24" t="str">
        <f t="shared" ref="G3:G57" si="0">IF(I3="","",B3)</f>
        <v/>
      </c>
      <c r="H3" s="24" t="str">
        <f>IF(I3="","",'Identificação da EG'!$D$7)</f>
        <v/>
      </c>
      <c r="I3" s="1" t="str">
        <f>IF(K3="","",'Infraestruturas Recolha'!$B$126)</f>
        <v/>
      </c>
      <c r="J3" s="24" t="str">
        <f>IF(K3="","","Objetivo do TIC")</f>
        <v/>
      </c>
      <c r="K3" s="24" t="str" cm="1">
        <f t="array" ref="K3:K5">IF(INDEX('Infraestruturas Recolha'!C138:C140,INT((_xlfn.SEQUENCE(ROWS('Infraestruturas Recolha'!C138:C140)*1,1,1,1)-1)/1)+1)=0,"",INDEX('Infraestruturas Recolha'!C138:C140,INT((_xlfn.SEQUENCE(ROWS('Infraestruturas Recolha'!C138:C140)*1,1,1,1)-1)/1)+1))</f>
        <v/>
      </c>
      <c r="L3" s="1"/>
    </row>
    <row r="4" spans="1:12">
      <c r="A4" s="24" t="str">
        <f>IF(I4="","",IF(OR('Identificação da EG'!$B$7=0,'Identificação da EG'!$B$7=""),"",Capa!$C$10))</f>
        <v/>
      </c>
      <c r="B4" s="24" t="str">
        <f>IF(I4="","",IF(OR('Identificação da EG'!$B$7=0,'Identificação da EG'!$B$7=""),"",'Identificação da EG'!$B$7))</f>
        <v/>
      </c>
      <c r="C4" s="24" t="str">
        <f>IF(I4="","",IF(B4="","",VLOOKUP(B4,Auxiliar!$DK$23:$DL$45,2,0)))</f>
        <v/>
      </c>
      <c r="D4" s="24" t="str">
        <f>IF(I4="","",IF(OR('Identificação da EG'!$B$7=0,'Identificação da EG'!$B$7=""),"","Portugal"))</f>
        <v/>
      </c>
      <c r="E4" s="24" t="str">
        <f>IF(I4="","",'Identificação da EG'!$C$7)</f>
        <v/>
      </c>
      <c r="F4" s="24" t="str">
        <f>IF(I4="","",'Identificação da EG'!$E$7)</f>
        <v/>
      </c>
      <c r="G4" s="24" t="str">
        <f t="shared" si="0"/>
        <v/>
      </c>
      <c r="H4" s="24" t="str">
        <f>IF(I4="","",'Identificação da EG'!$D$7)</f>
        <v/>
      </c>
      <c r="I4" s="1" t="str">
        <f>IF(K4="","",'Infraestruturas Recolha'!$B$126)</f>
        <v/>
      </c>
      <c r="J4" s="24" t="str">
        <f>IF(K4="","","Objetivo do TIC")</f>
        <v/>
      </c>
      <c r="K4" s="24" t="str">
        <v/>
      </c>
      <c r="L4" s="1"/>
    </row>
    <row r="5" spans="1:12">
      <c r="A5" s="24" t="str">
        <f>IF(I5="","",IF(OR('Identificação da EG'!$B$7=0,'Identificação da EG'!$B$7=""),"",Capa!$C$10))</f>
        <v/>
      </c>
      <c r="B5" s="24" t="str">
        <f>IF(I5="","",IF(OR('Identificação da EG'!$B$7=0,'Identificação da EG'!$B$7=""),"",'Identificação da EG'!$B$7))</f>
        <v/>
      </c>
      <c r="C5" s="24" t="str">
        <f>IF(I5="","",IF(B5="","",VLOOKUP(B5,Auxiliar!$DK$23:$DL$45,2,0)))</f>
        <v/>
      </c>
      <c r="D5" s="24" t="str">
        <f>IF(I5="","",IF(OR('Identificação da EG'!$B$7=0,'Identificação da EG'!$B$7=""),"","Portugal"))</f>
        <v/>
      </c>
      <c r="E5" s="24" t="str">
        <f>IF(I5="","",'Identificação da EG'!$C$7)</f>
        <v/>
      </c>
      <c r="F5" s="24" t="str">
        <f>IF(I5="","",'Identificação da EG'!$E$7)</f>
        <v/>
      </c>
      <c r="G5" s="24" t="str">
        <f t="shared" si="0"/>
        <v/>
      </c>
      <c r="H5" s="24" t="str">
        <f>IF(I5="","",'Identificação da EG'!$D$7)</f>
        <v/>
      </c>
      <c r="I5" s="1" t="str">
        <f>IF(K5="","",'Infraestruturas Recolha'!$B$126)</f>
        <v/>
      </c>
      <c r="J5" s="24" t="str">
        <f>IF(K5="","","Objetivo do TIC")</f>
        <v/>
      </c>
      <c r="K5" s="24" t="str">
        <v/>
      </c>
      <c r="L5" s="1"/>
    </row>
    <row r="6" spans="1:12">
      <c r="A6" s="24" t="str">
        <f>IF(I6="","",IF(OR('Identificação da EG'!$B$7=0,'Identificação da EG'!$B$7=""),"",Capa!$C$10))</f>
        <v/>
      </c>
      <c r="B6" s="24" t="str">
        <f>IF(I6="","",IF(OR('Identificação da EG'!$B$7=0,'Identificação da EG'!$B$7=""),"",'Identificação da EG'!$B$7))</f>
        <v/>
      </c>
      <c r="C6" s="24" t="str">
        <f>IF(I6="","",IF(B6="","",VLOOKUP(B6,Auxiliar!$DK$23:$DL$45,2,0)))</f>
        <v/>
      </c>
      <c r="D6" s="24" t="str">
        <f>IF(I6="","",IF(OR('Identificação da EG'!$B$7=0,'Identificação da EG'!$B$7=""),"","Portugal"))</f>
        <v/>
      </c>
      <c r="E6" s="24" t="str">
        <f>IF(I6="","",'Identificação da EG'!$C$7)</f>
        <v/>
      </c>
      <c r="F6" s="24" t="str">
        <f>IF(I6="","",'Identificação da EG'!$E$7)</f>
        <v/>
      </c>
      <c r="G6" s="24" t="str">
        <f t="shared" si="0"/>
        <v/>
      </c>
      <c r="H6" s="24" t="str">
        <f>IF(I6="","",'Identificação da EG'!$D$7)</f>
        <v/>
      </c>
      <c r="I6" s="1" t="str">
        <f>IF(K6="","",'Infraestruturas Recolha'!$B$126)</f>
        <v/>
      </c>
      <c r="J6" s="24" t="str">
        <f>IF(K6="","","Fluxo")</f>
        <v/>
      </c>
      <c r="K6" s="24" t="str" cm="1">
        <f t="array" ref="K6:K10">IF(INDEX('Infraestruturas Recolha'!B144:B148,INT((_xlfn.SEQUENCE(ROWS('Infraestruturas Recolha'!B144:B148)*1,1,1,1)-1)/1)+1)=0,"",INDEX('Infraestruturas Recolha'!B144:B148,INT((_xlfn.SEQUENCE(ROWS('Infraestruturas Recolha'!B144:B148)*1,1,1,1)-1)/1)+1))</f>
        <v/>
      </c>
      <c r="L6" s="24" t="str" cm="1">
        <f t="array" ref="L6:L10">IF(INDEX('Infraestruturas Recolha'!C144:C148,INT((_xlfn.SEQUENCE(ROWS('Infraestruturas Recolha'!C144:C148)*1,1,1,1)-1)/1)+1)=0,"",INDEX('Infraestruturas Recolha'!C144:C148,INT((_xlfn.SEQUENCE(ROWS('Infraestruturas Recolha'!C144:C148)*1,1,1,1)-1)/1)+1))</f>
        <v/>
      </c>
    </row>
    <row r="7" spans="1:12">
      <c r="A7" s="24" t="str">
        <f>IF(I7="","",IF(OR('Identificação da EG'!$B$7=0,'Identificação da EG'!$B$7=""),"",Capa!$C$10))</f>
        <v/>
      </c>
      <c r="B7" s="24" t="str">
        <f>IF(I7="","",IF(OR('Identificação da EG'!$B$7=0,'Identificação da EG'!$B$7=""),"",'Identificação da EG'!$B$7))</f>
        <v/>
      </c>
      <c r="C7" s="24" t="str">
        <f>IF(I7="","",IF(B7="","",VLOOKUP(B7,Auxiliar!$DK$23:$DL$45,2,0)))</f>
        <v/>
      </c>
      <c r="D7" s="24" t="str">
        <f>IF(I7="","",IF(OR('Identificação da EG'!$B$7=0,'Identificação da EG'!$B$7=""),"","Portugal"))</f>
        <v/>
      </c>
      <c r="E7" s="24" t="str">
        <f>IF(I7="","",'Identificação da EG'!$C$7)</f>
        <v/>
      </c>
      <c r="F7" s="24" t="str">
        <f>IF(I7="","",'Identificação da EG'!$E$7)</f>
        <v/>
      </c>
      <c r="G7" s="24" t="str">
        <f t="shared" si="0"/>
        <v/>
      </c>
      <c r="H7" s="24" t="str">
        <f>IF(I7="","",'Identificação da EG'!$D$7)</f>
        <v/>
      </c>
      <c r="I7" s="1" t="str">
        <f>IF(K7="","",'Infraestruturas Recolha'!$B$126)</f>
        <v/>
      </c>
      <c r="J7" s="24" t="str">
        <f>IF(K7="","","Fluxo")</f>
        <v/>
      </c>
      <c r="K7" s="24" t="str">
        <v/>
      </c>
      <c r="L7" s="24" t="str">
        <v/>
      </c>
    </row>
    <row r="8" spans="1:12">
      <c r="A8" s="24" t="str">
        <f>IF(I8="","",IF(OR('Identificação da EG'!$B$7=0,'Identificação da EG'!$B$7=""),"",Capa!$C$10))</f>
        <v/>
      </c>
      <c r="B8" s="24" t="str">
        <f>IF(I8="","",IF(OR('Identificação da EG'!$B$7=0,'Identificação da EG'!$B$7=""),"",'Identificação da EG'!$B$7))</f>
        <v/>
      </c>
      <c r="C8" s="24" t="str">
        <f>IF(I8="","",IF(B8="","",VLOOKUP(B8,Auxiliar!$DK$23:$DL$45,2,0)))</f>
        <v/>
      </c>
      <c r="D8" s="24" t="str">
        <f>IF(I8="","",IF(OR('Identificação da EG'!$B$7=0,'Identificação da EG'!$B$7=""),"","Portugal"))</f>
        <v/>
      </c>
      <c r="E8" s="24" t="str">
        <f>IF(I8="","",'Identificação da EG'!$C$7)</f>
        <v/>
      </c>
      <c r="F8" s="24" t="str">
        <f>IF(I8="","",'Identificação da EG'!$E$7)</f>
        <v/>
      </c>
      <c r="G8" s="24" t="str">
        <f t="shared" si="0"/>
        <v/>
      </c>
      <c r="H8" s="24" t="str">
        <f>IF(I8="","",'Identificação da EG'!$D$7)</f>
        <v/>
      </c>
      <c r="I8" s="1" t="str">
        <f>IF(K8="","",'Infraestruturas Recolha'!$B$126)</f>
        <v/>
      </c>
      <c r="J8" s="24" t="str">
        <f>IF(K8="","","Fluxo")</f>
        <v/>
      </c>
      <c r="K8" s="24" t="str">
        <v/>
      </c>
      <c r="L8" s="24" t="str">
        <v/>
      </c>
    </row>
    <row r="9" spans="1:12">
      <c r="A9" s="24" t="str">
        <f>IF(I9="","",IF(OR('Identificação da EG'!$B$7=0,'Identificação da EG'!$B$7=""),"",Capa!$C$10))</f>
        <v/>
      </c>
      <c r="B9" s="24" t="str">
        <f>IF(I9="","",IF(OR('Identificação da EG'!$B$7=0,'Identificação da EG'!$B$7=""),"",'Identificação da EG'!$B$7))</f>
        <v/>
      </c>
      <c r="C9" s="24" t="str">
        <f>IF(I9="","",IF(B9="","",VLOOKUP(B9,Auxiliar!$DK$23:$DL$45,2,0)))</f>
        <v/>
      </c>
      <c r="D9" s="24" t="str">
        <f>IF(I9="","",IF(OR('Identificação da EG'!$B$7=0,'Identificação da EG'!$B$7=""),"","Portugal"))</f>
        <v/>
      </c>
      <c r="E9" s="24" t="str">
        <f>IF(I9="","",'Identificação da EG'!$C$7)</f>
        <v/>
      </c>
      <c r="F9" s="24" t="str">
        <f>IF(I9="","",'Identificação da EG'!$E$7)</f>
        <v/>
      </c>
      <c r="G9" s="24" t="str">
        <f t="shared" si="0"/>
        <v/>
      </c>
      <c r="H9" s="24" t="str">
        <f>IF(I9="","",'Identificação da EG'!$D$7)</f>
        <v/>
      </c>
      <c r="I9" s="1" t="str">
        <f>IF(K9="","",'Infraestruturas Recolha'!$B$126)</f>
        <v/>
      </c>
      <c r="J9" s="24" t="str">
        <f>IF(K9="","","Fluxo")</f>
        <v/>
      </c>
      <c r="K9" s="24" t="str">
        <v/>
      </c>
      <c r="L9" s="24" t="str">
        <v/>
      </c>
    </row>
    <row r="10" spans="1:12">
      <c r="A10" s="24" t="str">
        <f>IF(I10="","",IF(OR('Identificação da EG'!$B$7=0,'Identificação da EG'!$B$7=""),"",Capa!$C$10))</f>
        <v/>
      </c>
      <c r="B10" s="24" t="str">
        <f>IF(I10="","",IF(OR('Identificação da EG'!$B$7=0,'Identificação da EG'!$B$7=""),"",'Identificação da EG'!$B$7))</f>
        <v/>
      </c>
      <c r="C10" s="24" t="str">
        <f>IF(I10="","",IF(B10="","",VLOOKUP(B10,Auxiliar!$DK$23:$DL$45,2,0)))</f>
        <v/>
      </c>
      <c r="D10" s="24" t="str">
        <f>IF(I10="","",IF(OR('Identificação da EG'!$B$7=0,'Identificação da EG'!$B$7=""),"","Portugal"))</f>
        <v/>
      </c>
      <c r="E10" s="24" t="str">
        <f>IF(I10="","",'Identificação da EG'!$C$7)</f>
        <v/>
      </c>
      <c r="F10" s="24" t="str">
        <f>IF(I10="","",'Identificação da EG'!$E$7)</f>
        <v/>
      </c>
      <c r="G10" s="24" t="str">
        <f t="shared" si="0"/>
        <v/>
      </c>
      <c r="H10" s="24" t="str">
        <f>IF(I10="","",'Identificação da EG'!$D$7)</f>
        <v/>
      </c>
      <c r="I10" s="1" t="str">
        <f>IF(K10="","",'Infraestruturas Recolha'!$B$126)</f>
        <v/>
      </c>
      <c r="J10" s="24" t="str">
        <f>IF(K10="","","Fluxo")</f>
        <v/>
      </c>
      <c r="K10" s="24" t="str">
        <v/>
      </c>
      <c r="L10" s="24" t="str">
        <v/>
      </c>
    </row>
    <row r="11" spans="1:12">
      <c r="A11" s="24" t="str">
        <f>IF(I11="","",IF(OR('Identificação da EG'!$B$7=0,'Identificação da EG'!$B$7=""),"",Capa!$C$10))</f>
        <v/>
      </c>
      <c r="B11" s="24" t="str">
        <f>IF(I11="","",IF(OR('Identificação da EG'!$B$7=0,'Identificação da EG'!$B$7=""),"",'Identificação da EG'!$B$7))</f>
        <v/>
      </c>
      <c r="C11" s="24" t="str">
        <f>IF(I11="","",IF(B11="","",VLOOKUP(B11,Auxiliar!$DK$23:$DL$45,2,0)))</f>
        <v/>
      </c>
      <c r="D11" s="24" t="str">
        <f>IF(I11="","",IF(OR('Identificação da EG'!$B$7=0,'Identificação da EG'!$B$7=""),"","Portugal"))</f>
        <v/>
      </c>
      <c r="E11" s="24" t="str">
        <f>IF(I11="","",'Identificação da EG'!$C$7)</f>
        <v/>
      </c>
      <c r="F11" s="24" t="str">
        <f>IF(I11="","",'Identificação da EG'!$E$7)</f>
        <v/>
      </c>
      <c r="G11" s="24" t="str">
        <f t="shared" si="0"/>
        <v/>
      </c>
      <c r="H11" s="24" t="str">
        <f>IF(I11="","",'Identificação da EG'!$D$7)</f>
        <v/>
      </c>
      <c r="I11" s="1" t="str">
        <f>IF('Identificação da EG'!$B$7="","",'Infraestruturas Recolha'!$B$127)</f>
        <v/>
      </c>
      <c r="J11" s="1" t="str">
        <f>IF('Identificação da EG'!$B$7="","","Utilização TIC")</f>
        <v/>
      </c>
      <c r="K11" s="1" t="str">
        <f>IF('Infraestruturas Recolha'!C127="","",'Infraestruturas Recolha'!C127)</f>
        <v/>
      </c>
      <c r="L11" s="1"/>
    </row>
    <row r="12" spans="1:12">
      <c r="A12" s="24" t="str">
        <f>IF(I12="","",IF(OR('Identificação da EG'!$B$7=0,'Identificação da EG'!$B$7=""),"",Capa!$C$10))</f>
        <v/>
      </c>
      <c r="B12" s="24" t="str">
        <f>IF(I12="","",IF(OR('Identificação da EG'!$B$7=0,'Identificação da EG'!$B$7=""),"",'Identificação da EG'!$B$7))</f>
        <v/>
      </c>
      <c r="C12" s="24" t="str">
        <f>IF(I12="","",IF(B12="","",VLOOKUP(B12,Auxiliar!$DK$23:$DL$45,2,0)))</f>
        <v/>
      </c>
      <c r="D12" s="24" t="str">
        <f>IF(I12="","",IF(OR('Identificação da EG'!$B$7=0,'Identificação da EG'!$B$7=""),"","Portugal"))</f>
        <v/>
      </c>
      <c r="E12" s="24" t="str">
        <f>IF(I12="","",'Identificação da EG'!$C$7)</f>
        <v/>
      </c>
      <c r="F12" s="24" t="str">
        <f>IF(I12="","",'Identificação da EG'!$E$7)</f>
        <v/>
      </c>
      <c r="G12" s="24" t="str">
        <f t="shared" si="0"/>
        <v/>
      </c>
      <c r="H12" s="24" t="str">
        <f>IF(I12="","",'Identificação da EG'!$D$7)</f>
        <v/>
      </c>
      <c r="I12" s="1" t="str">
        <f>IF(K12="","",'Infraestruturas Recolha'!$B$127)</f>
        <v/>
      </c>
      <c r="J12" s="24" t="str">
        <f>IF(K12="","","Objetivo do TIC")</f>
        <v/>
      </c>
      <c r="K12" s="24" t="str" cm="1">
        <f t="array" ref="K12:K14">IF(INDEX('Infraestruturas Recolha'!G138:G140,INT((_xlfn.SEQUENCE(ROWS('Infraestruturas Recolha'!G138:G140)*1,1,1,1)-1)/1)+1)=0,"",INDEX('Infraestruturas Recolha'!G138:G140,INT((_xlfn.SEQUENCE(ROWS('Infraestruturas Recolha'!G138:G140)*1,1,1,1)-1)/1)+1))</f>
        <v/>
      </c>
      <c r="L12" s="1"/>
    </row>
    <row r="13" spans="1:12">
      <c r="A13" s="24" t="str">
        <f>IF(I13="","",IF(OR('Identificação da EG'!$B$7=0,'Identificação da EG'!$B$7=""),"",Capa!$C$10))</f>
        <v/>
      </c>
      <c r="B13" s="24" t="str">
        <f>IF(I13="","",IF(OR('Identificação da EG'!$B$7=0,'Identificação da EG'!$B$7=""),"",'Identificação da EG'!$B$7))</f>
        <v/>
      </c>
      <c r="C13" s="24" t="str">
        <f>IF(I13="","",IF(B13="","",VLOOKUP(B13,Auxiliar!$DK$23:$DL$45,2,0)))</f>
        <v/>
      </c>
      <c r="D13" s="24" t="str">
        <f>IF(I13="","",IF(OR('Identificação da EG'!$B$7=0,'Identificação da EG'!$B$7=""),"","Portugal"))</f>
        <v/>
      </c>
      <c r="E13" s="24" t="str">
        <f>IF(I13="","",'Identificação da EG'!$C$7)</f>
        <v/>
      </c>
      <c r="F13" s="24" t="str">
        <f>IF(I13="","",'Identificação da EG'!$E$7)</f>
        <v/>
      </c>
      <c r="G13" s="24" t="str">
        <f t="shared" si="0"/>
        <v/>
      </c>
      <c r="H13" s="24" t="str">
        <f>IF(I13="","",'Identificação da EG'!$D$7)</f>
        <v/>
      </c>
      <c r="I13" s="1" t="str">
        <f>IF(K13="","",'Infraestruturas Recolha'!$B$127)</f>
        <v/>
      </c>
      <c r="J13" s="24" t="str">
        <f>IF(K13="","","Objetivo do TIC")</f>
        <v/>
      </c>
      <c r="K13" s="24" t="str">
        <v/>
      </c>
      <c r="L13" s="1"/>
    </row>
    <row r="14" spans="1:12">
      <c r="A14" s="24" t="str">
        <f>IF(I14="","",IF(OR('Identificação da EG'!$B$7=0,'Identificação da EG'!$B$7=""),"",Capa!$C$10))</f>
        <v/>
      </c>
      <c r="B14" s="24" t="str">
        <f>IF(I14="","",IF(OR('Identificação da EG'!$B$7=0,'Identificação da EG'!$B$7=""),"",'Identificação da EG'!$B$7))</f>
        <v/>
      </c>
      <c r="C14" s="24" t="str">
        <f>IF(I14="","",IF(B14="","",VLOOKUP(B14,Auxiliar!$DK$23:$DL$45,2,0)))</f>
        <v/>
      </c>
      <c r="D14" s="24" t="str">
        <f>IF(I14="","",IF(OR('Identificação da EG'!$B$7=0,'Identificação da EG'!$B$7=""),"","Portugal"))</f>
        <v/>
      </c>
      <c r="E14" s="24" t="str">
        <f>IF(I14="","",'Identificação da EG'!$C$7)</f>
        <v/>
      </c>
      <c r="F14" s="24" t="str">
        <f>IF(I14="","",'Identificação da EG'!$E$7)</f>
        <v/>
      </c>
      <c r="G14" s="24" t="str">
        <f t="shared" si="0"/>
        <v/>
      </c>
      <c r="H14" s="24" t="str">
        <f>IF(I14="","",'Identificação da EG'!$D$7)</f>
        <v/>
      </c>
      <c r="I14" s="1" t="str">
        <f>IF(K14="","",'Infraestruturas Recolha'!$B$127)</f>
        <v/>
      </c>
      <c r="J14" s="24" t="str">
        <f>IF(K14="","","Objetivo do TIC")</f>
        <v/>
      </c>
      <c r="K14" s="24" t="str">
        <v/>
      </c>
      <c r="L14" s="1"/>
    </row>
    <row r="15" spans="1:12">
      <c r="A15" s="24" t="str">
        <f>IF(I15="","",IF(OR('Identificação da EG'!$B$7=0,'Identificação da EG'!$B$7=""),"",Capa!$C$10))</f>
        <v/>
      </c>
      <c r="B15" s="24" t="str">
        <f>IF(I15="","",IF(OR('Identificação da EG'!$B$7=0,'Identificação da EG'!$B$7=""),"",'Identificação da EG'!$B$7))</f>
        <v/>
      </c>
      <c r="C15" s="24" t="str">
        <f>IF(I15="","",IF(B15="","",VLOOKUP(B15,Auxiliar!$DK$23:$DL$45,2,0)))</f>
        <v/>
      </c>
      <c r="D15" s="24" t="str">
        <f>IF(I15="","",IF(OR('Identificação da EG'!$B$7=0,'Identificação da EG'!$B$7=""),"","Portugal"))</f>
        <v/>
      </c>
      <c r="E15" s="24" t="str">
        <f>IF(I15="","",'Identificação da EG'!$C$7)</f>
        <v/>
      </c>
      <c r="F15" s="24" t="str">
        <f>IF(I15="","",'Identificação da EG'!$E$7)</f>
        <v/>
      </c>
      <c r="G15" s="24" t="str">
        <f t="shared" si="0"/>
        <v/>
      </c>
      <c r="H15" s="24" t="str">
        <f>IF(I15="","",'Identificação da EG'!$D$7)</f>
        <v/>
      </c>
      <c r="I15" s="1" t="str">
        <f>IF(K15="","",'Infraestruturas Recolha'!$B$127)</f>
        <v/>
      </c>
      <c r="J15" s="24" t="str">
        <f>IF(K15="","","Fluxo")</f>
        <v/>
      </c>
      <c r="K15" s="24" t="str" cm="1">
        <f t="array" ref="K15:K19">IF(INDEX('Infraestruturas Recolha'!F144:F148,INT((_xlfn.SEQUENCE(ROWS('Infraestruturas Recolha'!F144:F148)*1,1,1,1)-1)/1)+1)=0,"",INDEX('Infraestruturas Recolha'!F144:F148,INT((_xlfn.SEQUENCE(ROWS('Infraestruturas Recolha'!F144:F148)*1,1,1,1)-1)/1)+1))</f>
        <v/>
      </c>
      <c r="L15" s="24" t="str" cm="1">
        <f t="array" ref="L15:L19">IF(INDEX('Infraestruturas Recolha'!G144:G148,INT((_xlfn.SEQUENCE(ROWS('Infraestruturas Recolha'!G144:G148)*1,1,1,1)-1)/1)+1)=0,"",INDEX('Infraestruturas Recolha'!G144:G148,INT((_xlfn.SEQUENCE(ROWS('Infraestruturas Recolha'!G144:G148)*1,1,1,1)-1)/1)+1))</f>
        <v/>
      </c>
    </row>
    <row r="16" spans="1:12">
      <c r="A16" s="24" t="str">
        <f>IF(I16="","",IF(OR('Identificação da EG'!$B$7=0,'Identificação da EG'!$B$7=""),"",Capa!$C$10))</f>
        <v/>
      </c>
      <c r="B16" s="24" t="str">
        <f>IF(I16="","",IF(OR('Identificação da EG'!$B$7=0,'Identificação da EG'!$B$7=""),"",'Identificação da EG'!$B$7))</f>
        <v/>
      </c>
      <c r="C16" s="24" t="str">
        <f>IF(I16="","",IF(B16="","",VLOOKUP(B16,Auxiliar!$DK$23:$DL$45,2,0)))</f>
        <v/>
      </c>
      <c r="D16" s="24" t="str">
        <f>IF(I16="","",IF(OR('Identificação da EG'!$B$7=0,'Identificação da EG'!$B$7=""),"","Portugal"))</f>
        <v/>
      </c>
      <c r="E16" s="24" t="str">
        <f>IF(I16="","",'Identificação da EG'!$C$7)</f>
        <v/>
      </c>
      <c r="F16" s="24" t="str">
        <f>IF(I16="","",'Identificação da EG'!$E$7)</f>
        <v/>
      </c>
      <c r="G16" s="24" t="str">
        <f t="shared" si="0"/>
        <v/>
      </c>
      <c r="H16" s="24" t="str">
        <f>IF(I16="","",'Identificação da EG'!$D$7)</f>
        <v/>
      </c>
      <c r="I16" s="1" t="str">
        <f>IF(K16="","",'Infraestruturas Recolha'!$B$127)</f>
        <v/>
      </c>
      <c r="J16" s="24" t="str">
        <f>IF(K16="","","Fluxo")</f>
        <v/>
      </c>
      <c r="K16" s="24" t="str">
        <v/>
      </c>
      <c r="L16" s="24" t="str">
        <v/>
      </c>
    </row>
    <row r="17" spans="1:12">
      <c r="A17" s="24" t="str">
        <f>IF(I17="","",IF(OR('Identificação da EG'!$B$7=0,'Identificação da EG'!$B$7=""),"",Capa!$C$10))</f>
        <v/>
      </c>
      <c r="B17" s="24" t="str">
        <f>IF(I17="","",IF(OR('Identificação da EG'!$B$7=0,'Identificação da EG'!$B$7=""),"",'Identificação da EG'!$B$7))</f>
        <v/>
      </c>
      <c r="C17" s="24" t="str">
        <f>IF(I17="","",IF(B17="","",VLOOKUP(B17,Auxiliar!$DK$23:$DL$45,2,0)))</f>
        <v/>
      </c>
      <c r="D17" s="24" t="str">
        <f>IF(I17="","",IF(OR('Identificação da EG'!$B$7=0,'Identificação da EG'!$B$7=""),"","Portugal"))</f>
        <v/>
      </c>
      <c r="E17" s="24" t="str">
        <f>IF(I17="","",'Identificação da EG'!$C$7)</f>
        <v/>
      </c>
      <c r="F17" s="24" t="str">
        <f>IF(I17="","",'Identificação da EG'!$E$7)</f>
        <v/>
      </c>
      <c r="G17" s="24" t="str">
        <f t="shared" si="0"/>
        <v/>
      </c>
      <c r="H17" s="24" t="str">
        <f>IF(I17="","",'Identificação da EG'!$D$7)</f>
        <v/>
      </c>
      <c r="I17" s="1" t="str">
        <f>IF(K17="","",'Infraestruturas Recolha'!$B$127)</f>
        <v/>
      </c>
      <c r="J17" s="24" t="str">
        <f>IF(K17="","","Fluxo")</f>
        <v/>
      </c>
      <c r="K17" s="24" t="str">
        <v/>
      </c>
      <c r="L17" s="24" t="str">
        <v/>
      </c>
    </row>
    <row r="18" spans="1:12">
      <c r="A18" s="24" t="str">
        <f>IF(I18="","",IF(OR('Identificação da EG'!$B$7=0,'Identificação da EG'!$B$7=""),"",Capa!$C$10))</f>
        <v/>
      </c>
      <c r="B18" s="24" t="str">
        <f>IF(I18="","",IF(OR('Identificação da EG'!$B$7=0,'Identificação da EG'!$B$7=""),"",'Identificação da EG'!$B$7))</f>
        <v/>
      </c>
      <c r="C18" s="24" t="str">
        <f>IF(I18="","",IF(B18="","",VLOOKUP(B18,Auxiliar!$DK$23:$DL$45,2,0)))</f>
        <v/>
      </c>
      <c r="D18" s="24" t="str">
        <f>IF(I18="","",IF(OR('Identificação da EG'!$B$7=0,'Identificação da EG'!$B$7=""),"","Portugal"))</f>
        <v/>
      </c>
      <c r="E18" s="24" t="str">
        <f>IF(I18="","",'Identificação da EG'!$C$7)</f>
        <v/>
      </c>
      <c r="F18" s="24" t="str">
        <f>IF(I18="","",'Identificação da EG'!$E$7)</f>
        <v/>
      </c>
      <c r="G18" s="24" t="str">
        <f t="shared" si="0"/>
        <v/>
      </c>
      <c r="H18" s="24" t="str">
        <f>IF(I18="","",'Identificação da EG'!$D$7)</f>
        <v/>
      </c>
      <c r="I18" s="1" t="str">
        <f>IF(K18="","",'Infraestruturas Recolha'!$B$127)</f>
        <v/>
      </c>
      <c r="J18" s="24" t="str">
        <f>IF(K18="","","Fluxo")</f>
        <v/>
      </c>
      <c r="K18" s="24" t="str">
        <v/>
      </c>
      <c r="L18" s="24" t="str">
        <v/>
      </c>
    </row>
    <row r="19" spans="1:12">
      <c r="A19" s="24" t="str">
        <f>IF(I19="","",IF(OR('Identificação da EG'!$B$7=0,'Identificação da EG'!$B$7=""),"",Capa!$C$10))</f>
        <v/>
      </c>
      <c r="B19" s="24" t="str">
        <f>IF(I19="","",IF(OR('Identificação da EG'!$B$7=0,'Identificação da EG'!$B$7=""),"",'Identificação da EG'!$B$7))</f>
        <v/>
      </c>
      <c r="C19" s="24" t="str">
        <f>IF(I19="","",IF(B19="","",VLOOKUP(B19,Auxiliar!$DK$23:$DL$45,2,0)))</f>
        <v/>
      </c>
      <c r="D19" s="24" t="str">
        <f>IF(I19="","",IF(OR('Identificação da EG'!$B$7=0,'Identificação da EG'!$B$7=""),"","Portugal"))</f>
        <v/>
      </c>
      <c r="E19" s="24" t="str">
        <f>IF(I19="","",'Identificação da EG'!$C$7)</f>
        <v/>
      </c>
      <c r="F19" s="24" t="str">
        <f>IF(I19="","",'Identificação da EG'!$E$7)</f>
        <v/>
      </c>
      <c r="G19" s="24" t="str">
        <f t="shared" si="0"/>
        <v/>
      </c>
      <c r="H19" s="24" t="str">
        <f>IF(I19="","",'Identificação da EG'!$D$7)</f>
        <v/>
      </c>
      <c r="I19" s="1" t="str">
        <f>IF(K19="","",'Infraestruturas Recolha'!$B$127)</f>
        <v/>
      </c>
      <c r="J19" s="24" t="str">
        <f>IF(K19="","","Fluxo")</f>
        <v/>
      </c>
      <c r="K19" s="24" t="str">
        <v/>
      </c>
      <c r="L19" s="24" t="str">
        <v/>
      </c>
    </row>
    <row r="20" spans="1:12">
      <c r="A20" s="24" t="str">
        <f>IF(I20="","",IF(OR('Identificação da EG'!$B$7=0,'Identificação da EG'!$B$7=""),"",Capa!$C$10))</f>
        <v/>
      </c>
      <c r="B20" s="24" t="str">
        <f>IF(I20="","",IF(OR('Identificação da EG'!$B$7=0,'Identificação da EG'!$B$7=""),"",'Identificação da EG'!$B$7))</f>
        <v/>
      </c>
      <c r="C20" s="24" t="str">
        <f>IF(I20="","",IF(B20="","",VLOOKUP(B20,Auxiliar!$DK$23:$DL$45,2,0)))</f>
        <v/>
      </c>
      <c r="D20" s="24" t="str">
        <f>IF(I20="","",IF(OR('Identificação da EG'!$B$7=0,'Identificação da EG'!$B$7=""),"","Portugal"))</f>
        <v/>
      </c>
      <c r="E20" s="24" t="str">
        <f>IF(I20="","",'Identificação da EG'!$C$7)</f>
        <v/>
      </c>
      <c r="F20" s="24" t="str">
        <f>IF(I20="","",'Identificação da EG'!$E$7)</f>
        <v/>
      </c>
      <c r="G20" s="24" t="str">
        <f t="shared" si="0"/>
        <v/>
      </c>
      <c r="H20" s="24" t="str">
        <f>IF(I20="","",'Identificação da EG'!$D$7)</f>
        <v/>
      </c>
      <c r="I20" s="1" t="str">
        <f>IF('Identificação da EG'!$B$7="","",'Infraestruturas Recolha'!$B$128)</f>
        <v/>
      </c>
      <c r="J20" s="1" t="str">
        <f>IF('Identificação da EG'!$B$7="","","Utilização TIC")</f>
        <v/>
      </c>
      <c r="K20" s="1" t="str">
        <f>IF('Infraestruturas Recolha'!C128="","",'Infraestruturas Recolha'!C128)</f>
        <v/>
      </c>
      <c r="L20" s="1"/>
    </row>
    <row r="21" spans="1:12">
      <c r="A21" s="24" t="str">
        <f>IF(I21="","",IF(OR('Identificação da EG'!$B$7=0,'Identificação da EG'!$B$7=""),"",Capa!$C$10))</f>
        <v/>
      </c>
      <c r="B21" s="24" t="str">
        <f>IF(I21="","",IF(OR('Identificação da EG'!$B$7=0,'Identificação da EG'!$B$7=""),"",'Identificação da EG'!$B$7))</f>
        <v/>
      </c>
      <c r="C21" s="24" t="str">
        <f>IF(I21="","",IF(B21="","",VLOOKUP(B21,Auxiliar!$DK$23:$DL$45,2,0)))</f>
        <v/>
      </c>
      <c r="D21" s="24" t="str">
        <f>IF(I21="","",IF(OR('Identificação da EG'!$B$7=0,'Identificação da EG'!$B$7=""),"","Portugal"))</f>
        <v/>
      </c>
      <c r="E21" s="24" t="str">
        <f>IF(I21="","",'Identificação da EG'!$C$7)</f>
        <v/>
      </c>
      <c r="F21" s="24" t="str">
        <f>IF(I21="","",'Identificação da EG'!$E$7)</f>
        <v/>
      </c>
      <c r="G21" s="24" t="str">
        <f t="shared" si="0"/>
        <v/>
      </c>
      <c r="H21" s="24" t="str">
        <f>IF(I21="","",'Identificação da EG'!$D$7)</f>
        <v/>
      </c>
      <c r="I21" s="1" t="str">
        <f>IF(K21="","",'Infraestruturas Recolha'!$B$128)</f>
        <v/>
      </c>
      <c r="J21" s="24" t="str">
        <f>IF(K21="","","Objetivo do TIC")</f>
        <v/>
      </c>
      <c r="K21" s="24" t="str" cm="1">
        <f t="array" ref="K21:K23">IF(INDEX('Infraestruturas Recolha'!C155:C157,INT((_xlfn.SEQUENCE(ROWS('Infraestruturas Recolha'!C155:C157)*1,1,1,1)-1)/1)+1)=0,"",INDEX('Infraestruturas Recolha'!C155:C157,INT((_xlfn.SEQUENCE(ROWS('Infraestruturas Recolha'!C155:C157)*1,1,1,1)-1)/1)+1))</f>
        <v/>
      </c>
      <c r="L21" s="1"/>
    </row>
    <row r="22" spans="1:12">
      <c r="A22" s="24" t="str">
        <f>IF(I22="","",IF(OR('Identificação da EG'!$B$7=0,'Identificação da EG'!$B$7=""),"",Capa!$C$10))</f>
        <v/>
      </c>
      <c r="B22" s="24" t="str">
        <f>IF(I22="","",IF(OR('Identificação da EG'!$B$7=0,'Identificação da EG'!$B$7=""),"",'Identificação da EG'!$B$7))</f>
        <v/>
      </c>
      <c r="C22" s="24" t="str">
        <f>IF(I22="","",IF(B22="","",VLOOKUP(B22,Auxiliar!$DK$23:$DL$45,2,0)))</f>
        <v/>
      </c>
      <c r="D22" s="24" t="str">
        <f>IF(I22="","",IF(OR('Identificação da EG'!$B$7=0,'Identificação da EG'!$B$7=""),"","Portugal"))</f>
        <v/>
      </c>
      <c r="E22" s="24" t="str">
        <f>IF(I22="","",'Identificação da EG'!$C$7)</f>
        <v/>
      </c>
      <c r="F22" s="24" t="str">
        <f>IF(I22="","",'Identificação da EG'!$E$7)</f>
        <v/>
      </c>
      <c r="G22" s="24" t="str">
        <f t="shared" si="0"/>
        <v/>
      </c>
      <c r="H22" s="24" t="str">
        <f>IF(I22="","",'Identificação da EG'!$D$7)</f>
        <v/>
      </c>
      <c r="I22" s="1" t="str">
        <f>IF(K22="","",'Infraestruturas Recolha'!$B$128)</f>
        <v/>
      </c>
      <c r="J22" s="24" t="str">
        <f>IF(K22="","","Objetivo do TIC")</f>
        <v/>
      </c>
      <c r="K22" s="24" t="str">
        <v/>
      </c>
      <c r="L22" s="1"/>
    </row>
    <row r="23" spans="1:12">
      <c r="A23" s="24" t="str">
        <f>IF(I23="","",IF(OR('Identificação da EG'!$B$7=0,'Identificação da EG'!$B$7=""),"",Capa!$C$10))</f>
        <v/>
      </c>
      <c r="B23" s="24" t="str">
        <f>IF(I23="","",IF(OR('Identificação da EG'!$B$7=0,'Identificação da EG'!$B$7=""),"",'Identificação da EG'!$B$7))</f>
        <v/>
      </c>
      <c r="C23" s="24" t="str">
        <f>IF(I23="","",IF(B23="","",VLOOKUP(B23,Auxiliar!$DK$23:$DL$45,2,0)))</f>
        <v/>
      </c>
      <c r="D23" s="24" t="str">
        <f>IF(I23="","",IF(OR('Identificação da EG'!$B$7=0,'Identificação da EG'!$B$7=""),"","Portugal"))</f>
        <v/>
      </c>
      <c r="E23" s="24" t="str">
        <f>IF(I23="","",'Identificação da EG'!$C$7)</f>
        <v/>
      </c>
      <c r="F23" s="24" t="str">
        <f>IF(I23="","",'Identificação da EG'!$E$7)</f>
        <v/>
      </c>
      <c r="G23" s="24" t="str">
        <f t="shared" si="0"/>
        <v/>
      </c>
      <c r="H23" s="24" t="str">
        <f>IF(I23="","",'Identificação da EG'!$D$7)</f>
        <v/>
      </c>
      <c r="I23" s="1" t="str">
        <f>IF(K23="","",'Infraestruturas Recolha'!$B$128)</f>
        <v/>
      </c>
      <c r="J23" s="24" t="str">
        <f>IF(K23="","","Objetivo do TIC")</f>
        <v/>
      </c>
      <c r="K23" s="24" t="str">
        <v/>
      </c>
      <c r="L23" s="1"/>
    </row>
    <row r="24" spans="1:12">
      <c r="A24" s="24" t="str">
        <f>IF(I24="","",IF(OR('Identificação da EG'!$B$7=0,'Identificação da EG'!$B$7=""),"",Capa!$C$10))</f>
        <v/>
      </c>
      <c r="B24" s="24" t="str">
        <f>IF(I24="","",IF(OR('Identificação da EG'!$B$7=0,'Identificação da EG'!$B$7=""),"",'Identificação da EG'!$B$7))</f>
        <v/>
      </c>
      <c r="C24" s="24" t="str">
        <f>IF(I24="","",IF(B24="","",VLOOKUP(B24,Auxiliar!$DK$23:$DL$45,2,0)))</f>
        <v/>
      </c>
      <c r="D24" s="24" t="str">
        <f>IF(I24="","",IF(OR('Identificação da EG'!$B$7=0,'Identificação da EG'!$B$7=""),"","Portugal"))</f>
        <v/>
      </c>
      <c r="E24" s="24" t="str">
        <f>IF(I24="","",'Identificação da EG'!$C$7)</f>
        <v/>
      </c>
      <c r="F24" s="24" t="str">
        <f>IF(I24="","",'Identificação da EG'!$E$7)</f>
        <v/>
      </c>
      <c r="G24" s="24" t="str">
        <f t="shared" si="0"/>
        <v/>
      </c>
      <c r="H24" s="24" t="str">
        <f>IF(I24="","",'Identificação da EG'!$D$7)</f>
        <v/>
      </c>
      <c r="I24" s="1" t="str">
        <f>IF(K24="","",'Infraestruturas Recolha'!$B$128)</f>
        <v/>
      </c>
      <c r="J24" s="24" t="str">
        <f>IF(K24="","","Fluxo")</f>
        <v/>
      </c>
      <c r="K24" s="24" t="str" cm="1">
        <f t="array" ref="K24:K28">IF(INDEX('Infraestruturas Recolha'!B161:B165,INT((_xlfn.SEQUENCE(ROWS('Infraestruturas Recolha'!B161:B165)*1,1,1,1)-1)/1)+1)=0,"",INDEX('Infraestruturas Recolha'!B161:B165,INT((_xlfn.SEQUENCE(ROWS('Infraestruturas Recolha'!B161:B165)*1,1,1,1)-1)/1)+1))</f>
        <v/>
      </c>
      <c r="L24" s="24" t="str" cm="1">
        <f t="array" ref="L24:L28">IF(INDEX('Infraestruturas Recolha'!C161:C165,INT((_xlfn.SEQUENCE(ROWS('Infraestruturas Recolha'!C161:C165)*1,1,1,1)-1)/1)+1)=0,"",INDEX('Infraestruturas Recolha'!C161:C165,INT((_xlfn.SEQUENCE(ROWS('Infraestruturas Recolha'!C161:C165)*1,1,1,1)-1)/1)+1))</f>
        <v/>
      </c>
    </row>
    <row r="25" spans="1:12">
      <c r="A25" s="24" t="str">
        <f>IF(I25="","",IF(OR('Identificação da EG'!$B$7=0,'Identificação da EG'!$B$7=""),"",Capa!$C$10))</f>
        <v/>
      </c>
      <c r="B25" s="24" t="str">
        <f>IF(I25="","",IF(OR('Identificação da EG'!$B$7=0,'Identificação da EG'!$B$7=""),"",'Identificação da EG'!$B$7))</f>
        <v/>
      </c>
      <c r="C25" s="24" t="str">
        <f>IF(I25="","",IF(B25="","",VLOOKUP(B25,Auxiliar!$DK$23:$DL$45,2,0)))</f>
        <v/>
      </c>
      <c r="D25" s="24" t="str">
        <f>IF(I25="","",IF(OR('Identificação da EG'!$B$7=0,'Identificação da EG'!$B$7=""),"","Portugal"))</f>
        <v/>
      </c>
      <c r="E25" s="24" t="str">
        <f>IF(I25="","",'Identificação da EG'!$C$7)</f>
        <v/>
      </c>
      <c r="F25" s="24" t="str">
        <f>IF(I25="","",'Identificação da EG'!$E$7)</f>
        <v/>
      </c>
      <c r="G25" s="24" t="str">
        <f t="shared" si="0"/>
        <v/>
      </c>
      <c r="H25" s="24" t="str">
        <f>IF(I25="","",'Identificação da EG'!$D$7)</f>
        <v/>
      </c>
      <c r="I25" s="1" t="str">
        <f>IF(K25="","",'Infraestruturas Recolha'!$B$128)</f>
        <v/>
      </c>
      <c r="J25" s="24" t="str">
        <f>IF(K25="","","Fluxo")</f>
        <v/>
      </c>
      <c r="K25" s="24" t="str">
        <v/>
      </c>
      <c r="L25" s="24" t="str">
        <v/>
      </c>
    </row>
    <row r="26" spans="1:12">
      <c r="A26" s="24" t="str">
        <f>IF(I26="","",IF(OR('Identificação da EG'!$B$7=0,'Identificação da EG'!$B$7=""),"",Capa!$C$10))</f>
        <v/>
      </c>
      <c r="B26" s="24" t="str">
        <f>IF(I26="","",IF(OR('Identificação da EG'!$B$7=0,'Identificação da EG'!$B$7=""),"",'Identificação da EG'!$B$7))</f>
        <v/>
      </c>
      <c r="C26" s="24" t="str">
        <f>IF(I26="","",IF(B26="","",VLOOKUP(B26,Auxiliar!$DK$23:$DL$45,2,0)))</f>
        <v/>
      </c>
      <c r="D26" s="24" t="str">
        <f>IF(I26="","",IF(OR('Identificação da EG'!$B$7=0,'Identificação da EG'!$B$7=""),"","Portugal"))</f>
        <v/>
      </c>
      <c r="E26" s="24" t="str">
        <f>IF(I26="","",'Identificação da EG'!$C$7)</f>
        <v/>
      </c>
      <c r="F26" s="24" t="str">
        <f>IF(I26="","",'Identificação da EG'!$E$7)</f>
        <v/>
      </c>
      <c r="G26" s="24" t="str">
        <f t="shared" si="0"/>
        <v/>
      </c>
      <c r="H26" s="24" t="str">
        <f>IF(I26="","",'Identificação da EG'!$D$7)</f>
        <v/>
      </c>
      <c r="I26" s="1" t="str">
        <f>IF(K26="","",'Infraestruturas Recolha'!$B$128)</f>
        <v/>
      </c>
      <c r="J26" s="24" t="str">
        <f>IF(K26="","","Fluxo")</f>
        <v/>
      </c>
      <c r="K26" s="24" t="str">
        <v/>
      </c>
      <c r="L26" s="24" t="str">
        <v/>
      </c>
    </row>
    <row r="27" spans="1:12">
      <c r="A27" s="24" t="str">
        <f>IF(I27="","",IF(OR('Identificação da EG'!$B$7=0,'Identificação da EG'!$B$7=""),"",Capa!$C$10))</f>
        <v/>
      </c>
      <c r="B27" s="24" t="str">
        <f>IF(I27="","",IF(OR('Identificação da EG'!$B$7=0,'Identificação da EG'!$B$7=""),"",'Identificação da EG'!$B$7))</f>
        <v/>
      </c>
      <c r="C27" s="24" t="str">
        <f>IF(I27="","",IF(B27="","",VLOOKUP(B27,Auxiliar!$DK$23:$DL$45,2,0)))</f>
        <v/>
      </c>
      <c r="D27" s="24" t="str">
        <f>IF(I27="","",IF(OR('Identificação da EG'!$B$7=0,'Identificação da EG'!$B$7=""),"","Portugal"))</f>
        <v/>
      </c>
      <c r="E27" s="24" t="str">
        <f>IF(I27="","",'Identificação da EG'!$C$7)</f>
        <v/>
      </c>
      <c r="F27" s="24" t="str">
        <f>IF(I27="","",'Identificação da EG'!$E$7)</f>
        <v/>
      </c>
      <c r="G27" s="24" t="str">
        <f t="shared" si="0"/>
        <v/>
      </c>
      <c r="H27" s="24" t="str">
        <f>IF(I27="","",'Identificação da EG'!$D$7)</f>
        <v/>
      </c>
      <c r="I27" s="1" t="str">
        <f>IF(K27="","",'Infraestruturas Recolha'!$B$128)</f>
        <v/>
      </c>
      <c r="J27" s="24" t="str">
        <f>IF(K27="","","Fluxo")</f>
        <v/>
      </c>
      <c r="K27" s="24" t="str">
        <v/>
      </c>
      <c r="L27" s="24" t="str">
        <v/>
      </c>
    </row>
    <row r="28" spans="1:12">
      <c r="A28" s="24" t="str">
        <f>IF(I28="","",IF(OR('Identificação da EG'!$B$7=0,'Identificação da EG'!$B$7=""),"",Capa!$C$10))</f>
        <v/>
      </c>
      <c r="B28" s="24" t="str">
        <f>IF(I28="","",IF(OR('Identificação da EG'!$B$7=0,'Identificação da EG'!$B$7=""),"",'Identificação da EG'!$B$7))</f>
        <v/>
      </c>
      <c r="C28" s="24" t="str">
        <f>IF(I28="","",IF(B28="","",VLOOKUP(B28,Auxiliar!$DK$23:$DL$45,2,0)))</f>
        <v/>
      </c>
      <c r="D28" s="24" t="str">
        <f>IF(I28="","",IF(OR('Identificação da EG'!$B$7=0,'Identificação da EG'!$B$7=""),"","Portugal"))</f>
        <v/>
      </c>
      <c r="E28" s="24" t="str">
        <f>IF(I28="","",'Identificação da EG'!$C$7)</f>
        <v/>
      </c>
      <c r="F28" s="24" t="str">
        <f>IF(I28="","",'Identificação da EG'!$E$7)</f>
        <v/>
      </c>
      <c r="G28" s="24" t="str">
        <f t="shared" si="0"/>
        <v/>
      </c>
      <c r="H28" s="24" t="str">
        <f>IF(I28="","",'Identificação da EG'!$D$7)</f>
        <v/>
      </c>
      <c r="I28" s="1" t="str">
        <f>IF(K28="","",'Infraestruturas Recolha'!$B$128)</f>
        <v/>
      </c>
      <c r="J28" s="24" t="str">
        <f>IF(K28="","","Fluxo")</f>
        <v/>
      </c>
      <c r="K28" s="24" t="str">
        <v/>
      </c>
      <c r="L28" s="24" t="str">
        <v/>
      </c>
    </row>
    <row r="29" spans="1:12">
      <c r="A29" s="24" t="str">
        <f>IF(I29="","",IF(OR('Identificação da EG'!$B$7=0,'Identificação da EG'!$B$7=""),"",Capa!$C$10))</f>
        <v/>
      </c>
      <c r="B29" s="24" t="str">
        <f>IF(I29="","",IF(OR('Identificação da EG'!$B$7=0,'Identificação da EG'!$B$7=""),"",'Identificação da EG'!$B$7))</f>
        <v/>
      </c>
      <c r="C29" s="24" t="str">
        <f>IF(I29="","",IF(B29="","",VLOOKUP(B29,Auxiliar!$DK$23:$DL$45,2,0)))</f>
        <v/>
      </c>
      <c r="D29" s="24" t="str">
        <f>IF(I29="","",IF(OR('Identificação da EG'!$B$7=0,'Identificação da EG'!$B$7=""),"","Portugal"))</f>
        <v/>
      </c>
      <c r="E29" s="24" t="str">
        <f>IF(I29="","",'Identificação da EG'!$C$7)</f>
        <v/>
      </c>
      <c r="F29" s="24" t="str">
        <f>IF(I29="","",'Identificação da EG'!$E$7)</f>
        <v/>
      </c>
      <c r="G29" s="24" t="str">
        <f t="shared" si="0"/>
        <v/>
      </c>
      <c r="H29" s="24" t="str">
        <f>IF(I29="","",'Identificação da EG'!$D$7)</f>
        <v/>
      </c>
      <c r="I29" s="1" t="str">
        <f>IF('Identificação da EG'!$B$7="","",'Infraestruturas Recolha'!$B$129)</f>
        <v/>
      </c>
      <c r="J29" s="1" t="str">
        <f>IF('Identificação da EG'!$B$7="","","Utilização TIC")</f>
        <v/>
      </c>
      <c r="K29" s="1" t="str">
        <f>IF('Infraestruturas Recolha'!C129="","",'Infraestruturas Recolha'!C129)</f>
        <v/>
      </c>
      <c r="L29" s="1"/>
    </row>
    <row r="30" spans="1:12">
      <c r="A30" s="24" t="str">
        <f>IF(I30="","",IF(OR('Identificação da EG'!$B$7=0,'Identificação da EG'!$B$7=""),"",Capa!$C$10))</f>
        <v/>
      </c>
      <c r="B30" s="24" t="str">
        <f>IF(I30="","",IF(OR('Identificação da EG'!$B$7=0,'Identificação da EG'!$B$7=""),"",'Identificação da EG'!$B$7))</f>
        <v/>
      </c>
      <c r="C30" s="24" t="str">
        <f>IF(I30="","",IF(B30="","",VLOOKUP(B30,Auxiliar!$DK$23:$DL$45,2,0)))</f>
        <v/>
      </c>
      <c r="D30" s="24" t="str">
        <f>IF(I30="","",IF(OR('Identificação da EG'!$B$7=0,'Identificação da EG'!$B$7=""),"","Portugal"))</f>
        <v/>
      </c>
      <c r="E30" s="24" t="str">
        <f>IF(I30="","",'Identificação da EG'!$C$7)</f>
        <v/>
      </c>
      <c r="F30" s="24" t="str">
        <f>IF(I30="","",'Identificação da EG'!$E$7)</f>
        <v/>
      </c>
      <c r="G30" s="24" t="str">
        <f t="shared" si="0"/>
        <v/>
      </c>
      <c r="H30" s="24" t="str">
        <f>IF(I30="","",'Identificação da EG'!$D$7)</f>
        <v/>
      </c>
      <c r="I30" s="1" t="str">
        <f>IF(K30="","",'Infraestruturas Recolha'!$B$129)</f>
        <v/>
      </c>
      <c r="J30" s="24" t="str">
        <f>IF(K30="","","Objetivo do TIC")</f>
        <v/>
      </c>
      <c r="K30" s="24" t="str" cm="1">
        <f t="array" ref="K30:K32">IF(INDEX('Infraestruturas Recolha'!G155:G157,INT((_xlfn.SEQUENCE(ROWS('Infraestruturas Recolha'!G155:G157)*1,1,1,1)-1)/1)+1)=0,"",INDEX('Infraestruturas Recolha'!G155:G157,INT((_xlfn.SEQUENCE(ROWS('Infraestruturas Recolha'!G155:G157)*1,1,1,1)-1)/1)+1))</f>
        <v/>
      </c>
      <c r="L30" s="1"/>
    </row>
    <row r="31" spans="1:12">
      <c r="A31" s="24" t="str">
        <f>IF(I31="","",IF(OR('Identificação da EG'!$B$7=0,'Identificação da EG'!$B$7=""),"",Capa!$C$10))</f>
        <v/>
      </c>
      <c r="B31" s="24" t="str">
        <f>IF(I31="","",IF(OR('Identificação da EG'!$B$7=0,'Identificação da EG'!$B$7=""),"",'Identificação da EG'!$B$7))</f>
        <v/>
      </c>
      <c r="C31" s="24" t="str">
        <f>IF(I31="","",IF(B31="","",VLOOKUP(B31,Auxiliar!$DK$23:$DL$45,2,0)))</f>
        <v/>
      </c>
      <c r="D31" s="24" t="str">
        <f>IF(I31="","",IF(OR('Identificação da EG'!$B$7=0,'Identificação da EG'!$B$7=""),"","Portugal"))</f>
        <v/>
      </c>
      <c r="E31" s="24" t="str">
        <f>IF(I31="","",'Identificação da EG'!$C$7)</f>
        <v/>
      </c>
      <c r="F31" s="24" t="str">
        <f>IF(I31="","",'Identificação da EG'!$E$7)</f>
        <v/>
      </c>
      <c r="G31" s="24" t="str">
        <f t="shared" si="0"/>
        <v/>
      </c>
      <c r="H31" s="24" t="str">
        <f>IF(I31="","",'Identificação da EG'!$D$7)</f>
        <v/>
      </c>
      <c r="I31" s="1" t="str">
        <f>IF(K31="","",'Infraestruturas Recolha'!$B$129)</f>
        <v/>
      </c>
      <c r="J31" s="24" t="str">
        <f>IF(K31="","","Objetivo do TIC")</f>
        <v/>
      </c>
      <c r="K31" s="24" t="str">
        <v/>
      </c>
      <c r="L31" s="1"/>
    </row>
    <row r="32" spans="1:12">
      <c r="A32" s="24" t="str">
        <f>IF(I32="","",IF(OR('Identificação da EG'!$B$7=0,'Identificação da EG'!$B$7=""),"",Capa!$C$10))</f>
        <v/>
      </c>
      <c r="B32" s="24" t="str">
        <f>IF(I32="","",IF(OR('Identificação da EG'!$B$7=0,'Identificação da EG'!$B$7=""),"",'Identificação da EG'!$B$7))</f>
        <v/>
      </c>
      <c r="C32" s="24" t="str">
        <f>IF(I32="","",IF(B32="","",VLOOKUP(B32,Auxiliar!$DK$23:$DL$45,2,0)))</f>
        <v/>
      </c>
      <c r="D32" s="24" t="str">
        <f>IF(I32="","",IF(OR('Identificação da EG'!$B$7=0,'Identificação da EG'!$B$7=""),"","Portugal"))</f>
        <v/>
      </c>
      <c r="E32" s="24" t="str">
        <f>IF(I32="","",'Identificação da EG'!$C$7)</f>
        <v/>
      </c>
      <c r="F32" s="24" t="str">
        <f>IF(I32="","",'Identificação da EG'!$E$7)</f>
        <v/>
      </c>
      <c r="G32" s="24" t="str">
        <f t="shared" si="0"/>
        <v/>
      </c>
      <c r="H32" s="24" t="str">
        <f>IF(I32="","",'Identificação da EG'!$D$7)</f>
        <v/>
      </c>
      <c r="I32" s="1" t="str">
        <f>IF(K32="","",'Infraestruturas Recolha'!$B$129)</f>
        <v/>
      </c>
      <c r="J32" s="24" t="str">
        <f>IF(K32="","","Objetivo do TIC")</f>
        <v/>
      </c>
      <c r="K32" s="24" t="str">
        <v/>
      </c>
      <c r="L32" s="1"/>
    </row>
    <row r="33" spans="1:12">
      <c r="A33" s="24" t="str">
        <f>IF(I33="","",IF(OR('Identificação da EG'!$B$7=0,'Identificação da EG'!$B$7=""),"",Capa!$C$10))</f>
        <v/>
      </c>
      <c r="B33" s="24" t="str">
        <f>IF(I33="","",IF(OR('Identificação da EG'!$B$7=0,'Identificação da EG'!$B$7=""),"",'Identificação da EG'!$B$7))</f>
        <v/>
      </c>
      <c r="C33" s="24" t="str">
        <f>IF(I33="","",IF(B33="","",VLOOKUP(B33,Auxiliar!$DK$23:$DL$45,2,0)))</f>
        <v/>
      </c>
      <c r="D33" s="24" t="str">
        <f>IF(I33="","",IF(OR('Identificação da EG'!$B$7=0,'Identificação da EG'!$B$7=""),"","Portugal"))</f>
        <v/>
      </c>
      <c r="E33" s="24" t="str">
        <f>IF(I33="","",'Identificação da EG'!$C$7)</f>
        <v/>
      </c>
      <c r="F33" s="24" t="str">
        <f>IF(I33="","",'Identificação da EG'!$E$7)</f>
        <v/>
      </c>
      <c r="G33" s="24" t="str">
        <f t="shared" si="0"/>
        <v/>
      </c>
      <c r="H33" s="24" t="str">
        <f>IF(I33="","",'Identificação da EG'!$D$7)</f>
        <v/>
      </c>
      <c r="I33" s="1" t="str">
        <f>IF(K33="","",'Infraestruturas Recolha'!$B$129)</f>
        <v/>
      </c>
      <c r="J33" s="24" t="str">
        <f>IF(K33="","","Fluxo")</f>
        <v/>
      </c>
      <c r="K33" s="24" t="str" cm="1">
        <f t="array" ref="K33:K37">IF(INDEX('Infraestruturas Recolha'!F161:F165,INT((_xlfn.SEQUENCE(ROWS('Infraestruturas Recolha'!F161:F165)*1,1,1,1)-1)/1)+1)=0,"",INDEX('Infraestruturas Recolha'!F161:F165,INT((_xlfn.SEQUENCE(ROWS('Infraestruturas Recolha'!F161:F165)*1,1,1,1)-1)/1)+1))</f>
        <v/>
      </c>
      <c r="L33" s="24" t="str" cm="1">
        <f t="array" ref="L33:L37">IF(INDEX('Infraestruturas Recolha'!G161:G165,INT((_xlfn.SEQUENCE(ROWS('Infraestruturas Recolha'!G161:G165)*1,1,1,1)-1)/1)+1)=0,"",INDEX('Infraestruturas Recolha'!G161:G165,INT((_xlfn.SEQUENCE(ROWS('Infraestruturas Recolha'!G161:G165)*1,1,1,1)-1)/1)+1))</f>
        <v/>
      </c>
    </row>
    <row r="34" spans="1:12">
      <c r="A34" s="24" t="str">
        <f>IF(I34="","",IF(OR('Identificação da EG'!$B$7=0,'Identificação da EG'!$B$7=""),"",Capa!$C$10))</f>
        <v/>
      </c>
      <c r="B34" s="24" t="str">
        <f>IF(I34="","",IF(OR('Identificação da EG'!$B$7=0,'Identificação da EG'!$B$7=""),"",'Identificação da EG'!$B$7))</f>
        <v/>
      </c>
      <c r="C34" s="24" t="str">
        <f>IF(I34="","",IF(B34="","",VLOOKUP(B34,Auxiliar!$DK$23:$DL$45,2,0)))</f>
        <v/>
      </c>
      <c r="D34" s="24" t="str">
        <f>IF(I34="","",IF(OR('Identificação da EG'!$B$7=0,'Identificação da EG'!$B$7=""),"","Portugal"))</f>
        <v/>
      </c>
      <c r="E34" s="24" t="str">
        <f>IF(I34="","",'Identificação da EG'!$C$7)</f>
        <v/>
      </c>
      <c r="F34" s="24" t="str">
        <f>IF(I34="","",'Identificação da EG'!$E$7)</f>
        <v/>
      </c>
      <c r="G34" s="24" t="str">
        <f t="shared" si="0"/>
        <v/>
      </c>
      <c r="H34" s="24" t="str">
        <f>IF(I34="","",'Identificação da EG'!$D$7)</f>
        <v/>
      </c>
      <c r="I34" s="1" t="str">
        <f>IF(K34="","",'Infraestruturas Recolha'!$B$129)</f>
        <v/>
      </c>
      <c r="J34" s="24" t="str">
        <f>IF(K34="","","Fluxo")</f>
        <v/>
      </c>
      <c r="K34" s="24" t="str">
        <v/>
      </c>
      <c r="L34" s="24" t="str">
        <v/>
      </c>
    </row>
    <row r="35" spans="1:12">
      <c r="A35" s="24" t="str">
        <f>IF(I35="","",IF(OR('Identificação da EG'!$B$7=0,'Identificação da EG'!$B$7=""),"",Capa!$C$10))</f>
        <v/>
      </c>
      <c r="B35" s="24" t="str">
        <f>IF(I35="","",IF(OR('Identificação da EG'!$B$7=0,'Identificação da EG'!$B$7=""),"",'Identificação da EG'!$B$7))</f>
        <v/>
      </c>
      <c r="C35" s="24" t="str">
        <f>IF(I35="","",IF(B35="","",VLOOKUP(B35,Auxiliar!$DK$23:$DL$45,2,0)))</f>
        <v/>
      </c>
      <c r="D35" s="24" t="str">
        <f>IF(I35="","",IF(OR('Identificação da EG'!$B$7=0,'Identificação da EG'!$B$7=""),"","Portugal"))</f>
        <v/>
      </c>
      <c r="E35" s="24" t="str">
        <f>IF(I35="","",'Identificação da EG'!$C$7)</f>
        <v/>
      </c>
      <c r="F35" s="24" t="str">
        <f>IF(I35="","",'Identificação da EG'!$E$7)</f>
        <v/>
      </c>
      <c r="G35" s="24" t="str">
        <f t="shared" si="0"/>
        <v/>
      </c>
      <c r="H35" s="24" t="str">
        <f>IF(I35="","",'Identificação da EG'!$D$7)</f>
        <v/>
      </c>
      <c r="I35" s="1" t="str">
        <f>IF(K35="","",'Infraestruturas Recolha'!$B$129)</f>
        <v/>
      </c>
      <c r="J35" s="24" t="str">
        <f>IF(K35="","","Fluxo")</f>
        <v/>
      </c>
      <c r="K35" s="24" t="str">
        <v/>
      </c>
      <c r="L35" s="24" t="str">
        <v/>
      </c>
    </row>
    <row r="36" spans="1:12">
      <c r="A36" s="24" t="str">
        <f>IF(I36="","",IF(OR('Identificação da EG'!$B$7=0,'Identificação da EG'!$B$7=""),"",Capa!$C$10))</f>
        <v/>
      </c>
      <c r="B36" s="24" t="str">
        <f>IF(I36="","",IF(OR('Identificação da EG'!$B$7=0,'Identificação da EG'!$B$7=""),"",'Identificação da EG'!$B$7))</f>
        <v/>
      </c>
      <c r="C36" s="24" t="str">
        <f>IF(I36="","",IF(B36="","",VLOOKUP(B36,Auxiliar!$DK$23:$DL$45,2,0)))</f>
        <v/>
      </c>
      <c r="D36" s="24" t="str">
        <f>IF(I36="","",IF(OR('Identificação da EG'!$B$7=0,'Identificação da EG'!$B$7=""),"","Portugal"))</f>
        <v/>
      </c>
      <c r="E36" s="24" t="str">
        <f>IF(I36="","",'Identificação da EG'!$C$7)</f>
        <v/>
      </c>
      <c r="F36" s="24" t="str">
        <f>IF(I36="","",'Identificação da EG'!$E$7)</f>
        <v/>
      </c>
      <c r="G36" s="24" t="str">
        <f t="shared" si="0"/>
        <v/>
      </c>
      <c r="H36" s="24" t="str">
        <f>IF(I36="","",'Identificação da EG'!$D$7)</f>
        <v/>
      </c>
      <c r="I36" s="1" t="str">
        <f>IF(K36="","",'Infraestruturas Recolha'!$B$129)</f>
        <v/>
      </c>
      <c r="J36" s="24" t="str">
        <f>IF(K36="","","Fluxo")</f>
        <v/>
      </c>
      <c r="K36" s="24" t="str">
        <v/>
      </c>
      <c r="L36" s="24" t="str">
        <v/>
      </c>
    </row>
    <row r="37" spans="1:12">
      <c r="A37" s="24" t="str">
        <f>IF(I37="","",IF(OR('Identificação da EG'!$B$7=0,'Identificação da EG'!$B$7=""),"",Capa!$C$10))</f>
        <v/>
      </c>
      <c r="B37" s="24" t="str">
        <f>IF(I37="","",IF(OR('Identificação da EG'!$B$7=0,'Identificação da EG'!$B$7=""),"",'Identificação da EG'!$B$7))</f>
        <v/>
      </c>
      <c r="C37" s="24" t="str">
        <f>IF(I37="","",IF(B37="","",VLOOKUP(B37,Auxiliar!$DK$23:$DL$45,2,0)))</f>
        <v/>
      </c>
      <c r="D37" s="24" t="str">
        <f>IF(I37="","",IF(OR('Identificação da EG'!$B$7=0,'Identificação da EG'!$B$7=""),"","Portugal"))</f>
        <v/>
      </c>
      <c r="E37" s="24" t="str">
        <f>IF(I37="","",'Identificação da EG'!$C$7)</f>
        <v/>
      </c>
      <c r="F37" s="24" t="str">
        <f>IF(I37="","",'Identificação da EG'!$E$7)</f>
        <v/>
      </c>
      <c r="G37" s="24" t="str">
        <f t="shared" si="0"/>
        <v/>
      </c>
      <c r="H37" s="24" t="str">
        <f>IF(I37="","",'Identificação da EG'!$D$7)</f>
        <v/>
      </c>
      <c r="I37" s="1" t="str">
        <f>IF(K37="","",'Infraestruturas Recolha'!$B$129)</f>
        <v/>
      </c>
      <c r="J37" s="24" t="str">
        <f>IF(K37="","","Fluxo")</f>
        <v/>
      </c>
      <c r="K37" s="24" t="str">
        <v/>
      </c>
      <c r="L37" s="24" t="str">
        <v/>
      </c>
    </row>
    <row r="38" spans="1:12">
      <c r="A38" s="24" t="str">
        <f>IF(I38="","",IF(OR('Identificação da EG'!$B$7=0,'Identificação da EG'!$B$7=""),"",Capa!$C$10))</f>
        <v/>
      </c>
      <c r="B38" s="24" t="str">
        <f>IF(I38="","",IF(OR('Identificação da EG'!$B$7=0,'Identificação da EG'!$B$7=""),"",'Identificação da EG'!$B$7))</f>
        <v/>
      </c>
      <c r="C38" s="24" t="str">
        <f>IF(I38="","",IF(B38="","",VLOOKUP(B38,Auxiliar!$DK$23:$DL$45,2,0)))</f>
        <v/>
      </c>
      <c r="D38" s="24" t="str">
        <f>IF(I38="","",IF(OR('Identificação da EG'!$B$7=0,'Identificação da EG'!$B$7=""),"","Portugal"))</f>
        <v/>
      </c>
      <c r="E38" s="24" t="str">
        <f>IF(I38="","",'Identificação da EG'!$C$7)</f>
        <v/>
      </c>
      <c r="F38" s="24" t="str">
        <f>IF(I38="","",'Identificação da EG'!$E$7)</f>
        <v/>
      </c>
      <c r="G38" s="24" t="str">
        <f t="shared" si="0"/>
        <v/>
      </c>
      <c r="H38" s="24" t="str">
        <f>IF(I38="","",'Identificação da EG'!$D$7)</f>
        <v/>
      </c>
      <c r="I38" s="1" t="str">
        <f>IF('Identificação da EG'!$B$7="","",'Infraestruturas Recolha'!$B$130)</f>
        <v/>
      </c>
      <c r="J38" s="1" t="str">
        <f>IF('Identificação da EG'!$B$7="","","Utilização TIC")</f>
        <v/>
      </c>
      <c r="K38" s="1" t="str">
        <f>IF('Infraestruturas Recolha'!C130="","",'Infraestruturas Recolha'!C130)</f>
        <v/>
      </c>
      <c r="L38" s="1"/>
    </row>
    <row r="39" spans="1:12">
      <c r="A39" s="24" t="str">
        <f>IF(I39="","",IF(OR('Identificação da EG'!$B$7=0,'Identificação da EG'!$B$7=""),"",Capa!$C$10))</f>
        <v/>
      </c>
      <c r="B39" s="24" t="str">
        <f>IF(I39="","",IF(OR('Identificação da EG'!$B$7=0,'Identificação da EG'!$B$7=""),"",'Identificação da EG'!$B$7))</f>
        <v/>
      </c>
      <c r="C39" s="24" t="str">
        <f>IF(I39="","",IF(B39="","",VLOOKUP(B39,Auxiliar!$DK$23:$DL$45,2,0)))</f>
        <v/>
      </c>
      <c r="D39" s="24" t="str">
        <f>IF(I39="","",IF(OR('Identificação da EG'!$B$7=0,'Identificação da EG'!$B$7=""),"","Portugal"))</f>
        <v/>
      </c>
      <c r="E39" s="24" t="str">
        <f>IF(I39="","",'Identificação da EG'!$C$7)</f>
        <v/>
      </c>
      <c r="F39" s="24" t="str">
        <f>IF(I39="","",'Identificação da EG'!$E$7)</f>
        <v/>
      </c>
      <c r="G39" s="24" t="str">
        <f t="shared" si="0"/>
        <v/>
      </c>
      <c r="H39" s="24" t="str">
        <f>IF(I39="","",'Identificação da EG'!$D$7)</f>
        <v/>
      </c>
      <c r="I39" s="1" t="str">
        <f>IF(K39="","",'Infraestruturas Recolha'!$B$130)</f>
        <v/>
      </c>
      <c r="J39" s="24" t="str">
        <f>IF(K39="","","Objetivo do TIC")</f>
        <v/>
      </c>
      <c r="K39" s="24" t="str" cm="1">
        <f t="array" ref="K39:K41">IF(INDEX('Infraestruturas Recolha'!C172:C174,INT((_xlfn.SEQUENCE(ROWS('Infraestruturas Recolha'!C172:C174)*1,1,1,1)-1)/1)+1)=0,"",INDEX('Infraestruturas Recolha'!C172:C174,INT((_xlfn.SEQUENCE(ROWS('Infraestruturas Recolha'!C172:C174)*1,1,1,1)-1)/1)+1))</f>
        <v/>
      </c>
      <c r="L39" s="1"/>
    </row>
    <row r="40" spans="1:12">
      <c r="A40" s="24" t="str">
        <f>IF(I40="","",IF(OR('Identificação da EG'!$B$7=0,'Identificação da EG'!$B$7=""),"",Capa!$C$10))</f>
        <v/>
      </c>
      <c r="B40" s="24" t="str">
        <f>IF(I40="","",IF(OR('Identificação da EG'!$B$7=0,'Identificação da EG'!$B$7=""),"",'Identificação da EG'!$B$7))</f>
        <v/>
      </c>
      <c r="C40" s="24" t="str">
        <f>IF(I40="","",IF(B40="","",VLOOKUP(B40,Auxiliar!$DK$23:$DL$45,2,0)))</f>
        <v/>
      </c>
      <c r="D40" s="24" t="str">
        <f>IF(I40="","",IF(OR('Identificação da EG'!$B$7=0,'Identificação da EG'!$B$7=""),"","Portugal"))</f>
        <v/>
      </c>
      <c r="E40" s="24" t="str">
        <f>IF(I40="","",'Identificação da EG'!$C$7)</f>
        <v/>
      </c>
      <c r="F40" s="24" t="str">
        <f>IF(I40="","",'Identificação da EG'!$E$7)</f>
        <v/>
      </c>
      <c r="G40" s="24" t="str">
        <f t="shared" si="0"/>
        <v/>
      </c>
      <c r="H40" s="24" t="str">
        <f>IF(I40="","",'Identificação da EG'!$D$7)</f>
        <v/>
      </c>
      <c r="I40" s="1" t="str">
        <f>IF(K40="","",'Infraestruturas Recolha'!$B$130)</f>
        <v/>
      </c>
      <c r="J40" s="24" t="str">
        <f>IF(K40="","","Objetivo do TIC")</f>
        <v/>
      </c>
      <c r="K40" s="24" t="str">
        <v/>
      </c>
      <c r="L40" s="1"/>
    </row>
    <row r="41" spans="1:12">
      <c r="A41" s="24" t="str">
        <f>IF(I41="","",IF(OR('Identificação da EG'!$B$7=0,'Identificação da EG'!$B$7=""),"",Capa!$C$10))</f>
        <v/>
      </c>
      <c r="B41" s="24" t="str">
        <f>IF(I41="","",IF(OR('Identificação da EG'!$B$7=0,'Identificação da EG'!$B$7=""),"",'Identificação da EG'!$B$7))</f>
        <v/>
      </c>
      <c r="C41" s="24" t="str">
        <f>IF(I41="","",IF(B41="","",VLOOKUP(B41,Auxiliar!$DK$23:$DL$45,2,0)))</f>
        <v/>
      </c>
      <c r="D41" s="24" t="str">
        <f>IF(I41="","",IF(OR('Identificação da EG'!$B$7=0,'Identificação da EG'!$B$7=""),"","Portugal"))</f>
        <v/>
      </c>
      <c r="E41" s="24" t="str">
        <f>IF(I41="","",'Identificação da EG'!$C$7)</f>
        <v/>
      </c>
      <c r="F41" s="24" t="str">
        <f>IF(I41="","",'Identificação da EG'!$E$7)</f>
        <v/>
      </c>
      <c r="G41" s="24" t="str">
        <f t="shared" si="0"/>
        <v/>
      </c>
      <c r="H41" s="24" t="str">
        <f>IF(I41="","",'Identificação da EG'!$D$7)</f>
        <v/>
      </c>
      <c r="I41" s="1" t="str">
        <f>IF(K41="","",'Infraestruturas Recolha'!$B$130)</f>
        <v/>
      </c>
      <c r="J41" s="24" t="str">
        <f>IF(K41="","","Objetivo do TIC")</f>
        <v/>
      </c>
      <c r="K41" s="24" t="str">
        <v/>
      </c>
      <c r="L41" s="1"/>
    </row>
    <row r="42" spans="1:12">
      <c r="A42" s="24" t="str">
        <f>IF(I42="","",IF(OR('Identificação da EG'!$B$7=0,'Identificação da EG'!$B$7=""),"",Capa!$C$10))</f>
        <v/>
      </c>
      <c r="B42" s="24" t="str">
        <f>IF(I42="","",IF(OR('Identificação da EG'!$B$7=0,'Identificação da EG'!$B$7=""),"",'Identificação da EG'!$B$7))</f>
        <v/>
      </c>
      <c r="C42" s="24" t="str">
        <f>IF(I42="","",IF(B42="","",VLOOKUP(B42,Auxiliar!$DK$23:$DL$45,2,0)))</f>
        <v/>
      </c>
      <c r="D42" s="24" t="str">
        <f>IF(I42="","",IF(OR('Identificação da EG'!$B$7=0,'Identificação da EG'!$B$7=""),"","Portugal"))</f>
        <v/>
      </c>
      <c r="E42" s="24" t="str">
        <f>IF(I42="","",'Identificação da EG'!$C$7)</f>
        <v/>
      </c>
      <c r="F42" s="24" t="str">
        <f>IF(I42="","",'Identificação da EG'!$E$7)</f>
        <v/>
      </c>
      <c r="G42" s="24" t="str">
        <f t="shared" si="0"/>
        <v/>
      </c>
      <c r="H42" s="24" t="str">
        <f>IF(I42="","",'Identificação da EG'!$D$7)</f>
        <v/>
      </c>
      <c r="I42" s="1" t="str">
        <f>IF(K42="","",'Infraestruturas Recolha'!$B$130)</f>
        <v/>
      </c>
      <c r="J42" s="24" t="str">
        <f>IF(K42="","","Fluxo")</f>
        <v/>
      </c>
      <c r="K42" s="24" t="str" cm="1">
        <f t="array" ref="K42:K46">IF(INDEX('Infraestruturas Recolha'!B178:B182,INT((_xlfn.SEQUENCE(ROWS('Infraestruturas Recolha'!B178:B182)*1,1,1,1)-1)/1)+1)=0,"",INDEX('Infraestruturas Recolha'!B178:B182,INT((_xlfn.SEQUENCE(ROWS('Infraestruturas Recolha'!B178:B182)*1,1,1,1)-1)/1)+1))</f>
        <v/>
      </c>
      <c r="L42" s="1"/>
    </row>
    <row r="43" spans="1:12">
      <c r="A43" s="24" t="str">
        <f>IF(I43="","",IF(OR('Identificação da EG'!$B$7=0,'Identificação da EG'!$B$7=""),"",Capa!$C$10))</f>
        <v/>
      </c>
      <c r="B43" s="24" t="str">
        <f>IF(I43="","",IF(OR('Identificação da EG'!$B$7=0,'Identificação da EG'!$B$7=""),"",'Identificação da EG'!$B$7))</f>
        <v/>
      </c>
      <c r="C43" s="24" t="str">
        <f>IF(I43="","",IF(B43="","",VLOOKUP(B43,Auxiliar!$DK$23:$DL$45,2,0)))</f>
        <v/>
      </c>
      <c r="D43" s="24" t="str">
        <f>IF(I43="","",IF(OR('Identificação da EG'!$B$7=0,'Identificação da EG'!$B$7=""),"","Portugal"))</f>
        <v/>
      </c>
      <c r="E43" s="24" t="str">
        <f>IF(I43="","",'Identificação da EG'!$C$7)</f>
        <v/>
      </c>
      <c r="F43" s="24" t="str">
        <f>IF(I43="","",'Identificação da EG'!$E$7)</f>
        <v/>
      </c>
      <c r="G43" s="24" t="str">
        <f t="shared" si="0"/>
        <v/>
      </c>
      <c r="H43" s="24" t="str">
        <f>IF(I43="","",'Identificação da EG'!$D$7)</f>
        <v/>
      </c>
      <c r="I43" s="1" t="str">
        <f>IF(K43="","",'Infraestruturas Recolha'!$B$130)</f>
        <v/>
      </c>
      <c r="J43" s="24" t="str">
        <f>IF(K43="","","Fluxo")</f>
        <v/>
      </c>
      <c r="K43" s="24" t="str">
        <v/>
      </c>
      <c r="L43" s="1"/>
    </row>
    <row r="44" spans="1:12">
      <c r="A44" s="24" t="str">
        <f>IF(I44="","",IF(OR('Identificação da EG'!$B$7=0,'Identificação da EG'!$B$7=""),"",Capa!$C$10))</f>
        <v/>
      </c>
      <c r="B44" s="24" t="str">
        <f>IF(I44="","",IF(OR('Identificação da EG'!$B$7=0,'Identificação da EG'!$B$7=""),"",'Identificação da EG'!$B$7))</f>
        <v/>
      </c>
      <c r="C44" s="24" t="str">
        <f>IF(I44="","",IF(B44="","",VLOOKUP(B44,Auxiliar!$DK$23:$DL$45,2,0)))</f>
        <v/>
      </c>
      <c r="D44" s="24" t="str">
        <f>IF(I44="","",IF(OR('Identificação da EG'!$B$7=0,'Identificação da EG'!$B$7=""),"","Portugal"))</f>
        <v/>
      </c>
      <c r="E44" s="24" t="str">
        <f>IF(I44="","",'Identificação da EG'!$C$7)</f>
        <v/>
      </c>
      <c r="F44" s="24" t="str">
        <f>IF(I44="","",'Identificação da EG'!$E$7)</f>
        <v/>
      </c>
      <c r="G44" s="24" t="str">
        <f t="shared" si="0"/>
        <v/>
      </c>
      <c r="H44" s="24" t="str">
        <f>IF(I44="","",'Identificação da EG'!$D$7)</f>
        <v/>
      </c>
      <c r="I44" s="1" t="str">
        <f>IF(K44="","",'Infraestruturas Recolha'!$B$130)</f>
        <v/>
      </c>
      <c r="J44" s="24" t="str">
        <f>IF(K44="","","Fluxo")</f>
        <v/>
      </c>
      <c r="K44" s="24" t="str">
        <v/>
      </c>
      <c r="L44" s="1"/>
    </row>
    <row r="45" spans="1:12">
      <c r="A45" s="24" t="str">
        <f>IF(I45="","",IF(OR('Identificação da EG'!$B$7=0,'Identificação da EG'!$B$7=""),"",Capa!$C$10))</f>
        <v/>
      </c>
      <c r="B45" s="24" t="str">
        <f>IF(I45="","",IF(OR('Identificação da EG'!$B$7=0,'Identificação da EG'!$B$7=""),"",'Identificação da EG'!$B$7))</f>
        <v/>
      </c>
      <c r="C45" s="24" t="str">
        <f>IF(I45="","",IF(B45="","",VLOOKUP(B45,Auxiliar!$DK$23:$DL$45,2,0)))</f>
        <v/>
      </c>
      <c r="D45" s="24" t="str">
        <f>IF(I45="","",IF(OR('Identificação da EG'!$B$7=0,'Identificação da EG'!$B$7=""),"","Portugal"))</f>
        <v/>
      </c>
      <c r="E45" s="24" t="str">
        <f>IF(I45="","",'Identificação da EG'!$C$7)</f>
        <v/>
      </c>
      <c r="F45" s="24" t="str">
        <f>IF(I45="","",'Identificação da EG'!$E$7)</f>
        <v/>
      </c>
      <c r="G45" s="24" t="str">
        <f t="shared" si="0"/>
        <v/>
      </c>
      <c r="H45" s="24" t="str">
        <f>IF(I45="","",'Identificação da EG'!$D$7)</f>
        <v/>
      </c>
      <c r="I45" s="1" t="str">
        <f>IF(K45="","",'Infraestruturas Recolha'!$B$130)</f>
        <v/>
      </c>
      <c r="J45" s="24" t="str">
        <f>IF(K45="","","Fluxo")</f>
        <v/>
      </c>
      <c r="K45" s="24" t="str">
        <v/>
      </c>
      <c r="L45" s="1"/>
    </row>
    <row r="46" spans="1:12">
      <c r="A46" s="24" t="str">
        <f>IF(I46="","",IF(OR('Identificação da EG'!$B$7=0,'Identificação da EG'!$B$7=""),"",Capa!$C$10))</f>
        <v/>
      </c>
      <c r="B46" s="24" t="str">
        <f>IF(I46="","",IF(OR('Identificação da EG'!$B$7=0,'Identificação da EG'!$B$7=""),"",'Identificação da EG'!$B$7))</f>
        <v/>
      </c>
      <c r="C46" s="24" t="str">
        <f>IF(I46="","",IF(B46="","",VLOOKUP(B46,Auxiliar!$DK$23:$DL$45,2,0)))</f>
        <v/>
      </c>
      <c r="D46" s="24" t="str">
        <f>IF(I46="","",IF(OR('Identificação da EG'!$B$7=0,'Identificação da EG'!$B$7=""),"","Portugal"))</f>
        <v/>
      </c>
      <c r="E46" s="24" t="str">
        <f>IF(I46="","",'Identificação da EG'!$C$7)</f>
        <v/>
      </c>
      <c r="F46" s="24" t="str">
        <f>IF(I46="","",'Identificação da EG'!$E$7)</f>
        <v/>
      </c>
      <c r="G46" s="24" t="str">
        <f t="shared" si="0"/>
        <v/>
      </c>
      <c r="H46" s="24" t="str">
        <f>IF(I46="","",'Identificação da EG'!$D$7)</f>
        <v/>
      </c>
      <c r="I46" s="1" t="str">
        <f>IF(K46="","",'Infraestruturas Recolha'!$B$130)</f>
        <v/>
      </c>
      <c r="J46" s="24" t="str">
        <f>IF(K46="","","Fluxo")</f>
        <v/>
      </c>
      <c r="K46" s="24" t="str">
        <v/>
      </c>
      <c r="L46" s="1"/>
    </row>
    <row r="47" spans="1:12">
      <c r="A47" s="24" t="str">
        <f>IF(I47="","",IF(OR('Identificação da EG'!$B$7=0,'Identificação da EG'!$B$7=""),"",Capa!$C$10))</f>
        <v/>
      </c>
      <c r="B47" s="24" t="str">
        <f>IF(I47="","",IF(OR('Identificação da EG'!$B$7=0,'Identificação da EG'!$B$7=""),"",'Identificação da EG'!$B$7))</f>
        <v/>
      </c>
      <c r="C47" s="24" t="str">
        <f>IF(I47="","",IF(B47="","",VLOOKUP(B47,Auxiliar!$DK$23:$DL$45,2,0)))</f>
        <v/>
      </c>
      <c r="D47" s="24" t="str">
        <f>IF(I47="","",IF(OR('Identificação da EG'!$B$7=0,'Identificação da EG'!$B$7=""),"","Portugal"))</f>
        <v/>
      </c>
      <c r="E47" s="24" t="str">
        <f>IF(I47="","",'Identificação da EG'!$C$7)</f>
        <v/>
      </c>
      <c r="F47" s="24" t="str">
        <f>IF(I47="","",'Identificação da EG'!$E$7)</f>
        <v/>
      </c>
      <c r="G47" s="24" t="str">
        <f t="shared" si="0"/>
        <v/>
      </c>
      <c r="H47" s="24" t="str">
        <f>IF(I47="","",'Identificação da EG'!$D$7)</f>
        <v/>
      </c>
      <c r="I47" s="1" t="str">
        <f>IF(L47="","",'Infraestruturas Recolha'!$B$130)</f>
        <v/>
      </c>
      <c r="J47" s="24" t="str">
        <f>IF(K38="Sim","Nº total de TIC","")</f>
        <v/>
      </c>
      <c r="K47" s="1"/>
      <c r="L47" s="24" t="str">
        <f>IF('Infraestruturas Recolha'!C185="","",'Infraestruturas Recolha'!C185)</f>
        <v/>
      </c>
    </row>
    <row r="48" spans="1:12">
      <c r="A48" s="24" t="str">
        <f>IF(I48="","",IF(OR('Identificação da EG'!$B$7=0,'Identificação da EG'!$B$7=""),"",Capa!$C$10))</f>
        <v/>
      </c>
      <c r="B48" s="24" t="str">
        <f>IF(I48="","",IF(OR('Identificação da EG'!$B$7=0,'Identificação da EG'!$B$7=""),"",'Identificação da EG'!$B$7))</f>
        <v/>
      </c>
      <c r="C48" s="24" t="str">
        <f>IF(I48="","",IF(B48="","",VLOOKUP(B48,Auxiliar!$DK$23:$DL$45,2,0)))</f>
        <v/>
      </c>
      <c r="D48" s="24" t="str">
        <f>IF(I48="","",IF(OR('Identificação da EG'!$B$7=0,'Identificação da EG'!$B$7=""),"","Portugal"))</f>
        <v/>
      </c>
      <c r="E48" s="24" t="str">
        <f>IF(I48="","",'Identificação da EG'!$C$7)</f>
        <v/>
      </c>
      <c r="F48" s="24" t="str">
        <f>IF(I48="","",'Identificação da EG'!$E$7)</f>
        <v/>
      </c>
      <c r="G48" s="24" t="str">
        <f t="shared" si="0"/>
        <v/>
      </c>
      <c r="H48" s="24" t="str">
        <f>IF(I48="","",'Identificação da EG'!$D$7)</f>
        <v/>
      </c>
      <c r="I48" s="1" t="str">
        <f>IF('Identificação da EG'!$B$7="","",'Infraestruturas Recolha'!$B$131)</f>
        <v/>
      </c>
      <c r="J48" s="1" t="str">
        <f>IF('Identificação da EG'!$B$7="","","Utilização TIC")</f>
        <v/>
      </c>
      <c r="K48" s="1" t="str">
        <f>IF('Infraestruturas Recolha'!C131="","",'Infraestruturas Recolha'!C131)</f>
        <v/>
      </c>
      <c r="L48" s="1"/>
    </row>
    <row r="49" spans="1:12">
      <c r="A49" s="24" t="str">
        <f>IF(I49="","",IF(OR('Identificação da EG'!$B$7=0,'Identificação da EG'!$B$7=""),"",Capa!$C$10))</f>
        <v/>
      </c>
      <c r="B49" s="24" t="str">
        <f>IF(I49="","",IF(OR('Identificação da EG'!$B$7=0,'Identificação da EG'!$B$7=""),"",'Identificação da EG'!$B$7))</f>
        <v/>
      </c>
      <c r="C49" s="24" t="str">
        <f>IF(I49="","",IF(B49="","",VLOOKUP(B49,Auxiliar!$DK$23:$DL$45,2,0)))</f>
        <v/>
      </c>
      <c r="D49" s="24" t="str">
        <f>IF(I49="","",IF(OR('Identificação da EG'!$B$7=0,'Identificação da EG'!$B$7=""),"","Portugal"))</f>
        <v/>
      </c>
      <c r="E49" s="24" t="str">
        <f>IF(I49="","",'Identificação da EG'!$C$7)</f>
        <v/>
      </c>
      <c r="F49" s="24" t="str">
        <f>IF(I49="","",'Identificação da EG'!$E$7)</f>
        <v/>
      </c>
      <c r="G49" s="24" t="str">
        <f t="shared" si="0"/>
        <v/>
      </c>
      <c r="H49" s="24" t="str">
        <f>IF(I49="","",'Identificação da EG'!$D$7)</f>
        <v/>
      </c>
      <c r="I49" s="1" t="str">
        <f>IF(K49="","",'Infraestruturas Recolha'!$B$131)</f>
        <v/>
      </c>
      <c r="J49" s="24" t="str">
        <f>IF(K49="","","Objetivo do TIC")</f>
        <v/>
      </c>
      <c r="K49" s="24" t="str" cm="1">
        <f t="array" ref="K49:K51">IF(INDEX('Infraestruturas Recolha'!G172:G174,INT((_xlfn.SEQUENCE(ROWS('Infraestruturas Recolha'!G172:G174)*1,1,1,1)-1)/1)+1)=0,"",INDEX('Infraestruturas Recolha'!G172:G174,INT((_xlfn.SEQUENCE(ROWS('Infraestruturas Recolha'!G172:G174)*1,1,1,1)-1)/1)+1))</f>
        <v/>
      </c>
      <c r="L49" s="1"/>
    </row>
    <row r="50" spans="1:12">
      <c r="A50" s="24" t="str">
        <f>IF(I50="","",IF(OR('Identificação da EG'!$B$7=0,'Identificação da EG'!$B$7=""),"",Capa!$C$10))</f>
        <v/>
      </c>
      <c r="B50" s="24" t="str">
        <f>IF(I50="","",IF(OR('Identificação da EG'!$B$7=0,'Identificação da EG'!$B$7=""),"",'Identificação da EG'!$B$7))</f>
        <v/>
      </c>
      <c r="C50" s="24" t="str">
        <f>IF(I50="","",IF(B50="","",VLOOKUP(B50,Auxiliar!$DK$23:$DL$45,2,0)))</f>
        <v/>
      </c>
      <c r="D50" s="24" t="str">
        <f>IF(I50="","",IF(OR('Identificação da EG'!$B$7=0,'Identificação da EG'!$B$7=""),"","Portugal"))</f>
        <v/>
      </c>
      <c r="E50" s="24" t="str">
        <f>IF(I50="","",'Identificação da EG'!$C$7)</f>
        <v/>
      </c>
      <c r="F50" s="24" t="str">
        <f>IF(I50="","",'Identificação da EG'!$E$7)</f>
        <v/>
      </c>
      <c r="G50" s="24" t="str">
        <f t="shared" si="0"/>
        <v/>
      </c>
      <c r="H50" s="24" t="str">
        <f>IF(I50="","",'Identificação da EG'!$D$7)</f>
        <v/>
      </c>
      <c r="I50" s="1" t="str">
        <f>IF(K50="","",'Infraestruturas Recolha'!$B$131)</f>
        <v/>
      </c>
      <c r="J50" s="24" t="str">
        <f>IF(K50="","","Objetivo do TIC")</f>
        <v/>
      </c>
      <c r="K50" s="24" t="str">
        <v/>
      </c>
      <c r="L50" s="1"/>
    </row>
    <row r="51" spans="1:12">
      <c r="A51" s="24" t="str">
        <f>IF(I51="","",IF(OR('Identificação da EG'!$B$7=0,'Identificação da EG'!$B$7=""),"",Capa!$C$10))</f>
        <v/>
      </c>
      <c r="B51" s="24" t="str">
        <f>IF(I51="","",IF(OR('Identificação da EG'!$B$7=0,'Identificação da EG'!$B$7=""),"",'Identificação da EG'!$B$7))</f>
        <v/>
      </c>
      <c r="C51" s="24" t="str">
        <f>IF(I51="","",IF(B51="","",VLOOKUP(B51,Auxiliar!$DK$23:$DL$45,2,0)))</f>
        <v/>
      </c>
      <c r="D51" s="24" t="str">
        <f>IF(I51="","",IF(OR('Identificação da EG'!$B$7=0,'Identificação da EG'!$B$7=""),"","Portugal"))</f>
        <v/>
      </c>
      <c r="E51" s="24" t="str">
        <f>IF(I51="","",'Identificação da EG'!$C$7)</f>
        <v/>
      </c>
      <c r="F51" s="24" t="str">
        <f>IF(I51="","",'Identificação da EG'!$E$7)</f>
        <v/>
      </c>
      <c r="G51" s="24" t="str">
        <f t="shared" si="0"/>
        <v/>
      </c>
      <c r="H51" s="24" t="str">
        <f>IF(I51="","",'Identificação da EG'!$D$7)</f>
        <v/>
      </c>
      <c r="I51" s="1" t="str">
        <f>IF(K51="","",'Infraestruturas Recolha'!$B$131)</f>
        <v/>
      </c>
      <c r="J51" s="24" t="str">
        <f>IF(K51="","","Objetivo do TIC")</f>
        <v/>
      </c>
      <c r="K51" s="24" t="str">
        <v/>
      </c>
      <c r="L51" s="1"/>
    </row>
    <row r="52" spans="1:12">
      <c r="A52" s="24" t="str">
        <f>IF(I52="","",IF(OR('Identificação da EG'!$B$7=0,'Identificação da EG'!$B$7=""),"",Capa!$C$10))</f>
        <v/>
      </c>
      <c r="B52" s="24" t="str">
        <f>IF(I52="","",IF(OR('Identificação da EG'!$B$7=0,'Identificação da EG'!$B$7=""),"",'Identificação da EG'!$B$7))</f>
        <v/>
      </c>
      <c r="C52" s="24" t="str">
        <f>IF(I52="","",IF(B52="","",VLOOKUP(B52,Auxiliar!$DK$23:$DL$45,2,0)))</f>
        <v/>
      </c>
      <c r="D52" s="24" t="str">
        <f>IF(I52="","",IF(OR('Identificação da EG'!$B$7=0,'Identificação da EG'!$B$7=""),"","Portugal"))</f>
        <v/>
      </c>
      <c r="E52" s="24" t="str">
        <f>IF(I52="","",'Identificação da EG'!$C$7)</f>
        <v/>
      </c>
      <c r="F52" s="24" t="str">
        <f>IF(I52="","",'Identificação da EG'!$E$7)</f>
        <v/>
      </c>
      <c r="G52" s="24" t="str">
        <f t="shared" si="0"/>
        <v/>
      </c>
      <c r="H52" s="24" t="str">
        <f>IF(I52="","",'Identificação da EG'!$D$7)</f>
        <v/>
      </c>
      <c r="I52" s="1" t="str">
        <f>IF(K52="","",'Infraestruturas Recolha'!$B$131)</f>
        <v/>
      </c>
      <c r="J52" s="24" t="str">
        <f>IF(K52="","","Fluxo")</f>
        <v/>
      </c>
      <c r="K52" s="24" t="str" cm="1">
        <f t="array" ref="K52:K56">IF(INDEX('Infraestruturas Recolha'!F178:F182,INT((_xlfn.SEQUENCE(ROWS('Infraestruturas Recolha'!F178:F182)*1,1,1,1)-1)/1)+1)=0,"",INDEX('Infraestruturas Recolha'!F178:F182,INT((_xlfn.SEQUENCE(ROWS('Infraestruturas Recolha'!F178:F182)*1,1,1,1)-1)/1)+1))</f>
        <v/>
      </c>
      <c r="L52" s="1"/>
    </row>
    <row r="53" spans="1:12">
      <c r="A53" s="24" t="str">
        <f>IF(I53="","",IF(OR('Identificação da EG'!$B$7=0,'Identificação da EG'!$B$7=""),"",Capa!$C$10))</f>
        <v/>
      </c>
      <c r="B53" s="24" t="str">
        <f>IF(I53="","",IF(OR('Identificação da EG'!$B$7=0,'Identificação da EG'!$B$7=""),"",'Identificação da EG'!$B$7))</f>
        <v/>
      </c>
      <c r="C53" s="24" t="str">
        <f>IF(I53="","",IF(B53="","",VLOOKUP(B53,Auxiliar!$DK$23:$DL$45,2,0)))</f>
        <v/>
      </c>
      <c r="D53" s="24" t="str">
        <f>IF(I53="","",IF(OR('Identificação da EG'!$B$7=0,'Identificação da EG'!$B$7=""),"","Portugal"))</f>
        <v/>
      </c>
      <c r="E53" s="24" t="str">
        <f>IF(I53="","",'Identificação da EG'!$C$7)</f>
        <v/>
      </c>
      <c r="F53" s="24" t="str">
        <f>IF(I53="","",'Identificação da EG'!$E$7)</f>
        <v/>
      </c>
      <c r="G53" s="24" t="str">
        <f t="shared" si="0"/>
        <v/>
      </c>
      <c r="H53" s="24" t="str">
        <f>IF(I53="","",'Identificação da EG'!$D$7)</f>
        <v/>
      </c>
      <c r="I53" s="1" t="str">
        <f>IF(K53="","",'Infraestruturas Recolha'!$B$131)</f>
        <v/>
      </c>
      <c r="J53" s="24" t="str">
        <f>IF(K53="","","Fluxo")</f>
        <v/>
      </c>
      <c r="K53" s="24" t="str">
        <v/>
      </c>
      <c r="L53" s="1"/>
    </row>
    <row r="54" spans="1:12">
      <c r="A54" s="24" t="str">
        <f>IF(I54="","",IF(OR('Identificação da EG'!$B$7=0,'Identificação da EG'!$B$7=""),"",Capa!$C$10))</f>
        <v/>
      </c>
      <c r="B54" s="24" t="str">
        <f>IF(I54="","",IF(OR('Identificação da EG'!$B$7=0,'Identificação da EG'!$B$7=""),"",'Identificação da EG'!$B$7))</f>
        <v/>
      </c>
      <c r="C54" s="24" t="str">
        <f>IF(I54="","",IF(B54="","",VLOOKUP(B54,Auxiliar!$DK$23:$DL$45,2,0)))</f>
        <v/>
      </c>
      <c r="D54" s="24" t="str">
        <f>IF(I54="","",IF(OR('Identificação da EG'!$B$7=0,'Identificação da EG'!$B$7=""),"","Portugal"))</f>
        <v/>
      </c>
      <c r="E54" s="24" t="str">
        <f>IF(I54="","",'Identificação da EG'!$C$7)</f>
        <v/>
      </c>
      <c r="F54" s="24" t="str">
        <f>IF(I54="","",'Identificação da EG'!$E$7)</f>
        <v/>
      </c>
      <c r="G54" s="24" t="str">
        <f t="shared" si="0"/>
        <v/>
      </c>
      <c r="H54" s="24" t="str">
        <f>IF(I54="","",'Identificação da EG'!$D$7)</f>
        <v/>
      </c>
      <c r="I54" s="1" t="str">
        <f>IF(K54="","",'Infraestruturas Recolha'!$B$131)</f>
        <v/>
      </c>
      <c r="J54" s="24" t="str">
        <f>IF(K54="","","Fluxo")</f>
        <v/>
      </c>
      <c r="K54" s="24" t="str">
        <v/>
      </c>
      <c r="L54" s="1"/>
    </row>
    <row r="55" spans="1:12">
      <c r="A55" s="24" t="str">
        <f>IF(I55="","",IF(OR('Identificação da EG'!$B$7=0,'Identificação da EG'!$B$7=""),"",Capa!$C$10))</f>
        <v/>
      </c>
      <c r="B55" s="24" t="str">
        <f>IF(I55="","",IF(OR('Identificação da EG'!$B$7=0,'Identificação da EG'!$B$7=""),"",'Identificação da EG'!$B$7))</f>
        <v/>
      </c>
      <c r="C55" s="24" t="str">
        <f>IF(I55="","",IF(B55="","",VLOOKUP(B55,Auxiliar!$DK$23:$DL$45,2,0)))</f>
        <v/>
      </c>
      <c r="D55" s="24" t="str">
        <f>IF(I55="","",IF(OR('Identificação da EG'!$B$7=0,'Identificação da EG'!$B$7=""),"","Portugal"))</f>
        <v/>
      </c>
      <c r="E55" s="24" t="str">
        <f>IF(I55="","",'Identificação da EG'!$C$7)</f>
        <v/>
      </c>
      <c r="F55" s="24" t="str">
        <f>IF(I55="","",'Identificação da EG'!$E$7)</f>
        <v/>
      </c>
      <c r="G55" s="24" t="str">
        <f t="shared" si="0"/>
        <v/>
      </c>
      <c r="H55" s="24" t="str">
        <f>IF(I55="","",'Identificação da EG'!$D$7)</f>
        <v/>
      </c>
      <c r="I55" s="1" t="str">
        <f>IF(K55="","",'Infraestruturas Recolha'!$B$131)</f>
        <v/>
      </c>
      <c r="J55" s="24" t="str">
        <f>IF(K55="","","Fluxo")</f>
        <v/>
      </c>
      <c r="K55" s="24" t="str">
        <v/>
      </c>
      <c r="L55" s="1"/>
    </row>
    <row r="56" spans="1:12">
      <c r="A56" s="24" t="str">
        <f>IF(I56="","",IF(OR('Identificação da EG'!$B$7=0,'Identificação da EG'!$B$7=""),"",Capa!$C$10))</f>
        <v/>
      </c>
      <c r="B56" s="24" t="str">
        <f>IF(I56="","",IF(OR('Identificação da EG'!$B$7=0,'Identificação da EG'!$B$7=""),"",'Identificação da EG'!$B$7))</f>
        <v/>
      </c>
      <c r="C56" s="24" t="str">
        <f>IF(I56="","",IF(B56="","",VLOOKUP(B56,Auxiliar!$DK$23:$DL$45,2,0)))</f>
        <v/>
      </c>
      <c r="D56" s="24" t="str">
        <f>IF(I56="","",IF(OR('Identificação da EG'!$B$7=0,'Identificação da EG'!$B$7=""),"","Portugal"))</f>
        <v/>
      </c>
      <c r="E56" s="24" t="str">
        <f>IF(I56="","",'Identificação da EG'!$C$7)</f>
        <v/>
      </c>
      <c r="F56" s="24" t="str">
        <f>IF(I56="","",'Identificação da EG'!$E$7)</f>
        <v/>
      </c>
      <c r="G56" s="24" t="str">
        <f t="shared" si="0"/>
        <v/>
      </c>
      <c r="H56" s="24" t="str">
        <f>IF(I56="","",'Identificação da EG'!$D$7)</f>
        <v/>
      </c>
      <c r="I56" s="1" t="str">
        <f>IF(K56="","",'Infraestruturas Recolha'!$B$131)</f>
        <v/>
      </c>
      <c r="J56" s="24" t="str">
        <f>IF(K56="","","Fluxo")</f>
        <v/>
      </c>
      <c r="K56" s="24" t="str">
        <v/>
      </c>
      <c r="L56" s="1"/>
    </row>
    <row r="57" spans="1:12">
      <c r="A57" s="24" t="str">
        <f>IF(I57="","",IF(OR('Identificação da EG'!$B$7=0,'Identificação da EG'!$B$7=""),"",Capa!$C$10))</f>
        <v/>
      </c>
      <c r="B57" s="24" t="str">
        <f>IF(I57="","",IF(OR('Identificação da EG'!$B$7=0,'Identificação da EG'!$B$7=""),"",'Identificação da EG'!$B$7))</f>
        <v/>
      </c>
      <c r="C57" s="24" t="str">
        <f>IF(I57="","",IF(B57="","",VLOOKUP(B57,Auxiliar!$DK$23:$DL$45,2,0)))</f>
        <v/>
      </c>
      <c r="D57" s="24" t="str">
        <f>IF(I57="","",IF(OR('Identificação da EG'!$B$7=0,'Identificação da EG'!$B$7=""),"","Portugal"))</f>
        <v/>
      </c>
      <c r="E57" s="24" t="str">
        <f>IF(I57="","",'Identificação da EG'!$C$7)</f>
        <v/>
      </c>
      <c r="F57" s="24" t="str">
        <f>IF(I57="","",'Identificação da EG'!$E$7)</f>
        <v/>
      </c>
      <c r="G57" s="24" t="str">
        <f t="shared" si="0"/>
        <v/>
      </c>
      <c r="H57" s="24" t="str">
        <f>IF(I57="","",'Identificação da EG'!$D$7)</f>
        <v/>
      </c>
      <c r="I57" s="1" t="str">
        <f>IF(L57="","",'Infraestruturas Recolha'!$B$131)</f>
        <v/>
      </c>
      <c r="J57" s="24" t="str">
        <f>IF(K48="Sim","Nº total de TIC","")</f>
        <v/>
      </c>
      <c r="K57" s="1"/>
      <c r="L57" s="24" t="str">
        <f>IF('Infraestruturas Recolha'!G185="","",'Infraestruturas Recolha'!G185)</f>
        <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F9AEB-A8F0-7F44-89CB-C0872A1D54DD}">
  <sheetPr codeName="Folha15">
    <tabColor rgb="FF37B896"/>
  </sheetPr>
  <dimension ref="A1:Q132"/>
  <sheetViews>
    <sheetView zoomScaleNormal="100" workbookViewId="0">
      <selection activeCell="B1" sqref="B1"/>
    </sheetView>
  </sheetViews>
  <sheetFormatPr baseColWidth="10" defaultColWidth="0" defaultRowHeight="14" zeroHeight="1"/>
  <cols>
    <col min="1" max="1" width="2" style="4" customWidth="1"/>
    <col min="2" max="5" width="25" style="4" customWidth="1"/>
    <col min="6" max="14" width="16.83203125" style="4" customWidth="1"/>
    <col min="15" max="15" width="15" style="4" customWidth="1"/>
    <col min="16" max="16" width="9" style="4" customWidth="1"/>
    <col min="17" max="17" width="9" style="4" hidden="1" customWidth="1"/>
    <col min="18" max="16384" width="9" style="4" hidden="1"/>
  </cols>
  <sheetData>
    <row r="1" spans="2:15" s="349" customFormat="1" ht="16" thickBot="1">
      <c r="B1" s="350" t="s">
        <v>1243</v>
      </c>
    </row>
    <row r="2" spans="2:15" s="351" customFormat="1" ht="16" thickBot="1">
      <c r="B2" s="352" t="s">
        <v>1747</v>
      </c>
      <c r="O2" s="355"/>
    </row>
    <row r="3" spans="2:15" ht="14.25" customHeight="1">
      <c r="O3" s="244"/>
    </row>
    <row r="4" spans="2:15" ht="14.25" customHeight="1">
      <c r="B4" s="202" t="s">
        <v>1735</v>
      </c>
      <c r="O4" s="5"/>
    </row>
    <row r="5" spans="2:15" s="173" customFormat="1" ht="14.25" customHeight="1">
      <c r="B5" s="384" t="s">
        <v>1156</v>
      </c>
      <c r="C5" s="384" t="s">
        <v>1157</v>
      </c>
      <c r="D5" s="384" t="s">
        <v>1282</v>
      </c>
      <c r="E5" s="384" t="s">
        <v>1158</v>
      </c>
      <c r="F5" s="384" t="s">
        <v>1707</v>
      </c>
      <c r="G5" s="384" t="s">
        <v>1706</v>
      </c>
      <c r="H5" s="382" t="s">
        <v>1159</v>
      </c>
      <c r="I5" s="383"/>
      <c r="J5" s="382" t="s">
        <v>1160</v>
      </c>
      <c r="K5" s="383"/>
      <c r="L5" s="382" t="s">
        <v>1161</v>
      </c>
      <c r="M5" s="383"/>
      <c r="O5" s="233"/>
    </row>
    <row r="6" spans="2:15" s="173" customFormat="1" ht="14.25" customHeight="1">
      <c r="B6" s="385"/>
      <c r="C6" s="385"/>
      <c r="D6" s="385"/>
      <c r="E6" s="385"/>
      <c r="F6" s="385"/>
      <c r="G6" s="385"/>
      <c r="H6" s="259" t="s">
        <v>1162</v>
      </c>
      <c r="I6" s="259" t="s">
        <v>1163</v>
      </c>
      <c r="J6" s="259" t="s">
        <v>1162</v>
      </c>
      <c r="K6" s="259" t="s">
        <v>1163</v>
      </c>
      <c r="L6" s="259" t="s">
        <v>1164</v>
      </c>
      <c r="M6" s="259" t="s">
        <v>1165</v>
      </c>
      <c r="O6" s="233"/>
    </row>
    <row r="7" spans="2:15" ht="14.25" customHeight="1">
      <c r="B7" s="154"/>
      <c r="C7" s="154"/>
      <c r="D7" s="154"/>
      <c r="E7" s="154"/>
      <c r="F7" s="67"/>
      <c r="G7" s="67"/>
      <c r="H7" s="67"/>
      <c r="I7" s="67"/>
      <c r="J7" s="68"/>
      <c r="K7" s="68"/>
      <c r="L7" s="209" t="str">
        <f>IF(F7*G7*H7*J7=0,"",F7*G7*H7*J7)</f>
        <v/>
      </c>
      <c r="M7" s="209" t="str">
        <f>IF(F7*G7*I7*K7=0,"",F7*G7*I7*K7)</f>
        <v/>
      </c>
      <c r="O7" s="5"/>
    </row>
    <row r="8" spans="2:15" ht="14.25" customHeight="1">
      <c r="B8" s="154"/>
      <c r="C8" s="154"/>
      <c r="D8" s="154"/>
      <c r="E8" s="154"/>
      <c r="F8" s="67"/>
      <c r="G8" s="67"/>
      <c r="H8" s="67"/>
      <c r="I8" s="67"/>
      <c r="J8" s="68"/>
      <c r="K8" s="68"/>
      <c r="L8" s="209" t="str">
        <f t="shared" ref="L8:L26" si="0">IF(F8*G8*H8*J8=0,"",F8*G8*H8*J8)</f>
        <v/>
      </c>
      <c r="M8" s="209" t="str">
        <f t="shared" ref="M8:M26" si="1">IF(F8*G8*I8*K8=0,"",F8*G8*I8*K8)</f>
        <v/>
      </c>
      <c r="O8" s="5"/>
    </row>
    <row r="9" spans="2:15" ht="14.25" customHeight="1">
      <c r="B9" s="154"/>
      <c r="C9" s="154"/>
      <c r="D9" s="154"/>
      <c r="E9" s="154"/>
      <c r="F9" s="69"/>
      <c r="G9" s="67"/>
      <c r="H9" s="67"/>
      <c r="I9" s="67"/>
      <c r="J9" s="68"/>
      <c r="K9" s="68"/>
      <c r="L9" s="209" t="str">
        <f t="shared" si="0"/>
        <v/>
      </c>
      <c r="M9" s="209" t="str">
        <f t="shared" si="1"/>
        <v/>
      </c>
      <c r="O9" s="5"/>
    </row>
    <row r="10" spans="2:15" ht="14.25" customHeight="1">
      <c r="B10" s="154"/>
      <c r="C10" s="154"/>
      <c r="D10" s="154"/>
      <c r="E10" s="154"/>
      <c r="F10" s="67"/>
      <c r="G10" s="67"/>
      <c r="H10" s="69"/>
      <c r="I10" s="69"/>
      <c r="J10" s="68"/>
      <c r="K10" s="68"/>
      <c r="L10" s="209" t="str">
        <f t="shared" si="0"/>
        <v/>
      </c>
      <c r="M10" s="209" t="str">
        <f t="shared" si="1"/>
        <v/>
      </c>
      <c r="O10" s="5"/>
    </row>
    <row r="11" spans="2:15" ht="14.25" customHeight="1">
      <c r="B11" s="154"/>
      <c r="C11" s="154"/>
      <c r="D11" s="154"/>
      <c r="E11" s="154"/>
      <c r="F11" s="67"/>
      <c r="G11" s="67"/>
      <c r="H11" s="69"/>
      <c r="I11" s="69"/>
      <c r="J11" s="68"/>
      <c r="K11" s="68"/>
      <c r="L11" s="209" t="str">
        <f t="shared" si="0"/>
        <v/>
      </c>
      <c r="M11" s="209" t="str">
        <f t="shared" si="1"/>
        <v/>
      </c>
      <c r="O11" s="5"/>
    </row>
    <row r="12" spans="2:15" ht="14.25" customHeight="1">
      <c r="B12" s="154"/>
      <c r="C12" s="154"/>
      <c r="D12" s="154"/>
      <c r="E12" s="154"/>
      <c r="F12" s="69"/>
      <c r="G12" s="67"/>
      <c r="H12" s="69"/>
      <c r="I12" s="69"/>
      <c r="J12" s="68"/>
      <c r="K12" s="68"/>
      <c r="L12" s="209" t="str">
        <f t="shared" si="0"/>
        <v/>
      </c>
      <c r="M12" s="209" t="str">
        <f t="shared" si="1"/>
        <v/>
      </c>
      <c r="O12" s="5"/>
    </row>
    <row r="13" spans="2:15" ht="14.25" customHeight="1">
      <c r="B13" s="154"/>
      <c r="C13" s="154"/>
      <c r="D13" s="154"/>
      <c r="E13" s="154"/>
      <c r="F13" s="67"/>
      <c r="G13" s="67"/>
      <c r="H13" s="69"/>
      <c r="I13" s="69"/>
      <c r="J13" s="68"/>
      <c r="K13" s="68"/>
      <c r="L13" s="209" t="str">
        <f t="shared" si="0"/>
        <v/>
      </c>
      <c r="M13" s="209" t="str">
        <f t="shared" si="1"/>
        <v/>
      </c>
      <c r="O13" s="5"/>
    </row>
    <row r="14" spans="2:15" ht="14.25" customHeight="1">
      <c r="B14" s="154"/>
      <c r="C14" s="154"/>
      <c r="D14" s="154"/>
      <c r="E14" s="154"/>
      <c r="F14" s="67"/>
      <c r="G14" s="67"/>
      <c r="H14" s="69"/>
      <c r="I14" s="69"/>
      <c r="J14" s="68"/>
      <c r="K14" s="68"/>
      <c r="L14" s="209" t="str">
        <f t="shared" si="0"/>
        <v/>
      </c>
      <c r="M14" s="209" t="str">
        <f t="shared" si="1"/>
        <v/>
      </c>
      <c r="O14" s="5"/>
    </row>
    <row r="15" spans="2:15" ht="14.25" customHeight="1">
      <c r="B15" s="154"/>
      <c r="C15" s="154"/>
      <c r="D15" s="154"/>
      <c r="E15" s="154"/>
      <c r="F15" s="69"/>
      <c r="G15" s="67"/>
      <c r="H15" s="69"/>
      <c r="I15" s="69"/>
      <c r="J15" s="68"/>
      <c r="K15" s="68"/>
      <c r="L15" s="209" t="str">
        <f t="shared" si="0"/>
        <v/>
      </c>
      <c r="M15" s="209" t="str">
        <f t="shared" si="1"/>
        <v/>
      </c>
      <c r="O15" s="5"/>
    </row>
    <row r="16" spans="2:15" ht="14.25" customHeight="1">
      <c r="B16" s="154"/>
      <c r="C16" s="154"/>
      <c r="D16" s="154"/>
      <c r="E16" s="154"/>
      <c r="F16" s="67"/>
      <c r="G16" s="67"/>
      <c r="H16" s="69"/>
      <c r="I16" s="69"/>
      <c r="J16" s="68"/>
      <c r="K16" s="68"/>
      <c r="L16" s="209" t="str">
        <f t="shared" si="0"/>
        <v/>
      </c>
      <c r="M16" s="209" t="str">
        <f t="shared" si="1"/>
        <v/>
      </c>
      <c r="O16" s="5"/>
    </row>
    <row r="17" spans="2:15" ht="14.25" customHeight="1">
      <c r="B17" s="154"/>
      <c r="C17" s="154"/>
      <c r="D17" s="154"/>
      <c r="E17" s="154"/>
      <c r="F17" s="67"/>
      <c r="G17" s="67"/>
      <c r="H17" s="69"/>
      <c r="I17" s="69"/>
      <c r="J17" s="68"/>
      <c r="K17" s="68"/>
      <c r="L17" s="209" t="str">
        <f t="shared" si="0"/>
        <v/>
      </c>
      <c r="M17" s="209" t="str">
        <f t="shared" si="1"/>
        <v/>
      </c>
      <c r="O17" s="5"/>
    </row>
    <row r="18" spans="2:15" ht="14.25" customHeight="1">
      <c r="B18" s="154"/>
      <c r="C18" s="154"/>
      <c r="D18" s="154"/>
      <c r="E18" s="154"/>
      <c r="F18" s="69"/>
      <c r="G18" s="67"/>
      <c r="H18" s="69"/>
      <c r="I18" s="69"/>
      <c r="J18" s="68"/>
      <c r="K18" s="68"/>
      <c r="L18" s="209" t="str">
        <f t="shared" si="0"/>
        <v/>
      </c>
      <c r="M18" s="209" t="str">
        <f t="shared" si="1"/>
        <v/>
      </c>
      <c r="O18" s="5"/>
    </row>
    <row r="19" spans="2:15" ht="14.25" customHeight="1">
      <c r="B19" s="154"/>
      <c r="C19" s="154"/>
      <c r="D19" s="154"/>
      <c r="E19" s="154"/>
      <c r="F19" s="67"/>
      <c r="G19" s="67"/>
      <c r="H19" s="69"/>
      <c r="I19" s="69"/>
      <c r="J19" s="68"/>
      <c r="K19" s="68"/>
      <c r="L19" s="209" t="str">
        <f t="shared" si="0"/>
        <v/>
      </c>
      <c r="M19" s="209" t="str">
        <f t="shared" si="1"/>
        <v/>
      </c>
      <c r="O19" s="5"/>
    </row>
    <row r="20" spans="2:15" ht="14.25" customHeight="1">
      <c r="B20" s="154"/>
      <c r="C20" s="154"/>
      <c r="D20" s="154"/>
      <c r="E20" s="154"/>
      <c r="F20" s="67"/>
      <c r="G20" s="67"/>
      <c r="H20" s="69"/>
      <c r="I20" s="69"/>
      <c r="J20" s="68"/>
      <c r="K20" s="68"/>
      <c r="L20" s="209" t="str">
        <f t="shared" si="0"/>
        <v/>
      </c>
      <c r="M20" s="209" t="str">
        <f t="shared" si="1"/>
        <v/>
      </c>
      <c r="O20" s="5"/>
    </row>
    <row r="21" spans="2:15" ht="14.25" customHeight="1">
      <c r="B21" s="154"/>
      <c r="C21" s="154"/>
      <c r="D21" s="154"/>
      <c r="E21" s="154"/>
      <c r="F21" s="69"/>
      <c r="G21" s="67"/>
      <c r="H21" s="69"/>
      <c r="I21" s="69"/>
      <c r="J21" s="68"/>
      <c r="K21" s="68"/>
      <c r="L21" s="209" t="str">
        <f t="shared" si="0"/>
        <v/>
      </c>
      <c r="M21" s="209" t="str">
        <f t="shared" si="1"/>
        <v/>
      </c>
      <c r="O21" s="5"/>
    </row>
    <row r="22" spans="2:15" ht="14.25" customHeight="1">
      <c r="B22" s="154"/>
      <c r="C22" s="154"/>
      <c r="D22" s="154"/>
      <c r="E22" s="154"/>
      <c r="F22" s="67"/>
      <c r="G22" s="67"/>
      <c r="H22" s="69"/>
      <c r="I22" s="69"/>
      <c r="J22" s="68"/>
      <c r="K22" s="68"/>
      <c r="L22" s="209" t="str">
        <f t="shared" si="0"/>
        <v/>
      </c>
      <c r="M22" s="209" t="str">
        <f t="shared" si="1"/>
        <v/>
      </c>
      <c r="O22" s="5"/>
    </row>
    <row r="23" spans="2:15" ht="14.25" customHeight="1">
      <c r="B23" s="154"/>
      <c r="C23" s="154"/>
      <c r="D23" s="154"/>
      <c r="E23" s="154"/>
      <c r="F23" s="67"/>
      <c r="G23" s="67"/>
      <c r="H23" s="69"/>
      <c r="I23" s="69"/>
      <c r="J23" s="68"/>
      <c r="K23" s="68"/>
      <c r="L23" s="209" t="str">
        <f t="shared" si="0"/>
        <v/>
      </c>
      <c r="M23" s="209" t="str">
        <f t="shared" si="1"/>
        <v/>
      </c>
      <c r="O23" s="5"/>
    </row>
    <row r="24" spans="2:15" ht="14.25" customHeight="1">
      <c r="B24" s="154"/>
      <c r="C24" s="154"/>
      <c r="D24" s="154"/>
      <c r="E24" s="154"/>
      <c r="F24" s="69"/>
      <c r="G24" s="67"/>
      <c r="H24" s="69"/>
      <c r="I24" s="69"/>
      <c r="J24" s="68"/>
      <c r="K24" s="68"/>
      <c r="L24" s="209" t="str">
        <f t="shared" si="0"/>
        <v/>
      </c>
      <c r="M24" s="209" t="str">
        <f t="shared" si="1"/>
        <v/>
      </c>
      <c r="O24" s="5"/>
    </row>
    <row r="25" spans="2:15" ht="14.25" customHeight="1">
      <c r="B25" s="154"/>
      <c r="C25" s="154"/>
      <c r="D25" s="154"/>
      <c r="E25" s="154"/>
      <c r="F25" s="67"/>
      <c r="G25" s="69"/>
      <c r="H25" s="69"/>
      <c r="I25" s="69"/>
      <c r="J25" s="70"/>
      <c r="K25" s="70"/>
      <c r="L25" s="209" t="str">
        <f t="shared" si="0"/>
        <v/>
      </c>
      <c r="M25" s="209" t="str">
        <f t="shared" si="1"/>
        <v/>
      </c>
      <c r="O25" s="5"/>
    </row>
    <row r="26" spans="2:15" ht="14.25" customHeight="1">
      <c r="B26" s="154"/>
      <c r="C26" s="154"/>
      <c r="D26" s="154"/>
      <c r="E26" s="154"/>
      <c r="F26" s="67"/>
      <c r="G26" s="69"/>
      <c r="H26" s="69"/>
      <c r="I26" s="69"/>
      <c r="J26" s="70"/>
      <c r="K26" s="70"/>
      <c r="L26" s="209" t="str">
        <f t="shared" si="0"/>
        <v/>
      </c>
      <c r="M26" s="209" t="str">
        <f t="shared" si="1"/>
        <v/>
      </c>
      <c r="O26" s="5"/>
    </row>
    <row r="27" spans="2:15" ht="14.25" customHeight="1">
      <c r="F27" s="285"/>
      <c r="G27" s="285"/>
      <c r="O27" s="5"/>
    </row>
    <row r="28" spans="2:15" ht="14.25" customHeight="1">
      <c r="B28" s="282" t="s">
        <v>68</v>
      </c>
      <c r="C28" s="80" t="s">
        <v>70</v>
      </c>
      <c r="D28" s="195"/>
      <c r="E28" s="195"/>
      <c r="F28" s="195"/>
      <c r="G28" s="195"/>
      <c r="H28" s="195"/>
      <c r="I28" s="195"/>
      <c r="J28" s="195"/>
      <c r="K28" s="195"/>
      <c r="L28" s="195"/>
      <c r="M28" s="221"/>
      <c r="O28" s="5"/>
    </row>
    <row r="29" spans="2:15" ht="14.25" customHeight="1">
      <c r="O29" s="5"/>
    </row>
    <row r="30" spans="2:15" ht="14.25" customHeight="1" thickBot="1">
      <c r="O30" s="5"/>
    </row>
    <row r="31" spans="2:15" s="349" customFormat="1" ht="16" thickBot="1">
      <c r="B31" s="350" t="s">
        <v>1244</v>
      </c>
    </row>
    <row r="32" spans="2:15" s="351" customFormat="1" ht="16" thickBot="1">
      <c r="B32" s="352" t="s">
        <v>1747</v>
      </c>
      <c r="O32" s="355"/>
    </row>
    <row r="33" spans="2:15">
      <c r="O33" s="244"/>
    </row>
    <row r="34" spans="2:15" ht="14.25" customHeight="1">
      <c r="B34" s="202" t="s">
        <v>1736</v>
      </c>
      <c r="O34" s="5"/>
    </row>
    <row r="35" spans="2:15" s="173" customFormat="1" ht="14.25" customHeight="1">
      <c r="B35" s="384" t="s">
        <v>1156</v>
      </c>
      <c r="C35" s="384" t="s">
        <v>1157</v>
      </c>
      <c r="D35" s="387" t="s">
        <v>1158</v>
      </c>
      <c r="E35" s="388" t="s">
        <v>1250</v>
      </c>
      <c r="F35" s="389"/>
      <c r="G35" s="386" t="s">
        <v>1255</v>
      </c>
      <c r="H35" s="386"/>
      <c r="I35" s="386"/>
      <c r="J35" s="386"/>
      <c r="K35" s="386" t="s">
        <v>1256</v>
      </c>
      <c r="L35" s="386"/>
      <c r="M35" s="386"/>
      <c r="N35" s="386"/>
      <c r="O35" s="233"/>
    </row>
    <row r="36" spans="2:15" s="173" customFormat="1" ht="33">
      <c r="B36" s="385"/>
      <c r="C36" s="385"/>
      <c r="D36" s="385"/>
      <c r="E36" s="283" t="s">
        <v>1251</v>
      </c>
      <c r="F36" s="284" t="s">
        <v>1708</v>
      </c>
      <c r="G36" s="206" t="s">
        <v>1253</v>
      </c>
      <c r="H36" s="206" t="s">
        <v>1254</v>
      </c>
      <c r="I36" s="206" t="s">
        <v>1709</v>
      </c>
      <c r="J36" s="206" t="s">
        <v>1710</v>
      </c>
      <c r="K36" s="206" t="s">
        <v>1695</v>
      </c>
      <c r="L36" s="206" t="s">
        <v>1696</v>
      </c>
      <c r="M36" s="206" t="s">
        <v>1709</v>
      </c>
      <c r="N36" s="206" t="s">
        <v>1710</v>
      </c>
      <c r="O36" s="233"/>
    </row>
    <row r="37" spans="2:15" ht="14.25" customHeight="1">
      <c r="B37" s="154"/>
      <c r="C37" s="154"/>
      <c r="D37" s="154"/>
      <c r="E37" s="155"/>
      <c r="F37" s="71"/>
      <c r="G37" s="68"/>
      <c r="H37" s="68"/>
      <c r="I37" s="68"/>
      <c r="J37" s="209" t="str">
        <f>IFERROR((H37/G37)*I37,"")</f>
        <v/>
      </c>
      <c r="K37" s="68"/>
      <c r="L37" s="68"/>
      <c r="M37" s="68"/>
      <c r="N37" s="209" t="str">
        <f>IFERROR((L37/K37)*M37,"")</f>
        <v/>
      </c>
      <c r="O37" s="5"/>
    </row>
    <row r="38" spans="2:15" ht="14.25" customHeight="1">
      <c r="B38" s="154"/>
      <c r="C38" s="154"/>
      <c r="D38" s="154"/>
      <c r="E38" s="155"/>
      <c r="F38" s="71"/>
      <c r="G38" s="68"/>
      <c r="H38" s="68"/>
      <c r="I38" s="68"/>
      <c r="J38" s="209" t="str">
        <f t="shared" ref="J38:J56" si="2">IFERROR((H38/G38)*I38,"")</f>
        <v/>
      </c>
      <c r="K38" s="68"/>
      <c r="L38" s="68"/>
      <c r="M38" s="68"/>
      <c r="N38" s="209" t="str">
        <f t="shared" ref="N38:N56" si="3">IFERROR((L38/K38)*M38,"")</f>
        <v/>
      </c>
      <c r="O38" s="5"/>
    </row>
    <row r="39" spans="2:15" ht="14.25" customHeight="1">
      <c r="B39" s="154"/>
      <c r="C39" s="154"/>
      <c r="D39" s="154"/>
      <c r="E39" s="155"/>
      <c r="F39" s="72"/>
      <c r="G39" s="70"/>
      <c r="H39" s="70"/>
      <c r="I39" s="70"/>
      <c r="J39" s="209" t="str">
        <f t="shared" si="2"/>
        <v/>
      </c>
      <c r="K39" s="70"/>
      <c r="L39" s="70"/>
      <c r="M39" s="70"/>
      <c r="N39" s="209" t="str">
        <f t="shared" si="3"/>
        <v/>
      </c>
      <c r="O39" s="5"/>
    </row>
    <row r="40" spans="2:15" ht="14.25" customHeight="1">
      <c r="B40" s="154"/>
      <c r="C40" s="154"/>
      <c r="D40" s="154"/>
      <c r="E40" s="155"/>
      <c r="F40" s="72"/>
      <c r="G40" s="70"/>
      <c r="H40" s="70"/>
      <c r="I40" s="70"/>
      <c r="J40" s="209" t="str">
        <f t="shared" si="2"/>
        <v/>
      </c>
      <c r="K40" s="70"/>
      <c r="L40" s="70"/>
      <c r="M40" s="70"/>
      <c r="N40" s="209" t="str">
        <f t="shared" si="3"/>
        <v/>
      </c>
      <c r="O40" s="5"/>
    </row>
    <row r="41" spans="2:15" ht="14.25" customHeight="1">
      <c r="B41" s="154"/>
      <c r="C41" s="154"/>
      <c r="D41" s="154"/>
      <c r="E41" s="155"/>
      <c r="F41" s="72"/>
      <c r="G41" s="70"/>
      <c r="H41" s="70"/>
      <c r="I41" s="70"/>
      <c r="J41" s="209" t="str">
        <f t="shared" si="2"/>
        <v/>
      </c>
      <c r="K41" s="70"/>
      <c r="L41" s="70"/>
      <c r="M41" s="70"/>
      <c r="N41" s="209" t="str">
        <f t="shared" si="3"/>
        <v/>
      </c>
      <c r="O41" s="5"/>
    </row>
    <row r="42" spans="2:15" ht="14.25" customHeight="1">
      <c r="B42" s="154"/>
      <c r="C42" s="154"/>
      <c r="D42" s="154"/>
      <c r="E42" s="155"/>
      <c r="F42" s="72"/>
      <c r="G42" s="70"/>
      <c r="H42" s="70"/>
      <c r="I42" s="70"/>
      <c r="J42" s="209" t="str">
        <f t="shared" si="2"/>
        <v/>
      </c>
      <c r="K42" s="70"/>
      <c r="L42" s="70"/>
      <c r="M42" s="70"/>
      <c r="N42" s="209" t="str">
        <f t="shared" si="3"/>
        <v/>
      </c>
      <c r="O42" s="5"/>
    </row>
    <row r="43" spans="2:15" ht="14.25" customHeight="1">
      <c r="B43" s="154"/>
      <c r="C43" s="154"/>
      <c r="D43" s="154"/>
      <c r="E43" s="155"/>
      <c r="F43" s="72"/>
      <c r="G43" s="70"/>
      <c r="H43" s="70"/>
      <c r="I43" s="70"/>
      <c r="J43" s="209" t="str">
        <f t="shared" si="2"/>
        <v/>
      </c>
      <c r="K43" s="70"/>
      <c r="L43" s="70"/>
      <c r="M43" s="70"/>
      <c r="N43" s="209" t="str">
        <f t="shared" si="3"/>
        <v/>
      </c>
      <c r="O43" s="5"/>
    </row>
    <row r="44" spans="2:15" ht="14.25" customHeight="1">
      <c r="B44" s="154"/>
      <c r="C44" s="154"/>
      <c r="D44" s="154"/>
      <c r="E44" s="155"/>
      <c r="F44" s="72"/>
      <c r="G44" s="70"/>
      <c r="H44" s="70"/>
      <c r="I44" s="70"/>
      <c r="J44" s="209" t="str">
        <f t="shared" si="2"/>
        <v/>
      </c>
      <c r="K44" s="70"/>
      <c r="L44" s="70"/>
      <c r="M44" s="70"/>
      <c r="N44" s="209" t="str">
        <f t="shared" si="3"/>
        <v/>
      </c>
      <c r="O44" s="5"/>
    </row>
    <row r="45" spans="2:15" ht="14.25" customHeight="1">
      <c r="B45" s="154"/>
      <c r="C45" s="154"/>
      <c r="D45" s="154"/>
      <c r="E45" s="155"/>
      <c r="F45" s="72"/>
      <c r="G45" s="70"/>
      <c r="H45" s="70"/>
      <c r="I45" s="70"/>
      <c r="J45" s="209" t="str">
        <f t="shared" si="2"/>
        <v/>
      </c>
      <c r="K45" s="70"/>
      <c r="L45" s="70"/>
      <c r="M45" s="70"/>
      <c r="N45" s="209" t="str">
        <f t="shared" si="3"/>
        <v/>
      </c>
      <c r="O45" s="5"/>
    </row>
    <row r="46" spans="2:15" ht="14.25" customHeight="1">
      <c r="B46" s="154"/>
      <c r="C46" s="154"/>
      <c r="D46" s="154"/>
      <c r="E46" s="155"/>
      <c r="F46" s="72"/>
      <c r="G46" s="70"/>
      <c r="H46" s="70"/>
      <c r="I46" s="70"/>
      <c r="J46" s="209" t="str">
        <f t="shared" si="2"/>
        <v/>
      </c>
      <c r="K46" s="70"/>
      <c r="L46" s="70"/>
      <c r="M46" s="70"/>
      <c r="N46" s="209" t="str">
        <f t="shared" si="3"/>
        <v/>
      </c>
      <c r="O46" s="5"/>
    </row>
    <row r="47" spans="2:15" ht="14.25" customHeight="1">
      <c r="B47" s="154"/>
      <c r="C47" s="154"/>
      <c r="D47" s="154"/>
      <c r="E47" s="155"/>
      <c r="F47" s="72"/>
      <c r="G47" s="70"/>
      <c r="H47" s="70"/>
      <c r="I47" s="70"/>
      <c r="J47" s="209" t="str">
        <f t="shared" si="2"/>
        <v/>
      </c>
      <c r="K47" s="70"/>
      <c r="L47" s="70"/>
      <c r="M47" s="70"/>
      <c r="N47" s="209" t="str">
        <f t="shared" si="3"/>
        <v/>
      </c>
      <c r="O47" s="5"/>
    </row>
    <row r="48" spans="2:15" ht="14.25" customHeight="1">
      <c r="B48" s="154"/>
      <c r="C48" s="154"/>
      <c r="D48" s="154"/>
      <c r="E48" s="155"/>
      <c r="F48" s="72"/>
      <c r="G48" s="70"/>
      <c r="H48" s="70"/>
      <c r="I48" s="70"/>
      <c r="J48" s="209" t="str">
        <f t="shared" si="2"/>
        <v/>
      </c>
      <c r="K48" s="70"/>
      <c r="L48" s="70"/>
      <c r="M48" s="70"/>
      <c r="N48" s="209" t="str">
        <f t="shared" si="3"/>
        <v/>
      </c>
      <c r="O48" s="5"/>
    </row>
    <row r="49" spans="2:15" ht="14.25" customHeight="1">
      <c r="B49" s="154"/>
      <c r="C49" s="154"/>
      <c r="D49" s="154"/>
      <c r="E49" s="155"/>
      <c r="F49" s="72"/>
      <c r="G49" s="70"/>
      <c r="H49" s="70"/>
      <c r="I49" s="70"/>
      <c r="J49" s="209" t="str">
        <f t="shared" si="2"/>
        <v/>
      </c>
      <c r="K49" s="70"/>
      <c r="L49" s="70"/>
      <c r="M49" s="70"/>
      <c r="N49" s="209" t="str">
        <f t="shared" si="3"/>
        <v/>
      </c>
      <c r="O49" s="5"/>
    </row>
    <row r="50" spans="2:15" ht="14.25" customHeight="1">
      <c r="B50" s="154"/>
      <c r="C50" s="154"/>
      <c r="D50" s="154"/>
      <c r="E50" s="155"/>
      <c r="F50" s="72"/>
      <c r="G50" s="70"/>
      <c r="H50" s="70"/>
      <c r="I50" s="70"/>
      <c r="J50" s="209" t="str">
        <f t="shared" si="2"/>
        <v/>
      </c>
      <c r="K50" s="70"/>
      <c r="L50" s="70"/>
      <c r="M50" s="70"/>
      <c r="N50" s="209" t="str">
        <f t="shared" si="3"/>
        <v/>
      </c>
      <c r="O50" s="5"/>
    </row>
    <row r="51" spans="2:15" ht="14.25" customHeight="1">
      <c r="B51" s="154"/>
      <c r="C51" s="154"/>
      <c r="D51" s="154"/>
      <c r="E51" s="155"/>
      <c r="F51" s="72"/>
      <c r="G51" s="70"/>
      <c r="H51" s="70"/>
      <c r="I51" s="70"/>
      <c r="J51" s="209" t="str">
        <f t="shared" si="2"/>
        <v/>
      </c>
      <c r="K51" s="70"/>
      <c r="L51" s="70"/>
      <c r="M51" s="70"/>
      <c r="N51" s="209" t="str">
        <f t="shared" si="3"/>
        <v/>
      </c>
      <c r="O51" s="5"/>
    </row>
    <row r="52" spans="2:15" ht="14.25" customHeight="1">
      <c r="B52" s="154"/>
      <c r="C52" s="154"/>
      <c r="D52" s="154"/>
      <c r="E52" s="155"/>
      <c r="F52" s="72"/>
      <c r="G52" s="70"/>
      <c r="H52" s="70"/>
      <c r="I52" s="70"/>
      <c r="J52" s="209" t="str">
        <f t="shared" si="2"/>
        <v/>
      </c>
      <c r="K52" s="70"/>
      <c r="L52" s="70"/>
      <c r="M52" s="70"/>
      <c r="N52" s="209" t="str">
        <f t="shared" si="3"/>
        <v/>
      </c>
      <c r="O52" s="5"/>
    </row>
    <row r="53" spans="2:15" ht="14.25" customHeight="1">
      <c r="B53" s="154"/>
      <c r="C53" s="154"/>
      <c r="D53" s="154"/>
      <c r="E53" s="155"/>
      <c r="F53" s="72"/>
      <c r="G53" s="70"/>
      <c r="H53" s="70"/>
      <c r="I53" s="70"/>
      <c r="J53" s="209" t="str">
        <f t="shared" si="2"/>
        <v/>
      </c>
      <c r="K53" s="70"/>
      <c r="L53" s="70"/>
      <c r="M53" s="70"/>
      <c r="N53" s="209" t="str">
        <f t="shared" si="3"/>
        <v/>
      </c>
      <c r="O53" s="5"/>
    </row>
    <row r="54" spans="2:15" ht="14.25" customHeight="1">
      <c r="B54" s="154"/>
      <c r="C54" s="154"/>
      <c r="D54" s="154"/>
      <c r="E54" s="155"/>
      <c r="F54" s="72"/>
      <c r="G54" s="70"/>
      <c r="H54" s="70"/>
      <c r="I54" s="70"/>
      <c r="J54" s="209" t="str">
        <f t="shared" si="2"/>
        <v/>
      </c>
      <c r="K54" s="70"/>
      <c r="L54" s="70"/>
      <c r="M54" s="70"/>
      <c r="N54" s="209" t="str">
        <f t="shared" si="3"/>
        <v/>
      </c>
      <c r="O54" s="5"/>
    </row>
    <row r="55" spans="2:15" ht="14.25" customHeight="1">
      <c r="B55" s="154"/>
      <c r="C55" s="154"/>
      <c r="D55" s="154"/>
      <c r="E55" s="155"/>
      <c r="F55" s="72"/>
      <c r="G55" s="70"/>
      <c r="H55" s="70"/>
      <c r="I55" s="70"/>
      <c r="J55" s="209" t="str">
        <f t="shared" si="2"/>
        <v/>
      </c>
      <c r="K55" s="70"/>
      <c r="L55" s="70"/>
      <c r="M55" s="70"/>
      <c r="N55" s="209" t="str">
        <f t="shared" si="3"/>
        <v/>
      </c>
      <c r="O55" s="5"/>
    </row>
    <row r="56" spans="2:15" ht="14.25" customHeight="1">
      <c r="B56" s="154"/>
      <c r="C56" s="154"/>
      <c r="D56" s="154"/>
      <c r="E56" s="155"/>
      <c r="F56" s="72"/>
      <c r="G56" s="70"/>
      <c r="H56" s="70"/>
      <c r="I56" s="70"/>
      <c r="J56" s="209" t="str">
        <f t="shared" si="2"/>
        <v/>
      </c>
      <c r="K56" s="70"/>
      <c r="L56" s="70"/>
      <c r="M56" s="70"/>
      <c r="N56" s="209" t="str">
        <f t="shared" si="3"/>
        <v/>
      </c>
      <c r="O56" s="5"/>
    </row>
    <row r="57" spans="2:15" ht="14.25" customHeight="1">
      <c r="O57" s="5"/>
    </row>
    <row r="58" spans="2:15" ht="14.25" customHeight="1">
      <c r="B58" s="282" t="s">
        <v>1200</v>
      </c>
      <c r="C58" s="80" t="s">
        <v>1704</v>
      </c>
      <c r="D58" s="195"/>
      <c r="E58" s="195"/>
      <c r="F58" s="195"/>
      <c r="G58" s="195"/>
      <c r="H58" s="195"/>
      <c r="I58" s="195"/>
      <c r="J58" s="195"/>
      <c r="K58" s="195"/>
      <c r="L58" s="195"/>
      <c r="M58" s="221"/>
      <c r="O58" s="5"/>
    </row>
    <row r="59" spans="2:15" ht="14.25" customHeight="1">
      <c r="B59" s="282" t="s">
        <v>68</v>
      </c>
      <c r="C59" s="80" t="s">
        <v>70</v>
      </c>
      <c r="D59" s="195"/>
      <c r="E59" s="195"/>
      <c r="F59" s="195"/>
      <c r="G59" s="195"/>
      <c r="H59" s="195"/>
      <c r="I59" s="195"/>
      <c r="J59" s="195"/>
      <c r="K59" s="195"/>
      <c r="L59" s="195"/>
      <c r="M59" s="221"/>
      <c r="O59" s="5"/>
    </row>
    <row r="60" spans="2:15" ht="14.25" customHeight="1">
      <c r="O60" s="5"/>
    </row>
    <row r="61" spans="2:15" ht="15" thickBot="1">
      <c r="O61" s="5"/>
    </row>
    <row r="62" spans="2:15" s="349" customFormat="1" ht="16" thickBot="1">
      <c r="B62" s="350" t="s">
        <v>1520</v>
      </c>
    </row>
    <row r="63" spans="2:15" s="351" customFormat="1" ht="16" thickBot="1">
      <c r="B63" s="352" t="s">
        <v>1747</v>
      </c>
      <c r="O63" s="355"/>
    </row>
    <row r="64" spans="2:15">
      <c r="O64" s="244"/>
    </row>
    <row r="65" spans="2:15">
      <c r="B65" s="253" t="s">
        <v>96</v>
      </c>
      <c r="O65" s="5"/>
    </row>
    <row r="66" spans="2:15">
      <c r="B66" s="255"/>
      <c r="O66" s="5"/>
    </row>
    <row r="67" spans="2:15" ht="14.25" customHeight="1">
      <c r="B67" s="202" t="s">
        <v>1183</v>
      </c>
      <c r="O67" s="5"/>
    </row>
    <row r="68" spans="2:15" s="173" customFormat="1" ht="14.25" customHeight="1">
      <c r="B68" s="384" t="s">
        <v>1156</v>
      </c>
      <c r="C68" s="384" t="s">
        <v>1157</v>
      </c>
      <c r="D68" s="384" t="s">
        <v>1282</v>
      </c>
      <c r="E68" s="384" t="s">
        <v>1158</v>
      </c>
      <c r="F68" s="384" t="s">
        <v>1707</v>
      </c>
      <c r="G68" s="384" t="s">
        <v>1706</v>
      </c>
      <c r="H68" s="382" t="s">
        <v>1159</v>
      </c>
      <c r="I68" s="383"/>
      <c r="J68" s="382" t="s">
        <v>1160</v>
      </c>
      <c r="K68" s="383"/>
      <c r="L68" s="382" t="s">
        <v>1161</v>
      </c>
      <c r="M68" s="383"/>
      <c r="O68" s="233"/>
    </row>
    <row r="69" spans="2:15" s="173" customFormat="1" ht="14.25" customHeight="1">
      <c r="B69" s="385"/>
      <c r="C69" s="385"/>
      <c r="D69" s="385"/>
      <c r="E69" s="385"/>
      <c r="F69" s="385"/>
      <c r="G69" s="385"/>
      <c r="H69" s="259" t="s">
        <v>1162</v>
      </c>
      <c r="I69" s="259" t="s">
        <v>1162</v>
      </c>
      <c r="J69" s="259" t="s">
        <v>1162</v>
      </c>
      <c r="K69" s="259" t="s">
        <v>1163</v>
      </c>
      <c r="L69" s="259" t="s">
        <v>1164</v>
      </c>
      <c r="M69" s="259" t="s">
        <v>1165</v>
      </c>
      <c r="O69" s="233"/>
    </row>
    <row r="70" spans="2:15" ht="14.25" customHeight="1">
      <c r="B70" s="154"/>
      <c r="C70" s="154"/>
      <c r="D70" s="154"/>
      <c r="E70" s="154"/>
      <c r="F70" s="67"/>
      <c r="G70" s="67"/>
      <c r="H70" s="67"/>
      <c r="I70" s="67"/>
      <c r="J70" s="68"/>
      <c r="K70" s="68"/>
      <c r="L70" s="209" t="str">
        <f>IF(F70*G70*H70*J70=0,"",F70*G70*H70*J70)</f>
        <v/>
      </c>
      <c r="M70" s="209" t="str">
        <f>IF(F70*G70*I70*K70=0,"",F70*G70*I70*K70)</f>
        <v/>
      </c>
      <c r="O70" s="5"/>
    </row>
    <row r="71" spans="2:15" ht="14.25" customHeight="1">
      <c r="B71" s="154"/>
      <c r="C71" s="154"/>
      <c r="D71" s="154"/>
      <c r="E71" s="154"/>
      <c r="F71" s="67"/>
      <c r="G71" s="67"/>
      <c r="H71" s="67"/>
      <c r="I71" s="67"/>
      <c r="J71" s="68"/>
      <c r="K71" s="68"/>
      <c r="L71" s="209" t="str">
        <f>IF(F71*G71*H71*J71=0,"",F71*G71*H71*J71)</f>
        <v/>
      </c>
      <c r="M71" s="209" t="str">
        <f>IF(F71*G71*I71*K71=0,"",F71*G71*I71*K71)</f>
        <v/>
      </c>
      <c r="O71" s="5"/>
    </row>
    <row r="72" spans="2:15" ht="14.25" customHeight="1">
      <c r="B72" s="154"/>
      <c r="C72" s="154"/>
      <c r="D72" s="154"/>
      <c r="E72" s="154"/>
      <c r="F72" s="69"/>
      <c r="G72" s="69"/>
      <c r="H72" s="69"/>
      <c r="I72" s="69"/>
      <c r="J72" s="70"/>
      <c r="K72" s="70"/>
      <c r="L72" s="209" t="str">
        <f t="shared" ref="L72:L78" si="4">IF(F72*G72*H72*J72=0,"",F72*G72*H72*J72)</f>
        <v/>
      </c>
      <c r="M72" s="209" t="str">
        <f t="shared" ref="M72:M78" si="5">IF(F72*G72*I72*K72=0,"",F72*G72*I72*K72)</f>
        <v/>
      </c>
      <c r="O72" s="5"/>
    </row>
    <row r="73" spans="2:15" ht="14.25" customHeight="1">
      <c r="B73" s="154"/>
      <c r="C73" s="154"/>
      <c r="D73" s="154"/>
      <c r="E73" s="154"/>
      <c r="F73" s="69"/>
      <c r="G73" s="69"/>
      <c r="H73" s="69"/>
      <c r="I73" s="69"/>
      <c r="J73" s="70"/>
      <c r="K73" s="70"/>
      <c r="L73" s="209" t="str">
        <f t="shared" si="4"/>
        <v/>
      </c>
      <c r="M73" s="209" t="str">
        <f t="shared" si="5"/>
        <v/>
      </c>
      <c r="O73" s="5"/>
    </row>
    <row r="74" spans="2:15" ht="14.25" customHeight="1">
      <c r="B74" s="154"/>
      <c r="C74" s="154"/>
      <c r="D74" s="154"/>
      <c r="E74" s="154"/>
      <c r="F74" s="69"/>
      <c r="G74" s="69"/>
      <c r="H74" s="69"/>
      <c r="I74" s="69"/>
      <c r="J74" s="70"/>
      <c r="K74" s="70"/>
      <c r="L74" s="209" t="str">
        <f t="shared" si="4"/>
        <v/>
      </c>
      <c r="M74" s="209" t="str">
        <f t="shared" si="5"/>
        <v/>
      </c>
      <c r="O74" s="5"/>
    </row>
    <row r="75" spans="2:15" ht="14.25" customHeight="1">
      <c r="B75" s="154"/>
      <c r="C75" s="154"/>
      <c r="D75" s="154"/>
      <c r="E75" s="154"/>
      <c r="F75" s="69"/>
      <c r="G75" s="69"/>
      <c r="H75" s="69"/>
      <c r="I75" s="69"/>
      <c r="J75" s="70"/>
      <c r="K75" s="70"/>
      <c r="L75" s="209" t="str">
        <f t="shared" si="4"/>
        <v/>
      </c>
      <c r="M75" s="209" t="str">
        <f t="shared" si="5"/>
        <v/>
      </c>
      <c r="O75" s="5"/>
    </row>
    <row r="76" spans="2:15" ht="14.25" customHeight="1">
      <c r="B76" s="154"/>
      <c r="C76" s="154"/>
      <c r="D76" s="154"/>
      <c r="E76" s="154"/>
      <c r="F76" s="69"/>
      <c r="G76" s="69"/>
      <c r="H76" s="69"/>
      <c r="I76" s="69"/>
      <c r="J76" s="70"/>
      <c r="K76" s="70"/>
      <c r="L76" s="209" t="str">
        <f t="shared" si="4"/>
        <v/>
      </c>
      <c r="M76" s="209" t="str">
        <f t="shared" si="5"/>
        <v/>
      </c>
      <c r="O76" s="5"/>
    </row>
    <row r="77" spans="2:15" ht="14.25" customHeight="1">
      <c r="B77" s="154"/>
      <c r="C77" s="154"/>
      <c r="D77" s="154"/>
      <c r="E77" s="154"/>
      <c r="F77" s="69"/>
      <c r="G77" s="69"/>
      <c r="H77" s="69"/>
      <c r="I77" s="69"/>
      <c r="J77" s="70"/>
      <c r="K77" s="70"/>
      <c r="L77" s="209" t="str">
        <f t="shared" si="4"/>
        <v/>
      </c>
      <c r="M77" s="209" t="str">
        <f t="shared" si="5"/>
        <v/>
      </c>
      <c r="O77" s="5"/>
    </row>
    <row r="78" spans="2:15" ht="14.25" customHeight="1">
      <c r="B78" s="154"/>
      <c r="C78" s="154"/>
      <c r="D78" s="154"/>
      <c r="E78" s="154"/>
      <c r="F78" s="69"/>
      <c r="G78" s="69"/>
      <c r="H78" s="69"/>
      <c r="I78" s="69"/>
      <c r="J78" s="70"/>
      <c r="K78" s="70"/>
      <c r="L78" s="209" t="str">
        <f t="shared" si="4"/>
        <v/>
      </c>
      <c r="M78" s="209" t="str">
        <f t="shared" si="5"/>
        <v/>
      </c>
      <c r="O78" s="5"/>
    </row>
    <row r="79" spans="2:15" ht="14.25" customHeight="1">
      <c r="B79" s="154"/>
      <c r="C79" s="154"/>
      <c r="D79" s="154"/>
      <c r="E79" s="154"/>
      <c r="F79" s="69"/>
      <c r="G79" s="69"/>
      <c r="H79" s="69"/>
      <c r="I79" s="69"/>
      <c r="J79" s="70"/>
      <c r="K79" s="70"/>
      <c r="L79" s="209" t="str">
        <f>IF(F79*G79*H79*J79=0,"",F79*G79*H79*J79)</f>
        <v/>
      </c>
      <c r="M79" s="209" t="str">
        <f>IF(F79*G79*I79*K79=0,"",F79*G79*I79*K79)</f>
        <v/>
      </c>
      <c r="O79" s="5"/>
    </row>
    <row r="80" spans="2:15" ht="14.25" customHeight="1">
      <c r="O80" s="5"/>
    </row>
    <row r="81" spans="2:15" ht="14.25" customHeight="1">
      <c r="B81" s="282" t="s">
        <v>68</v>
      </c>
      <c r="C81" s="80" t="s">
        <v>70</v>
      </c>
      <c r="D81" s="195"/>
      <c r="E81" s="195"/>
      <c r="F81" s="195"/>
      <c r="G81" s="195"/>
      <c r="H81" s="195"/>
      <c r="I81" s="195"/>
      <c r="J81" s="195"/>
      <c r="K81" s="195"/>
      <c r="L81" s="195"/>
      <c r="M81" s="221"/>
      <c r="O81" s="5"/>
    </row>
    <row r="82" spans="2:15">
      <c r="O82" s="5"/>
    </row>
    <row r="83" spans="2:15">
      <c r="O83" s="5"/>
    </row>
    <row r="84" spans="2:15">
      <c r="B84" s="253" t="s">
        <v>1155</v>
      </c>
      <c r="O84" s="5"/>
    </row>
    <row r="85" spans="2:15">
      <c r="O85" s="5"/>
    </row>
    <row r="86" spans="2:15">
      <c r="B86" s="202" t="s">
        <v>1187</v>
      </c>
      <c r="O86" s="5"/>
    </row>
    <row r="87" spans="2:15" s="173" customFormat="1" ht="30">
      <c r="B87" s="259" t="s">
        <v>1188</v>
      </c>
      <c r="C87" s="259" t="s">
        <v>1518</v>
      </c>
      <c r="D87" s="259" t="s">
        <v>1263</v>
      </c>
      <c r="E87" s="259" t="s">
        <v>1264</v>
      </c>
      <c r="O87" s="233"/>
    </row>
    <row r="88" spans="2:15">
      <c r="B88" s="66"/>
      <c r="C88" s="66"/>
      <c r="D88" s="66"/>
      <c r="E88" s="68"/>
      <c r="O88" s="5"/>
    </row>
    <row r="89" spans="2:15">
      <c r="B89" s="66"/>
      <c r="C89" s="66"/>
      <c r="D89" s="66"/>
      <c r="E89" s="68"/>
      <c r="O89" s="5"/>
    </row>
    <row r="90" spans="2:15">
      <c r="B90" s="66"/>
      <c r="C90" s="66"/>
      <c r="D90" s="66"/>
      <c r="E90" s="68"/>
      <c r="O90" s="5"/>
    </row>
    <row r="91" spans="2:15">
      <c r="B91" s="66"/>
      <c r="C91" s="66"/>
      <c r="D91" s="66"/>
      <c r="E91" s="68"/>
      <c r="O91" s="5"/>
    </row>
    <row r="92" spans="2:15">
      <c r="B92" s="66"/>
      <c r="C92" s="66"/>
      <c r="D92" s="66"/>
      <c r="E92" s="68"/>
      <c r="O92" s="5"/>
    </row>
    <row r="93" spans="2:15">
      <c r="B93" s="66"/>
      <c r="C93" s="66"/>
      <c r="D93" s="66"/>
      <c r="E93" s="68"/>
      <c r="O93" s="5"/>
    </row>
    <row r="94" spans="2:15">
      <c r="B94" s="66"/>
      <c r="C94" s="66"/>
      <c r="D94" s="66"/>
      <c r="E94" s="68"/>
      <c r="O94" s="5"/>
    </row>
    <row r="95" spans="2:15">
      <c r="B95" s="66"/>
      <c r="C95" s="66"/>
      <c r="D95" s="66"/>
      <c r="E95" s="68"/>
      <c r="O95" s="5"/>
    </row>
    <row r="96" spans="2:15">
      <c r="B96" s="66"/>
      <c r="C96" s="66"/>
      <c r="D96" s="66"/>
      <c r="E96" s="68"/>
      <c r="O96" s="5"/>
    </row>
    <row r="97" spans="2:15">
      <c r="B97" s="66"/>
      <c r="C97" s="66"/>
      <c r="D97" s="66"/>
      <c r="E97" s="68"/>
      <c r="O97" s="5"/>
    </row>
    <row r="98" spans="2:15">
      <c r="O98" s="5"/>
    </row>
    <row r="99" spans="2:15">
      <c r="B99" s="279" t="s">
        <v>68</v>
      </c>
      <c r="C99" s="80" t="s">
        <v>70</v>
      </c>
      <c r="D99" s="195"/>
      <c r="E99" s="195"/>
      <c r="F99" s="195"/>
      <c r="G99" s="195"/>
      <c r="H99" s="195"/>
      <c r="I99" s="195"/>
      <c r="J99" s="195"/>
      <c r="K99" s="195"/>
      <c r="L99" s="195"/>
      <c r="M99" s="221"/>
      <c r="O99" s="5"/>
    </row>
    <row r="100" spans="2:15">
      <c r="O100" s="5"/>
    </row>
    <row r="101" spans="2:15" ht="15" thickBot="1">
      <c r="O101" s="5"/>
    </row>
    <row r="102" spans="2:15" s="349" customFormat="1" ht="16" thickBot="1">
      <c r="B102" s="350" t="s">
        <v>1616</v>
      </c>
    </row>
    <row r="103" spans="2:15" s="351" customFormat="1" ht="15">
      <c r="B103" s="352" t="s">
        <v>1747</v>
      </c>
      <c r="O103" s="353"/>
    </row>
    <row r="104" spans="2:15">
      <c r="O104" s="5"/>
    </row>
    <row r="105" spans="2:15">
      <c r="B105" s="253" t="s">
        <v>1617</v>
      </c>
      <c r="F105" s="253" t="s">
        <v>102</v>
      </c>
      <c r="O105" s="5"/>
    </row>
    <row r="106" spans="2:15">
      <c r="O106" s="5"/>
    </row>
    <row r="107" spans="2:15">
      <c r="B107" s="202" t="s">
        <v>1686</v>
      </c>
      <c r="F107" s="202" t="s">
        <v>1686</v>
      </c>
      <c r="O107" s="5"/>
    </row>
    <row r="108" spans="2:15">
      <c r="B108" s="280" t="s">
        <v>1685</v>
      </c>
      <c r="F108" s="280" t="s">
        <v>1689</v>
      </c>
      <c r="O108" s="5"/>
    </row>
    <row r="109" spans="2:15">
      <c r="B109" s="281" t="s">
        <v>1618</v>
      </c>
      <c r="C109" s="281" t="s">
        <v>1157</v>
      </c>
      <c r="D109" s="281" t="s">
        <v>1615</v>
      </c>
      <c r="F109" s="281" t="s">
        <v>1687</v>
      </c>
      <c r="G109" s="281" t="s">
        <v>1157</v>
      </c>
      <c r="H109" s="281" t="s">
        <v>1688</v>
      </c>
      <c r="O109" s="5"/>
    </row>
    <row r="110" spans="2:15">
      <c r="B110" s="156"/>
      <c r="C110" s="156"/>
      <c r="D110" s="155"/>
      <c r="F110" s="156"/>
      <c r="G110" s="156"/>
      <c r="H110" s="155"/>
      <c r="O110" s="5"/>
    </row>
    <row r="111" spans="2:15">
      <c r="B111" s="156"/>
      <c r="C111" s="156"/>
      <c r="D111" s="155"/>
      <c r="F111" s="156"/>
      <c r="G111" s="156"/>
      <c r="H111" s="155"/>
      <c r="O111" s="5"/>
    </row>
    <row r="112" spans="2:15">
      <c r="B112" s="156"/>
      <c r="C112" s="156"/>
      <c r="D112" s="155"/>
      <c r="F112" s="156"/>
      <c r="G112" s="156"/>
      <c r="H112" s="155"/>
      <c r="O112" s="5"/>
    </row>
    <row r="113" spans="2:17">
      <c r="B113" s="156"/>
      <c r="C113" s="156"/>
      <c r="D113" s="155"/>
      <c r="F113" s="156"/>
      <c r="G113" s="156"/>
      <c r="H113" s="155"/>
      <c r="O113" s="5"/>
    </row>
    <row r="114" spans="2:17">
      <c r="B114" s="156"/>
      <c r="C114" s="156"/>
      <c r="D114" s="155"/>
      <c r="F114" s="156"/>
      <c r="G114" s="156"/>
      <c r="H114" s="155"/>
      <c r="O114" s="5"/>
    </row>
    <row r="115" spans="2:17">
      <c r="B115" s="156"/>
      <c r="C115" s="156"/>
      <c r="D115" s="155"/>
      <c r="F115" s="156"/>
      <c r="G115" s="156"/>
      <c r="H115" s="155"/>
      <c r="O115" s="5"/>
    </row>
    <row r="116" spans="2:17">
      <c r="B116" s="156"/>
      <c r="C116" s="156"/>
      <c r="D116" s="155"/>
      <c r="F116" s="156"/>
      <c r="G116" s="156"/>
      <c r="H116" s="155"/>
      <c r="O116" s="5"/>
    </row>
    <row r="117" spans="2:17">
      <c r="B117" s="156"/>
      <c r="C117" s="156"/>
      <c r="D117" s="155"/>
      <c r="F117" s="156"/>
      <c r="G117" s="156"/>
      <c r="H117" s="155"/>
      <c r="O117" s="5"/>
    </row>
    <row r="118" spans="2:17">
      <c r="B118" s="157"/>
      <c r="C118" s="156"/>
      <c r="D118" s="155"/>
      <c r="F118" s="157"/>
      <c r="G118" s="156"/>
      <c r="H118" s="155"/>
      <c r="O118" s="5"/>
    </row>
    <row r="119" spans="2:17">
      <c r="B119" s="157"/>
      <c r="C119" s="156"/>
      <c r="D119" s="155"/>
      <c r="F119" s="157"/>
      <c r="G119" s="156"/>
      <c r="H119" s="155"/>
      <c r="O119" s="5"/>
    </row>
    <row r="120" spans="2:17">
      <c r="O120" s="5"/>
    </row>
    <row r="121" spans="2:17">
      <c r="B121" s="279" t="s">
        <v>68</v>
      </c>
      <c r="C121" s="80" t="s">
        <v>70</v>
      </c>
      <c r="D121" s="195"/>
      <c r="E121" s="195"/>
      <c r="F121" s="195"/>
      <c r="G121" s="195"/>
      <c r="H121" s="195"/>
      <c r="I121" s="195"/>
      <c r="J121" s="195"/>
      <c r="K121" s="195"/>
      <c r="L121" s="195"/>
      <c r="M121" s="221"/>
      <c r="O121" s="5"/>
    </row>
    <row r="122" spans="2:17" s="186" customFormat="1" ht="15" thickBot="1">
      <c r="O122" s="247"/>
      <c r="P122" s="4"/>
      <c r="Q122" s="4"/>
    </row>
    <row r="123" spans="2:17"/>
    <row r="124" spans="2:17"/>
    <row r="125" spans="2:17"/>
    <row r="129"/>
    <row r="130"/>
    <row r="131"/>
    <row r="132"/>
  </sheetData>
  <sheetProtection algorithmName="SHA-512" hashValue="VMHE4BNZtMV/eENp04UAe13Oqey0qPzo0+hvwQ2ggl44Ixquif+WFaA1BDwrYQ1uJz6wIo/+LsHR6G8Ed5ldVQ==" saltValue="OD88BRsby3FSLodn4BUUkg==" spinCount="100000" sheet="1" objects="1" scenarios="1"/>
  <mergeCells count="24">
    <mergeCell ref="E5:E6"/>
    <mergeCell ref="B5:B6"/>
    <mergeCell ref="C5:C6"/>
    <mergeCell ref="D5:D6"/>
    <mergeCell ref="F5:F6"/>
    <mergeCell ref="H68:I68"/>
    <mergeCell ref="J68:K68"/>
    <mergeCell ref="L68:M68"/>
    <mergeCell ref="G68:G69"/>
    <mergeCell ref="B35:B36"/>
    <mergeCell ref="C35:C36"/>
    <mergeCell ref="D35:D36"/>
    <mergeCell ref="E35:F35"/>
    <mergeCell ref="G35:J35"/>
    <mergeCell ref="B68:B69"/>
    <mergeCell ref="C68:C69"/>
    <mergeCell ref="D68:D69"/>
    <mergeCell ref="E68:E69"/>
    <mergeCell ref="F68:F69"/>
    <mergeCell ref="L5:M5"/>
    <mergeCell ref="G5:G6"/>
    <mergeCell ref="H5:I5"/>
    <mergeCell ref="J5:K5"/>
    <mergeCell ref="K35:N35"/>
  </mergeCells>
  <phoneticPr fontId="30" type="noConversion"/>
  <conditionalFormatting sqref="E37:F56 K37:M56">
    <cfRule type="expression" dxfId="2" priority="2">
      <formula>OR($C37="Compostagem em túneis (TMB)",$C37="Compostagem em túneis (CVO)",$C37="Compostagem em túneis (isolada)")</formula>
    </cfRule>
  </conditionalFormatting>
  <conditionalFormatting sqref="E37:I56">
    <cfRule type="expression" dxfId="1" priority="1">
      <formula>OR($C37="Compostagem em parque (TMB)",$C37="Compostagem em parque (CVO)",$C37="Compostagem em parque (isolada)")</formula>
    </cfRule>
  </conditionalFormatting>
  <conditionalFormatting sqref="G37:I56 K37:M56">
    <cfRule type="expression" dxfId="0" priority="3">
      <formula>OR($C37="Digestão anaeróbia (TMB)",$C37="Digestão anaeróbia (CVO)",$C37="Digestão anaeróbia (isolada)")</formula>
    </cfRule>
  </conditionalFormatting>
  <dataValidations count="18">
    <dataValidation type="textLength" operator="lessThanOrEqual" allowBlank="1" showInputMessage="1" showErrorMessage="1" sqref="C99 C121 C28:C29 C59:C60 C81" xr:uid="{F9D9E18D-B9A8-0C46-AF20-4C9290BB2AF3}">
      <formula1>300</formula1>
    </dataValidation>
    <dataValidation type="decimal" operator="greaterThanOrEqual" allowBlank="1" showInputMessage="1" showErrorMessage="1" sqref="E88:E97 F37:I56 K37:M56 F70:K79 F7:K26" xr:uid="{FFF38A9E-09BE-6143-8AFF-FA98F76B8479}">
      <formula1>0</formula1>
    </dataValidation>
    <dataValidation type="textLength" operator="lessThanOrEqual" allowBlank="1" showInputMessage="1" showErrorMessage="1" sqref="C58" xr:uid="{702EFBED-5573-4244-85CB-9B17DC7569EF}">
      <formula1>1000</formula1>
    </dataValidation>
    <dataValidation allowBlank="1" showInputMessage="1" showErrorMessage="1" prompt="Preencher com o nome com o qual o SGRU identifica a instalação/complexo de instalações,  preferencialmente de acordo com a nomenclatura utilizada no PAPERSU 2030, ou nos MRRU." sqref="B5:B6 B68:B69 B35:B36" xr:uid="{49F89C96-F571-6F4E-A244-20A7FF46B9A8}"/>
    <dataValidation allowBlank="1" showInputMessage="1" showErrorMessage="1" prompt="Selecionar o tipo de tratamento. Se a instalação/ complexo de instalações inclui mais que um tipo de tratamento, preencher uma linha para cada." sqref="C5:C6 C35:C36 C68:C69" xr:uid="{62C4F67F-D0D1-3244-BB2B-5B77D4ED672E}"/>
    <dataValidation allowBlank="1" showInputMessage="1" showErrorMessage="1" prompt="Indicar se a instalação funciona com uma linha de tratamento única, ou se existem linhas distintas que podem ser operadas simultaneamente para diferentes fluxos de resíduos." sqref="D5:D6 D68:D69" xr:uid="{2BD1CC7C-C3A1-D54B-A909-22177A7E1A4E}"/>
    <dataValidation allowBlank="1" showInputMessage="1" showErrorMessage="1" prompt="Se a instalação está a ser usada para tratar mais que um fluxo de resíduos, preencher uma linha para cada fluxo, reportando depois depois o número de turnos e de dias de trabalho correspondentes." sqref="E5:E6" xr:uid="{AB938D14-3DBD-FA43-9525-7F75E80B7A12}"/>
    <dataValidation allowBlank="1" showInputMessage="1" showErrorMessage="1" prompt="Número máximo de turnos diários caso fosse necessário a instalação operar à capacidade máxima possível (≠ capacidade nominal)._x000a_No caso dos TMB, o turno de limpeza não conta, uma vez que não é realizado processamento de resíduos._x000a_" sqref="H6" xr:uid="{B0DE08F7-E25E-004F-B2BE-A5F5BAE04448}"/>
    <dataValidation allowBlank="1" showInputMessage="1" showErrorMessage="1" prompt="Número máximo de dias de trabalho anuais caso fosse necessário a instalação operar à capacidade máxima possível (≠ capacidade nominal)." sqref="J6 J68:K68 J69" xr:uid="{C5B531A9-F884-4C45-8CFD-9F895D8A9952}"/>
    <dataValidation allowBlank="1" showInputMessage="1" showErrorMessage="1" prompt="Se a instalação está a ser usada para tratar mais que um fluxo de resíduos, preencher uma linha para cada fluxo." sqref="D35:D36" xr:uid="{6B3D6C08-2A0F-3740-9A27-3F9A97A527B5}"/>
    <dataValidation allowBlank="1" showInputMessage="1" showErrorMessage="1" prompt="Se a instalação integra dois ou mais digestores, devem ser incluídos os digestores que não se encontram em operação, selecionando nesse caso a opção &quot;-&quot; na coluna do Fluxo tratado." sqref="E35:F35" xr:uid="{955C14D1-7D80-414F-90E6-F69C10759502}"/>
    <dataValidation allowBlank="1" showInputMessage="1" showErrorMessage="1" prompt="Se a instalação está a ser usada para dois fluxos separados, as colunas &quot;Nº de túneis total&quot; e &quot;Capacidade total&quot; devem ser preenchidas com o mesmo valor. A coluna &quot;Nº de túneis em utilização&quot; deve indicar quantos túneis estão atribuídos a cada fluxo." sqref="G35:J35" xr:uid="{78715492-CE7A-C94F-A161-076A1E51E15D}"/>
    <dataValidation allowBlank="1" showInputMessage="1" showErrorMessage="1" prompt="Se a instalação está a ser usada para dois fluxos separados, as colunas &quot;Área total do parque&quot; e &quot;Capacidade total&quot; devem ser preenchidas com o mesmo valor. A coluna &quot;Área do parque em utilização&quot; deve indicar qual a área atribuída a cada fluxo." sqref="K35:N35" xr:uid="{B084EA09-9935-444B-A985-BB3A3C0E0815}"/>
    <dataValidation allowBlank="1" showInputMessage="1" showErrorMessage="1" prompt="No caso das CVE, incluir as linhas de incineração que não se encontram em operação, selecionando nesse caso a opção &quot;-&quot; na coluna do Fluxo tratado." sqref="E68:E69" xr:uid="{C95F204E-05D8-0C48-B2F7-8ECD7C423BD3}"/>
    <dataValidation allowBlank="1" showInputMessage="1" showErrorMessage="1" prompt="Número máximo de turnos diários caso fosse necessário a instalação operar à capacidade máxima possível (≠ capacidade nominal)." sqref="H69:I69" xr:uid="{D0205B7E-AC99-8B41-8990-803B173FDB2F}"/>
    <dataValidation allowBlank="1" showInputMessage="1" showErrorMessage="1" prompt="Indicar se foi realizada uma intervenção de reengenharia do aterro/célula no ano dos dados reportados." sqref="D87" xr:uid="{C0E8183B-3B42-0541-A9A7-52CB320B87EC}"/>
    <dataValidation allowBlank="1" showInputMessage="1" showErrorMessage="1" prompt="Capacidade de deposição remanescente no final do ano dos dados reportados._x000a_Deve ser realizada a conversão de m3 para toneladas, em linha com o reporte que foi feito no PAPERSU." sqref="E87" xr:uid="{DE46E6F5-BA9C-CF45-82CC-F09350D2B141}"/>
    <dataValidation allowBlank="1" showInputMessage="1" showErrorMessage="1" prompt="Descrever sucintamente a sequência das operações de tratamento biológico. O objetivo é esclarecer o modo como é feita a gestão das instalações para acomodar o eventual aumento da RS de biorresíduos, e consequente redução da fração orgânica dos RI._x000a_" sqref="B58" xr:uid="{A630D069-2F4D-B544-B6D8-A7D5E3A28732}"/>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3">
        <x14:dataValidation type="list" allowBlank="1" showInputMessage="1" showErrorMessage="1" xr:uid="{1CC9D708-5F27-E14E-ACE5-2FBF3CAC80CD}">
          <x14:formula1>
            <xm:f>Auxiliar!$AN$25:$AN$29</xm:f>
          </x14:formula1>
          <xm:sqref>D7:D26</xm:sqref>
        </x14:dataValidation>
        <x14:dataValidation type="list" allowBlank="1" showInputMessage="1" showErrorMessage="1" xr:uid="{B50AAB1C-BB5E-3140-9A0E-3DB03CCA4811}">
          <x14:formula1>
            <xm:f>Auxiliar!$AM$25:$AM$31</xm:f>
          </x14:formula1>
          <xm:sqref>C7:C26</xm:sqref>
        </x14:dataValidation>
        <x14:dataValidation type="list" allowBlank="1" showInputMessage="1" showErrorMessage="1" xr:uid="{F4EBABAE-0090-D141-83CB-D1EAEA902866}">
          <x14:formula1>
            <xm:f>Auxiliar!$AU$25:$AU$29</xm:f>
          </x14:formula1>
          <xm:sqref>D70:D79</xm:sqref>
        </x14:dataValidation>
        <x14:dataValidation type="list" allowBlank="1" showInputMessage="1" showErrorMessage="1" xr:uid="{AC9C9830-877B-4B4C-A846-BCD5F616CE4B}">
          <x14:formula1>
            <xm:f>Auxiliar!$AW$25:$AW$34</xm:f>
          </x14:formula1>
          <xm:sqref>C88:C97</xm:sqref>
        </x14:dataValidation>
        <x14:dataValidation type="list" allowBlank="1" showInputMessage="1" showErrorMessage="1" xr:uid="{C208CEE7-CB5F-5D4F-A15D-581E9F4A92DF}">
          <x14:formula1>
            <xm:f>Auxiliar!$AR$25:$AR$29</xm:f>
          </x14:formula1>
          <xm:sqref>E37:E56</xm:sqref>
        </x14:dataValidation>
        <x14:dataValidation type="list" allowBlank="1" showInputMessage="1" showErrorMessage="1" xr:uid="{C3BE4858-EAD9-2E46-A38B-9A38A282E6E5}">
          <x14:formula1>
            <xm:f>Auxiliar!$AQ$25:$AQ$29</xm:f>
          </x14:formula1>
          <xm:sqref>D37:D56</xm:sqref>
        </x14:dataValidation>
        <x14:dataValidation type="list" allowBlank="1" showInputMessage="1" showErrorMessage="1" xr:uid="{2B16223B-7B5F-3548-98AB-D410B69054AF}">
          <x14:formula1>
            <xm:f>Auxiliar!$AV$25:$AV$28</xm:f>
          </x14:formula1>
          <xm:sqref>E70:E79</xm:sqref>
        </x14:dataValidation>
        <x14:dataValidation type="list" allowBlank="1" showInputMessage="1" showErrorMessage="1" xr:uid="{9E5EC652-9771-9E45-A3C1-837954478469}">
          <x14:formula1>
            <xm:f>Auxiliar!$AX$25:$AX$26</xm:f>
          </x14:formula1>
          <xm:sqref>D88:D97</xm:sqref>
        </x14:dataValidation>
        <x14:dataValidation type="list" allowBlank="1" showInputMessage="1" showErrorMessage="1" xr:uid="{EA8290EE-8CB3-D74A-88CD-5249172E836B}">
          <x14:formula1>
            <xm:f>Auxiliar!$AP$25:$AP$33</xm:f>
          </x14:formula1>
          <xm:sqref>C37:C56</xm:sqref>
        </x14:dataValidation>
        <x14:dataValidation type="list" allowBlank="1" showInputMessage="1" showErrorMessage="1" xr:uid="{E82C60D6-9931-5D45-B081-8FCD341F1686}">
          <x14:formula1>
            <xm:f>Auxiliar!$AT$25:$AT$29</xm:f>
          </x14:formula1>
          <xm:sqref>C70:C79</xm:sqref>
        </x14:dataValidation>
        <x14:dataValidation type="list" allowBlank="1" showInputMessage="1" showErrorMessage="1" xr:uid="{16826EC3-1E6E-3842-97DF-B5B8B9AFA0D0}">
          <x14:formula1>
            <xm:f>Auxiliar!$AY$25:$AY$32</xm:f>
          </x14:formula1>
          <xm:sqref>C110:C119 G110:G119</xm:sqref>
        </x14:dataValidation>
        <x14:dataValidation type="list" allowBlank="1" showInputMessage="1" showErrorMessage="1" xr:uid="{B7E16316-6AC6-E940-B2C1-E18F7FD759B9}">
          <x14:formula1>
            <xm:f>Auxiliar!$AZ$25:$AZ$34</xm:f>
          </x14:formula1>
          <xm:sqref>D110:D119 H110:H119</xm:sqref>
        </x14:dataValidation>
        <x14:dataValidation type="list" allowBlank="1" showInputMessage="1" showErrorMessage="1" xr:uid="{46F2E850-1B60-E04C-9543-71BA95CA3D1F}">
          <x14:formula1>
            <xm:f>Auxiliar!$AO$25:$AO$41</xm:f>
          </x14:formula1>
          <xm:sqref>E7:E26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73384-3B42-4521-BB0D-100C59F70862}">
  <dimension ref="A1:S431"/>
  <sheetViews>
    <sheetView topLeftCell="C408" zoomScaleNormal="100" workbookViewId="0"/>
  </sheetViews>
  <sheetFormatPr baseColWidth="10" defaultColWidth="20.5" defaultRowHeight="14"/>
  <sheetData>
    <row r="1" spans="1:19" s="102" customFormat="1" ht="50.25" customHeight="1">
      <c r="A1" s="103" t="s">
        <v>1604</v>
      </c>
      <c r="B1" s="103" t="s">
        <v>45</v>
      </c>
      <c r="C1" s="103" t="s">
        <v>1702</v>
      </c>
      <c r="D1" s="103" t="s">
        <v>1703</v>
      </c>
      <c r="E1" s="103" t="s">
        <v>55</v>
      </c>
      <c r="F1" s="103" t="s">
        <v>182</v>
      </c>
      <c r="G1" s="103" t="s">
        <v>56</v>
      </c>
      <c r="H1" s="103" t="s">
        <v>1550</v>
      </c>
      <c r="I1" s="103" t="s">
        <v>130</v>
      </c>
      <c r="J1" s="106" t="s">
        <v>1156</v>
      </c>
      <c r="K1" s="106" t="s">
        <v>1157</v>
      </c>
      <c r="L1" s="106" t="s">
        <v>1691</v>
      </c>
      <c r="M1" s="106" t="s">
        <v>1158</v>
      </c>
      <c r="N1" s="106" t="s">
        <v>1263</v>
      </c>
      <c r="O1" s="106" t="s">
        <v>1646</v>
      </c>
      <c r="P1" s="106" t="s">
        <v>1609</v>
      </c>
      <c r="Q1" s="135" t="s">
        <v>1607</v>
      </c>
      <c r="R1" s="135" t="s">
        <v>68</v>
      </c>
      <c r="S1" s="135" t="s">
        <v>1200</v>
      </c>
    </row>
    <row r="2" spans="1:19">
      <c r="A2" s="24" t="str">
        <f>IF(I2="","",IF(OR('Identificação da EG'!$B$7=0,'Identificação da EG'!$B$7=""),"",Capa!$C$10))</f>
        <v/>
      </c>
      <c r="B2" s="24" t="str">
        <f>IF(I2="","",IF(OR('Identificação da EG'!$B$7=0,'Identificação da EG'!$B$7=""),"",'Identificação da EG'!$B$7))</f>
        <v/>
      </c>
      <c r="C2" s="24" t="str">
        <f>IF(I2="","",IF(B2="","",VLOOKUP(B2,Auxiliar!$DK$23:$DL$45,2,0)))</f>
        <v/>
      </c>
      <c r="D2" s="24" t="str">
        <f>IF(I2="","",IF(OR('Identificação da EG'!$B$7=0,'Identificação da EG'!$B$7=""),"","Portugal"))</f>
        <v/>
      </c>
      <c r="E2" s="24" t="str">
        <f>IF(I2="","",'Identificação da EG'!$C$7)</f>
        <v/>
      </c>
      <c r="F2" s="24" t="str">
        <f>IF(I2="","",'Identificação da EG'!$E$7)</f>
        <v/>
      </c>
      <c r="G2" s="24" t="str">
        <f>IF(I2="","",B2)</f>
        <v/>
      </c>
      <c r="H2" s="24" t="str">
        <f>IF(I2="","",'Identificação da EG'!$D$7)</f>
        <v/>
      </c>
      <c r="I2" s="1" t="str">
        <f>IF(J2="","",'Infraestruturas Tratamento'!$B$1)</f>
        <v/>
      </c>
      <c r="J2" s="1" t="str" cm="1">
        <f t="array" ref="J2:J161">IF(INDEX('Infraestruturas Tratamento'!B7:B26,INT((_xlfn.SEQUENCE(ROWS('Infraestruturas Tratamento'!B7:B26)*8,1,1,1)-1)/8)+1)=0,"",INDEX('Infraestruturas Tratamento'!B7:B26,INT((_xlfn.SEQUENCE(ROWS('Infraestruturas Tratamento'!B7:B26)*8,1,1,1)-1)/8)+1))</f>
        <v/>
      </c>
      <c r="K2" s="1" t="str" cm="1">
        <f t="array" ref="K2:K161">IF(INDEX('Infraestruturas Tratamento'!C7:C26,INT((_xlfn.SEQUENCE(ROWS('Infraestruturas Tratamento'!C7:C26)*8,1,1,1)-1)/8)+1)=0,"",INDEX('Infraestruturas Tratamento'!C7:C26,INT((_xlfn.SEQUENCE(ROWS('Infraestruturas Tratamento'!C7:C26)*8,1,1,1)-1)/8)+1))</f>
        <v/>
      </c>
      <c r="L2" s="1" t="str" cm="1">
        <f t="array" ref="L2:L161">IF(INDEX('Infraestruturas Tratamento'!D7:D26,INT((_xlfn.SEQUENCE(ROWS('Infraestruturas Tratamento'!D7:D26)*8,1,1,1)-1)/8)+1)=0,"",INDEX('Infraestruturas Tratamento'!D7:D26,INT((_xlfn.SEQUENCE(ROWS('Infraestruturas Tratamento'!D7:D26)*8,1,1,1)-1)/8)+1))</f>
        <v/>
      </c>
      <c r="M2" s="1" t="str" cm="1">
        <f t="array" ref="M2:M161">IF(INDEX('Infraestruturas Tratamento'!E7:E26,INT((_xlfn.SEQUENCE(ROWS('Infraestruturas Tratamento'!E7:E26)*8,1,1,1)-1)/8)+1)=0,"",INDEX('Infraestruturas Tratamento'!E7:E26,INT((_xlfn.SEQUENCE(ROWS('Infraestruturas Tratamento'!E7:E26)*8,1,1,1)-1)/8)+1))</f>
        <v/>
      </c>
      <c r="N2" s="1"/>
      <c r="O2" s="1" t="str">
        <f>IF(J2="","","Capacidade")</f>
        <v/>
      </c>
      <c r="P2" s="1" t="str">
        <f>IF(J2="","","toneladas/hora")</f>
        <v/>
      </c>
      <c r="Q2" s="1" t="str" cm="1">
        <f t="array" ref="Q2">IF(ISBLANK(INDEX('Infraestruturas Tratamento'!$F$7:$M$26,INT((ROWS($A$1:A1)-1)/8)+1,MOD(ROWS($A$1:A1)-1,8)+1)),"",INDEX('Infraestruturas Tratamento'!$F$7:$M$26,INT((ROWS($A$1:A1)-1)/8)+1,MOD(ROWS($A$1:A1)-1,8)+1))</f>
        <v/>
      </c>
      <c r="R2" s="1" t="str">
        <f>IF(OR('Infraestruturas Tratamento'!$C$28="",'Infraestruturas Tratamento'!$C$28="(máximo 300 carateres)",J2=""),"",'Infraestruturas Tratamento'!$C$28)</f>
        <v/>
      </c>
      <c r="S2" s="1"/>
    </row>
    <row r="3" spans="1:19">
      <c r="A3" s="24" t="str">
        <f>IF(I3="","",IF(OR('Identificação da EG'!$B$7=0,'Identificação da EG'!$B$7=""),"",Capa!$C$10))</f>
        <v/>
      </c>
      <c r="B3" s="24" t="str">
        <f>IF(I3="","",IF(OR('Identificação da EG'!$B$7=0,'Identificação da EG'!$B$7=""),"",'Identificação da EG'!$B$7))</f>
        <v/>
      </c>
      <c r="C3" s="24" t="str">
        <f>IF(I3="","",IF(B3="","",VLOOKUP(B3,Auxiliar!$DK$23:$DL$45,2,0)))</f>
        <v/>
      </c>
      <c r="D3" s="24" t="str">
        <f>IF(I3="","",IF(OR('Identificação da EG'!$B$7=0,'Identificação da EG'!$B$7=""),"","Portugal"))</f>
        <v/>
      </c>
      <c r="E3" s="24" t="str">
        <f>IF(I3="","",'Identificação da EG'!$C$7)</f>
        <v/>
      </c>
      <c r="F3" s="24" t="str">
        <f>IF(I3="","",'Identificação da EG'!$E$7)</f>
        <v/>
      </c>
      <c r="G3" s="24" t="str">
        <f t="shared" ref="G3:G66" si="0">IF(I3="","",B3)</f>
        <v/>
      </c>
      <c r="H3" s="24" t="str">
        <f>IF(I3="","",'Identificação da EG'!$D$7)</f>
        <v/>
      </c>
      <c r="I3" s="1" t="str">
        <f>IF(J3="","",'Infraestruturas Tratamento'!$B$1)</f>
        <v/>
      </c>
      <c r="J3" s="1" t="str">
        <v/>
      </c>
      <c r="K3" s="1" t="str">
        <v/>
      </c>
      <c r="L3" s="1" t="str">
        <v/>
      </c>
      <c r="M3" s="1" t="str">
        <v/>
      </c>
      <c r="N3" s="1"/>
      <c r="O3" s="1" t="str">
        <f>IF(J3="","","Horas de trabalho")</f>
        <v/>
      </c>
      <c r="P3" s="1" t="str">
        <f>IF(J3="","","horas/dia")</f>
        <v/>
      </c>
      <c r="Q3" s="1" t="str" cm="1">
        <f t="array" ref="Q3">IF(ISBLANK(INDEX('Infraestruturas Tratamento'!$F$7:$M$26,INT((ROWS($A$1:A2)-1)/8)+1,MOD(ROWS($A$1:A2)-1,8)+1)),"",INDEX('Infraestruturas Tratamento'!$F$7:$M$26,INT((ROWS($A$1:A2)-1)/8)+1,MOD(ROWS($A$1:A2)-1,8)+1))</f>
        <v/>
      </c>
      <c r="R3" s="1" t="str">
        <f>IF(OR('Infraestruturas Tratamento'!$C$28="",'Infraestruturas Tratamento'!$C$28="(máximo 300 carateres)",J3=""),"",'Infraestruturas Tratamento'!$C$28)</f>
        <v/>
      </c>
      <c r="S3" s="1"/>
    </row>
    <row r="4" spans="1:19">
      <c r="A4" s="24" t="str">
        <f>IF(I4="","",IF(OR('Identificação da EG'!$B$7=0,'Identificação da EG'!$B$7=""),"",Capa!$C$10))</f>
        <v/>
      </c>
      <c r="B4" s="24" t="str">
        <f>IF(I4="","",IF(OR('Identificação da EG'!$B$7=0,'Identificação da EG'!$B$7=""),"",'Identificação da EG'!$B$7))</f>
        <v/>
      </c>
      <c r="C4" s="24" t="str">
        <f>IF(I4="","",IF(B4="","",VLOOKUP(B4,Auxiliar!$DK$23:$DL$45,2,0)))</f>
        <v/>
      </c>
      <c r="D4" s="24" t="str">
        <f>IF(I4="","",IF(OR('Identificação da EG'!$B$7=0,'Identificação da EG'!$B$7=""),"","Portugal"))</f>
        <v/>
      </c>
      <c r="E4" s="24" t="str">
        <f>IF(I4="","",'Identificação da EG'!$C$7)</f>
        <v/>
      </c>
      <c r="F4" s="24" t="str">
        <f>IF(I4="","",'Identificação da EG'!$E$7)</f>
        <v/>
      </c>
      <c r="G4" s="24" t="str">
        <f t="shared" si="0"/>
        <v/>
      </c>
      <c r="H4" s="24" t="str">
        <f>IF(I4="","",'Identificação da EG'!$D$7)</f>
        <v/>
      </c>
      <c r="I4" s="1" t="str">
        <f>IF(J4="","",'Infraestruturas Tratamento'!$B$1)</f>
        <v/>
      </c>
      <c r="J4" s="1" t="str">
        <v/>
      </c>
      <c r="K4" s="1" t="str">
        <v/>
      </c>
      <c r="L4" s="1" t="str">
        <v/>
      </c>
      <c r="M4" s="1" t="str">
        <v/>
      </c>
      <c r="N4" s="1"/>
      <c r="O4" s="1" t="str">
        <f>IF(J4="","","Nº turnos (máximo)")</f>
        <v/>
      </c>
      <c r="P4" s="1" t="str">
        <f>IF(J4="","","turnos/dia")</f>
        <v/>
      </c>
      <c r="Q4" s="1" t="str" cm="1">
        <f t="array" ref="Q4">IF(ISBLANK(INDEX('Infraestruturas Tratamento'!$F$7:$M$26,INT((ROWS($A$1:A3)-1)/8)+1,MOD(ROWS($A$1:A3)-1,8)+1)),"",INDEX('Infraestruturas Tratamento'!$F$7:$M$26,INT((ROWS($A$1:A3)-1)/8)+1,MOD(ROWS($A$1:A3)-1,8)+1))</f>
        <v/>
      </c>
      <c r="R4" s="1" t="str">
        <f>IF(OR('Infraestruturas Tratamento'!$C$28="",'Infraestruturas Tratamento'!$C$28="(máximo 300 carateres)",J4=""),"",'Infraestruturas Tratamento'!$C$28)</f>
        <v/>
      </c>
      <c r="S4" s="1"/>
    </row>
    <row r="5" spans="1:19">
      <c r="A5" s="24" t="str">
        <f>IF(I5="","",IF(OR('Identificação da EG'!$B$7=0,'Identificação da EG'!$B$7=""),"",Capa!$C$10))</f>
        <v/>
      </c>
      <c r="B5" s="24" t="str">
        <f>IF(I5="","",IF(OR('Identificação da EG'!$B$7=0,'Identificação da EG'!$B$7=""),"",'Identificação da EG'!$B$7))</f>
        <v/>
      </c>
      <c r="C5" s="24" t="str">
        <f>IF(I5="","",IF(B5="","",VLOOKUP(B5,Auxiliar!$DK$23:$DL$45,2,0)))</f>
        <v/>
      </c>
      <c r="D5" s="24" t="str">
        <f>IF(I5="","",IF(OR('Identificação da EG'!$B$7=0,'Identificação da EG'!$B$7=""),"","Portugal"))</f>
        <v/>
      </c>
      <c r="E5" s="24" t="str">
        <f>IF(I5="","",'Identificação da EG'!$C$7)</f>
        <v/>
      </c>
      <c r="F5" s="24" t="str">
        <f>IF(I5="","",'Identificação da EG'!$E$7)</f>
        <v/>
      </c>
      <c r="G5" s="24" t="str">
        <f t="shared" si="0"/>
        <v/>
      </c>
      <c r="H5" s="24" t="str">
        <f>IF(I5="","",'Identificação da EG'!$D$7)</f>
        <v/>
      </c>
      <c r="I5" s="1" t="str">
        <f>IF(J5="","",'Infraestruturas Tratamento'!$B$1)</f>
        <v/>
      </c>
      <c r="J5" s="1" t="str">
        <v/>
      </c>
      <c r="K5" s="1" t="str">
        <v/>
      </c>
      <c r="L5" s="1" t="str">
        <v/>
      </c>
      <c r="M5" s="1" t="str">
        <v/>
      </c>
      <c r="N5" s="1"/>
      <c r="O5" s="1" t="str">
        <f>IF(J5="","","Nº turnos (efetivo)")</f>
        <v/>
      </c>
      <c r="P5" s="1" t="str">
        <f>IF(J5="","","turnos/dia")</f>
        <v/>
      </c>
      <c r="Q5" s="1" t="str" cm="1">
        <f t="array" ref="Q5">IF(ISBLANK(INDEX('Infraestruturas Tratamento'!$F$7:$M$26,INT((ROWS($A$1:A4)-1)/8)+1,MOD(ROWS($A$1:A4)-1,8)+1)),"",INDEX('Infraestruturas Tratamento'!$F$7:$M$26,INT((ROWS($A$1:A4)-1)/8)+1,MOD(ROWS($A$1:A4)-1,8)+1))</f>
        <v/>
      </c>
      <c r="R5" s="1" t="str">
        <f>IF(OR('Infraestruturas Tratamento'!$C$28="",'Infraestruturas Tratamento'!$C$28="(máximo 300 carateres)",J5=""),"",'Infraestruturas Tratamento'!$C$28)</f>
        <v/>
      </c>
      <c r="S5" s="1"/>
    </row>
    <row r="6" spans="1:19">
      <c r="A6" s="24" t="str">
        <f>IF(I6="","",IF(OR('Identificação da EG'!$B$7=0,'Identificação da EG'!$B$7=""),"",Capa!$C$10))</f>
        <v/>
      </c>
      <c r="B6" s="24" t="str">
        <f>IF(I6="","",IF(OR('Identificação da EG'!$B$7=0,'Identificação da EG'!$B$7=""),"",'Identificação da EG'!$B$7))</f>
        <v/>
      </c>
      <c r="C6" s="24" t="str">
        <f>IF(I6="","",IF(B6="","",VLOOKUP(B6,Auxiliar!$DK$23:$DL$45,2,0)))</f>
        <v/>
      </c>
      <c r="D6" s="24" t="str">
        <f>IF(I6="","",IF(OR('Identificação da EG'!$B$7=0,'Identificação da EG'!$B$7=""),"","Portugal"))</f>
        <v/>
      </c>
      <c r="E6" s="24" t="str">
        <f>IF(I6="","",'Identificação da EG'!$C$7)</f>
        <v/>
      </c>
      <c r="F6" s="24" t="str">
        <f>IF(I6="","",'Identificação da EG'!$E$7)</f>
        <v/>
      </c>
      <c r="G6" s="24" t="str">
        <f t="shared" si="0"/>
        <v/>
      </c>
      <c r="H6" s="24" t="str">
        <f>IF(I6="","",'Identificação da EG'!$D$7)</f>
        <v/>
      </c>
      <c r="I6" s="1" t="str">
        <f>IF(J6="","",'Infraestruturas Tratamento'!$B$1)</f>
        <v/>
      </c>
      <c r="J6" s="1" t="str">
        <v/>
      </c>
      <c r="K6" s="1" t="str">
        <v/>
      </c>
      <c r="L6" s="1" t="str">
        <v/>
      </c>
      <c r="M6" s="1" t="str">
        <v/>
      </c>
      <c r="N6" s="1"/>
      <c r="O6" s="1" t="str">
        <f>IF(J6="","","Nº dias de trabalho (máximo)")</f>
        <v/>
      </c>
      <c r="P6" s="1" t="str">
        <f>IF(J6="","","dias/ano")</f>
        <v/>
      </c>
      <c r="Q6" s="1" t="str" cm="1">
        <f t="array" ref="Q6">IF(ISBLANK(INDEX('Infraestruturas Tratamento'!$F$7:$M$26,INT((ROWS($A$1:A5)-1)/8)+1,MOD(ROWS($A$1:A5)-1,8)+1)),"",INDEX('Infraestruturas Tratamento'!$F$7:$M$26,INT((ROWS($A$1:A5)-1)/8)+1,MOD(ROWS($A$1:A5)-1,8)+1))</f>
        <v/>
      </c>
      <c r="R6" s="1" t="str">
        <f>IF(OR('Infraestruturas Tratamento'!$C$28="",'Infraestruturas Tratamento'!$C$28="(máximo 300 carateres)",J6=""),"",'Infraestruturas Tratamento'!$C$28)</f>
        <v/>
      </c>
      <c r="S6" s="1"/>
    </row>
    <row r="7" spans="1:19">
      <c r="A7" s="24" t="str">
        <f>IF(I7="","",IF(OR('Identificação da EG'!$B$7=0,'Identificação da EG'!$B$7=""),"",Capa!$C$10))</f>
        <v/>
      </c>
      <c r="B7" s="24" t="str">
        <f>IF(I7="","",IF(OR('Identificação da EG'!$B$7=0,'Identificação da EG'!$B$7=""),"",'Identificação da EG'!$B$7))</f>
        <v/>
      </c>
      <c r="C7" s="24" t="str">
        <f>IF(I7="","",IF(B7="","",VLOOKUP(B7,Auxiliar!$DK$23:$DL$45,2,0)))</f>
        <v/>
      </c>
      <c r="D7" s="24" t="str">
        <f>IF(I7="","",IF(OR('Identificação da EG'!$B$7=0,'Identificação da EG'!$B$7=""),"","Portugal"))</f>
        <v/>
      </c>
      <c r="E7" s="24" t="str">
        <f>IF(I7="","",'Identificação da EG'!$C$7)</f>
        <v/>
      </c>
      <c r="F7" s="24" t="str">
        <f>IF(I7="","",'Identificação da EG'!$E$7)</f>
        <v/>
      </c>
      <c r="G7" s="24" t="str">
        <f t="shared" si="0"/>
        <v/>
      </c>
      <c r="H7" s="24" t="str">
        <f>IF(I7="","",'Identificação da EG'!$D$7)</f>
        <v/>
      </c>
      <c r="I7" s="1" t="str">
        <f>IF(J7="","",'Infraestruturas Tratamento'!$B$1)</f>
        <v/>
      </c>
      <c r="J7" s="1" t="str">
        <v/>
      </c>
      <c r="K7" s="1" t="str">
        <v/>
      </c>
      <c r="L7" s="1" t="str">
        <v/>
      </c>
      <c r="M7" s="1" t="str">
        <v/>
      </c>
      <c r="N7" s="1"/>
      <c r="O7" s="1" t="str">
        <f>IF(J7="","","Nº dias de trabalho (efetivo)")</f>
        <v/>
      </c>
      <c r="P7" s="1" t="str">
        <f>IF(J7="","","dias/ano")</f>
        <v/>
      </c>
      <c r="Q7" s="1" t="str" cm="1">
        <f t="array" ref="Q7">IF(ISBLANK(INDEX('Infraestruturas Tratamento'!$F$7:$M$26,INT((ROWS($A$1:A6)-1)/8)+1,MOD(ROWS($A$1:A6)-1,8)+1)),"",INDEX('Infraestruturas Tratamento'!$F$7:$M$26,INT((ROWS($A$1:A6)-1)/8)+1,MOD(ROWS($A$1:A6)-1,8)+1))</f>
        <v/>
      </c>
      <c r="R7" s="1" t="str">
        <f>IF(OR('Infraestruturas Tratamento'!$C$28="",'Infraestruturas Tratamento'!$C$28="(máximo 300 carateres)",J7=""),"",'Infraestruturas Tratamento'!$C$28)</f>
        <v/>
      </c>
      <c r="S7" s="1"/>
    </row>
    <row r="8" spans="1:19">
      <c r="A8" s="24" t="str">
        <f>IF(I8="","",IF(OR('Identificação da EG'!$B$7=0,'Identificação da EG'!$B$7=""),"",Capa!$C$10))</f>
        <v/>
      </c>
      <c r="B8" s="24" t="str">
        <f>IF(I8="","",IF(OR('Identificação da EG'!$B$7=0,'Identificação da EG'!$B$7=""),"",'Identificação da EG'!$B$7))</f>
        <v/>
      </c>
      <c r="C8" s="24" t="str">
        <f>IF(I8="","",IF(B8="","",VLOOKUP(B8,Auxiliar!$DK$23:$DL$45,2,0)))</f>
        <v/>
      </c>
      <c r="D8" s="24" t="str">
        <f>IF(I8="","",IF(OR('Identificação da EG'!$B$7=0,'Identificação da EG'!$B$7=""),"","Portugal"))</f>
        <v/>
      </c>
      <c r="E8" s="24" t="str">
        <f>IF(I8="","",'Identificação da EG'!$C$7)</f>
        <v/>
      </c>
      <c r="F8" s="24" t="str">
        <f>IF(I8="","",'Identificação da EG'!$E$7)</f>
        <v/>
      </c>
      <c r="G8" s="24" t="str">
        <f t="shared" si="0"/>
        <v/>
      </c>
      <c r="H8" s="24" t="str">
        <f>IF(I8="","",'Identificação da EG'!$D$7)</f>
        <v/>
      </c>
      <c r="I8" s="1" t="str">
        <f>IF(J8="","",'Infraestruturas Tratamento'!$B$1)</f>
        <v/>
      </c>
      <c r="J8" s="1" t="str">
        <v/>
      </c>
      <c r="K8" s="1" t="str">
        <v/>
      </c>
      <c r="L8" s="1" t="str">
        <v/>
      </c>
      <c r="M8" s="1" t="str">
        <v/>
      </c>
      <c r="N8" s="1"/>
      <c r="O8" s="1" t="str">
        <f>IF(J8="","","Capacidade instalação (máximo)")</f>
        <v/>
      </c>
      <c r="P8" s="1" t="str">
        <f>IF(J8="","","toneladas/ano")</f>
        <v/>
      </c>
      <c r="Q8" s="1" t="str" cm="1">
        <f t="array" ref="Q8">IF(ISBLANK(INDEX('Infraestruturas Tratamento'!$F$7:$M$26,INT((ROWS($A$1:A7)-1)/8)+1,MOD(ROWS($A$1:A7)-1,8)+1)),"",INDEX('Infraestruturas Tratamento'!$F$7:$M$26,INT((ROWS($A$1:A7)-1)/8)+1,MOD(ROWS($A$1:A7)-1,8)+1))</f>
        <v/>
      </c>
      <c r="R8" s="1" t="str">
        <f>IF(OR('Infraestruturas Tratamento'!$C$28="",'Infraestruturas Tratamento'!$C$28="(máximo 300 carateres)",J8=""),"",'Infraestruturas Tratamento'!$C$28)</f>
        <v/>
      </c>
      <c r="S8" s="1"/>
    </row>
    <row r="9" spans="1:19">
      <c r="A9" s="24" t="str">
        <f>IF(I9="","",IF(OR('Identificação da EG'!$B$7=0,'Identificação da EG'!$B$7=""),"",Capa!$C$10))</f>
        <v/>
      </c>
      <c r="B9" s="24" t="str">
        <f>IF(I9="","",IF(OR('Identificação da EG'!$B$7=0,'Identificação da EG'!$B$7=""),"",'Identificação da EG'!$B$7))</f>
        <v/>
      </c>
      <c r="C9" s="24" t="str">
        <f>IF(I9="","",IF(B9="","",VLOOKUP(B9,Auxiliar!$DK$23:$DL$45,2,0)))</f>
        <v/>
      </c>
      <c r="D9" s="24" t="str">
        <f>IF(I9="","",IF(OR('Identificação da EG'!$B$7=0,'Identificação da EG'!$B$7=""),"","Portugal"))</f>
        <v/>
      </c>
      <c r="E9" s="24" t="str">
        <f>IF(I9="","",'Identificação da EG'!$C$7)</f>
        <v/>
      </c>
      <c r="F9" s="24" t="str">
        <f>IF(I9="","",'Identificação da EG'!$E$7)</f>
        <v/>
      </c>
      <c r="G9" s="24" t="str">
        <f t="shared" si="0"/>
        <v/>
      </c>
      <c r="H9" s="24" t="str">
        <f>IF(I9="","",'Identificação da EG'!$D$7)</f>
        <v/>
      </c>
      <c r="I9" s="1" t="str">
        <f>IF(J9="","",'Infraestruturas Tratamento'!$B$1)</f>
        <v/>
      </c>
      <c r="J9" s="1" t="str">
        <v/>
      </c>
      <c r="K9" s="1" t="str">
        <v/>
      </c>
      <c r="L9" s="1" t="str">
        <v/>
      </c>
      <c r="M9" s="1" t="str">
        <v/>
      </c>
      <c r="N9" s="1"/>
      <c r="O9" s="1" t="str">
        <f>IF(J9="","","Capacidade instalação (efetivo)")</f>
        <v/>
      </c>
      <c r="P9" s="1" t="str">
        <f>IF(J9="","","toneladas/ano")</f>
        <v/>
      </c>
      <c r="Q9" s="1" t="str" cm="1">
        <f t="array" ref="Q9">IF(ISBLANK(INDEX('Infraestruturas Tratamento'!$F$7:$M$26,INT((ROWS($A$1:A8)-1)/8)+1,MOD(ROWS($A$1:A8)-1,8)+1)),"",INDEX('Infraestruturas Tratamento'!$F$7:$M$26,INT((ROWS($A$1:A8)-1)/8)+1,MOD(ROWS($A$1:A8)-1,8)+1))</f>
        <v/>
      </c>
      <c r="R9" s="1" t="str">
        <f>IF(OR('Infraestruturas Tratamento'!$C$28="",'Infraestruturas Tratamento'!$C$28="(máximo 300 carateres)",J9=""),"",'Infraestruturas Tratamento'!$C$28)</f>
        <v/>
      </c>
      <c r="S9" s="1"/>
    </row>
    <row r="10" spans="1:19">
      <c r="A10" s="24" t="str">
        <f>IF(I10="","",IF(OR('Identificação da EG'!$B$7=0,'Identificação da EG'!$B$7=""),"",Capa!$C$10))</f>
        <v/>
      </c>
      <c r="B10" s="24" t="str">
        <f>IF(I10="","",IF(OR('Identificação da EG'!$B$7=0,'Identificação da EG'!$B$7=""),"",'Identificação da EG'!$B$7))</f>
        <v/>
      </c>
      <c r="C10" s="24" t="str">
        <f>IF(I10="","",IF(B10="","",VLOOKUP(B10,Auxiliar!$DK$23:$DL$45,2,0)))</f>
        <v/>
      </c>
      <c r="D10" s="24" t="str">
        <f>IF(I10="","",IF(OR('Identificação da EG'!$B$7=0,'Identificação da EG'!$B$7=""),"","Portugal"))</f>
        <v/>
      </c>
      <c r="E10" s="24" t="str">
        <f>IF(I10="","",'Identificação da EG'!$C$7)</f>
        <v/>
      </c>
      <c r="F10" s="24" t="str">
        <f>IF(I10="","",'Identificação da EG'!$E$7)</f>
        <v/>
      </c>
      <c r="G10" s="24" t="str">
        <f t="shared" si="0"/>
        <v/>
      </c>
      <c r="H10" s="24" t="str">
        <f>IF(I10="","",'Identificação da EG'!$D$7)</f>
        <v/>
      </c>
      <c r="I10" s="1" t="str">
        <f>IF(J10="","",'Infraestruturas Tratamento'!$B$1)</f>
        <v/>
      </c>
      <c r="J10" s="1" t="str">
        <v/>
      </c>
      <c r="K10" s="1" t="str">
        <v/>
      </c>
      <c r="L10" s="1" t="str">
        <v/>
      </c>
      <c r="M10" s="1" t="str">
        <v/>
      </c>
      <c r="N10" s="1"/>
      <c r="O10" s="1" t="str">
        <f>IF(J10="","","Capacidade")</f>
        <v/>
      </c>
      <c r="P10" s="1" t="str">
        <f>IF(J10="","","toneladas/hora")</f>
        <v/>
      </c>
      <c r="Q10" s="1" t="str" cm="1">
        <f t="array" ref="Q10">IF(ISBLANK(INDEX('Infraestruturas Tratamento'!$F$7:$M$26,INT((ROWS($A$1:A9)-1)/8)+1,MOD(ROWS($A$1:A9)-1,8)+1)),"",INDEX('Infraestruturas Tratamento'!$F$7:$M$26,INT((ROWS($A$1:A9)-1)/8)+1,MOD(ROWS($A$1:A9)-1,8)+1))</f>
        <v/>
      </c>
      <c r="R10" s="1" t="str">
        <f>IF(OR('Infraestruturas Tratamento'!$C$28="",'Infraestruturas Tratamento'!$C$28="(máximo 300 carateres)",J10=""),"",'Infraestruturas Tratamento'!$C$28)</f>
        <v/>
      </c>
      <c r="S10" s="1"/>
    </row>
    <row r="11" spans="1:19">
      <c r="A11" s="24" t="str">
        <f>IF(I11="","",IF(OR('Identificação da EG'!$B$7=0,'Identificação da EG'!$B$7=""),"",Capa!$C$10))</f>
        <v/>
      </c>
      <c r="B11" s="24" t="str">
        <f>IF(I11="","",IF(OR('Identificação da EG'!$B$7=0,'Identificação da EG'!$B$7=""),"",'Identificação da EG'!$B$7))</f>
        <v/>
      </c>
      <c r="C11" s="24" t="str">
        <f>IF(I11="","",IF(B11="","",VLOOKUP(B11,Auxiliar!$DK$23:$DL$45,2,0)))</f>
        <v/>
      </c>
      <c r="D11" s="24" t="str">
        <f>IF(I11="","",IF(OR('Identificação da EG'!$B$7=0,'Identificação da EG'!$B$7=""),"","Portugal"))</f>
        <v/>
      </c>
      <c r="E11" s="24" t="str">
        <f>IF(I11="","",'Identificação da EG'!$C$7)</f>
        <v/>
      </c>
      <c r="F11" s="24" t="str">
        <f>IF(I11="","",'Identificação da EG'!$E$7)</f>
        <v/>
      </c>
      <c r="G11" s="24" t="str">
        <f t="shared" si="0"/>
        <v/>
      </c>
      <c r="H11" s="24" t="str">
        <f>IF(I11="","",'Identificação da EG'!$D$7)</f>
        <v/>
      </c>
      <c r="I11" s="1" t="str">
        <f>IF(J11="","",'Infraestruturas Tratamento'!$B$1)</f>
        <v/>
      </c>
      <c r="J11" s="1" t="str">
        <v/>
      </c>
      <c r="K11" s="1" t="str">
        <v/>
      </c>
      <c r="L11" s="1" t="str">
        <v/>
      </c>
      <c r="M11" s="1" t="str">
        <v/>
      </c>
      <c r="N11" s="1"/>
      <c r="O11" s="1" t="str">
        <f>IF(J11="","","Horas de trabalho")</f>
        <v/>
      </c>
      <c r="P11" s="1" t="str">
        <f>IF(J11="","","horas/dia")</f>
        <v/>
      </c>
      <c r="Q11" s="1" t="str" cm="1">
        <f t="array" ref="Q11">IF(ISBLANK(INDEX('Infraestruturas Tratamento'!$F$7:$M$26,INT((ROWS($A$1:A10)-1)/8)+1,MOD(ROWS($A$1:A10)-1,8)+1)),"",INDEX('Infraestruturas Tratamento'!$F$7:$M$26,INT((ROWS($A$1:A10)-1)/8)+1,MOD(ROWS($A$1:A10)-1,8)+1))</f>
        <v/>
      </c>
      <c r="R11" s="1" t="str">
        <f>IF(OR('Infraestruturas Tratamento'!$C$28="",'Infraestruturas Tratamento'!$C$28="(máximo 300 carateres)",J11=""),"",'Infraestruturas Tratamento'!$C$28)</f>
        <v/>
      </c>
      <c r="S11" s="1"/>
    </row>
    <row r="12" spans="1:19">
      <c r="A12" s="24" t="str">
        <f>IF(I12="","",IF(OR('Identificação da EG'!$B$7=0,'Identificação da EG'!$B$7=""),"",Capa!$C$10))</f>
        <v/>
      </c>
      <c r="B12" s="24" t="str">
        <f>IF(I12="","",IF(OR('Identificação da EG'!$B$7=0,'Identificação da EG'!$B$7=""),"",'Identificação da EG'!$B$7))</f>
        <v/>
      </c>
      <c r="C12" s="24" t="str">
        <f>IF(I12="","",IF(B12="","",VLOOKUP(B12,Auxiliar!$DK$23:$DL$45,2,0)))</f>
        <v/>
      </c>
      <c r="D12" s="24" t="str">
        <f>IF(I12="","",IF(OR('Identificação da EG'!$B$7=0,'Identificação da EG'!$B$7=""),"","Portugal"))</f>
        <v/>
      </c>
      <c r="E12" s="24" t="str">
        <f>IF(I12="","",'Identificação da EG'!$C$7)</f>
        <v/>
      </c>
      <c r="F12" s="24" t="str">
        <f>IF(I12="","",'Identificação da EG'!$E$7)</f>
        <v/>
      </c>
      <c r="G12" s="24" t="str">
        <f t="shared" si="0"/>
        <v/>
      </c>
      <c r="H12" s="24" t="str">
        <f>IF(I12="","",'Identificação da EG'!$D$7)</f>
        <v/>
      </c>
      <c r="I12" s="1" t="str">
        <f>IF(J12="","",'Infraestruturas Tratamento'!$B$1)</f>
        <v/>
      </c>
      <c r="J12" s="1" t="str">
        <v/>
      </c>
      <c r="K12" s="1" t="str">
        <v/>
      </c>
      <c r="L12" s="1" t="str">
        <v/>
      </c>
      <c r="M12" s="1" t="str">
        <v/>
      </c>
      <c r="N12" s="1"/>
      <c r="O12" s="1" t="str">
        <f>IF(J12="","","Nº turnos (máximo)")</f>
        <v/>
      </c>
      <c r="P12" s="1" t="str">
        <f>IF(J12="","","turnos/dia")</f>
        <v/>
      </c>
      <c r="Q12" s="1" t="str" cm="1">
        <f t="array" ref="Q12">IF(ISBLANK(INDEX('Infraestruturas Tratamento'!$F$7:$M$26,INT((ROWS($A$1:A11)-1)/8)+1,MOD(ROWS($A$1:A11)-1,8)+1)),"",INDEX('Infraestruturas Tratamento'!$F$7:$M$26,INT((ROWS($A$1:A11)-1)/8)+1,MOD(ROWS($A$1:A11)-1,8)+1))</f>
        <v/>
      </c>
      <c r="R12" s="1" t="str">
        <f>IF(OR('Infraestruturas Tratamento'!$C$28="",'Infraestruturas Tratamento'!$C$28="(máximo 300 carateres)",J12=""),"",'Infraestruturas Tratamento'!$C$28)</f>
        <v/>
      </c>
      <c r="S12" s="1"/>
    </row>
    <row r="13" spans="1:19">
      <c r="A13" s="24" t="str">
        <f>IF(I13="","",IF(OR('Identificação da EG'!$B$7=0,'Identificação da EG'!$B$7=""),"",Capa!$C$10))</f>
        <v/>
      </c>
      <c r="B13" s="24" t="str">
        <f>IF(I13="","",IF(OR('Identificação da EG'!$B$7=0,'Identificação da EG'!$B$7=""),"",'Identificação da EG'!$B$7))</f>
        <v/>
      </c>
      <c r="C13" s="24" t="str">
        <f>IF(I13="","",IF(B13="","",VLOOKUP(B13,Auxiliar!$DK$23:$DL$45,2,0)))</f>
        <v/>
      </c>
      <c r="D13" s="24" t="str">
        <f>IF(I13="","",IF(OR('Identificação da EG'!$B$7=0,'Identificação da EG'!$B$7=""),"","Portugal"))</f>
        <v/>
      </c>
      <c r="E13" s="24" t="str">
        <f>IF(I13="","",'Identificação da EG'!$C$7)</f>
        <v/>
      </c>
      <c r="F13" s="24" t="str">
        <f>IF(I13="","",'Identificação da EG'!$E$7)</f>
        <v/>
      </c>
      <c r="G13" s="24" t="str">
        <f t="shared" si="0"/>
        <v/>
      </c>
      <c r="H13" s="24" t="str">
        <f>IF(I13="","",'Identificação da EG'!$D$7)</f>
        <v/>
      </c>
      <c r="I13" s="1" t="str">
        <f>IF(J13="","",'Infraestruturas Tratamento'!$B$1)</f>
        <v/>
      </c>
      <c r="J13" s="1" t="str">
        <v/>
      </c>
      <c r="K13" s="1" t="str">
        <v/>
      </c>
      <c r="L13" s="1" t="str">
        <v/>
      </c>
      <c r="M13" s="1" t="str">
        <v/>
      </c>
      <c r="N13" s="1"/>
      <c r="O13" s="1" t="str">
        <f>IF(J13="","","Nº turnos (efetivo)")</f>
        <v/>
      </c>
      <c r="P13" s="1" t="str">
        <f>IF(J13="","","turnos/dia")</f>
        <v/>
      </c>
      <c r="Q13" s="1" t="str" cm="1">
        <f t="array" ref="Q13">IF(ISBLANK(INDEX('Infraestruturas Tratamento'!$F$7:$M$26,INT((ROWS($A$1:A12)-1)/8)+1,MOD(ROWS($A$1:A12)-1,8)+1)),"",INDEX('Infraestruturas Tratamento'!$F$7:$M$26,INT((ROWS($A$1:A12)-1)/8)+1,MOD(ROWS($A$1:A12)-1,8)+1))</f>
        <v/>
      </c>
      <c r="R13" s="1" t="str">
        <f>IF(OR('Infraestruturas Tratamento'!$C$28="",'Infraestruturas Tratamento'!$C$28="(máximo 300 carateres)",J13=""),"",'Infraestruturas Tratamento'!$C$28)</f>
        <v/>
      </c>
      <c r="S13" s="1"/>
    </row>
    <row r="14" spans="1:19">
      <c r="A14" s="24" t="str">
        <f>IF(I14="","",IF(OR('Identificação da EG'!$B$7=0,'Identificação da EG'!$B$7=""),"",Capa!$C$10))</f>
        <v/>
      </c>
      <c r="B14" s="24" t="str">
        <f>IF(I14="","",IF(OR('Identificação da EG'!$B$7=0,'Identificação da EG'!$B$7=""),"",'Identificação da EG'!$B$7))</f>
        <v/>
      </c>
      <c r="C14" s="24" t="str">
        <f>IF(I14="","",IF(B14="","",VLOOKUP(B14,Auxiliar!$DK$23:$DL$45,2,0)))</f>
        <v/>
      </c>
      <c r="D14" s="24" t="str">
        <f>IF(I14="","",IF(OR('Identificação da EG'!$B$7=0,'Identificação da EG'!$B$7=""),"","Portugal"))</f>
        <v/>
      </c>
      <c r="E14" s="24" t="str">
        <f>IF(I14="","",'Identificação da EG'!$C$7)</f>
        <v/>
      </c>
      <c r="F14" s="24" t="str">
        <f>IF(I14="","",'Identificação da EG'!$E$7)</f>
        <v/>
      </c>
      <c r="G14" s="24" t="str">
        <f t="shared" si="0"/>
        <v/>
      </c>
      <c r="H14" s="24" t="str">
        <f>IF(I14="","",'Identificação da EG'!$D$7)</f>
        <v/>
      </c>
      <c r="I14" s="1" t="str">
        <f>IF(J14="","",'Infraestruturas Tratamento'!$B$1)</f>
        <v/>
      </c>
      <c r="J14" s="1" t="str">
        <v/>
      </c>
      <c r="K14" s="1" t="str">
        <v/>
      </c>
      <c r="L14" s="1" t="str">
        <v/>
      </c>
      <c r="M14" s="1" t="str">
        <v/>
      </c>
      <c r="N14" s="1"/>
      <c r="O14" s="1" t="str">
        <f>IF(J14="","","Nº dias de trabalho (máximo)")</f>
        <v/>
      </c>
      <c r="P14" s="1" t="str">
        <f>IF(J14="","","dias/ano")</f>
        <v/>
      </c>
      <c r="Q14" s="1" t="str" cm="1">
        <f t="array" ref="Q14">IF(ISBLANK(INDEX('Infraestruturas Tratamento'!$F$7:$M$26,INT((ROWS($A$1:A13)-1)/8)+1,MOD(ROWS($A$1:A13)-1,8)+1)),"",INDEX('Infraestruturas Tratamento'!$F$7:$M$26,INT((ROWS($A$1:A13)-1)/8)+1,MOD(ROWS($A$1:A13)-1,8)+1))</f>
        <v/>
      </c>
      <c r="R14" s="1" t="str">
        <f>IF(OR('Infraestruturas Tratamento'!$C$28="",'Infraestruturas Tratamento'!$C$28="(máximo 300 carateres)",J14=""),"",'Infraestruturas Tratamento'!$C$28)</f>
        <v/>
      </c>
      <c r="S14" s="1"/>
    </row>
    <row r="15" spans="1:19">
      <c r="A15" s="24" t="str">
        <f>IF(I15="","",IF(OR('Identificação da EG'!$B$7=0,'Identificação da EG'!$B$7=""),"",Capa!$C$10))</f>
        <v/>
      </c>
      <c r="B15" s="24" t="str">
        <f>IF(I15="","",IF(OR('Identificação da EG'!$B$7=0,'Identificação da EG'!$B$7=""),"",'Identificação da EG'!$B$7))</f>
        <v/>
      </c>
      <c r="C15" s="24" t="str">
        <f>IF(I15="","",IF(B15="","",VLOOKUP(B15,Auxiliar!$DK$23:$DL$45,2,0)))</f>
        <v/>
      </c>
      <c r="D15" s="24" t="str">
        <f>IF(I15="","",IF(OR('Identificação da EG'!$B$7=0,'Identificação da EG'!$B$7=""),"","Portugal"))</f>
        <v/>
      </c>
      <c r="E15" s="24" t="str">
        <f>IF(I15="","",'Identificação da EG'!$C$7)</f>
        <v/>
      </c>
      <c r="F15" s="24" t="str">
        <f>IF(I15="","",'Identificação da EG'!$E$7)</f>
        <v/>
      </c>
      <c r="G15" s="24" t="str">
        <f t="shared" si="0"/>
        <v/>
      </c>
      <c r="H15" s="24" t="str">
        <f>IF(I15="","",'Identificação da EG'!$D$7)</f>
        <v/>
      </c>
      <c r="I15" s="1" t="str">
        <f>IF(J15="","",'Infraestruturas Tratamento'!$B$1)</f>
        <v/>
      </c>
      <c r="J15" s="1" t="str">
        <v/>
      </c>
      <c r="K15" s="1" t="str">
        <v/>
      </c>
      <c r="L15" s="1" t="str">
        <v/>
      </c>
      <c r="M15" s="1" t="str">
        <v/>
      </c>
      <c r="N15" s="1"/>
      <c r="O15" s="1" t="str">
        <f>IF(J15="","","Nº dias de trabalho (efetivo)")</f>
        <v/>
      </c>
      <c r="P15" s="1" t="str">
        <f>IF(J15="","","dias/ano")</f>
        <v/>
      </c>
      <c r="Q15" s="1" t="str" cm="1">
        <f t="array" ref="Q15">IF(ISBLANK(INDEX('Infraestruturas Tratamento'!$F$7:$M$26,INT((ROWS($A$1:A14)-1)/8)+1,MOD(ROWS($A$1:A14)-1,8)+1)),"",INDEX('Infraestruturas Tratamento'!$F$7:$M$26,INT((ROWS($A$1:A14)-1)/8)+1,MOD(ROWS($A$1:A14)-1,8)+1))</f>
        <v/>
      </c>
      <c r="R15" s="1" t="str">
        <f>IF(OR('Infraestruturas Tratamento'!$C$28="",'Infraestruturas Tratamento'!$C$28="(máximo 300 carateres)",J15=""),"",'Infraestruturas Tratamento'!$C$28)</f>
        <v/>
      </c>
      <c r="S15" s="1"/>
    </row>
    <row r="16" spans="1:19">
      <c r="A16" s="24" t="str">
        <f>IF(I16="","",IF(OR('Identificação da EG'!$B$7=0,'Identificação da EG'!$B$7=""),"",Capa!$C$10))</f>
        <v/>
      </c>
      <c r="B16" s="24" t="str">
        <f>IF(I16="","",IF(OR('Identificação da EG'!$B$7=0,'Identificação da EG'!$B$7=""),"",'Identificação da EG'!$B$7))</f>
        <v/>
      </c>
      <c r="C16" s="24" t="str">
        <f>IF(I16="","",IF(B16="","",VLOOKUP(B16,Auxiliar!$DK$23:$DL$45,2,0)))</f>
        <v/>
      </c>
      <c r="D16" s="24" t="str">
        <f>IF(I16="","",IF(OR('Identificação da EG'!$B$7=0,'Identificação da EG'!$B$7=""),"","Portugal"))</f>
        <v/>
      </c>
      <c r="E16" s="24" t="str">
        <f>IF(I16="","",'Identificação da EG'!$C$7)</f>
        <v/>
      </c>
      <c r="F16" s="24" t="str">
        <f>IF(I16="","",'Identificação da EG'!$E$7)</f>
        <v/>
      </c>
      <c r="G16" s="24" t="str">
        <f t="shared" si="0"/>
        <v/>
      </c>
      <c r="H16" s="24" t="str">
        <f>IF(I16="","",'Identificação da EG'!$D$7)</f>
        <v/>
      </c>
      <c r="I16" s="1" t="str">
        <f>IF(J16="","",'Infraestruturas Tratamento'!$B$1)</f>
        <v/>
      </c>
      <c r="J16" s="1" t="str">
        <v/>
      </c>
      <c r="K16" s="1" t="str">
        <v/>
      </c>
      <c r="L16" s="1" t="str">
        <v/>
      </c>
      <c r="M16" s="1" t="str">
        <v/>
      </c>
      <c r="N16" s="1"/>
      <c r="O16" s="1" t="str">
        <f>IF(J16="","","Capacidade instalação (máximo)")</f>
        <v/>
      </c>
      <c r="P16" s="1" t="str">
        <f>IF(J16="","","toneladas/ano")</f>
        <v/>
      </c>
      <c r="Q16" s="1" t="str" cm="1">
        <f t="array" ref="Q16">IF(ISBLANK(INDEX('Infraestruturas Tratamento'!$F$7:$M$26,INT((ROWS($A$1:A15)-1)/8)+1,MOD(ROWS($A$1:A15)-1,8)+1)),"",INDEX('Infraestruturas Tratamento'!$F$7:$M$26,INT((ROWS($A$1:A15)-1)/8)+1,MOD(ROWS($A$1:A15)-1,8)+1))</f>
        <v/>
      </c>
      <c r="R16" s="1" t="str">
        <f>IF(OR('Infraestruturas Tratamento'!$C$28="",'Infraestruturas Tratamento'!$C$28="(máximo 300 carateres)",J16=""),"",'Infraestruturas Tratamento'!$C$28)</f>
        <v/>
      </c>
      <c r="S16" s="1"/>
    </row>
    <row r="17" spans="1:19">
      <c r="A17" s="24" t="str">
        <f>IF(I17="","",IF(OR('Identificação da EG'!$B$7=0,'Identificação da EG'!$B$7=""),"",Capa!$C$10))</f>
        <v/>
      </c>
      <c r="B17" s="24" t="str">
        <f>IF(I17="","",IF(OR('Identificação da EG'!$B$7=0,'Identificação da EG'!$B$7=""),"",'Identificação da EG'!$B$7))</f>
        <v/>
      </c>
      <c r="C17" s="24" t="str">
        <f>IF(I17="","",IF(B17="","",VLOOKUP(B17,Auxiliar!$DK$23:$DL$45,2,0)))</f>
        <v/>
      </c>
      <c r="D17" s="24" t="str">
        <f>IF(I17="","",IF(OR('Identificação da EG'!$B$7=0,'Identificação da EG'!$B$7=""),"","Portugal"))</f>
        <v/>
      </c>
      <c r="E17" s="24" t="str">
        <f>IF(I17="","",'Identificação da EG'!$C$7)</f>
        <v/>
      </c>
      <c r="F17" s="24" t="str">
        <f>IF(I17="","",'Identificação da EG'!$E$7)</f>
        <v/>
      </c>
      <c r="G17" s="24" t="str">
        <f t="shared" si="0"/>
        <v/>
      </c>
      <c r="H17" s="24" t="str">
        <f>IF(I17="","",'Identificação da EG'!$D$7)</f>
        <v/>
      </c>
      <c r="I17" s="1" t="str">
        <f>IF(J17="","",'Infraestruturas Tratamento'!$B$1)</f>
        <v/>
      </c>
      <c r="J17" s="1" t="str">
        <v/>
      </c>
      <c r="K17" s="1" t="str">
        <v/>
      </c>
      <c r="L17" s="1" t="str">
        <v/>
      </c>
      <c r="M17" s="1" t="str">
        <v/>
      </c>
      <c r="N17" s="1"/>
      <c r="O17" s="1" t="str">
        <f>IF(J17="","","Capacidade instalação (efetivo)")</f>
        <v/>
      </c>
      <c r="P17" s="1" t="str">
        <f>IF(J17="","","toneladas/ano")</f>
        <v/>
      </c>
      <c r="Q17" s="1" t="str" cm="1">
        <f t="array" ref="Q17">IF(ISBLANK(INDEX('Infraestruturas Tratamento'!$F$7:$M$26,INT((ROWS($A$1:A16)-1)/8)+1,MOD(ROWS($A$1:A16)-1,8)+1)),"",INDEX('Infraestruturas Tratamento'!$F$7:$M$26,INT((ROWS($A$1:A16)-1)/8)+1,MOD(ROWS($A$1:A16)-1,8)+1))</f>
        <v/>
      </c>
      <c r="R17" s="1" t="str">
        <f>IF(OR('Infraestruturas Tratamento'!$C$28="",'Infraestruturas Tratamento'!$C$28="(máximo 300 carateres)",J17=""),"",'Infraestruturas Tratamento'!$C$28)</f>
        <v/>
      </c>
      <c r="S17" s="1"/>
    </row>
    <row r="18" spans="1:19">
      <c r="A18" s="24" t="str">
        <f>IF(I18="","",IF(OR('Identificação da EG'!$B$7=0,'Identificação da EG'!$B$7=""),"",Capa!$C$10))</f>
        <v/>
      </c>
      <c r="B18" s="24" t="str">
        <f>IF(I18="","",IF(OR('Identificação da EG'!$B$7=0,'Identificação da EG'!$B$7=""),"",'Identificação da EG'!$B$7))</f>
        <v/>
      </c>
      <c r="C18" s="24" t="str">
        <f>IF(I18="","",IF(B18="","",VLOOKUP(B18,Auxiliar!$DK$23:$DL$45,2,0)))</f>
        <v/>
      </c>
      <c r="D18" s="24" t="str">
        <f>IF(I18="","",IF(OR('Identificação da EG'!$B$7=0,'Identificação da EG'!$B$7=""),"","Portugal"))</f>
        <v/>
      </c>
      <c r="E18" s="24" t="str">
        <f>IF(I18="","",'Identificação da EG'!$C$7)</f>
        <v/>
      </c>
      <c r="F18" s="24" t="str">
        <f>IF(I18="","",'Identificação da EG'!$E$7)</f>
        <v/>
      </c>
      <c r="G18" s="24" t="str">
        <f t="shared" si="0"/>
        <v/>
      </c>
      <c r="H18" s="24" t="str">
        <f>IF(I18="","",'Identificação da EG'!$D$7)</f>
        <v/>
      </c>
      <c r="I18" s="1" t="str">
        <f>IF(J18="","",'Infraestruturas Tratamento'!$B$1)</f>
        <v/>
      </c>
      <c r="J18" s="1" t="str">
        <v/>
      </c>
      <c r="K18" s="1" t="str">
        <v/>
      </c>
      <c r="L18" s="1" t="str">
        <v/>
      </c>
      <c r="M18" s="1" t="str">
        <v/>
      </c>
      <c r="N18" s="1"/>
      <c r="O18" s="1" t="str">
        <f>IF(J18="","","Capacidade")</f>
        <v/>
      </c>
      <c r="P18" s="1" t="str">
        <f>IF(J18="","","toneladas/hora")</f>
        <v/>
      </c>
      <c r="Q18" s="1" t="str" cm="1">
        <f t="array" ref="Q18">IF(ISBLANK(INDEX('Infraestruturas Tratamento'!$F$7:$M$26,INT((ROWS($A$1:A17)-1)/8)+1,MOD(ROWS($A$1:A17)-1,8)+1)),"",INDEX('Infraestruturas Tratamento'!$F$7:$M$26,INT((ROWS($A$1:A17)-1)/8)+1,MOD(ROWS($A$1:A17)-1,8)+1))</f>
        <v/>
      </c>
      <c r="R18" s="1" t="str">
        <f>IF(OR('Infraestruturas Tratamento'!$C$28="",'Infraestruturas Tratamento'!$C$28="(máximo 300 carateres)",J18=""),"",'Infraestruturas Tratamento'!$C$28)</f>
        <v/>
      </c>
      <c r="S18" s="1"/>
    </row>
    <row r="19" spans="1:19">
      <c r="A19" s="24" t="str">
        <f>IF(I19="","",IF(OR('Identificação da EG'!$B$7=0,'Identificação da EG'!$B$7=""),"",Capa!$C$10))</f>
        <v/>
      </c>
      <c r="B19" s="24" t="str">
        <f>IF(I19="","",IF(OR('Identificação da EG'!$B$7=0,'Identificação da EG'!$B$7=""),"",'Identificação da EG'!$B$7))</f>
        <v/>
      </c>
      <c r="C19" s="24" t="str">
        <f>IF(I19="","",IF(B19="","",VLOOKUP(B19,Auxiliar!$DK$23:$DL$45,2,0)))</f>
        <v/>
      </c>
      <c r="D19" s="24" t="str">
        <f>IF(I19="","",IF(OR('Identificação da EG'!$B$7=0,'Identificação da EG'!$B$7=""),"","Portugal"))</f>
        <v/>
      </c>
      <c r="E19" s="24" t="str">
        <f>IF(I19="","",'Identificação da EG'!$C$7)</f>
        <v/>
      </c>
      <c r="F19" s="24" t="str">
        <f>IF(I19="","",'Identificação da EG'!$E$7)</f>
        <v/>
      </c>
      <c r="G19" s="24" t="str">
        <f t="shared" si="0"/>
        <v/>
      </c>
      <c r="H19" s="24" t="str">
        <f>IF(I19="","",'Identificação da EG'!$D$7)</f>
        <v/>
      </c>
      <c r="I19" s="1" t="str">
        <f>IF(J19="","",'Infraestruturas Tratamento'!$B$1)</f>
        <v/>
      </c>
      <c r="J19" s="1" t="str">
        <v/>
      </c>
      <c r="K19" s="1" t="str">
        <v/>
      </c>
      <c r="L19" s="1" t="str">
        <v/>
      </c>
      <c r="M19" s="1" t="str">
        <v/>
      </c>
      <c r="N19" s="1"/>
      <c r="O19" s="1" t="str">
        <f>IF(J19="","","Horas de trabalho")</f>
        <v/>
      </c>
      <c r="P19" s="1" t="str">
        <f>IF(J19="","","horas/dia")</f>
        <v/>
      </c>
      <c r="Q19" s="1" t="str" cm="1">
        <f t="array" ref="Q19">IF(ISBLANK(INDEX('Infraestruturas Tratamento'!$F$7:$M$26,INT((ROWS($A$1:A18)-1)/8)+1,MOD(ROWS($A$1:A18)-1,8)+1)),"",INDEX('Infraestruturas Tratamento'!$F$7:$M$26,INT((ROWS($A$1:A18)-1)/8)+1,MOD(ROWS($A$1:A18)-1,8)+1))</f>
        <v/>
      </c>
      <c r="R19" s="1" t="str">
        <f>IF(OR('Infraestruturas Tratamento'!$C$28="",'Infraestruturas Tratamento'!$C$28="(máximo 300 carateres)",J19=""),"",'Infraestruturas Tratamento'!$C$28)</f>
        <v/>
      </c>
      <c r="S19" s="1"/>
    </row>
    <row r="20" spans="1:19">
      <c r="A20" s="24" t="str">
        <f>IF(I20="","",IF(OR('Identificação da EG'!$B$7=0,'Identificação da EG'!$B$7=""),"",Capa!$C$10))</f>
        <v/>
      </c>
      <c r="B20" s="24" t="str">
        <f>IF(I20="","",IF(OR('Identificação da EG'!$B$7=0,'Identificação da EG'!$B$7=""),"",'Identificação da EG'!$B$7))</f>
        <v/>
      </c>
      <c r="C20" s="24" t="str">
        <f>IF(I20="","",IF(B20="","",VLOOKUP(B20,Auxiliar!$DK$23:$DL$45,2,0)))</f>
        <v/>
      </c>
      <c r="D20" s="24" t="str">
        <f>IF(I20="","",IF(OR('Identificação da EG'!$B$7=0,'Identificação da EG'!$B$7=""),"","Portugal"))</f>
        <v/>
      </c>
      <c r="E20" s="24" t="str">
        <f>IF(I20="","",'Identificação da EG'!$C$7)</f>
        <v/>
      </c>
      <c r="F20" s="24" t="str">
        <f>IF(I20="","",'Identificação da EG'!$E$7)</f>
        <v/>
      </c>
      <c r="G20" s="24" t="str">
        <f t="shared" si="0"/>
        <v/>
      </c>
      <c r="H20" s="24" t="str">
        <f>IF(I20="","",'Identificação da EG'!$D$7)</f>
        <v/>
      </c>
      <c r="I20" s="1" t="str">
        <f>IF(J20="","",'Infraestruturas Tratamento'!$B$1)</f>
        <v/>
      </c>
      <c r="J20" s="1" t="str">
        <v/>
      </c>
      <c r="K20" s="1" t="str">
        <v/>
      </c>
      <c r="L20" s="1" t="str">
        <v/>
      </c>
      <c r="M20" s="1" t="str">
        <v/>
      </c>
      <c r="N20" s="1"/>
      <c r="O20" s="1" t="str">
        <f>IF(J20="","","Nº turnos (máximo)")</f>
        <v/>
      </c>
      <c r="P20" s="1" t="str">
        <f>IF(J20="","","turnos/dia")</f>
        <v/>
      </c>
      <c r="Q20" s="1" t="str" cm="1">
        <f t="array" ref="Q20">IF(ISBLANK(INDEX('Infraestruturas Tratamento'!$F$7:$M$26,INT((ROWS($A$1:A19)-1)/8)+1,MOD(ROWS($A$1:A19)-1,8)+1)),"",INDEX('Infraestruturas Tratamento'!$F$7:$M$26,INT((ROWS($A$1:A19)-1)/8)+1,MOD(ROWS($A$1:A19)-1,8)+1))</f>
        <v/>
      </c>
      <c r="R20" s="1" t="str">
        <f>IF(OR('Infraestruturas Tratamento'!$C$28="",'Infraestruturas Tratamento'!$C$28="(máximo 300 carateres)",J20=""),"",'Infraestruturas Tratamento'!$C$28)</f>
        <v/>
      </c>
      <c r="S20" s="1"/>
    </row>
    <row r="21" spans="1:19">
      <c r="A21" s="24" t="str">
        <f>IF(I21="","",IF(OR('Identificação da EG'!$B$7=0,'Identificação da EG'!$B$7=""),"",Capa!$C$10))</f>
        <v/>
      </c>
      <c r="B21" s="24" t="str">
        <f>IF(I21="","",IF(OR('Identificação da EG'!$B$7=0,'Identificação da EG'!$B$7=""),"",'Identificação da EG'!$B$7))</f>
        <v/>
      </c>
      <c r="C21" s="24" t="str">
        <f>IF(I21="","",IF(B21="","",VLOOKUP(B21,Auxiliar!$DK$23:$DL$45,2,0)))</f>
        <v/>
      </c>
      <c r="D21" s="24" t="str">
        <f>IF(I21="","",IF(OR('Identificação da EG'!$B$7=0,'Identificação da EG'!$B$7=""),"","Portugal"))</f>
        <v/>
      </c>
      <c r="E21" s="24" t="str">
        <f>IF(I21="","",'Identificação da EG'!$C$7)</f>
        <v/>
      </c>
      <c r="F21" s="24" t="str">
        <f>IF(I21="","",'Identificação da EG'!$E$7)</f>
        <v/>
      </c>
      <c r="G21" s="24" t="str">
        <f t="shared" si="0"/>
        <v/>
      </c>
      <c r="H21" s="24" t="str">
        <f>IF(I21="","",'Identificação da EG'!$D$7)</f>
        <v/>
      </c>
      <c r="I21" s="1" t="str">
        <f>IF(J21="","",'Infraestruturas Tratamento'!$B$1)</f>
        <v/>
      </c>
      <c r="J21" s="1" t="str">
        <v/>
      </c>
      <c r="K21" s="1" t="str">
        <v/>
      </c>
      <c r="L21" s="1" t="str">
        <v/>
      </c>
      <c r="M21" s="1" t="str">
        <v/>
      </c>
      <c r="N21" s="1"/>
      <c r="O21" s="1" t="str">
        <f>IF(J21="","","Nº turnos (efetivo)")</f>
        <v/>
      </c>
      <c r="P21" s="1" t="str">
        <f>IF(J21="","","turnos/dia")</f>
        <v/>
      </c>
      <c r="Q21" s="1" t="str" cm="1">
        <f t="array" ref="Q21">IF(ISBLANK(INDEX('Infraestruturas Tratamento'!$F$7:$M$26,INT((ROWS($A$1:A20)-1)/8)+1,MOD(ROWS($A$1:A20)-1,8)+1)),"",INDEX('Infraestruturas Tratamento'!$F$7:$M$26,INT((ROWS($A$1:A20)-1)/8)+1,MOD(ROWS($A$1:A20)-1,8)+1))</f>
        <v/>
      </c>
      <c r="R21" s="1" t="str">
        <f>IF(OR('Infraestruturas Tratamento'!$C$28="",'Infraestruturas Tratamento'!$C$28="(máximo 300 carateres)",J21=""),"",'Infraestruturas Tratamento'!$C$28)</f>
        <v/>
      </c>
      <c r="S21" s="1"/>
    </row>
    <row r="22" spans="1:19">
      <c r="A22" s="24" t="str">
        <f>IF(I22="","",IF(OR('Identificação da EG'!$B$7=0,'Identificação da EG'!$B$7=""),"",Capa!$C$10))</f>
        <v/>
      </c>
      <c r="B22" s="24" t="str">
        <f>IF(I22="","",IF(OR('Identificação da EG'!$B$7=0,'Identificação da EG'!$B$7=""),"",'Identificação da EG'!$B$7))</f>
        <v/>
      </c>
      <c r="C22" s="24" t="str">
        <f>IF(I22="","",IF(B22="","",VLOOKUP(B22,Auxiliar!$DK$23:$DL$45,2,0)))</f>
        <v/>
      </c>
      <c r="D22" s="24" t="str">
        <f>IF(I22="","",IF(OR('Identificação da EG'!$B$7=0,'Identificação da EG'!$B$7=""),"","Portugal"))</f>
        <v/>
      </c>
      <c r="E22" s="24" t="str">
        <f>IF(I22="","",'Identificação da EG'!$C$7)</f>
        <v/>
      </c>
      <c r="F22" s="24" t="str">
        <f>IF(I22="","",'Identificação da EG'!$E$7)</f>
        <v/>
      </c>
      <c r="G22" s="24" t="str">
        <f t="shared" si="0"/>
        <v/>
      </c>
      <c r="H22" s="24" t="str">
        <f>IF(I22="","",'Identificação da EG'!$D$7)</f>
        <v/>
      </c>
      <c r="I22" s="1" t="str">
        <f>IF(J22="","",'Infraestruturas Tratamento'!$B$1)</f>
        <v/>
      </c>
      <c r="J22" s="1" t="str">
        <v/>
      </c>
      <c r="K22" s="1" t="str">
        <v/>
      </c>
      <c r="L22" s="1" t="str">
        <v/>
      </c>
      <c r="M22" s="1" t="str">
        <v/>
      </c>
      <c r="N22" s="1"/>
      <c r="O22" s="1" t="str">
        <f>IF(J22="","","Nº dias de trabalho (máximo)")</f>
        <v/>
      </c>
      <c r="P22" s="1" t="str">
        <f>IF(J22="","","dias/ano")</f>
        <v/>
      </c>
      <c r="Q22" s="1" t="str" cm="1">
        <f t="array" ref="Q22">IF(ISBLANK(INDEX('Infraestruturas Tratamento'!$F$7:$M$26,INT((ROWS($A$1:A21)-1)/8)+1,MOD(ROWS($A$1:A21)-1,8)+1)),"",INDEX('Infraestruturas Tratamento'!$F$7:$M$26,INT((ROWS($A$1:A21)-1)/8)+1,MOD(ROWS($A$1:A21)-1,8)+1))</f>
        <v/>
      </c>
      <c r="R22" s="1" t="str">
        <f>IF(OR('Infraestruturas Tratamento'!$C$28="",'Infraestruturas Tratamento'!$C$28="(máximo 300 carateres)",J22=""),"",'Infraestruturas Tratamento'!$C$28)</f>
        <v/>
      </c>
      <c r="S22" s="1"/>
    </row>
    <row r="23" spans="1:19">
      <c r="A23" s="24" t="str">
        <f>IF(I23="","",IF(OR('Identificação da EG'!$B$7=0,'Identificação da EG'!$B$7=""),"",Capa!$C$10))</f>
        <v/>
      </c>
      <c r="B23" s="24" t="str">
        <f>IF(I23="","",IF(OR('Identificação da EG'!$B$7=0,'Identificação da EG'!$B$7=""),"",'Identificação da EG'!$B$7))</f>
        <v/>
      </c>
      <c r="C23" s="24" t="str">
        <f>IF(I23="","",IF(B23="","",VLOOKUP(B23,Auxiliar!$DK$23:$DL$45,2,0)))</f>
        <v/>
      </c>
      <c r="D23" s="24" t="str">
        <f>IF(I23="","",IF(OR('Identificação da EG'!$B$7=0,'Identificação da EG'!$B$7=""),"","Portugal"))</f>
        <v/>
      </c>
      <c r="E23" s="24" t="str">
        <f>IF(I23="","",'Identificação da EG'!$C$7)</f>
        <v/>
      </c>
      <c r="F23" s="24" t="str">
        <f>IF(I23="","",'Identificação da EG'!$E$7)</f>
        <v/>
      </c>
      <c r="G23" s="24" t="str">
        <f t="shared" si="0"/>
        <v/>
      </c>
      <c r="H23" s="24" t="str">
        <f>IF(I23="","",'Identificação da EG'!$D$7)</f>
        <v/>
      </c>
      <c r="I23" s="1" t="str">
        <f>IF(J23="","",'Infraestruturas Tratamento'!$B$1)</f>
        <v/>
      </c>
      <c r="J23" s="1" t="str">
        <v/>
      </c>
      <c r="K23" s="1" t="str">
        <v/>
      </c>
      <c r="L23" s="1" t="str">
        <v/>
      </c>
      <c r="M23" s="1" t="str">
        <v/>
      </c>
      <c r="N23" s="1"/>
      <c r="O23" s="1" t="str">
        <f>IF(J23="","","Nº dias de trabalho (efetivo)")</f>
        <v/>
      </c>
      <c r="P23" s="1" t="str">
        <f>IF(J23="","","dias/ano")</f>
        <v/>
      </c>
      <c r="Q23" s="1" t="str" cm="1">
        <f t="array" ref="Q23">IF(ISBLANK(INDEX('Infraestruturas Tratamento'!$F$7:$M$26,INT((ROWS($A$1:A22)-1)/8)+1,MOD(ROWS($A$1:A22)-1,8)+1)),"",INDEX('Infraestruturas Tratamento'!$F$7:$M$26,INT((ROWS($A$1:A22)-1)/8)+1,MOD(ROWS($A$1:A22)-1,8)+1))</f>
        <v/>
      </c>
      <c r="R23" s="1" t="str">
        <f>IF(OR('Infraestruturas Tratamento'!$C$28="",'Infraestruturas Tratamento'!$C$28="(máximo 300 carateres)",J23=""),"",'Infraestruturas Tratamento'!$C$28)</f>
        <v/>
      </c>
      <c r="S23" s="1"/>
    </row>
    <row r="24" spans="1:19">
      <c r="A24" s="24" t="str">
        <f>IF(I24="","",IF(OR('Identificação da EG'!$B$7=0,'Identificação da EG'!$B$7=""),"",Capa!$C$10))</f>
        <v/>
      </c>
      <c r="B24" s="24" t="str">
        <f>IF(I24="","",IF(OR('Identificação da EG'!$B$7=0,'Identificação da EG'!$B$7=""),"",'Identificação da EG'!$B$7))</f>
        <v/>
      </c>
      <c r="C24" s="24" t="str">
        <f>IF(I24="","",IF(B24="","",VLOOKUP(B24,Auxiliar!$DK$23:$DL$45,2,0)))</f>
        <v/>
      </c>
      <c r="D24" s="24" t="str">
        <f>IF(I24="","",IF(OR('Identificação da EG'!$B$7=0,'Identificação da EG'!$B$7=""),"","Portugal"))</f>
        <v/>
      </c>
      <c r="E24" s="24" t="str">
        <f>IF(I24="","",'Identificação da EG'!$C$7)</f>
        <v/>
      </c>
      <c r="F24" s="24" t="str">
        <f>IF(I24="","",'Identificação da EG'!$E$7)</f>
        <v/>
      </c>
      <c r="G24" s="24" t="str">
        <f t="shared" si="0"/>
        <v/>
      </c>
      <c r="H24" s="24" t="str">
        <f>IF(I24="","",'Identificação da EG'!$D$7)</f>
        <v/>
      </c>
      <c r="I24" s="1" t="str">
        <f>IF(J24="","",'Infraestruturas Tratamento'!$B$1)</f>
        <v/>
      </c>
      <c r="J24" s="1" t="str">
        <v/>
      </c>
      <c r="K24" s="1" t="str">
        <v/>
      </c>
      <c r="L24" s="1" t="str">
        <v/>
      </c>
      <c r="M24" s="1" t="str">
        <v/>
      </c>
      <c r="N24" s="1"/>
      <c r="O24" s="1" t="str">
        <f>IF(J24="","","Capacidade instalação (máximo)")</f>
        <v/>
      </c>
      <c r="P24" s="1" t="str">
        <f>IF(J24="","","toneladas/ano")</f>
        <v/>
      </c>
      <c r="Q24" s="1" t="str" cm="1">
        <f t="array" ref="Q24">IF(ISBLANK(INDEX('Infraestruturas Tratamento'!$F$7:$M$26,INT((ROWS($A$1:A23)-1)/8)+1,MOD(ROWS($A$1:A23)-1,8)+1)),"",INDEX('Infraestruturas Tratamento'!$F$7:$M$26,INT((ROWS($A$1:A23)-1)/8)+1,MOD(ROWS($A$1:A23)-1,8)+1))</f>
        <v/>
      </c>
      <c r="R24" s="1" t="str">
        <f>IF(OR('Infraestruturas Tratamento'!$C$28="",'Infraestruturas Tratamento'!$C$28="(máximo 300 carateres)",J24=""),"",'Infraestruturas Tratamento'!$C$28)</f>
        <v/>
      </c>
      <c r="S24" s="1"/>
    </row>
    <row r="25" spans="1:19">
      <c r="A25" s="24" t="str">
        <f>IF(I25="","",IF(OR('Identificação da EG'!$B$7=0,'Identificação da EG'!$B$7=""),"",Capa!$C$10))</f>
        <v/>
      </c>
      <c r="B25" s="24" t="str">
        <f>IF(I25="","",IF(OR('Identificação da EG'!$B$7=0,'Identificação da EG'!$B$7=""),"",'Identificação da EG'!$B$7))</f>
        <v/>
      </c>
      <c r="C25" s="24" t="str">
        <f>IF(I25="","",IF(B25="","",VLOOKUP(B25,Auxiliar!$DK$23:$DL$45,2,0)))</f>
        <v/>
      </c>
      <c r="D25" s="24" t="str">
        <f>IF(I25="","",IF(OR('Identificação da EG'!$B$7=0,'Identificação da EG'!$B$7=""),"","Portugal"))</f>
        <v/>
      </c>
      <c r="E25" s="24" t="str">
        <f>IF(I25="","",'Identificação da EG'!$C$7)</f>
        <v/>
      </c>
      <c r="F25" s="24" t="str">
        <f>IF(I25="","",'Identificação da EG'!$E$7)</f>
        <v/>
      </c>
      <c r="G25" s="24" t="str">
        <f t="shared" si="0"/>
        <v/>
      </c>
      <c r="H25" s="24" t="str">
        <f>IF(I25="","",'Identificação da EG'!$D$7)</f>
        <v/>
      </c>
      <c r="I25" s="1" t="str">
        <f>IF(J25="","",'Infraestruturas Tratamento'!$B$1)</f>
        <v/>
      </c>
      <c r="J25" s="1" t="str">
        <v/>
      </c>
      <c r="K25" s="1" t="str">
        <v/>
      </c>
      <c r="L25" s="1" t="str">
        <v/>
      </c>
      <c r="M25" s="1" t="str">
        <v/>
      </c>
      <c r="N25" s="1"/>
      <c r="O25" s="1" t="str">
        <f>IF(J25="","","Capacidade instalação (efetivo)")</f>
        <v/>
      </c>
      <c r="P25" s="1" t="str">
        <f>IF(J25="","","toneladas/ano")</f>
        <v/>
      </c>
      <c r="Q25" s="1" t="str" cm="1">
        <f t="array" ref="Q25">IF(ISBLANK(INDEX('Infraestruturas Tratamento'!$F$7:$M$26,INT((ROWS($A$1:A24)-1)/8)+1,MOD(ROWS($A$1:A24)-1,8)+1)),"",INDEX('Infraestruturas Tratamento'!$F$7:$M$26,INT((ROWS($A$1:A24)-1)/8)+1,MOD(ROWS($A$1:A24)-1,8)+1))</f>
        <v/>
      </c>
      <c r="R25" s="1" t="str">
        <f>IF(OR('Infraestruturas Tratamento'!$C$28="",'Infraestruturas Tratamento'!$C$28="(máximo 300 carateres)",J25=""),"",'Infraestruturas Tratamento'!$C$28)</f>
        <v/>
      </c>
      <c r="S25" s="1"/>
    </row>
    <row r="26" spans="1:19">
      <c r="A26" s="24" t="str">
        <f>IF(I26="","",IF(OR('Identificação da EG'!$B$7=0,'Identificação da EG'!$B$7=""),"",Capa!$C$10))</f>
        <v/>
      </c>
      <c r="B26" s="24" t="str">
        <f>IF(I26="","",IF(OR('Identificação da EG'!$B$7=0,'Identificação da EG'!$B$7=""),"",'Identificação da EG'!$B$7))</f>
        <v/>
      </c>
      <c r="C26" s="24" t="str">
        <f>IF(I26="","",IF(B26="","",VLOOKUP(B26,Auxiliar!$DK$23:$DL$45,2,0)))</f>
        <v/>
      </c>
      <c r="D26" s="24" t="str">
        <f>IF(I26="","",IF(OR('Identificação da EG'!$B$7=0,'Identificação da EG'!$B$7=""),"","Portugal"))</f>
        <v/>
      </c>
      <c r="E26" s="24" t="str">
        <f>IF(I26="","",'Identificação da EG'!$C$7)</f>
        <v/>
      </c>
      <c r="F26" s="24" t="str">
        <f>IF(I26="","",'Identificação da EG'!$E$7)</f>
        <v/>
      </c>
      <c r="G26" s="24" t="str">
        <f t="shared" si="0"/>
        <v/>
      </c>
      <c r="H26" s="24" t="str">
        <f>IF(I26="","",'Identificação da EG'!$D$7)</f>
        <v/>
      </c>
      <c r="I26" s="1" t="str">
        <f>IF(J26="","",'Infraestruturas Tratamento'!$B$1)</f>
        <v/>
      </c>
      <c r="J26" s="1" t="str">
        <v/>
      </c>
      <c r="K26" s="1" t="str">
        <v/>
      </c>
      <c r="L26" s="1" t="str">
        <v/>
      </c>
      <c r="M26" s="1" t="str">
        <v/>
      </c>
      <c r="N26" s="1"/>
      <c r="O26" s="1" t="str">
        <f>IF(J26="","","Capacidade")</f>
        <v/>
      </c>
      <c r="P26" s="1" t="str">
        <f>IF(J26="","","toneladas/hora")</f>
        <v/>
      </c>
      <c r="Q26" s="1" t="str" cm="1">
        <f t="array" ref="Q26">IF(ISBLANK(INDEX('Infraestruturas Tratamento'!$F$7:$M$26,INT((ROWS($A$1:A25)-1)/8)+1,MOD(ROWS($A$1:A25)-1,8)+1)),"",INDEX('Infraestruturas Tratamento'!$F$7:$M$26,INT((ROWS($A$1:A25)-1)/8)+1,MOD(ROWS($A$1:A25)-1,8)+1))</f>
        <v/>
      </c>
      <c r="R26" s="1" t="str">
        <f>IF(OR('Infraestruturas Tratamento'!$C$28="",'Infraestruturas Tratamento'!$C$28="(máximo 300 carateres)",J26=""),"",'Infraestruturas Tratamento'!$C$28)</f>
        <v/>
      </c>
      <c r="S26" s="1"/>
    </row>
    <row r="27" spans="1:19">
      <c r="A27" s="24" t="str">
        <f>IF(I27="","",IF(OR('Identificação da EG'!$B$7=0,'Identificação da EG'!$B$7=""),"",Capa!$C$10))</f>
        <v/>
      </c>
      <c r="B27" s="24" t="str">
        <f>IF(I27="","",IF(OR('Identificação da EG'!$B$7=0,'Identificação da EG'!$B$7=""),"",'Identificação da EG'!$B$7))</f>
        <v/>
      </c>
      <c r="C27" s="24" t="str">
        <f>IF(I27="","",IF(B27="","",VLOOKUP(B27,Auxiliar!$DK$23:$DL$45,2,0)))</f>
        <v/>
      </c>
      <c r="D27" s="24" t="str">
        <f>IF(I27="","",IF(OR('Identificação da EG'!$B$7=0,'Identificação da EG'!$B$7=""),"","Portugal"))</f>
        <v/>
      </c>
      <c r="E27" s="24" t="str">
        <f>IF(I27="","",'Identificação da EG'!$C$7)</f>
        <v/>
      </c>
      <c r="F27" s="24" t="str">
        <f>IF(I27="","",'Identificação da EG'!$E$7)</f>
        <v/>
      </c>
      <c r="G27" s="24" t="str">
        <f t="shared" si="0"/>
        <v/>
      </c>
      <c r="H27" s="24" t="str">
        <f>IF(I27="","",'Identificação da EG'!$D$7)</f>
        <v/>
      </c>
      <c r="I27" s="1" t="str">
        <f>IF(J27="","",'Infraestruturas Tratamento'!$B$1)</f>
        <v/>
      </c>
      <c r="J27" s="1" t="str">
        <v/>
      </c>
      <c r="K27" s="1" t="str">
        <v/>
      </c>
      <c r="L27" s="1" t="str">
        <v/>
      </c>
      <c r="M27" s="1" t="str">
        <v/>
      </c>
      <c r="N27" s="1"/>
      <c r="O27" s="1" t="str">
        <f>IF(J27="","","Horas de trabalho")</f>
        <v/>
      </c>
      <c r="P27" s="1" t="str">
        <f>IF(J27="","","horas/dia")</f>
        <v/>
      </c>
      <c r="Q27" s="1" t="str" cm="1">
        <f t="array" ref="Q27">IF(ISBLANK(INDEX('Infraestruturas Tratamento'!$F$7:$M$26,INT((ROWS($A$1:A26)-1)/8)+1,MOD(ROWS($A$1:A26)-1,8)+1)),"",INDEX('Infraestruturas Tratamento'!$F$7:$M$26,INT((ROWS($A$1:A26)-1)/8)+1,MOD(ROWS($A$1:A26)-1,8)+1))</f>
        <v/>
      </c>
      <c r="R27" s="1" t="str">
        <f>IF(OR('Infraestruturas Tratamento'!$C$28="",'Infraestruturas Tratamento'!$C$28="(máximo 300 carateres)",J27=""),"",'Infraestruturas Tratamento'!$C$28)</f>
        <v/>
      </c>
      <c r="S27" s="1"/>
    </row>
    <row r="28" spans="1:19">
      <c r="A28" s="24" t="str">
        <f>IF(I28="","",IF(OR('Identificação da EG'!$B$7=0,'Identificação da EG'!$B$7=""),"",Capa!$C$10))</f>
        <v/>
      </c>
      <c r="B28" s="24" t="str">
        <f>IF(I28="","",IF(OR('Identificação da EG'!$B$7=0,'Identificação da EG'!$B$7=""),"",'Identificação da EG'!$B$7))</f>
        <v/>
      </c>
      <c r="C28" s="24" t="str">
        <f>IF(I28="","",IF(B28="","",VLOOKUP(B28,Auxiliar!$DK$23:$DL$45,2,0)))</f>
        <v/>
      </c>
      <c r="D28" s="24" t="str">
        <f>IF(I28="","",IF(OR('Identificação da EG'!$B$7=0,'Identificação da EG'!$B$7=""),"","Portugal"))</f>
        <v/>
      </c>
      <c r="E28" s="24" t="str">
        <f>IF(I28="","",'Identificação da EG'!$C$7)</f>
        <v/>
      </c>
      <c r="F28" s="24" t="str">
        <f>IF(I28="","",'Identificação da EG'!$E$7)</f>
        <v/>
      </c>
      <c r="G28" s="24" t="str">
        <f t="shared" si="0"/>
        <v/>
      </c>
      <c r="H28" s="24" t="str">
        <f>IF(I28="","",'Identificação da EG'!$D$7)</f>
        <v/>
      </c>
      <c r="I28" s="1" t="str">
        <f>IF(J28="","",'Infraestruturas Tratamento'!$B$1)</f>
        <v/>
      </c>
      <c r="J28" s="1" t="str">
        <v/>
      </c>
      <c r="K28" s="1" t="str">
        <v/>
      </c>
      <c r="L28" s="1" t="str">
        <v/>
      </c>
      <c r="M28" s="1" t="str">
        <v/>
      </c>
      <c r="N28" s="1"/>
      <c r="O28" s="1" t="str">
        <f>IF(J28="","","Nº turnos (máximo)")</f>
        <v/>
      </c>
      <c r="P28" s="1" t="str">
        <f>IF(J28="","","turnos/dia")</f>
        <v/>
      </c>
      <c r="Q28" s="1" t="str" cm="1">
        <f t="array" ref="Q28">IF(ISBLANK(INDEX('Infraestruturas Tratamento'!$F$7:$M$26,INT((ROWS($A$1:A27)-1)/8)+1,MOD(ROWS($A$1:A27)-1,8)+1)),"",INDEX('Infraestruturas Tratamento'!$F$7:$M$26,INT((ROWS($A$1:A27)-1)/8)+1,MOD(ROWS($A$1:A27)-1,8)+1))</f>
        <v/>
      </c>
      <c r="R28" s="1" t="str">
        <f>IF(OR('Infraestruturas Tratamento'!$C$28="",'Infraestruturas Tratamento'!$C$28="(máximo 300 carateres)",J28=""),"",'Infraestruturas Tratamento'!$C$28)</f>
        <v/>
      </c>
      <c r="S28" s="1"/>
    </row>
    <row r="29" spans="1:19">
      <c r="A29" s="24" t="str">
        <f>IF(I29="","",IF(OR('Identificação da EG'!$B$7=0,'Identificação da EG'!$B$7=""),"",Capa!$C$10))</f>
        <v/>
      </c>
      <c r="B29" s="24" t="str">
        <f>IF(I29="","",IF(OR('Identificação da EG'!$B$7=0,'Identificação da EG'!$B$7=""),"",'Identificação da EG'!$B$7))</f>
        <v/>
      </c>
      <c r="C29" s="24" t="str">
        <f>IF(I29="","",IF(B29="","",VLOOKUP(B29,Auxiliar!$DK$23:$DL$45,2,0)))</f>
        <v/>
      </c>
      <c r="D29" s="24" t="str">
        <f>IF(I29="","",IF(OR('Identificação da EG'!$B$7=0,'Identificação da EG'!$B$7=""),"","Portugal"))</f>
        <v/>
      </c>
      <c r="E29" s="24" t="str">
        <f>IF(I29="","",'Identificação da EG'!$C$7)</f>
        <v/>
      </c>
      <c r="F29" s="24" t="str">
        <f>IF(I29="","",'Identificação da EG'!$E$7)</f>
        <v/>
      </c>
      <c r="G29" s="24" t="str">
        <f t="shared" si="0"/>
        <v/>
      </c>
      <c r="H29" s="24" t="str">
        <f>IF(I29="","",'Identificação da EG'!$D$7)</f>
        <v/>
      </c>
      <c r="I29" s="1" t="str">
        <f>IF(J29="","",'Infraestruturas Tratamento'!$B$1)</f>
        <v/>
      </c>
      <c r="J29" s="1" t="str">
        <v/>
      </c>
      <c r="K29" s="1" t="str">
        <v/>
      </c>
      <c r="L29" s="1" t="str">
        <v/>
      </c>
      <c r="M29" s="1" t="str">
        <v/>
      </c>
      <c r="N29" s="1"/>
      <c r="O29" s="1" t="str">
        <f>IF(J29="","","Nº turnos (efetivo)")</f>
        <v/>
      </c>
      <c r="P29" s="1" t="str">
        <f>IF(J29="","","turnos/dia")</f>
        <v/>
      </c>
      <c r="Q29" s="1" t="str" cm="1">
        <f t="array" ref="Q29">IF(ISBLANK(INDEX('Infraestruturas Tratamento'!$F$7:$M$26,INT((ROWS($A$1:A28)-1)/8)+1,MOD(ROWS($A$1:A28)-1,8)+1)),"",INDEX('Infraestruturas Tratamento'!$F$7:$M$26,INT((ROWS($A$1:A28)-1)/8)+1,MOD(ROWS($A$1:A28)-1,8)+1))</f>
        <v/>
      </c>
      <c r="R29" s="1" t="str">
        <f>IF(OR('Infraestruturas Tratamento'!$C$28="",'Infraestruturas Tratamento'!$C$28="(máximo 300 carateres)",J29=""),"",'Infraestruturas Tratamento'!$C$28)</f>
        <v/>
      </c>
      <c r="S29" s="1"/>
    </row>
    <row r="30" spans="1:19">
      <c r="A30" s="24" t="str">
        <f>IF(I30="","",IF(OR('Identificação da EG'!$B$7=0,'Identificação da EG'!$B$7=""),"",Capa!$C$10))</f>
        <v/>
      </c>
      <c r="B30" s="24" t="str">
        <f>IF(I30="","",IF(OR('Identificação da EG'!$B$7=0,'Identificação da EG'!$B$7=""),"",'Identificação da EG'!$B$7))</f>
        <v/>
      </c>
      <c r="C30" s="24" t="str">
        <f>IF(I30="","",IF(B30="","",VLOOKUP(B30,Auxiliar!$DK$23:$DL$45,2,0)))</f>
        <v/>
      </c>
      <c r="D30" s="24" t="str">
        <f>IF(I30="","",IF(OR('Identificação da EG'!$B$7=0,'Identificação da EG'!$B$7=""),"","Portugal"))</f>
        <v/>
      </c>
      <c r="E30" s="24" t="str">
        <f>IF(I30="","",'Identificação da EG'!$C$7)</f>
        <v/>
      </c>
      <c r="F30" s="24" t="str">
        <f>IF(I30="","",'Identificação da EG'!$E$7)</f>
        <v/>
      </c>
      <c r="G30" s="24" t="str">
        <f t="shared" si="0"/>
        <v/>
      </c>
      <c r="H30" s="24" t="str">
        <f>IF(I30="","",'Identificação da EG'!$D$7)</f>
        <v/>
      </c>
      <c r="I30" s="1" t="str">
        <f>IF(J30="","",'Infraestruturas Tratamento'!$B$1)</f>
        <v/>
      </c>
      <c r="J30" s="1" t="str">
        <v/>
      </c>
      <c r="K30" s="1" t="str">
        <v/>
      </c>
      <c r="L30" s="1" t="str">
        <v/>
      </c>
      <c r="M30" s="1" t="str">
        <v/>
      </c>
      <c r="N30" s="1"/>
      <c r="O30" s="1" t="str">
        <f>IF(J30="","","Nº dias de trabalho (máximo)")</f>
        <v/>
      </c>
      <c r="P30" s="1" t="str">
        <f>IF(J30="","","dias/ano")</f>
        <v/>
      </c>
      <c r="Q30" s="1" t="str" cm="1">
        <f t="array" ref="Q30">IF(ISBLANK(INDEX('Infraestruturas Tratamento'!$F$7:$M$26,INT((ROWS($A$1:A29)-1)/8)+1,MOD(ROWS($A$1:A29)-1,8)+1)),"",INDEX('Infraestruturas Tratamento'!$F$7:$M$26,INT((ROWS($A$1:A29)-1)/8)+1,MOD(ROWS($A$1:A29)-1,8)+1))</f>
        <v/>
      </c>
      <c r="R30" s="1" t="str">
        <f>IF(OR('Infraestruturas Tratamento'!$C$28="",'Infraestruturas Tratamento'!$C$28="(máximo 300 carateres)",J30=""),"",'Infraestruturas Tratamento'!$C$28)</f>
        <v/>
      </c>
      <c r="S30" s="1"/>
    </row>
    <row r="31" spans="1:19">
      <c r="A31" s="24" t="str">
        <f>IF(I31="","",IF(OR('Identificação da EG'!$B$7=0,'Identificação da EG'!$B$7=""),"",Capa!$C$10))</f>
        <v/>
      </c>
      <c r="B31" s="24" t="str">
        <f>IF(I31="","",IF(OR('Identificação da EG'!$B$7=0,'Identificação da EG'!$B$7=""),"",'Identificação da EG'!$B$7))</f>
        <v/>
      </c>
      <c r="C31" s="24" t="str">
        <f>IF(I31="","",IF(B31="","",VLOOKUP(B31,Auxiliar!$DK$23:$DL$45,2,0)))</f>
        <v/>
      </c>
      <c r="D31" s="24" t="str">
        <f>IF(I31="","",IF(OR('Identificação da EG'!$B$7=0,'Identificação da EG'!$B$7=""),"","Portugal"))</f>
        <v/>
      </c>
      <c r="E31" s="24" t="str">
        <f>IF(I31="","",'Identificação da EG'!$C$7)</f>
        <v/>
      </c>
      <c r="F31" s="24" t="str">
        <f>IF(I31="","",'Identificação da EG'!$E$7)</f>
        <v/>
      </c>
      <c r="G31" s="24" t="str">
        <f t="shared" si="0"/>
        <v/>
      </c>
      <c r="H31" s="24" t="str">
        <f>IF(I31="","",'Identificação da EG'!$D$7)</f>
        <v/>
      </c>
      <c r="I31" s="1" t="str">
        <f>IF(J31="","",'Infraestruturas Tratamento'!$B$1)</f>
        <v/>
      </c>
      <c r="J31" s="1" t="str">
        <v/>
      </c>
      <c r="K31" s="1" t="str">
        <v/>
      </c>
      <c r="L31" s="1" t="str">
        <v/>
      </c>
      <c r="M31" s="1" t="str">
        <v/>
      </c>
      <c r="N31" s="1"/>
      <c r="O31" s="1" t="str">
        <f>IF(J31="","","Nº dias de trabalho (efetivo)")</f>
        <v/>
      </c>
      <c r="P31" s="1" t="str">
        <f>IF(J31="","","dias/ano")</f>
        <v/>
      </c>
      <c r="Q31" s="1" t="str" cm="1">
        <f t="array" ref="Q31">IF(ISBLANK(INDEX('Infraestruturas Tratamento'!$F$7:$M$26,INT((ROWS($A$1:A30)-1)/8)+1,MOD(ROWS($A$1:A30)-1,8)+1)),"",INDEX('Infraestruturas Tratamento'!$F$7:$M$26,INT((ROWS($A$1:A30)-1)/8)+1,MOD(ROWS($A$1:A30)-1,8)+1))</f>
        <v/>
      </c>
      <c r="R31" s="1" t="str">
        <f>IF(OR('Infraestruturas Tratamento'!$C$28="",'Infraestruturas Tratamento'!$C$28="(máximo 300 carateres)",J31=""),"",'Infraestruturas Tratamento'!$C$28)</f>
        <v/>
      </c>
      <c r="S31" s="1"/>
    </row>
    <row r="32" spans="1:19">
      <c r="A32" s="24" t="str">
        <f>IF(I32="","",IF(OR('Identificação da EG'!$B$7=0,'Identificação da EG'!$B$7=""),"",Capa!$C$10))</f>
        <v/>
      </c>
      <c r="B32" s="24" t="str">
        <f>IF(I32="","",IF(OR('Identificação da EG'!$B$7=0,'Identificação da EG'!$B$7=""),"",'Identificação da EG'!$B$7))</f>
        <v/>
      </c>
      <c r="C32" s="24" t="str">
        <f>IF(I32="","",IF(B32="","",VLOOKUP(B32,Auxiliar!$DK$23:$DL$45,2,0)))</f>
        <v/>
      </c>
      <c r="D32" s="24" t="str">
        <f>IF(I32="","",IF(OR('Identificação da EG'!$B$7=0,'Identificação da EG'!$B$7=""),"","Portugal"))</f>
        <v/>
      </c>
      <c r="E32" s="24" t="str">
        <f>IF(I32="","",'Identificação da EG'!$C$7)</f>
        <v/>
      </c>
      <c r="F32" s="24" t="str">
        <f>IF(I32="","",'Identificação da EG'!$E$7)</f>
        <v/>
      </c>
      <c r="G32" s="24" t="str">
        <f t="shared" si="0"/>
        <v/>
      </c>
      <c r="H32" s="24" t="str">
        <f>IF(I32="","",'Identificação da EG'!$D$7)</f>
        <v/>
      </c>
      <c r="I32" s="1" t="str">
        <f>IF(J32="","",'Infraestruturas Tratamento'!$B$1)</f>
        <v/>
      </c>
      <c r="J32" s="1" t="str">
        <v/>
      </c>
      <c r="K32" s="1" t="str">
        <v/>
      </c>
      <c r="L32" s="1" t="str">
        <v/>
      </c>
      <c r="M32" s="1" t="str">
        <v/>
      </c>
      <c r="N32" s="1"/>
      <c r="O32" s="1" t="str">
        <f>IF(J32="","","Capacidade instalação (máximo)")</f>
        <v/>
      </c>
      <c r="P32" s="1" t="str">
        <f>IF(J32="","","toneladas/ano")</f>
        <v/>
      </c>
      <c r="Q32" s="1" t="str" cm="1">
        <f t="array" ref="Q32">IF(ISBLANK(INDEX('Infraestruturas Tratamento'!$F$7:$M$26,INT((ROWS($A$1:A31)-1)/8)+1,MOD(ROWS($A$1:A31)-1,8)+1)),"",INDEX('Infraestruturas Tratamento'!$F$7:$M$26,INT((ROWS($A$1:A31)-1)/8)+1,MOD(ROWS($A$1:A31)-1,8)+1))</f>
        <v/>
      </c>
      <c r="R32" s="1" t="str">
        <f>IF(OR('Infraestruturas Tratamento'!$C$28="",'Infraestruturas Tratamento'!$C$28="(máximo 300 carateres)",J32=""),"",'Infraestruturas Tratamento'!$C$28)</f>
        <v/>
      </c>
      <c r="S32" s="1"/>
    </row>
    <row r="33" spans="1:19">
      <c r="A33" s="24" t="str">
        <f>IF(I33="","",IF(OR('Identificação da EG'!$B$7=0,'Identificação da EG'!$B$7=""),"",Capa!$C$10))</f>
        <v/>
      </c>
      <c r="B33" s="24" t="str">
        <f>IF(I33="","",IF(OR('Identificação da EG'!$B$7=0,'Identificação da EG'!$B$7=""),"",'Identificação da EG'!$B$7))</f>
        <v/>
      </c>
      <c r="C33" s="24" t="str">
        <f>IF(I33="","",IF(B33="","",VLOOKUP(B33,Auxiliar!$DK$23:$DL$45,2,0)))</f>
        <v/>
      </c>
      <c r="D33" s="24" t="str">
        <f>IF(I33="","",IF(OR('Identificação da EG'!$B$7=0,'Identificação da EG'!$B$7=""),"","Portugal"))</f>
        <v/>
      </c>
      <c r="E33" s="24" t="str">
        <f>IF(I33="","",'Identificação da EG'!$C$7)</f>
        <v/>
      </c>
      <c r="F33" s="24" t="str">
        <f>IF(I33="","",'Identificação da EG'!$E$7)</f>
        <v/>
      </c>
      <c r="G33" s="24" t="str">
        <f t="shared" si="0"/>
        <v/>
      </c>
      <c r="H33" s="24" t="str">
        <f>IF(I33="","",'Identificação da EG'!$D$7)</f>
        <v/>
      </c>
      <c r="I33" s="1" t="str">
        <f>IF(J33="","",'Infraestruturas Tratamento'!$B$1)</f>
        <v/>
      </c>
      <c r="J33" s="1" t="str">
        <v/>
      </c>
      <c r="K33" s="1" t="str">
        <v/>
      </c>
      <c r="L33" s="1" t="str">
        <v/>
      </c>
      <c r="M33" s="1" t="str">
        <v/>
      </c>
      <c r="N33" s="1"/>
      <c r="O33" s="1" t="str">
        <f>IF(J33="","","Capacidade instalação (efetivo)")</f>
        <v/>
      </c>
      <c r="P33" s="1" t="str">
        <f>IF(J33="","","toneladas/ano")</f>
        <v/>
      </c>
      <c r="Q33" s="1" t="str" cm="1">
        <f t="array" ref="Q33">IF(ISBLANK(INDEX('Infraestruturas Tratamento'!$F$7:$M$26,INT((ROWS($A$1:A32)-1)/8)+1,MOD(ROWS($A$1:A32)-1,8)+1)),"",INDEX('Infraestruturas Tratamento'!$F$7:$M$26,INT((ROWS($A$1:A32)-1)/8)+1,MOD(ROWS($A$1:A32)-1,8)+1))</f>
        <v/>
      </c>
      <c r="R33" s="1" t="str">
        <f>IF(OR('Infraestruturas Tratamento'!$C$28="",'Infraestruturas Tratamento'!$C$28="(máximo 300 carateres)",J33=""),"",'Infraestruturas Tratamento'!$C$28)</f>
        <v/>
      </c>
      <c r="S33" s="1"/>
    </row>
    <row r="34" spans="1:19">
      <c r="A34" s="24" t="str">
        <f>IF(I34="","",IF(OR('Identificação da EG'!$B$7=0,'Identificação da EG'!$B$7=""),"",Capa!$C$10))</f>
        <v/>
      </c>
      <c r="B34" s="24" t="str">
        <f>IF(I34="","",IF(OR('Identificação da EG'!$B$7=0,'Identificação da EG'!$B$7=""),"",'Identificação da EG'!$B$7))</f>
        <v/>
      </c>
      <c r="C34" s="24" t="str">
        <f>IF(I34="","",IF(B34="","",VLOOKUP(B34,Auxiliar!$DK$23:$DL$45,2,0)))</f>
        <v/>
      </c>
      <c r="D34" s="24" t="str">
        <f>IF(I34="","",IF(OR('Identificação da EG'!$B$7=0,'Identificação da EG'!$B$7=""),"","Portugal"))</f>
        <v/>
      </c>
      <c r="E34" s="24" t="str">
        <f>IF(I34="","",'Identificação da EG'!$C$7)</f>
        <v/>
      </c>
      <c r="F34" s="24" t="str">
        <f>IF(I34="","",'Identificação da EG'!$E$7)</f>
        <v/>
      </c>
      <c r="G34" s="24" t="str">
        <f t="shared" si="0"/>
        <v/>
      </c>
      <c r="H34" s="24" t="str">
        <f>IF(I34="","",'Identificação da EG'!$D$7)</f>
        <v/>
      </c>
      <c r="I34" s="1" t="str">
        <f>IF(J34="","",'Infraestruturas Tratamento'!$B$1)</f>
        <v/>
      </c>
      <c r="J34" s="1" t="str">
        <v/>
      </c>
      <c r="K34" s="1" t="str">
        <v/>
      </c>
      <c r="L34" s="1" t="str">
        <v/>
      </c>
      <c r="M34" s="1" t="str">
        <v/>
      </c>
      <c r="N34" s="1"/>
      <c r="O34" s="1" t="str">
        <f>IF(J34="","","Capacidade")</f>
        <v/>
      </c>
      <c r="P34" s="1" t="str">
        <f>IF(J34="","","toneladas/hora")</f>
        <v/>
      </c>
      <c r="Q34" s="1" t="str" cm="1">
        <f t="array" ref="Q34">IF(ISBLANK(INDEX('Infraestruturas Tratamento'!$F$7:$M$26,INT((ROWS($A$1:A33)-1)/8)+1,MOD(ROWS($A$1:A33)-1,8)+1)),"",INDEX('Infraestruturas Tratamento'!$F$7:$M$26,INT((ROWS($A$1:A33)-1)/8)+1,MOD(ROWS($A$1:A33)-1,8)+1))</f>
        <v/>
      </c>
      <c r="R34" s="1" t="str">
        <f>IF(OR('Infraestruturas Tratamento'!$C$28="",'Infraestruturas Tratamento'!$C$28="(máximo 300 carateres)",J34=""),"",'Infraestruturas Tratamento'!$C$28)</f>
        <v/>
      </c>
      <c r="S34" s="1"/>
    </row>
    <row r="35" spans="1:19">
      <c r="A35" s="24" t="str">
        <f>IF(I35="","",IF(OR('Identificação da EG'!$B$7=0,'Identificação da EG'!$B$7=""),"",Capa!$C$10))</f>
        <v/>
      </c>
      <c r="B35" s="24" t="str">
        <f>IF(I35="","",IF(OR('Identificação da EG'!$B$7=0,'Identificação da EG'!$B$7=""),"",'Identificação da EG'!$B$7))</f>
        <v/>
      </c>
      <c r="C35" s="24" t="str">
        <f>IF(I35="","",IF(B35="","",VLOOKUP(B35,Auxiliar!$DK$23:$DL$45,2,0)))</f>
        <v/>
      </c>
      <c r="D35" s="24" t="str">
        <f>IF(I35="","",IF(OR('Identificação da EG'!$B$7=0,'Identificação da EG'!$B$7=""),"","Portugal"))</f>
        <v/>
      </c>
      <c r="E35" s="24" t="str">
        <f>IF(I35="","",'Identificação da EG'!$C$7)</f>
        <v/>
      </c>
      <c r="F35" s="24" t="str">
        <f>IF(I35="","",'Identificação da EG'!$E$7)</f>
        <v/>
      </c>
      <c r="G35" s="24" t="str">
        <f t="shared" si="0"/>
        <v/>
      </c>
      <c r="H35" s="24" t="str">
        <f>IF(I35="","",'Identificação da EG'!$D$7)</f>
        <v/>
      </c>
      <c r="I35" s="1" t="str">
        <f>IF(J35="","",'Infraestruturas Tratamento'!$B$1)</f>
        <v/>
      </c>
      <c r="J35" s="1" t="str">
        <v/>
      </c>
      <c r="K35" s="1" t="str">
        <v/>
      </c>
      <c r="L35" s="1" t="str">
        <v/>
      </c>
      <c r="M35" s="1" t="str">
        <v/>
      </c>
      <c r="N35" s="1"/>
      <c r="O35" s="1" t="str">
        <f>IF(J35="","","Horas de trabalho")</f>
        <v/>
      </c>
      <c r="P35" s="1" t="str">
        <f>IF(J35="","","horas/dia")</f>
        <v/>
      </c>
      <c r="Q35" s="1" t="str" cm="1">
        <f t="array" ref="Q35">IF(ISBLANK(INDEX('Infraestruturas Tratamento'!$F$7:$M$26,INT((ROWS($A$1:A34)-1)/8)+1,MOD(ROWS($A$1:A34)-1,8)+1)),"",INDEX('Infraestruturas Tratamento'!$F$7:$M$26,INT((ROWS($A$1:A34)-1)/8)+1,MOD(ROWS($A$1:A34)-1,8)+1))</f>
        <v/>
      </c>
      <c r="R35" s="1" t="str">
        <f>IF(OR('Infraestruturas Tratamento'!$C$28="",'Infraestruturas Tratamento'!$C$28="(máximo 300 carateres)",J35=""),"",'Infraestruturas Tratamento'!$C$28)</f>
        <v/>
      </c>
      <c r="S35" s="1"/>
    </row>
    <row r="36" spans="1:19">
      <c r="A36" s="24" t="str">
        <f>IF(I36="","",IF(OR('Identificação da EG'!$B$7=0,'Identificação da EG'!$B$7=""),"",Capa!$C$10))</f>
        <v/>
      </c>
      <c r="B36" s="24" t="str">
        <f>IF(I36="","",IF(OR('Identificação da EG'!$B$7=0,'Identificação da EG'!$B$7=""),"",'Identificação da EG'!$B$7))</f>
        <v/>
      </c>
      <c r="C36" s="24" t="str">
        <f>IF(I36="","",IF(B36="","",VLOOKUP(B36,Auxiliar!$DK$23:$DL$45,2,0)))</f>
        <v/>
      </c>
      <c r="D36" s="24" t="str">
        <f>IF(I36="","",IF(OR('Identificação da EG'!$B$7=0,'Identificação da EG'!$B$7=""),"","Portugal"))</f>
        <v/>
      </c>
      <c r="E36" s="24" t="str">
        <f>IF(I36="","",'Identificação da EG'!$C$7)</f>
        <v/>
      </c>
      <c r="F36" s="24" t="str">
        <f>IF(I36="","",'Identificação da EG'!$E$7)</f>
        <v/>
      </c>
      <c r="G36" s="24" t="str">
        <f t="shared" si="0"/>
        <v/>
      </c>
      <c r="H36" s="24" t="str">
        <f>IF(I36="","",'Identificação da EG'!$D$7)</f>
        <v/>
      </c>
      <c r="I36" s="1" t="str">
        <f>IF(J36="","",'Infraestruturas Tratamento'!$B$1)</f>
        <v/>
      </c>
      <c r="J36" s="1" t="str">
        <v/>
      </c>
      <c r="K36" s="1" t="str">
        <v/>
      </c>
      <c r="L36" s="1" t="str">
        <v/>
      </c>
      <c r="M36" s="1" t="str">
        <v/>
      </c>
      <c r="N36" s="1"/>
      <c r="O36" s="1" t="str">
        <f>IF(J36="","","Nº turnos (máximo)")</f>
        <v/>
      </c>
      <c r="P36" s="1" t="str">
        <f>IF(J36="","","turnos/dia")</f>
        <v/>
      </c>
      <c r="Q36" s="1" t="str" cm="1">
        <f t="array" ref="Q36">IF(ISBLANK(INDEX('Infraestruturas Tratamento'!$F$7:$M$26,INT((ROWS($A$1:A35)-1)/8)+1,MOD(ROWS($A$1:A35)-1,8)+1)),"",INDEX('Infraestruturas Tratamento'!$F$7:$M$26,INT((ROWS($A$1:A35)-1)/8)+1,MOD(ROWS($A$1:A35)-1,8)+1))</f>
        <v/>
      </c>
      <c r="R36" s="1" t="str">
        <f>IF(OR('Infraestruturas Tratamento'!$C$28="",'Infraestruturas Tratamento'!$C$28="(máximo 300 carateres)",J36=""),"",'Infraestruturas Tratamento'!$C$28)</f>
        <v/>
      </c>
      <c r="S36" s="1"/>
    </row>
    <row r="37" spans="1:19">
      <c r="A37" s="24" t="str">
        <f>IF(I37="","",IF(OR('Identificação da EG'!$B$7=0,'Identificação da EG'!$B$7=""),"",Capa!$C$10))</f>
        <v/>
      </c>
      <c r="B37" s="24" t="str">
        <f>IF(I37="","",IF(OR('Identificação da EG'!$B$7=0,'Identificação da EG'!$B$7=""),"",'Identificação da EG'!$B$7))</f>
        <v/>
      </c>
      <c r="C37" s="24" t="str">
        <f>IF(I37="","",IF(B37="","",VLOOKUP(B37,Auxiliar!$DK$23:$DL$45,2,0)))</f>
        <v/>
      </c>
      <c r="D37" s="24" t="str">
        <f>IF(I37="","",IF(OR('Identificação da EG'!$B$7=0,'Identificação da EG'!$B$7=""),"","Portugal"))</f>
        <v/>
      </c>
      <c r="E37" s="24" t="str">
        <f>IF(I37="","",'Identificação da EG'!$C$7)</f>
        <v/>
      </c>
      <c r="F37" s="24" t="str">
        <f>IF(I37="","",'Identificação da EG'!$E$7)</f>
        <v/>
      </c>
      <c r="G37" s="24" t="str">
        <f t="shared" si="0"/>
        <v/>
      </c>
      <c r="H37" s="24" t="str">
        <f>IF(I37="","",'Identificação da EG'!$D$7)</f>
        <v/>
      </c>
      <c r="I37" s="1" t="str">
        <f>IF(J37="","",'Infraestruturas Tratamento'!$B$1)</f>
        <v/>
      </c>
      <c r="J37" s="1" t="str">
        <v/>
      </c>
      <c r="K37" s="1" t="str">
        <v/>
      </c>
      <c r="L37" s="1" t="str">
        <v/>
      </c>
      <c r="M37" s="1" t="str">
        <v/>
      </c>
      <c r="N37" s="1"/>
      <c r="O37" s="1" t="str">
        <f>IF(J37="","","Nº turnos (efetivo)")</f>
        <v/>
      </c>
      <c r="P37" s="1" t="str">
        <f>IF(J37="","","turnos/dia")</f>
        <v/>
      </c>
      <c r="Q37" s="1" t="str" cm="1">
        <f t="array" ref="Q37">IF(ISBLANK(INDEX('Infraestruturas Tratamento'!$F$7:$M$26,INT((ROWS($A$1:A36)-1)/8)+1,MOD(ROWS($A$1:A36)-1,8)+1)),"",INDEX('Infraestruturas Tratamento'!$F$7:$M$26,INT((ROWS($A$1:A36)-1)/8)+1,MOD(ROWS($A$1:A36)-1,8)+1))</f>
        <v/>
      </c>
      <c r="R37" s="1" t="str">
        <f>IF(OR('Infraestruturas Tratamento'!$C$28="",'Infraestruturas Tratamento'!$C$28="(máximo 300 carateres)",J37=""),"",'Infraestruturas Tratamento'!$C$28)</f>
        <v/>
      </c>
      <c r="S37" s="1"/>
    </row>
    <row r="38" spans="1:19">
      <c r="A38" s="24" t="str">
        <f>IF(I38="","",IF(OR('Identificação da EG'!$B$7=0,'Identificação da EG'!$B$7=""),"",Capa!$C$10))</f>
        <v/>
      </c>
      <c r="B38" s="24" t="str">
        <f>IF(I38="","",IF(OR('Identificação da EG'!$B$7=0,'Identificação da EG'!$B$7=""),"",'Identificação da EG'!$B$7))</f>
        <v/>
      </c>
      <c r="C38" s="24" t="str">
        <f>IF(I38="","",IF(B38="","",VLOOKUP(B38,Auxiliar!$DK$23:$DL$45,2,0)))</f>
        <v/>
      </c>
      <c r="D38" s="24" t="str">
        <f>IF(I38="","",IF(OR('Identificação da EG'!$B$7=0,'Identificação da EG'!$B$7=""),"","Portugal"))</f>
        <v/>
      </c>
      <c r="E38" s="24" t="str">
        <f>IF(I38="","",'Identificação da EG'!$C$7)</f>
        <v/>
      </c>
      <c r="F38" s="24" t="str">
        <f>IF(I38="","",'Identificação da EG'!$E$7)</f>
        <v/>
      </c>
      <c r="G38" s="24" t="str">
        <f t="shared" si="0"/>
        <v/>
      </c>
      <c r="H38" s="24" t="str">
        <f>IF(I38="","",'Identificação da EG'!$D$7)</f>
        <v/>
      </c>
      <c r="I38" s="1" t="str">
        <f>IF(J38="","",'Infraestruturas Tratamento'!$B$1)</f>
        <v/>
      </c>
      <c r="J38" s="1" t="str">
        <v/>
      </c>
      <c r="K38" s="1" t="str">
        <v/>
      </c>
      <c r="L38" s="1" t="str">
        <v/>
      </c>
      <c r="M38" s="1" t="str">
        <v/>
      </c>
      <c r="N38" s="1"/>
      <c r="O38" s="1" t="str">
        <f>IF(J38="","","Nº dias de trabalho (máximo)")</f>
        <v/>
      </c>
      <c r="P38" s="1" t="str">
        <f>IF(J38="","","dias/ano")</f>
        <v/>
      </c>
      <c r="Q38" s="1" t="str" cm="1">
        <f t="array" ref="Q38">IF(ISBLANK(INDEX('Infraestruturas Tratamento'!$F$7:$M$26,INT((ROWS($A$1:A37)-1)/8)+1,MOD(ROWS($A$1:A37)-1,8)+1)),"",INDEX('Infraestruturas Tratamento'!$F$7:$M$26,INT((ROWS($A$1:A37)-1)/8)+1,MOD(ROWS($A$1:A37)-1,8)+1))</f>
        <v/>
      </c>
      <c r="R38" s="1" t="str">
        <f>IF(OR('Infraestruturas Tratamento'!$C$28="",'Infraestruturas Tratamento'!$C$28="(máximo 300 carateres)",J38=""),"",'Infraestruturas Tratamento'!$C$28)</f>
        <v/>
      </c>
      <c r="S38" s="1"/>
    </row>
    <row r="39" spans="1:19">
      <c r="A39" s="24" t="str">
        <f>IF(I39="","",IF(OR('Identificação da EG'!$B$7=0,'Identificação da EG'!$B$7=""),"",Capa!$C$10))</f>
        <v/>
      </c>
      <c r="B39" s="24" t="str">
        <f>IF(I39="","",IF(OR('Identificação da EG'!$B$7=0,'Identificação da EG'!$B$7=""),"",'Identificação da EG'!$B$7))</f>
        <v/>
      </c>
      <c r="C39" s="24" t="str">
        <f>IF(I39="","",IF(B39="","",VLOOKUP(B39,Auxiliar!$DK$23:$DL$45,2,0)))</f>
        <v/>
      </c>
      <c r="D39" s="24" t="str">
        <f>IF(I39="","",IF(OR('Identificação da EG'!$B$7=0,'Identificação da EG'!$B$7=""),"","Portugal"))</f>
        <v/>
      </c>
      <c r="E39" s="24" t="str">
        <f>IF(I39="","",'Identificação da EG'!$C$7)</f>
        <v/>
      </c>
      <c r="F39" s="24" t="str">
        <f>IF(I39="","",'Identificação da EG'!$E$7)</f>
        <v/>
      </c>
      <c r="G39" s="24" t="str">
        <f t="shared" si="0"/>
        <v/>
      </c>
      <c r="H39" s="24" t="str">
        <f>IF(I39="","",'Identificação da EG'!$D$7)</f>
        <v/>
      </c>
      <c r="I39" s="1" t="str">
        <f>IF(J39="","",'Infraestruturas Tratamento'!$B$1)</f>
        <v/>
      </c>
      <c r="J39" s="1" t="str">
        <v/>
      </c>
      <c r="K39" s="1" t="str">
        <v/>
      </c>
      <c r="L39" s="1" t="str">
        <v/>
      </c>
      <c r="M39" s="1" t="str">
        <v/>
      </c>
      <c r="N39" s="1"/>
      <c r="O39" s="1" t="str">
        <f>IF(J39="","","Nº dias de trabalho (efetivo)")</f>
        <v/>
      </c>
      <c r="P39" s="1" t="str">
        <f>IF(J39="","","dias/ano")</f>
        <v/>
      </c>
      <c r="Q39" s="1" t="str" cm="1">
        <f t="array" ref="Q39">IF(ISBLANK(INDEX('Infraestruturas Tratamento'!$F$7:$M$26,INT((ROWS($A$1:A38)-1)/8)+1,MOD(ROWS($A$1:A38)-1,8)+1)),"",INDEX('Infraestruturas Tratamento'!$F$7:$M$26,INT((ROWS($A$1:A38)-1)/8)+1,MOD(ROWS($A$1:A38)-1,8)+1))</f>
        <v/>
      </c>
      <c r="R39" s="1" t="str">
        <f>IF(OR('Infraestruturas Tratamento'!$C$28="",'Infraestruturas Tratamento'!$C$28="(máximo 300 carateres)",J39=""),"",'Infraestruturas Tratamento'!$C$28)</f>
        <v/>
      </c>
      <c r="S39" s="1"/>
    </row>
    <row r="40" spans="1:19">
      <c r="A40" s="24" t="str">
        <f>IF(I40="","",IF(OR('Identificação da EG'!$B$7=0,'Identificação da EG'!$B$7=""),"",Capa!$C$10))</f>
        <v/>
      </c>
      <c r="B40" s="24" t="str">
        <f>IF(I40="","",IF(OR('Identificação da EG'!$B$7=0,'Identificação da EG'!$B$7=""),"",'Identificação da EG'!$B$7))</f>
        <v/>
      </c>
      <c r="C40" s="24" t="str">
        <f>IF(I40="","",IF(B40="","",VLOOKUP(B40,Auxiliar!$DK$23:$DL$45,2,0)))</f>
        <v/>
      </c>
      <c r="D40" s="24" t="str">
        <f>IF(I40="","",IF(OR('Identificação da EG'!$B$7=0,'Identificação da EG'!$B$7=""),"","Portugal"))</f>
        <v/>
      </c>
      <c r="E40" s="24" t="str">
        <f>IF(I40="","",'Identificação da EG'!$C$7)</f>
        <v/>
      </c>
      <c r="F40" s="24" t="str">
        <f>IF(I40="","",'Identificação da EG'!$E$7)</f>
        <v/>
      </c>
      <c r="G40" s="24" t="str">
        <f t="shared" si="0"/>
        <v/>
      </c>
      <c r="H40" s="24" t="str">
        <f>IF(I40="","",'Identificação da EG'!$D$7)</f>
        <v/>
      </c>
      <c r="I40" s="1" t="str">
        <f>IF(J40="","",'Infraestruturas Tratamento'!$B$1)</f>
        <v/>
      </c>
      <c r="J40" s="1" t="str">
        <v/>
      </c>
      <c r="K40" s="1" t="str">
        <v/>
      </c>
      <c r="L40" s="1" t="str">
        <v/>
      </c>
      <c r="M40" s="1" t="str">
        <v/>
      </c>
      <c r="N40" s="1"/>
      <c r="O40" s="1" t="str">
        <f>IF(J40="","","Capacidade instalação (máximo)")</f>
        <v/>
      </c>
      <c r="P40" s="1" t="str">
        <f>IF(J40="","","toneladas/ano")</f>
        <v/>
      </c>
      <c r="Q40" s="1" t="str" cm="1">
        <f t="array" ref="Q40">IF(ISBLANK(INDEX('Infraestruturas Tratamento'!$F$7:$M$26,INT((ROWS($A$1:A39)-1)/8)+1,MOD(ROWS($A$1:A39)-1,8)+1)),"",INDEX('Infraestruturas Tratamento'!$F$7:$M$26,INT((ROWS($A$1:A39)-1)/8)+1,MOD(ROWS($A$1:A39)-1,8)+1))</f>
        <v/>
      </c>
      <c r="R40" s="1" t="str">
        <f>IF(OR('Infraestruturas Tratamento'!$C$28="",'Infraestruturas Tratamento'!$C$28="(máximo 300 carateres)",J40=""),"",'Infraestruturas Tratamento'!$C$28)</f>
        <v/>
      </c>
      <c r="S40" s="1"/>
    </row>
    <row r="41" spans="1:19">
      <c r="A41" s="24" t="str">
        <f>IF(I41="","",IF(OR('Identificação da EG'!$B$7=0,'Identificação da EG'!$B$7=""),"",Capa!$C$10))</f>
        <v/>
      </c>
      <c r="B41" s="24" t="str">
        <f>IF(I41="","",IF(OR('Identificação da EG'!$B$7=0,'Identificação da EG'!$B$7=""),"",'Identificação da EG'!$B$7))</f>
        <v/>
      </c>
      <c r="C41" s="24" t="str">
        <f>IF(I41="","",IF(B41="","",VLOOKUP(B41,Auxiliar!$DK$23:$DL$45,2,0)))</f>
        <v/>
      </c>
      <c r="D41" s="24" t="str">
        <f>IF(I41="","",IF(OR('Identificação da EG'!$B$7=0,'Identificação da EG'!$B$7=""),"","Portugal"))</f>
        <v/>
      </c>
      <c r="E41" s="24" t="str">
        <f>IF(I41="","",'Identificação da EG'!$C$7)</f>
        <v/>
      </c>
      <c r="F41" s="24" t="str">
        <f>IF(I41="","",'Identificação da EG'!$E$7)</f>
        <v/>
      </c>
      <c r="G41" s="24" t="str">
        <f t="shared" si="0"/>
        <v/>
      </c>
      <c r="H41" s="24" t="str">
        <f>IF(I41="","",'Identificação da EG'!$D$7)</f>
        <v/>
      </c>
      <c r="I41" s="1" t="str">
        <f>IF(J41="","",'Infraestruturas Tratamento'!$B$1)</f>
        <v/>
      </c>
      <c r="J41" s="1" t="str">
        <v/>
      </c>
      <c r="K41" s="1" t="str">
        <v/>
      </c>
      <c r="L41" s="1" t="str">
        <v/>
      </c>
      <c r="M41" s="1" t="str">
        <v/>
      </c>
      <c r="N41" s="1"/>
      <c r="O41" s="1" t="str">
        <f>IF(J41="","","Capacidade instalação (efetivo)")</f>
        <v/>
      </c>
      <c r="P41" s="1" t="str">
        <f>IF(J41="","","toneladas/ano")</f>
        <v/>
      </c>
      <c r="Q41" s="1" t="str" cm="1">
        <f t="array" ref="Q41">IF(ISBLANK(INDEX('Infraestruturas Tratamento'!$F$7:$M$26,INT((ROWS($A$1:A40)-1)/8)+1,MOD(ROWS($A$1:A40)-1,8)+1)),"",INDEX('Infraestruturas Tratamento'!$F$7:$M$26,INT((ROWS($A$1:A40)-1)/8)+1,MOD(ROWS($A$1:A40)-1,8)+1))</f>
        <v/>
      </c>
      <c r="R41" s="1" t="str">
        <f>IF(OR('Infraestruturas Tratamento'!$C$28="",'Infraestruturas Tratamento'!$C$28="(máximo 300 carateres)",J41=""),"",'Infraestruturas Tratamento'!$C$28)</f>
        <v/>
      </c>
      <c r="S41" s="1"/>
    </row>
    <row r="42" spans="1:19">
      <c r="A42" s="24" t="str">
        <f>IF(I42="","",IF(OR('Identificação da EG'!$B$7=0,'Identificação da EG'!$B$7=""),"",Capa!$C$10))</f>
        <v/>
      </c>
      <c r="B42" s="24" t="str">
        <f>IF(I42="","",IF(OR('Identificação da EG'!$B$7=0,'Identificação da EG'!$B$7=""),"",'Identificação da EG'!$B$7))</f>
        <v/>
      </c>
      <c r="C42" s="24" t="str">
        <f>IF(I42="","",IF(B42="","",VLOOKUP(B42,Auxiliar!$DK$23:$DL$45,2,0)))</f>
        <v/>
      </c>
      <c r="D42" s="24" t="str">
        <f>IF(I42="","",IF(OR('Identificação da EG'!$B$7=0,'Identificação da EG'!$B$7=""),"","Portugal"))</f>
        <v/>
      </c>
      <c r="E42" s="24" t="str">
        <f>IF(I42="","",'Identificação da EG'!$C$7)</f>
        <v/>
      </c>
      <c r="F42" s="24" t="str">
        <f>IF(I42="","",'Identificação da EG'!$E$7)</f>
        <v/>
      </c>
      <c r="G42" s="24" t="str">
        <f t="shared" si="0"/>
        <v/>
      </c>
      <c r="H42" s="24" t="str">
        <f>IF(I42="","",'Identificação da EG'!$D$7)</f>
        <v/>
      </c>
      <c r="I42" s="1" t="str">
        <f>IF(J42="","",'Infraestruturas Tratamento'!$B$1)</f>
        <v/>
      </c>
      <c r="J42" s="1" t="str">
        <v/>
      </c>
      <c r="K42" s="1" t="str">
        <v/>
      </c>
      <c r="L42" s="1" t="str">
        <v/>
      </c>
      <c r="M42" s="1" t="str">
        <v/>
      </c>
      <c r="N42" s="1"/>
      <c r="O42" s="1" t="str">
        <f>IF(J42="","","Capacidade")</f>
        <v/>
      </c>
      <c r="P42" s="1" t="str">
        <f>IF(J42="","","toneladas/hora")</f>
        <v/>
      </c>
      <c r="Q42" s="1" t="str" cm="1">
        <f t="array" ref="Q42">IF(ISBLANK(INDEX('Infraestruturas Tratamento'!$F$7:$M$26,INT((ROWS($A$1:A41)-1)/8)+1,MOD(ROWS($A$1:A41)-1,8)+1)),"",INDEX('Infraestruturas Tratamento'!$F$7:$M$26,INT((ROWS($A$1:A41)-1)/8)+1,MOD(ROWS($A$1:A41)-1,8)+1))</f>
        <v/>
      </c>
      <c r="R42" s="1" t="str">
        <f>IF(OR('Infraestruturas Tratamento'!$C$28="",'Infraestruturas Tratamento'!$C$28="(máximo 300 carateres)",J42=""),"",'Infraestruturas Tratamento'!$C$28)</f>
        <v/>
      </c>
      <c r="S42" s="1"/>
    </row>
    <row r="43" spans="1:19">
      <c r="A43" s="24" t="str">
        <f>IF(I43="","",IF(OR('Identificação da EG'!$B$7=0,'Identificação da EG'!$B$7=""),"",Capa!$C$10))</f>
        <v/>
      </c>
      <c r="B43" s="24" t="str">
        <f>IF(I43="","",IF(OR('Identificação da EG'!$B$7=0,'Identificação da EG'!$B$7=""),"",'Identificação da EG'!$B$7))</f>
        <v/>
      </c>
      <c r="C43" s="24" t="str">
        <f>IF(I43="","",IF(B43="","",VLOOKUP(B43,Auxiliar!$DK$23:$DL$45,2,0)))</f>
        <v/>
      </c>
      <c r="D43" s="24" t="str">
        <f>IF(I43="","",IF(OR('Identificação da EG'!$B$7=0,'Identificação da EG'!$B$7=""),"","Portugal"))</f>
        <v/>
      </c>
      <c r="E43" s="24" t="str">
        <f>IF(I43="","",'Identificação da EG'!$C$7)</f>
        <v/>
      </c>
      <c r="F43" s="24" t="str">
        <f>IF(I43="","",'Identificação da EG'!$E$7)</f>
        <v/>
      </c>
      <c r="G43" s="24" t="str">
        <f t="shared" si="0"/>
        <v/>
      </c>
      <c r="H43" s="24" t="str">
        <f>IF(I43="","",'Identificação da EG'!$D$7)</f>
        <v/>
      </c>
      <c r="I43" s="1" t="str">
        <f>IF(J43="","",'Infraestruturas Tratamento'!$B$1)</f>
        <v/>
      </c>
      <c r="J43" s="1" t="str">
        <v/>
      </c>
      <c r="K43" s="1" t="str">
        <v/>
      </c>
      <c r="L43" s="1" t="str">
        <v/>
      </c>
      <c r="M43" s="1" t="str">
        <v/>
      </c>
      <c r="N43" s="1"/>
      <c r="O43" s="1" t="str">
        <f>IF(J43="","","Horas de trabalho")</f>
        <v/>
      </c>
      <c r="P43" s="1" t="str">
        <f>IF(J43="","","horas/dia")</f>
        <v/>
      </c>
      <c r="Q43" s="1" t="str" cm="1">
        <f t="array" ref="Q43">IF(ISBLANK(INDEX('Infraestruturas Tratamento'!$F$7:$M$26,INT((ROWS($A$1:A42)-1)/8)+1,MOD(ROWS($A$1:A42)-1,8)+1)),"",INDEX('Infraestruturas Tratamento'!$F$7:$M$26,INT((ROWS($A$1:A42)-1)/8)+1,MOD(ROWS($A$1:A42)-1,8)+1))</f>
        <v/>
      </c>
      <c r="R43" s="1" t="str">
        <f>IF(OR('Infraestruturas Tratamento'!$C$28="",'Infraestruturas Tratamento'!$C$28="(máximo 300 carateres)",J43=""),"",'Infraestruturas Tratamento'!$C$28)</f>
        <v/>
      </c>
      <c r="S43" s="1"/>
    </row>
    <row r="44" spans="1:19">
      <c r="A44" s="24" t="str">
        <f>IF(I44="","",IF(OR('Identificação da EG'!$B$7=0,'Identificação da EG'!$B$7=""),"",Capa!$C$10))</f>
        <v/>
      </c>
      <c r="B44" s="24" t="str">
        <f>IF(I44="","",IF(OR('Identificação da EG'!$B$7=0,'Identificação da EG'!$B$7=""),"",'Identificação da EG'!$B$7))</f>
        <v/>
      </c>
      <c r="C44" s="24" t="str">
        <f>IF(I44="","",IF(B44="","",VLOOKUP(B44,Auxiliar!$DK$23:$DL$45,2,0)))</f>
        <v/>
      </c>
      <c r="D44" s="24" t="str">
        <f>IF(I44="","",IF(OR('Identificação da EG'!$B$7=0,'Identificação da EG'!$B$7=""),"","Portugal"))</f>
        <v/>
      </c>
      <c r="E44" s="24" t="str">
        <f>IF(I44="","",'Identificação da EG'!$C$7)</f>
        <v/>
      </c>
      <c r="F44" s="24" t="str">
        <f>IF(I44="","",'Identificação da EG'!$E$7)</f>
        <v/>
      </c>
      <c r="G44" s="24" t="str">
        <f t="shared" si="0"/>
        <v/>
      </c>
      <c r="H44" s="24" t="str">
        <f>IF(I44="","",'Identificação da EG'!$D$7)</f>
        <v/>
      </c>
      <c r="I44" s="1" t="str">
        <f>IF(J44="","",'Infraestruturas Tratamento'!$B$1)</f>
        <v/>
      </c>
      <c r="J44" s="1" t="str">
        <v/>
      </c>
      <c r="K44" s="1" t="str">
        <v/>
      </c>
      <c r="L44" s="1" t="str">
        <v/>
      </c>
      <c r="M44" s="1" t="str">
        <v/>
      </c>
      <c r="N44" s="1"/>
      <c r="O44" s="1" t="str">
        <f>IF(J44="","","Nº turnos (máximo)")</f>
        <v/>
      </c>
      <c r="P44" s="1" t="str">
        <f>IF(J44="","","turnos/dia")</f>
        <v/>
      </c>
      <c r="Q44" s="1" t="str" cm="1">
        <f t="array" ref="Q44">IF(ISBLANK(INDEX('Infraestruturas Tratamento'!$F$7:$M$26,INT((ROWS($A$1:A43)-1)/8)+1,MOD(ROWS($A$1:A43)-1,8)+1)),"",INDEX('Infraestruturas Tratamento'!$F$7:$M$26,INT((ROWS($A$1:A43)-1)/8)+1,MOD(ROWS($A$1:A43)-1,8)+1))</f>
        <v/>
      </c>
      <c r="R44" s="1" t="str">
        <f>IF(OR('Infraestruturas Tratamento'!$C$28="",'Infraestruturas Tratamento'!$C$28="(máximo 300 carateres)",J44=""),"",'Infraestruturas Tratamento'!$C$28)</f>
        <v/>
      </c>
      <c r="S44" s="1"/>
    </row>
    <row r="45" spans="1:19">
      <c r="A45" s="24" t="str">
        <f>IF(I45="","",IF(OR('Identificação da EG'!$B$7=0,'Identificação da EG'!$B$7=""),"",Capa!$C$10))</f>
        <v/>
      </c>
      <c r="B45" s="24" t="str">
        <f>IF(I45="","",IF(OR('Identificação da EG'!$B$7=0,'Identificação da EG'!$B$7=""),"",'Identificação da EG'!$B$7))</f>
        <v/>
      </c>
      <c r="C45" s="24" t="str">
        <f>IF(I45="","",IF(B45="","",VLOOKUP(B45,Auxiliar!$DK$23:$DL$45,2,0)))</f>
        <v/>
      </c>
      <c r="D45" s="24" t="str">
        <f>IF(I45="","",IF(OR('Identificação da EG'!$B$7=0,'Identificação da EG'!$B$7=""),"","Portugal"))</f>
        <v/>
      </c>
      <c r="E45" s="24" t="str">
        <f>IF(I45="","",'Identificação da EG'!$C$7)</f>
        <v/>
      </c>
      <c r="F45" s="24" t="str">
        <f>IF(I45="","",'Identificação da EG'!$E$7)</f>
        <v/>
      </c>
      <c r="G45" s="24" t="str">
        <f t="shared" si="0"/>
        <v/>
      </c>
      <c r="H45" s="24" t="str">
        <f>IF(I45="","",'Identificação da EG'!$D$7)</f>
        <v/>
      </c>
      <c r="I45" s="1" t="str">
        <f>IF(J45="","",'Infraestruturas Tratamento'!$B$1)</f>
        <v/>
      </c>
      <c r="J45" s="1" t="str">
        <v/>
      </c>
      <c r="K45" s="1" t="str">
        <v/>
      </c>
      <c r="L45" s="1" t="str">
        <v/>
      </c>
      <c r="M45" s="1" t="str">
        <v/>
      </c>
      <c r="N45" s="1"/>
      <c r="O45" s="1" t="str">
        <f>IF(J45="","","Nº turnos (efetivo)")</f>
        <v/>
      </c>
      <c r="P45" s="1" t="str">
        <f>IF(J45="","","turnos/dia")</f>
        <v/>
      </c>
      <c r="Q45" s="1" t="str" cm="1">
        <f t="array" ref="Q45">IF(ISBLANK(INDEX('Infraestruturas Tratamento'!$F$7:$M$26,INT((ROWS($A$1:A44)-1)/8)+1,MOD(ROWS($A$1:A44)-1,8)+1)),"",INDEX('Infraestruturas Tratamento'!$F$7:$M$26,INT((ROWS($A$1:A44)-1)/8)+1,MOD(ROWS($A$1:A44)-1,8)+1))</f>
        <v/>
      </c>
      <c r="R45" s="1" t="str">
        <f>IF(OR('Infraestruturas Tratamento'!$C$28="",'Infraestruturas Tratamento'!$C$28="(máximo 300 carateres)",J45=""),"",'Infraestruturas Tratamento'!$C$28)</f>
        <v/>
      </c>
      <c r="S45" s="1"/>
    </row>
    <row r="46" spans="1:19">
      <c r="A46" s="24" t="str">
        <f>IF(I46="","",IF(OR('Identificação da EG'!$B$7=0,'Identificação da EG'!$B$7=""),"",Capa!$C$10))</f>
        <v/>
      </c>
      <c r="B46" s="24" t="str">
        <f>IF(I46="","",IF(OR('Identificação da EG'!$B$7=0,'Identificação da EG'!$B$7=""),"",'Identificação da EG'!$B$7))</f>
        <v/>
      </c>
      <c r="C46" s="24" t="str">
        <f>IF(I46="","",IF(B46="","",VLOOKUP(B46,Auxiliar!$DK$23:$DL$45,2,0)))</f>
        <v/>
      </c>
      <c r="D46" s="24" t="str">
        <f>IF(I46="","",IF(OR('Identificação da EG'!$B$7=0,'Identificação da EG'!$B$7=""),"","Portugal"))</f>
        <v/>
      </c>
      <c r="E46" s="24" t="str">
        <f>IF(I46="","",'Identificação da EG'!$C$7)</f>
        <v/>
      </c>
      <c r="F46" s="24" t="str">
        <f>IF(I46="","",'Identificação da EG'!$E$7)</f>
        <v/>
      </c>
      <c r="G46" s="24" t="str">
        <f t="shared" si="0"/>
        <v/>
      </c>
      <c r="H46" s="24" t="str">
        <f>IF(I46="","",'Identificação da EG'!$D$7)</f>
        <v/>
      </c>
      <c r="I46" s="1" t="str">
        <f>IF(J46="","",'Infraestruturas Tratamento'!$B$1)</f>
        <v/>
      </c>
      <c r="J46" s="1" t="str">
        <v/>
      </c>
      <c r="K46" s="1" t="str">
        <v/>
      </c>
      <c r="L46" s="1" t="str">
        <v/>
      </c>
      <c r="M46" s="1" t="str">
        <v/>
      </c>
      <c r="N46" s="1"/>
      <c r="O46" s="1" t="str">
        <f>IF(J46="","","Nº dias de trabalho (máximo)")</f>
        <v/>
      </c>
      <c r="P46" s="1" t="str">
        <f>IF(J46="","","dias/ano")</f>
        <v/>
      </c>
      <c r="Q46" s="1" t="str" cm="1">
        <f t="array" ref="Q46">IF(ISBLANK(INDEX('Infraestruturas Tratamento'!$F$7:$M$26,INT((ROWS($A$1:A45)-1)/8)+1,MOD(ROWS($A$1:A45)-1,8)+1)),"",INDEX('Infraestruturas Tratamento'!$F$7:$M$26,INT((ROWS($A$1:A45)-1)/8)+1,MOD(ROWS($A$1:A45)-1,8)+1))</f>
        <v/>
      </c>
      <c r="R46" s="1" t="str">
        <f>IF(OR('Infraestruturas Tratamento'!$C$28="",'Infraestruturas Tratamento'!$C$28="(máximo 300 carateres)",J46=""),"",'Infraestruturas Tratamento'!$C$28)</f>
        <v/>
      </c>
      <c r="S46" s="1"/>
    </row>
    <row r="47" spans="1:19">
      <c r="A47" s="24" t="str">
        <f>IF(I47="","",IF(OR('Identificação da EG'!$B$7=0,'Identificação da EG'!$B$7=""),"",Capa!$C$10))</f>
        <v/>
      </c>
      <c r="B47" s="24" t="str">
        <f>IF(I47="","",IF(OR('Identificação da EG'!$B$7=0,'Identificação da EG'!$B$7=""),"",'Identificação da EG'!$B$7))</f>
        <v/>
      </c>
      <c r="C47" s="24" t="str">
        <f>IF(I47="","",IF(B47="","",VLOOKUP(B47,Auxiliar!$DK$23:$DL$45,2,0)))</f>
        <v/>
      </c>
      <c r="D47" s="24" t="str">
        <f>IF(I47="","",IF(OR('Identificação da EG'!$B$7=0,'Identificação da EG'!$B$7=""),"","Portugal"))</f>
        <v/>
      </c>
      <c r="E47" s="24" t="str">
        <f>IF(I47="","",'Identificação da EG'!$C$7)</f>
        <v/>
      </c>
      <c r="F47" s="24" t="str">
        <f>IF(I47="","",'Identificação da EG'!$E$7)</f>
        <v/>
      </c>
      <c r="G47" s="24" t="str">
        <f t="shared" si="0"/>
        <v/>
      </c>
      <c r="H47" s="24" t="str">
        <f>IF(I47="","",'Identificação da EG'!$D$7)</f>
        <v/>
      </c>
      <c r="I47" s="1" t="str">
        <f>IF(J47="","",'Infraestruturas Tratamento'!$B$1)</f>
        <v/>
      </c>
      <c r="J47" s="1" t="str">
        <v/>
      </c>
      <c r="K47" s="1" t="str">
        <v/>
      </c>
      <c r="L47" s="1" t="str">
        <v/>
      </c>
      <c r="M47" s="1" t="str">
        <v/>
      </c>
      <c r="N47" s="1"/>
      <c r="O47" s="1" t="str">
        <f>IF(J47="","","Nº dias de trabalho (efetivo)")</f>
        <v/>
      </c>
      <c r="P47" s="1" t="str">
        <f>IF(J47="","","dias/ano")</f>
        <v/>
      </c>
      <c r="Q47" s="1" t="str" cm="1">
        <f t="array" ref="Q47">IF(ISBLANK(INDEX('Infraestruturas Tratamento'!$F$7:$M$26,INT((ROWS($A$1:A46)-1)/8)+1,MOD(ROWS($A$1:A46)-1,8)+1)),"",INDEX('Infraestruturas Tratamento'!$F$7:$M$26,INT((ROWS($A$1:A46)-1)/8)+1,MOD(ROWS($A$1:A46)-1,8)+1))</f>
        <v/>
      </c>
      <c r="R47" s="1" t="str">
        <f>IF(OR('Infraestruturas Tratamento'!$C$28="",'Infraestruturas Tratamento'!$C$28="(máximo 300 carateres)",J47=""),"",'Infraestruturas Tratamento'!$C$28)</f>
        <v/>
      </c>
      <c r="S47" s="1"/>
    </row>
    <row r="48" spans="1:19">
      <c r="A48" s="24" t="str">
        <f>IF(I48="","",IF(OR('Identificação da EG'!$B$7=0,'Identificação da EG'!$B$7=""),"",Capa!$C$10))</f>
        <v/>
      </c>
      <c r="B48" s="24" t="str">
        <f>IF(I48="","",IF(OR('Identificação da EG'!$B$7=0,'Identificação da EG'!$B$7=""),"",'Identificação da EG'!$B$7))</f>
        <v/>
      </c>
      <c r="C48" s="24" t="str">
        <f>IF(I48="","",IF(B48="","",VLOOKUP(B48,Auxiliar!$DK$23:$DL$45,2,0)))</f>
        <v/>
      </c>
      <c r="D48" s="24" t="str">
        <f>IF(I48="","",IF(OR('Identificação da EG'!$B$7=0,'Identificação da EG'!$B$7=""),"","Portugal"))</f>
        <v/>
      </c>
      <c r="E48" s="24" t="str">
        <f>IF(I48="","",'Identificação da EG'!$C$7)</f>
        <v/>
      </c>
      <c r="F48" s="24" t="str">
        <f>IF(I48="","",'Identificação da EG'!$E$7)</f>
        <v/>
      </c>
      <c r="G48" s="24" t="str">
        <f t="shared" si="0"/>
        <v/>
      </c>
      <c r="H48" s="24" t="str">
        <f>IF(I48="","",'Identificação da EG'!$D$7)</f>
        <v/>
      </c>
      <c r="I48" s="1" t="str">
        <f>IF(J48="","",'Infraestruturas Tratamento'!$B$1)</f>
        <v/>
      </c>
      <c r="J48" s="1" t="str">
        <v/>
      </c>
      <c r="K48" s="1" t="str">
        <v/>
      </c>
      <c r="L48" s="1" t="str">
        <v/>
      </c>
      <c r="M48" s="1" t="str">
        <v/>
      </c>
      <c r="N48" s="1"/>
      <c r="O48" s="1" t="str">
        <f>IF(J48="","","Capacidade instalação (máximo)")</f>
        <v/>
      </c>
      <c r="P48" s="1" t="str">
        <f>IF(J48="","","toneladas/ano")</f>
        <v/>
      </c>
      <c r="Q48" s="1" t="str" cm="1">
        <f t="array" ref="Q48">IF(ISBLANK(INDEX('Infraestruturas Tratamento'!$F$7:$M$26,INT((ROWS($A$1:A47)-1)/8)+1,MOD(ROWS($A$1:A47)-1,8)+1)),"",INDEX('Infraestruturas Tratamento'!$F$7:$M$26,INT((ROWS($A$1:A47)-1)/8)+1,MOD(ROWS($A$1:A47)-1,8)+1))</f>
        <v/>
      </c>
      <c r="R48" s="1" t="str">
        <f>IF(OR('Infraestruturas Tratamento'!$C$28="",'Infraestruturas Tratamento'!$C$28="(máximo 300 carateres)",J48=""),"",'Infraestruturas Tratamento'!$C$28)</f>
        <v/>
      </c>
      <c r="S48" s="1"/>
    </row>
    <row r="49" spans="1:19">
      <c r="A49" s="24" t="str">
        <f>IF(I49="","",IF(OR('Identificação da EG'!$B$7=0,'Identificação da EG'!$B$7=""),"",Capa!$C$10))</f>
        <v/>
      </c>
      <c r="B49" s="24" t="str">
        <f>IF(I49="","",IF(OR('Identificação da EG'!$B$7=0,'Identificação da EG'!$B$7=""),"",'Identificação da EG'!$B$7))</f>
        <v/>
      </c>
      <c r="C49" s="24" t="str">
        <f>IF(I49="","",IF(B49="","",VLOOKUP(B49,Auxiliar!$DK$23:$DL$45,2,0)))</f>
        <v/>
      </c>
      <c r="D49" s="24" t="str">
        <f>IF(I49="","",IF(OR('Identificação da EG'!$B$7=0,'Identificação da EG'!$B$7=""),"","Portugal"))</f>
        <v/>
      </c>
      <c r="E49" s="24" t="str">
        <f>IF(I49="","",'Identificação da EG'!$C$7)</f>
        <v/>
      </c>
      <c r="F49" s="24" t="str">
        <f>IF(I49="","",'Identificação da EG'!$E$7)</f>
        <v/>
      </c>
      <c r="G49" s="24" t="str">
        <f t="shared" si="0"/>
        <v/>
      </c>
      <c r="H49" s="24" t="str">
        <f>IF(I49="","",'Identificação da EG'!$D$7)</f>
        <v/>
      </c>
      <c r="I49" s="1" t="str">
        <f>IF(J49="","",'Infraestruturas Tratamento'!$B$1)</f>
        <v/>
      </c>
      <c r="J49" s="1" t="str">
        <v/>
      </c>
      <c r="K49" s="1" t="str">
        <v/>
      </c>
      <c r="L49" s="1" t="str">
        <v/>
      </c>
      <c r="M49" s="1" t="str">
        <v/>
      </c>
      <c r="N49" s="1"/>
      <c r="O49" s="1" t="str">
        <f>IF(J49="","","Capacidade instalação (efetivo)")</f>
        <v/>
      </c>
      <c r="P49" s="1" t="str">
        <f>IF(J49="","","toneladas/ano")</f>
        <v/>
      </c>
      <c r="Q49" s="1" t="str" cm="1">
        <f t="array" ref="Q49">IF(ISBLANK(INDEX('Infraestruturas Tratamento'!$F$7:$M$26,INT((ROWS($A$1:A48)-1)/8)+1,MOD(ROWS($A$1:A48)-1,8)+1)),"",INDEX('Infraestruturas Tratamento'!$F$7:$M$26,INT((ROWS($A$1:A48)-1)/8)+1,MOD(ROWS($A$1:A48)-1,8)+1))</f>
        <v/>
      </c>
      <c r="R49" s="1" t="str">
        <f>IF(OR('Infraestruturas Tratamento'!$C$28="",'Infraestruturas Tratamento'!$C$28="(máximo 300 carateres)",J49=""),"",'Infraestruturas Tratamento'!$C$28)</f>
        <v/>
      </c>
      <c r="S49" s="1"/>
    </row>
    <row r="50" spans="1:19">
      <c r="A50" s="24" t="str">
        <f>IF(I50="","",IF(OR('Identificação da EG'!$B$7=0,'Identificação da EG'!$B$7=""),"",Capa!$C$10))</f>
        <v/>
      </c>
      <c r="B50" s="24" t="str">
        <f>IF(I50="","",IF(OR('Identificação da EG'!$B$7=0,'Identificação da EG'!$B$7=""),"",'Identificação da EG'!$B$7))</f>
        <v/>
      </c>
      <c r="C50" s="24" t="str">
        <f>IF(I50="","",IF(B50="","",VLOOKUP(B50,Auxiliar!$DK$23:$DL$45,2,0)))</f>
        <v/>
      </c>
      <c r="D50" s="24" t="str">
        <f>IF(I50="","",IF(OR('Identificação da EG'!$B$7=0,'Identificação da EG'!$B$7=""),"","Portugal"))</f>
        <v/>
      </c>
      <c r="E50" s="24" t="str">
        <f>IF(I50="","",'Identificação da EG'!$C$7)</f>
        <v/>
      </c>
      <c r="F50" s="24" t="str">
        <f>IF(I50="","",'Identificação da EG'!$E$7)</f>
        <v/>
      </c>
      <c r="G50" s="24" t="str">
        <f t="shared" si="0"/>
        <v/>
      </c>
      <c r="H50" s="24" t="str">
        <f>IF(I50="","",'Identificação da EG'!$D$7)</f>
        <v/>
      </c>
      <c r="I50" s="1" t="str">
        <f>IF(J50="","",'Infraestruturas Tratamento'!$B$1)</f>
        <v/>
      </c>
      <c r="J50" s="1" t="str">
        <v/>
      </c>
      <c r="K50" s="1" t="str">
        <v/>
      </c>
      <c r="L50" s="1" t="str">
        <v/>
      </c>
      <c r="M50" s="1" t="str">
        <v/>
      </c>
      <c r="N50" s="1"/>
      <c r="O50" s="1" t="str">
        <f>IF(J50="","","Capacidade")</f>
        <v/>
      </c>
      <c r="P50" s="1" t="str">
        <f>IF(J50="","","toneladas/hora")</f>
        <v/>
      </c>
      <c r="Q50" s="1" t="str" cm="1">
        <f t="array" ref="Q50">IF(ISBLANK(INDEX('Infraestruturas Tratamento'!$F$7:$M$26,INT((ROWS($A$1:A49)-1)/8)+1,MOD(ROWS($A$1:A49)-1,8)+1)),"",INDEX('Infraestruturas Tratamento'!$F$7:$M$26,INT((ROWS($A$1:A49)-1)/8)+1,MOD(ROWS($A$1:A49)-1,8)+1))</f>
        <v/>
      </c>
      <c r="R50" s="1" t="str">
        <f>IF(OR('Infraestruturas Tratamento'!$C$28="",'Infraestruturas Tratamento'!$C$28="(máximo 300 carateres)",J50=""),"",'Infraestruturas Tratamento'!$C$28)</f>
        <v/>
      </c>
      <c r="S50" s="1"/>
    </row>
    <row r="51" spans="1:19">
      <c r="A51" s="24" t="str">
        <f>IF(I51="","",IF(OR('Identificação da EG'!$B$7=0,'Identificação da EG'!$B$7=""),"",Capa!$C$10))</f>
        <v/>
      </c>
      <c r="B51" s="24" t="str">
        <f>IF(I51="","",IF(OR('Identificação da EG'!$B$7=0,'Identificação da EG'!$B$7=""),"",'Identificação da EG'!$B$7))</f>
        <v/>
      </c>
      <c r="C51" s="24" t="str">
        <f>IF(I51="","",IF(B51="","",VLOOKUP(B51,Auxiliar!$DK$23:$DL$45,2,0)))</f>
        <v/>
      </c>
      <c r="D51" s="24" t="str">
        <f>IF(I51="","",IF(OR('Identificação da EG'!$B$7=0,'Identificação da EG'!$B$7=""),"","Portugal"))</f>
        <v/>
      </c>
      <c r="E51" s="24" t="str">
        <f>IF(I51="","",'Identificação da EG'!$C$7)</f>
        <v/>
      </c>
      <c r="F51" s="24" t="str">
        <f>IF(I51="","",'Identificação da EG'!$E$7)</f>
        <v/>
      </c>
      <c r="G51" s="24" t="str">
        <f t="shared" si="0"/>
        <v/>
      </c>
      <c r="H51" s="24" t="str">
        <f>IF(I51="","",'Identificação da EG'!$D$7)</f>
        <v/>
      </c>
      <c r="I51" s="1" t="str">
        <f>IF(J51="","",'Infraestruturas Tratamento'!$B$1)</f>
        <v/>
      </c>
      <c r="J51" s="1" t="str">
        <v/>
      </c>
      <c r="K51" s="1" t="str">
        <v/>
      </c>
      <c r="L51" s="1" t="str">
        <v/>
      </c>
      <c r="M51" s="1" t="str">
        <v/>
      </c>
      <c r="N51" s="1"/>
      <c r="O51" s="1" t="str">
        <f>IF(J51="","","Horas de trabalho")</f>
        <v/>
      </c>
      <c r="P51" s="1" t="str">
        <f>IF(J51="","","horas/dia")</f>
        <v/>
      </c>
      <c r="Q51" s="1" t="str" cm="1">
        <f t="array" ref="Q51">IF(ISBLANK(INDEX('Infraestruturas Tratamento'!$F$7:$M$26,INT((ROWS($A$1:A50)-1)/8)+1,MOD(ROWS($A$1:A50)-1,8)+1)),"",INDEX('Infraestruturas Tratamento'!$F$7:$M$26,INT((ROWS($A$1:A50)-1)/8)+1,MOD(ROWS($A$1:A50)-1,8)+1))</f>
        <v/>
      </c>
      <c r="R51" s="1" t="str">
        <f>IF(OR('Infraestruturas Tratamento'!$C$28="",'Infraestruturas Tratamento'!$C$28="(máximo 300 carateres)",J51=""),"",'Infraestruturas Tratamento'!$C$28)</f>
        <v/>
      </c>
      <c r="S51" s="1"/>
    </row>
    <row r="52" spans="1:19">
      <c r="A52" s="24" t="str">
        <f>IF(I52="","",IF(OR('Identificação da EG'!$B$7=0,'Identificação da EG'!$B$7=""),"",Capa!$C$10))</f>
        <v/>
      </c>
      <c r="B52" s="24" t="str">
        <f>IF(I52="","",IF(OR('Identificação da EG'!$B$7=0,'Identificação da EG'!$B$7=""),"",'Identificação da EG'!$B$7))</f>
        <v/>
      </c>
      <c r="C52" s="24" t="str">
        <f>IF(I52="","",IF(B52="","",VLOOKUP(B52,Auxiliar!$DK$23:$DL$45,2,0)))</f>
        <v/>
      </c>
      <c r="D52" s="24" t="str">
        <f>IF(I52="","",IF(OR('Identificação da EG'!$B$7=0,'Identificação da EG'!$B$7=""),"","Portugal"))</f>
        <v/>
      </c>
      <c r="E52" s="24" t="str">
        <f>IF(I52="","",'Identificação da EG'!$C$7)</f>
        <v/>
      </c>
      <c r="F52" s="24" t="str">
        <f>IF(I52="","",'Identificação da EG'!$E$7)</f>
        <v/>
      </c>
      <c r="G52" s="24" t="str">
        <f t="shared" si="0"/>
        <v/>
      </c>
      <c r="H52" s="24" t="str">
        <f>IF(I52="","",'Identificação da EG'!$D$7)</f>
        <v/>
      </c>
      <c r="I52" s="1" t="str">
        <f>IF(J52="","",'Infraestruturas Tratamento'!$B$1)</f>
        <v/>
      </c>
      <c r="J52" s="1" t="str">
        <v/>
      </c>
      <c r="K52" s="1" t="str">
        <v/>
      </c>
      <c r="L52" s="1" t="str">
        <v/>
      </c>
      <c r="M52" s="1" t="str">
        <v/>
      </c>
      <c r="N52" s="1"/>
      <c r="O52" s="1" t="str">
        <f>IF(J52="","","Nº turnos (máximo)")</f>
        <v/>
      </c>
      <c r="P52" s="1" t="str">
        <f>IF(J52="","","turnos/dia")</f>
        <v/>
      </c>
      <c r="Q52" s="1" t="str" cm="1">
        <f t="array" ref="Q52">IF(ISBLANK(INDEX('Infraestruturas Tratamento'!$F$7:$M$26,INT((ROWS($A$1:A51)-1)/8)+1,MOD(ROWS($A$1:A51)-1,8)+1)),"",INDEX('Infraestruturas Tratamento'!$F$7:$M$26,INT((ROWS($A$1:A51)-1)/8)+1,MOD(ROWS($A$1:A51)-1,8)+1))</f>
        <v/>
      </c>
      <c r="R52" s="1" t="str">
        <f>IF(OR('Infraestruturas Tratamento'!$C$28="",'Infraestruturas Tratamento'!$C$28="(máximo 300 carateres)",J52=""),"",'Infraestruturas Tratamento'!$C$28)</f>
        <v/>
      </c>
      <c r="S52" s="1"/>
    </row>
    <row r="53" spans="1:19">
      <c r="A53" s="24" t="str">
        <f>IF(I53="","",IF(OR('Identificação da EG'!$B$7=0,'Identificação da EG'!$B$7=""),"",Capa!$C$10))</f>
        <v/>
      </c>
      <c r="B53" s="24" t="str">
        <f>IF(I53="","",IF(OR('Identificação da EG'!$B$7=0,'Identificação da EG'!$B$7=""),"",'Identificação da EG'!$B$7))</f>
        <v/>
      </c>
      <c r="C53" s="24" t="str">
        <f>IF(I53="","",IF(B53="","",VLOOKUP(B53,Auxiliar!$DK$23:$DL$45,2,0)))</f>
        <v/>
      </c>
      <c r="D53" s="24" t="str">
        <f>IF(I53="","",IF(OR('Identificação da EG'!$B$7=0,'Identificação da EG'!$B$7=""),"","Portugal"))</f>
        <v/>
      </c>
      <c r="E53" s="24" t="str">
        <f>IF(I53="","",'Identificação da EG'!$C$7)</f>
        <v/>
      </c>
      <c r="F53" s="24" t="str">
        <f>IF(I53="","",'Identificação da EG'!$E$7)</f>
        <v/>
      </c>
      <c r="G53" s="24" t="str">
        <f t="shared" si="0"/>
        <v/>
      </c>
      <c r="H53" s="24" t="str">
        <f>IF(I53="","",'Identificação da EG'!$D$7)</f>
        <v/>
      </c>
      <c r="I53" s="1" t="str">
        <f>IF(J53="","",'Infraestruturas Tratamento'!$B$1)</f>
        <v/>
      </c>
      <c r="J53" s="1" t="str">
        <v/>
      </c>
      <c r="K53" s="1" t="str">
        <v/>
      </c>
      <c r="L53" s="1" t="str">
        <v/>
      </c>
      <c r="M53" s="1" t="str">
        <v/>
      </c>
      <c r="N53" s="1"/>
      <c r="O53" s="1" t="str">
        <f>IF(J53="","","Nº turnos (efetivo)")</f>
        <v/>
      </c>
      <c r="P53" s="1" t="str">
        <f>IF(J53="","","turnos/dia")</f>
        <v/>
      </c>
      <c r="Q53" s="1" t="str" cm="1">
        <f t="array" ref="Q53">IF(ISBLANK(INDEX('Infraestruturas Tratamento'!$F$7:$M$26,INT((ROWS($A$1:A52)-1)/8)+1,MOD(ROWS($A$1:A52)-1,8)+1)),"",INDEX('Infraestruturas Tratamento'!$F$7:$M$26,INT((ROWS($A$1:A52)-1)/8)+1,MOD(ROWS($A$1:A52)-1,8)+1))</f>
        <v/>
      </c>
      <c r="R53" s="1" t="str">
        <f>IF(OR('Infraestruturas Tratamento'!$C$28="",'Infraestruturas Tratamento'!$C$28="(máximo 300 carateres)",J53=""),"",'Infraestruturas Tratamento'!$C$28)</f>
        <v/>
      </c>
      <c r="S53" s="1"/>
    </row>
    <row r="54" spans="1:19">
      <c r="A54" s="24" t="str">
        <f>IF(I54="","",IF(OR('Identificação da EG'!$B$7=0,'Identificação da EG'!$B$7=""),"",Capa!$C$10))</f>
        <v/>
      </c>
      <c r="B54" s="24" t="str">
        <f>IF(I54="","",IF(OR('Identificação da EG'!$B$7=0,'Identificação da EG'!$B$7=""),"",'Identificação da EG'!$B$7))</f>
        <v/>
      </c>
      <c r="C54" s="24" t="str">
        <f>IF(I54="","",IF(B54="","",VLOOKUP(B54,Auxiliar!$DK$23:$DL$45,2,0)))</f>
        <v/>
      </c>
      <c r="D54" s="24" t="str">
        <f>IF(I54="","",IF(OR('Identificação da EG'!$B$7=0,'Identificação da EG'!$B$7=""),"","Portugal"))</f>
        <v/>
      </c>
      <c r="E54" s="24" t="str">
        <f>IF(I54="","",'Identificação da EG'!$C$7)</f>
        <v/>
      </c>
      <c r="F54" s="24" t="str">
        <f>IF(I54="","",'Identificação da EG'!$E$7)</f>
        <v/>
      </c>
      <c r="G54" s="24" t="str">
        <f t="shared" si="0"/>
        <v/>
      </c>
      <c r="H54" s="24" t="str">
        <f>IF(I54="","",'Identificação da EG'!$D$7)</f>
        <v/>
      </c>
      <c r="I54" s="1" t="str">
        <f>IF(J54="","",'Infraestruturas Tratamento'!$B$1)</f>
        <v/>
      </c>
      <c r="J54" s="1" t="str">
        <v/>
      </c>
      <c r="K54" s="1" t="str">
        <v/>
      </c>
      <c r="L54" s="1" t="str">
        <v/>
      </c>
      <c r="M54" s="1" t="str">
        <v/>
      </c>
      <c r="N54" s="1"/>
      <c r="O54" s="1" t="str">
        <f>IF(J54="","","Nº dias de trabalho (máximo)")</f>
        <v/>
      </c>
      <c r="P54" s="1" t="str">
        <f>IF(J54="","","dias/ano")</f>
        <v/>
      </c>
      <c r="Q54" s="1" t="str" cm="1">
        <f t="array" ref="Q54">IF(ISBLANK(INDEX('Infraestruturas Tratamento'!$F$7:$M$26,INT((ROWS($A$1:A53)-1)/8)+1,MOD(ROWS($A$1:A53)-1,8)+1)),"",INDEX('Infraestruturas Tratamento'!$F$7:$M$26,INT((ROWS($A$1:A53)-1)/8)+1,MOD(ROWS($A$1:A53)-1,8)+1))</f>
        <v/>
      </c>
      <c r="R54" s="1" t="str">
        <f>IF(OR('Infraestruturas Tratamento'!$C$28="",'Infraestruturas Tratamento'!$C$28="(máximo 300 carateres)",J54=""),"",'Infraestruturas Tratamento'!$C$28)</f>
        <v/>
      </c>
      <c r="S54" s="1"/>
    </row>
    <row r="55" spans="1:19">
      <c r="A55" s="24" t="str">
        <f>IF(I55="","",IF(OR('Identificação da EG'!$B$7=0,'Identificação da EG'!$B$7=""),"",Capa!$C$10))</f>
        <v/>
      </c>
      <c r="B55" s="24" t="str">
        <f>IF(I55="","",IF(OR('Identificação da EG'!$B$7=0,'Identificação da EG'!$B$7=""),"",'Identificação da EG'!$B$7))</f>
        <v/>
      </c>
      <c r="C55" s="24" t="str">
        <f>IF(I55="","",IF(B55="","",VLOOKUP(B55,Auxiliar!$DK$23:$DL$45,2,0)))</f>
        <v/>
      </c>
      <c r="D55" s="24" t="str">
        <f>IF(I55="","",IF(OR('Identificação da EG'!$B$7=0,'Identificação da EG'!$B$7=""),"","Portugal"))</f>
        <v/>
      </c>
      <c r="E55" s="24" t="str">
        <f>IF(I55="","",'Identificação da EG'!$C$7)</f>
        <v/>
      </c>
      <c r="F55" s="24" t="str">
        <f>IF(I55="","",'Identificação da EG'!$E$7)</f>
        <v/>
      </c>
      <c r="G55" s="24" t="str">
        <f t="shared" si="0"/>
        <v/>
      </c>
      <c r="H55" s="24" t="str">
        <f>IF(I55="","",'Identificação da EG'!$D$7)</f>
        <v/>
      </c>
      <c r="I55" s="1" t="str">
        <f>IF(J55="","",'Infraestruturas Tratamento'!$B$1)</f>
        <v/>
      </c>
      <c r="J55" s="1" t="str">
        <v/>
      </c>
      <c r="K55" s="1" t="str">
        <v/>
      </c>
      <c r="L55" s="1" t="str">
        <v/>
      </c>
      <c r="M55" s="1" t="str">
        <v/>
      </c>
      <c r="N55" s="1"/>
      <c r="O55" s="1" t="str">
        <f>IF(J55="","","Nº dias de trabalho (efetivo)")</f>
        <v/>
      </c>
      <c r="P55" s="1" t="str">
        <f>IF(J55="","","dias/ano")</f>
        <v/>
      </c>
      <c r="Q55" s="1" t="str" cm="1">
        <f t="array" ref="Q55">IF(ISBLANK(INDEX('Infraestruturas Tratamento'!$F$7:$M$26,INT((ROWS($A$1:A54)-1)/8)+1,MOD(ROWS($A$1:A54)-1,8)+1)),"",INDEX('Infraestruturas Tratamento'!$F$7:$M$26,INT((ROWS($A$1:A54)-1)/8)+1,MOD(ROWS($A$1:A54)-1,8)+1))</f>
        <v/>
      </c>
      <c r="R55" s="1" t="str">
        <f>IF(OR('Infraestruturas Tratamento'!$C$28="",'Infraestruturas Tratamento'!$C$28="(máximo 300 carateres)",J55=""),"",'Infraestruturas Tratamento'!$C$28)</f>
        <v/>
      </c>
      <c r="S55" s="1"/>
    </row>
    <row r="56" spans="1:19">
      <c r="A56" s="24" t="str">
        <f>IF(I56="","",IF(OR('Identificação da EG'!$B$7=0,'Identificação da EG'!$B$7=""),"",Capa!$C$10))</f>
        <v/>
      </c>
      <c r="B56" s="24" t="str">
        <f>IF(I56="","",IF(OR('Identificação da EG'!$B$7=0,'Identificação da EG'!$B$7=""),"",'Identificação da EG'!$B$7))</f>
        <v/>
      </c>
      <c r="C56" s="24" t="str">
        <f>IF(I56="","",IF(B56="","",VLOOKUP(B56,Auxiliar!$DK$23:$DL$45,2,0)))</f>
        <v/>
      </c>
      <c r="D56" s="24" t="str">
        <f>IF(I56="","",IF(OR('Identificação da EG'!$B$7=0,'Identificação da EG'!$B$7=""),"","Portugal"))</f>
        <v/>
      </c>
      <c r="E56" s="24" t="str">
        <f>IF(I56="","",'Identificação da EG'!$C$7)</f>
        <v/>
      </c>
      <c r="F56" s="24" t="str">
        <f>IF(I56="","",'Identificação da EG'!$E$7)</f>
        <v/>
      </c>
      <c r="G56" s="24" t="str">
        <f t="shared" si="0"/>
        <v/>
      </c>
      <c r="H56" s="24" t="str">
        <f>IF(I56="","",'Identificação da EG'!$D$7)</f>
        <v/>
      </c>
      <c r="I56" s="1" t="str">
        <f>IF(J56="","",'Infraestruturas Tratamento'!$B$1)</f>
        <v/>
      </c>
      <c r="J56" s="1" t="str">
        <v/>
      </c>
      <c r="K56" s="1" t="str">
        <v/>
      </c>
      <c r="L56" s="1" t="str">
        <v/>
      </c>
      <c r="M56" s="1" t="str">
        <v/>
      </c>
      <c r="N56" s="1"/>
      <c r="O56" s="1" t="str">
        <f>IF(J56="","","Capacidade instalação (máximo)")</f>
        <v/>
      </c>
      <c r="P56" s="1" t="str">
        <f>IF(J56="","","toneladas/ano")</f>
        <v/>
      </c>
      <c r="Q56" s="1" t="str" cm="1">
        <f t="array" ref="Q56">IF(ISBLANK(INDEX('Infraestruturas Tratamento'!$F$7:$M$26,INT((ROWS($A$1:A55)-1)/8)+1,MOD(ROWS($A$1:A55)-1,8)+1)),"",INDEX('Infraestruturas Tratamento'!$F$7:$M$26,INT((ROWS($A$1:A55)-1)/8)+1,MOD(ROWS($A$1:A55)-1,8)+1))</f>
        <v/>
      </c>
      <c r="R56" s="1" t="str">
        <f>IF(OR('Infraestruturas Tratamento'!$C$28="",'Infraestruturas Tratamento'!$C$28="(máximo 300 carateres)",J56=""),"",'Infraestruturas Tratamento'!$C$28)</f>
        <v/>
      </c>
      <c r="S56" s="1"/>
    </row>
    <row r="57" spans="1:19">
      <c r="A57" s="24" t="str">
        <f>IF(I57="","",IF(OR('Identificação da EG'!$B$7=0,'Identificação da EG'!$B$7=""),"",Capa!$C$10))</f>
        <v/>
      </c>
      <c r="B57" s="24" t="str">
        <f>IF(I57="","",IF(OR('Identificação da EG'!$B$7=0,'Identificação da EG'!$B$7=""),"",'Identificação da EG'!$B$7))</f>
        <v/>
      </c>
      <c r="C57" s="24" t="str">
        <f>IF(I57="","",IF(B57="","",VLOOKUP(B57,Auxiliar!$DK$23:$DL$45,2,0)))</f>
        <v/>
      </c>
      <c r="D57" s="24" t="str">
        <f>IF(I57="","",IF(OR('Identificação da EG'!$B$7=0,'Identificação da EG'!$B$7=""),"","Portugal"))</f>
        <v/>
      </c>
      <c r="E57" s="24" t="str">
        <f>IF(I57="","",'Identificação da EG'!$C$7)</f>
        <v/>
      </c>
      <c r="F57" s="24" t="str">
        <f>IF(I57="","",'Identificação da EG'!$E$7)</f>
        <v/>
      </c>
      <c r="G57" s="24" t="str">
        <f t="shared" si="0"/>
        <v/>
      </c>
      <c r="H57" s="24" t="str">
        <f>IF(I57="","",'Identificação da EG'!$D$7)</f>
        <v/>
      </c>
      <c r="I57" s="1" t="str">
        <f>IF(J57="","",'Infraestruturas Tratamento'!$B$1)</f>
        <v/>
      </c>
      <c r="J57" s="1" t="str">
        <v/>
      </c>
      <c r="K57" s="1" t="str">
        <v/>
      </c>
      <c r="L57" s="1" t="str">
        <v/>
      </c>
      <c r="M57" s="1" t="str">
        <v/>
      </c>
      <c r="N57" s="1"/>
      <c r="O57" s="1" t="str">
        <f>IF(J57="","","Capacidade instalação (efetivo)")</f>
        <v/>
      </c>
      <c r="P57" s="1" t="str">
        <f>IF(J57="","","toneladas/ano")</f>
        <v/>
      </c>
      <c r="Q57" s="1" t="str" cm="1">
        <f t="array" ref="Q57">IF(ISBLANK(INDEX('Infraestruturas Tratamento'!$F$7:$M$26,INT((ROWS($A$1:A56)-1)/8)+1,MOD(ROWS($A$1:A56)-1,8)+1)),"",INDEX('Infraestruturas Tratamento'!$F$7:$M$26,INT((ROWS($A$1:A56)-1)/8)+1,MOD(ROWS($A$1:A56)-1,8)+1))</f>
        <v/>
      </c>
      <c r="R57" s="1" t="str">
        <f>IF(OR('Infraestruturas Tratamento'!$C$28="",'Infraestruturas Tratamento'!$C$28="(máximo 300 carateres)",J57=""),"",'Infraestruturas Tratamento'!$C$28)</f>
        <v/>
      </c>
      <c r="S57" s="1"/>
    </row>
    <row r="58" spans="1:19">
      <c r="A58" s="24" t="str">
        <f>IF(I58="","",IF(OR('Identificação da EG'!$B$7=0,'Identificação da EG'!$B$7=""),"",Capa!$C$10))</f>
        <v/>
      </c>
      <c r="B58" s="24" t="str">
        <f>IF(I58="","",IF(OR('Identificação da EG'!$B$7=0,'Identificação da EG'!$B$7=""),"",'Identificação da EG'!$B$7))</f>
        <v/>
      </c>
      <c r="C58" s="24" t="str">
        <f>IF(I58="","",IF(B58="","",VLOOKUP(B58,Auxiliar!$DK$23:$DL$45,2,0)))</f>
        <v/>
      </c>
      <c r="D58" s="24" t="str">
        <f>IF(I58="","",IF(OR('Identificação da EG'!$B$7=0,'Identificação da EG'!$B$7=""),"","Portugal"))</f>
        <v/>
      </c>
      <c r="E58" s="24" t="str">
        <f>IF(I58="","",'Identificação da EG'!$C$7)</f>
        <v/>
      </c>
      <c r="F58" s="24" t="str">
        <f>IF(I58="","",'Identificação da EG'!$E$7)</f>
        <v/>
      </c>
      <c r="G58" s="24" t="str">
        <f t="shared" si="0"/>
        <v/>
      </c>
      <c r="H58" s="24" t="str">
        <f>IF(I58="","",'Identificação da EG'!$D$7)</f>
        <v/>
      </c>
      <c r="I58" s="1" t="str">
        <f>IF(J58="","",'Infraestruturas Tratamento'!$B$1)</f>
        <v/>
      </c>
      <c r="J58" s="1" t="str">
        <v/>
      </c>
      <c r="K58" s="1" t="str">
        <v/>
      </c>
      <c r="L58" s="1" t="str">
        <v/>
      </c>
      <c r="M58" s="1" t="str">
        <v/>
      </c>
      <c r="N58" s="1"/>
      <c r="O58" s="1" t="str">
        <f>IF(J58="","","Capacidade")</f>
        <v/>
      </c>
      <c r="P58" s="1" t="str">
        <f>IF(J58="","","toneladas/hora")</f>
        <v/>
      </c>
      <c r="Q58" s="1" t="str" cm="1">
        <f t="array" ref="Q58">IF(ISBLANK(INDEX('Infraestruturas Tratamento'!$F$7:$M$26,INT((ROWS($A$1:A57)-1)/8)+1,MOD(ROWS($A$1:A57)-1,8)+1)),"",INDEX('Infraestruturas Tratamento'!$F$7:$M$26,INT((ROWS($A$1:A57)-1)/8)+1,MOD(ROWS($A$1:A57)-1,8)+1))</f>
        <v/>
      </c>
      <c r="R58" s="1" t="str">
        <f>IF(OR('Infraestruturas Tratamento'!$C$28="",'Infraestruturas Tratamento'!$C$28="(máximo 300 carateres)",J58=""),"",'Infraestruturas Tratamento'!$C$28)</f>
        <v/>
      </c>
      <c r="S58" s="1"/>
    </row>
    <row r="59" spans="1:19">
      <c r="A59" s="24" t="str">
        <f>IF(I59="","",IF(OR('Identificação da EG'!$B$7=0,'Identificação da EG'!$B$7=""),"",Capa!$C$10))</f>
        <v/>
      </c>
      <c r="B59" s="24" t="str">
        <f>IF(I59="","",IF(OR('Identificação da EG'!$B$7=0,'Identificação da EG'!$B$7=""),"",'Identificação da EG'!$B$7))</f>
        <v/>
      </c>
      <c r="C59" s="24" t="str">
        <f>IF(I59="","",IF(B59="","",VLOOKUP(B59,Auxiliar!$DK$23:$DL$45,2,0)))</f>
        <v/>
      </c>
      <c r="D59" s="24" t="str">
        <f>IF(I59="","",IF(OR('Identificação da EG'!$B$7=0,'Identificação da EG'!$B$7=""),"","Portugal"))</f>
        <v/>
      </c>
      <c r="E59" s="24" t="str">
        <f>IF(I59="","",'Identificação da EG'!$C$7)</f>
        <v/>
      </c>
      <c r="F59" s="24" t="str">
        <f>IF(I59="","",'Identificação da EG'!$E$7)</f>
        <v/>
      </c>
      <c r="G59" s="24" t="str">
        <f t="shared" si="0"/>
        <v/>
      </c>
      <c r="H59" s="24" t="str">
        <f>IF(I59="","",'Identificação da EG'!$D$7)</f>
        <v/>
      </c>
      <c r="I59" s="1" t="str">
        <f>IF(J59="","",'Infraestruturas Tratamento'!$B$1)</f>
        <v/>
      </c>
      <c r="J59" s="1" t="str">
        <v/>
      </c>
      <c r="K59" s="1" t="str">
        <v/>
      </c>
      <c r="L59" s="1" t="str">
        <v/>
      </c>
      <c r="M59" s="1" t="str">
        <v/>
      </c>
      <c r="N59" s="1"/>
      <c r="O59" s="1" t="str">
        <f>IF(J59="","","Horas de trabalho")</f>
        <v/>
      </c>
      <c r="P59" s="1" t="str">
        <f>IF(J59="","","horas/dia")</f>
        <v/>
      </c>
      <c r="Q59" s="1" t="str" cm="1">
        <f t="array" ref="Q59">IF(ISBLANK(INDEX('Infraestruturas Tratamento'!$F$7:$M$26,INT((ROWS($A$1:A58)-1)/8)+1,MOD(ROWS($A$1:A58)-1,8)+1)),"",INDEX('Infraestruturas Tratamento'!$F$7:$M$26,INT((ROWS($A$1:A58)-1)/8)+1,MOD(ROWS($A$1:A58)-1,8)+1))</f>
        <v/>
      </c>
      <c r="R59" s="1" t="str">
        <f>IF(OR('Infraestruturas Tratamento'!$C$28="",'Infraestruturas Tratamento'!$C$28="(máximo 300 carateres)",J59=""),"",'Infraestruturas Tratamento'!$C$28)</f>
        <v/>
      </c>
      <c r="S59" s="1"/>
    </row>
    <row r="60" spans="1:19">
      <c r="A60" s="24" t="str">
        <f>IF(I60="","",IF(OR('Identificação da EG'!$B$7=0,'Identificação da EG'!$B$7=""),"",Capa!$C$10))</f>
        <v/>
      </c>
      <c r="B60" s="24" t="str">
        <f>IF(I60="","",IF(OR('Identificação da EG'!$B$7=0,'Identificação da EG'!$B$7=""),"",'Identificação da EG'!$B$7))</f>
        <v/>
      </c>
      <c r="C60" s="24" t="str">
        <f>IF(I60="","",IF(B60="","",VLOOKUP(B60,Auxiliar!$DK$23:$DL$45,2,0)))</f>
        <v/>
      </c>
      <c r="D60" s="24" t="str">
        <f>IF(I60="","",IF(OR('Identificação da EG'!$B$7=0,'Identificação da EG'!$B$7=""),"","Portugal"))</f>
        <v/>
      </c>
      <c r="E60" s="24" t="str">
        <f>IF(I60="","",'Identificação da EG'!$C$7)</f>
        <v/>
      </c>
      <c r="F60" s="24" t="str">
        <f>IF(I60="","",'Identificação da EG'!$E$7)</f>
        <v/>
      </c>
      <c r="G60" s="24" t="str">
        <f t="shared" si="0"/>
        <v/>
      </c>
      <c r="H60" s="24" t="str">
        <f>IF(I60="","",'Identificação da EG'!$D$7)</f>
        <v/>
      </c>
      <c r="I60" s="1" t="str">
        <f>IF(J60="","",'Infraestruturas Tratamento'!$B$1)</f>
        <v/>
      </c>
      <c r="J60" s="1" t="str">
        <v/>
      </c>
      <c r="K60" s="1" t="str">
        <v/>
      </c>
      <c r="L60" s="1" t="str">
        <v/>
      </c>
      <c r="M60" s="1" t="str">
        <v/>
      </c>
      <c r="N60" s="1"/>
      <c r="O60" s="1" t="str">
        <f>IF(J60="","","Nº turnos (máximo)")</f>
        <v/>
      </c>
      <c r="P60" s="1" t="str">
        <f>IF(J60="","","turnos/dia")</f>
        <v/>
      </c>
      <c r="Q60" s="1" t="str" cm="1">
        <f t="array" ref="Q60">IF(ISBLANK(INDEX('Infraestruturas Tratamento'!$F$7:$M$26,INT((ROWS($A$1:A59)-1)/8)+1,MOD(ROWS($A$1:A59)-1,8)+1)),"",INDEX('Infraestruturas Tratamento'!$F$7:$M$26,INT((ROWS($A$1:A59)-1)/8)+1,MOD(ROWS($A$1:A59)-1,8)+1))</f>
        <v/>
      </c>
      <c r="R60" s="1" t="str">
        <f>IF(OR('Infraestruturas Tratamento'!$C$28="",'Infraestruturas Tratamento'!$C$28="(máximo 300 carateres)",J60=""),"",'Infraestruturas Tratamento'!$C$28)</f>
        <v/>
      </c>
      <c r="S60" s="1"/>
    </row>
    <row r="61" spans="1:19">
      <c r="A61" s="24" t="str">
        <f>IF(I61="","",IF(OR('Identificação da EG'!$B$7=0,'Identificação da EG'!$B$7=""),"",Capa!$C$10))</f>
        <v/>
      </c>
      <c r="B61" s="24" t="str">
        <f>IF(I61="","",IF(OR('Identificação da EG'!$B$7=0,'Identificação da EG'!$B$7=""),"",'Identificação da EG'!$B$7))</f>
        <v/>
      </c>
      <c r="C61" s="24" t="str">
        <f>IF(I61="","",IF(B61="","",VLOOKUP(B61,Auxiliar!$DK$23:$DL$45,2,0)))</f>
        <v/>
      </c>
      <c r="D61" s="24" t="str">
        <f>IF(I61="","",IF(OR('Identificação da EG'!$B$7=0,'Identificação da EG'!$B$7=""),"","Portugal"))</f>
        <v/>
      </c>
      <c r="E61" s="24" t="str">
        <f>IF(I61="","",'Identificação da EG'!$C$7)</f>
        <v/>
      </c>
      <c r="F61" s="24" t="str">
        <f>IF(I61="","",'Identificação da EG'!$E$7)</f>
        <v/>
      </c>
      <c r="G61" s="24" t="str">
        <f t="shared" si="0"/>
        <v/>
      </c>
      <c r="H61" s="24" t="str">
        <f>IF(I61="","",'Identificação da EG'!$D$7)</f>
        <v/>
      </c>
      <c r="I61" s="1" t="str">
        <f>IF(J61="","",'Infraestruturas Tratamento'!$B$1)</f>
        <v/>
      </c>
      <c r="J61" s="1" t="str">
        <v/>
      </c>
      <c r="K61" s="1" t="str">
        <v/>
      </c>
      <c r="L61" s="1" t="str">
        <v/>
      </c>
      <c r="M61" s="1" t="str">
        <v/>
      </c>
      <c r="N61" s="1"/>
      <c r="O61" s="1" t="str">
        <f>IF(J61="","","Nº turnos (efetivo)")</f>
        <v/>
      </c>
      <c r="P61" s="1" t="str">
        <f>IF(J61="","","turnos/dia")</f>
        <v/>
      </c>
      <c r="Q61" s="1" t="str" cm="1">
        <f t="array" ref="Q61">IF(ISBLANK(INDEX('Infraestruturas Tratamento'!$F$7:$M$26,INT((ROWS($A$1:A60)-1)/8)+1,MOD(ROWS($A$1:A60)-1,8)+1)),"",INDEX('Infraestruturas Tratamento'!$F$7:$M$26,INT((ROWS($A$1:A60)-1)/8)+1,MOD(ROWS($A$1:A60)-1,8)+1))</f>
        <v/>
      </c>
      <c r="R61" s="1" t="str">
        <f>IF(OR('Infraestruturas Tratamento'!$C$28="",'Infraestruturas Tratamento'!$C$28="(máximo 300 carateres)",J61=""),"",'Infraestruturas Tratamento'!$C$28)</f>
        <v/>
      </c>
      <c r="S61" s="1"/>
    </row>
    <row r="62" spans="1:19">
      <c r="A62" s="24" t="str">
        <f>IF(I62="","",IF(OR('Identificação da EG'!$B$7=0,'Identificação da EG'!$B$7=""),"",Capa!$C$10))</f>
        <v/>
      </c>
      <c r="B62" s="24" t="str">
        <f>IF(I62="","",IF(OR('Identificação da EG'!$B$7=0,'Identificação da EG'!$B$7=""),"",'Identificação da EG'!$B$7))</f>
        <v/>
      </c>
      <c r="C62" s="24" t="str">
        <f>IF(I62="","",IF(B62="","",VLOOKUP(B62,Auxiliar!$DK$23:$DL$45,2,0)))</f>
        <v/>
      </c>
      <c r="D62" s="24" t="str">
        <f>IF(I62="","",IF(OR('Identificação da EG'!$B$7=0,'Identificação da EG'!$B$7=""),"","Portugal"))</f>
        <v/>
      </c>
      <c r="E62" s="24" t="str">
        <f>IF(I62="","",'Identificação da EG'!$C$7)</f>
        <v/>
      </c>
      <c r="F62" s="24" t="str">
        <f>IF(I62="","",'Identificação da EG'!$E$7)</f>
        <v/>
      </c>
      <c r="G62" s="24" t="str">
        <f t="shared" si="0"/>
        <v/>
      </c>
      <c r="H62" s="24" t="str">
        <f>IF(I62="","",'Identificação da EG'!$D$7)</f>
        <v/>
      </c>
      <c r="I62" s="1" t="str">
        <f>IF(J62="","",'Infraestruturas Tratamento'!$B$1)</f>
        <v/>
      </c>
      <c r="J62" s="1" t="str">
        <v/>
      </c>
      <c r="K62" s="1" t="str">
        <v/>
      </c>
      <c r="L62" s="1" t="str">
        <v/>
      </c>
      <c r="M62" s="1" t="str">
        <v/>
      </c>
      <c r="N62" s="1"/>
      <c r="O62" s="1" t="str">
        <f>IF(J62="","","Nº dias de trabalho (máximo)")</f>
        <v/>
      </c>
      <c r="P62" s="1" t="str">
        <f>IF(J62="","","dias/ano")</f>
        <v/>
      </c>
      <c r="Q62" s="1" t="str" cm="1">
        <f t="array" ref="Q62">IF(ISBLANK(INDEX('Infraestruturas Tratamento'!$F$7:$M$26,INT((ROWS($A$1:A61)-1)/8)+1,MOD(ROWS($A$1:A61)-1,8)+1)),"",INDEX('Infraestruturas Tratamento'!$F$7:$M$26,INT((ROWS($A$1:A61)-1)/8)+1,MOD(ROWS($A$1:A61)-1,8)+1))</f>
        <v/>
      </c>
      <c r="R62" s="1" t="str">
        <f>IF(OR('Infraestruturas Tratamento'!$C$28="",'Infraestruturas Tratamento'!$C$28="(máximo 300 carateres)",J62=""),"",'Infraestruturas Tratamento'!$C$28)</f>
        <v/>
      </c>
      <c r="S62" s="1"/>
    </row>
    <row r="63" spans="1:19">
      <c r="A63" s="24" t="str">
        <f>IF(I63="","",IF(OR('Identificação da EG'!$B$7=0,'Identificação da EG'!$B$7=""),"",Capa!$C$10))</f>
        <v/>
      </c>
      <c r="B63" s="24" t="str">
        <f>IF(I63="","",IF(OR('Identificação da EG'!$B$7=0,'Identificação da EG'!$B$7=""),"",'Identificação da EG'!$B$7))</f>
        <v/>
      </c>
      <c r="C63" s="24" t="str">
        <f>IF(I63="","",IF(B63="","",VLOOKUP(B63,Auxiliar!$DK$23:$DL$45,2,0)))</f>
        <v/>
      </c>
      <c r="D63" s="24" t="str">
        <f>IF(I63="","",IF(OR('Identificação da EG'!$B$7=0,'Identificação da EG'!$B$7=""),"","Portugal"))</f>
        <v/>
      </c>
      <c r="E63" s="24" t="str">
        <f>IF(I63="","",'Identificação da EG'!$C$7)</f>
        <v/>
      </c>
      <c r="F63" s="24" t="str">
        <f>IF(I63="","",'Identificação da EG'!$E$7)</f>
        <v/>
      </c>
      <c r="G63" s="24" t="str">
        <f t="shared" si="0"/>
        <v/>
      </c>
      <c r="H63" s="24" t="str">
        <f>IF(I63="","",'Identificação da EG'!$D$7)</f>
        <v/>
      </c>
      <c r="I63" s="1" t="str">
        <f>IF(J63="","",'Infraestruturas Tratamento'!$B$1)</f>
        <v/>
      </c>
      <c r="J63" s="1" t="str">
        <v/>
      </c>
      <c r="K63" s="1" t="str">
        <v/>
      </c>
      <c r="L63" s="1" t="str">
        <v/>
      </c>
      <c r="M63" s="1" t="str">
        <v/>
      </c>
      <c r="N63" s="1"/>
      <c r="O63" s="1" t="str">
        <f>IF(J63="","","Nº dias de trabalho (efetivo)")</f>
        <v/>
      </c>
      <c r="P63" s="1" t="str">
        <f>IF(J63="","","dias/ano")</f>
        <v/>
      </c>
      <c r="Q63" s="1" t="str" cm="1">
        <f t="array" ref="Q63">IF(ISBLANK(INDEX('Infraestruturas Tratamento'!$F$7:$M$26,INT((ROWS($A$1:A62)-1)/8)+1,MOD(ROWS($A$1:A62)-1,8)+1)),"",INDEX('Infraestruturas Tratamento'!$F$7:$M$26,INT((ROWS($A$1:A62)-1)/8)+1,MOD(ROWS($A$1:A62)-1,8)+1))</f>
        <v/>
      </c>
      <c r="R63" s="1" t="str">
        <f>IF(OR('Infraestruturas Tratamento'!$C$28="",'Infraestruturas Tratamento'!$C$28="(máximo 300 carateres)",J63=""),"",'Infraestruturas Tratamento'!$C$28)</f>
        <v/>
      </c>
      <c r="S63" s="1"/>
    </row>
    <row r="64" spans="1:19">
      <c r="A64" s="24" t="str">
        <f>IF(I64="","",IF(OR('Identificação da EG'!$B$7=0,'Identificação da EG'!$B$7=""),"",Capa!$C$10))</f>
        <v/>
      </c>
      <c r="B64" s="24" t="str">
        <f>IF(I64="","",IF(OR('Identificação da EG'!$B$7=0,'Identificação da EG'!$B$7=""),"",'Identificação da EG'!$B$7))</f>
        <v/>
      </c>
      <c r="C64" s="24" t="str">
        <f>IF(I64="","",IF(B64="","",VLOOKUP(B64,Auxiliar!$DK$23:$DL$45,2,0)))</f>
        <v/>
      </c>
      <c r="D64" s="24" t="str">
        <f>IF(I64="","",IF(OR('Identificação da EG'!$B$7=0,'Identificação da EG'!$B$7=""),"","Portugal"))</f>
        <v/>
      </c>
      <c r="E64" s="24" t="str">
        <f>IF(I64="","",'Identificação da EG'!$C$7)</f>
        <v/>
      </c>
      <c r="F64" s="24" t="str">
        <f>IF(I64="","",'Identificação da EG'!$E$7)</f>
        <v/>
      </c>
      <c r="G64" s="24" t="str">
        <f t="shared" si="0"/>
        <v/>
      </c>
      <c r="H64" s="24" t="str">
        <f>IF(I64="","",'Identificação da EG'!$D$7)</f>
        <v/>
      </c>
      <c r="I64" s="1" t="str">
        <f>IF(J64="","",'Infraestruturas Tratamento'!$B$1)</f>
        <v/>
      </c>
      <c r="J64" s="1" t="str">
        <v/>
      </c>
      <c r="K64" s="1" t="str">
        <v/>
      </c>
      <c r="L64" s="1" t="str">
        <v/>
      </c>
      <c r="M64" s="1" t="str">
        <v/>
      </c>
      <c r="N64" s="1"/>
      <c r="O64" s="1" t="str">
        <f>IF(J64="","","Capacidade instalação (máximo)")</f>
        <v/>
      </c>
      <c r="P64" s="1" t="str">
        <f>IF(J64="","","toneladas/ano")</f>
        <v/>
      </c>
      <c r="Q64" s="1" t="str" cm="1">
        <f t="array" ref="Q64">IF(ISBLANK(INDEX('Infraestruturas Tratamento'!$F$7:$M$26,INT((ROWS($A$1:A63)-1)/8)+1,MOD(ROWS($A$1:A63)-1,8)+1)),"",INDEX('Infraestruturas Tratamento'!$F$7:$M$26,INT((ROWS($A$1:A63)-1)/8)+1,MOD(ROWS($A$1:A63)-1,8)+1))</f>
        <v/>
      </c>
      <c r="R64" s="1" t="str">
        <f>IF(OR('Infraestruturas Tratamento'!$C$28="",'Infraestruturas Tratamento'!$C$28="(máximo 300 carateres)",J64=""),"",'Infraestruturas Tratamento'!$C$28)</f>
        <v/>
      </c>
      <c r="S64" s="1"/>
    </row>
    <row r="65" spans="1:19">
      <c r="A65" s="24" t="str">
        <f>IF(I65="","",IF(OR('Identificação da EG'!$B$7=0,'Identificação da EG'!$B$7=""),"",Capa!$C$10))</f>
        <v/>
      </c>
      <c r="B65" s="24" t="str">
        <f>IF(I65="","",IF(OR('Identificação da EG'!$B$7=0,'Identificação da EG'!$B$7=""),"",'Identificação da EG'!$B$7))</f>
        <v/>
      </c>
      <c r="C65" s="24" t="str">
        <f>IF(I65="","",IF(B65="","",VLOOKUP(B65,Auxiliar!$DK$23:$DL$45,2,0)))</f>
        <v/>
      </c>
      <c r="D65" s="24" t="str">
        <f>IF(I65="","",IF(OR('Identificação da EG'!$B$7=0,'Identificação da EG'!$B$7=""),"","Portugal"))</f>
        <v/>
      </c>
      <c r="E65" s="24" t="str">
        <f>IF(I65="","",'Identificação da EG'!$C$7)</f>
        <v/>
      </c>
      <c r="F65" s="24" t="str">
        <f>IF(I65="","",'Identificação da EG'!$E$7)</f>
        <v/>
      </c>
      <c r="G65" s="24" t="str">
        <f t="shared" si="0"/>
        <v/>
      </c>
      <c r="H65" s="24" t="str">
        <f>IF(I65="","",'Identificação da EG'!$D$7)</f>
        <v/>
      </c>
      <c r="I65" s="1" t="str">
        <f>IF(J65="","",'Infraestruturas Tratamento'!$B$1)</f>
        <v/>
      </c>
      <c r="J65" s="1" t="str">
        <v/>
      </c>
      <c r="K65" s="1" t="str">
        <v/>
      </c>
      <c r="L65" s="1" t="str">
        <v/>
      </c>
      <c r="M65" s="1" t="str">
        <v/>
      </c>
      <c r="N65" s="1"/>
      <c r="O65" s="1" t="str">
        <f>IF(J65="","","Capacidade instalação (efetivo)")</f>
        <v/>
      </c>
      <c r="P65" s="1" t="str">
        <f>IF(J65="","","toneladas/ano")</f>
        <v/>
      </c>
      <c r="Q65" s="1" t="str" cm="1">
        <f t="array" ref="Q65">IF(ISBLANK(INDEX('Infraestruturas Tratamento'!$F$7:$M$26,INT((ROWS($A$1:A64)-1)/8)+1,MOD(ROWS($A$1:A64)-1,8)+1)),"",INDEX('Infraestruturas Tratamento'!$F$7:$M$26,INT((ROWS($A$1:A64)-1)/8)+1,MOD(ROWS($A$1:A64)-1,8)+1))</f>
        <v/>
      </c>
      <c r="R65" s="1" t="str">
        <f>IF(OR('Infraestruturas Tratamento'!$C$28="",'Infraestruturas Tratamento'!$C$28="(máximo 300 carateres)",J65=""),"",'Infraestruturas Tratamento'!$C$28)</f>
        <v/>
      </c>
      <c r="S65" s="1"/>
    </row>
    <row r="66" spans="1:19">
      <c r="A66" s="24" t="str">
        <f>IF(I66="","",IF(OR('Identificação da EG'!$B$7=0,'Identificação da EG'!$B$7=""),"",Capa!$C$10))</f>
        <v/>
      </c>
      <c r="B66" s="24" t="str">
        <f>IF(I66="","",IF(OR('Identificação da EG'!$B$7=0,'Identificação da EG'!$B$7=""),"",'Identificação da EG'!$B$7))</f>
        <v/>
      </c>
      <c r="C66" s="24" t="str">
        <f>IF(I66="","",IF(B66="","",VLOOKUP(B66,Auxiliar!$DK$23:$DL$45,2,0)))</f>
        <v/>
      </c>
      <c r="D66" s="24" t="str">
        <f>IF(I66="","",IF(OR('Identificação da EG'!$B$7=0,'Identificação da EG'!$B$7=""),"","Portugal"))</f>
        <v/>
      </c>
      <c r="E66" s="24" t="str">
        <f>IF(I66="","",'Identificação da EG'!$C$7)</f>
        <v/>
      </c>
      <c r="F66" s="24" t="str">
        <f>IF(I66="","",'Identificação da EG'!$E$7)</f>
        <v/>
      </c>
      <c r="G66" s="24" t="str">
        <f t="shared" si="0"/>
        <v/>
      </c>
      <c r="H66" s="24" t="str">
        <f>IF(I66="","",'Identificação da EG'!$D$7)</f>
        <v/>
      </c>
      <c r="I66" s="1" t="str">
        <f>IF(J66="","",'Infraestruturas Tratamento'!$B$1)</f>
        <v/>
      </c>
      <c r="J66" s="1" t="str">
        <v/>
      </c>
      <c r="K66" s="1" t="str">
        <v/>
      </c>
      <c r="L66" s="1" t="str">
        <v/>
      </c>
      <c r="M66" s="1" t="str">
        <v/>
      </c>
      <c r="N66" s="1"/>
      <c r="O66" s="1" t="str">
        <f>IF(J66="","","Capacidade")</f>
        <v/>
      </c>
      <c r="P66" s="1" t="str">
        <f>IF(J66="","","toneladas/hora")</f>
        <v/>
      </c>
      <c r="Q66" s="1" t="str" cm="1">
        <f t="array" ref="Q66">IF(ISBLANK(INDEX('Infraestruturas Tratamento'!$F$7:$M$26,INT((ROWS($A$1:A65)-1)/8)+1,MOD(ROWS($A$1:A65)-1,8)+1)),"",INDEX('Infraestruturas Tratamento'!$F$7:$M$26,INT((ROWS($A$1:A65)-1)/8)+1,MOD(ROWS($A$1:A65)-1,8)+1))</f>
        <v/>
      </c>
      <c r="R66" s="1" t="str">
        <f>IF(OR('Infraestruturas Tratamento'!$C$28="",'Infraestruturas Tratamento'!$C$28="(máximo 300 carateres)",J66=""),"",'Infraestruturas Tratamento'!$C$28)</f>
        <v/>
      </c>
      <c r="S66" s="1"/>
    </row>
    <row r="67" spans="1:19">
      <c r="A67" s="24" t="str">
        <f>IF(I67="","",IF(OR('Identificação da EG'!$B$7=0,'Identificação da EG'!$B$7=""),"",Capa!$C$10))</f>
        <v/>
      </c>
      <c r="B67" s="24" t="str">
        <f>IF(I67="","",IF(OR('Identificação da EG'!$B$7=0,'Identificação da EG'!$B$7=""),"",'Identificação da EG'!$B$7))</f>
        <v/>
      </c>
      <c r="C67" s="24" t="str">
        <f>IF(I67="","",IF(B67="","",VLOOKUP(B67,Auxiliar!$DK$23:$DL$45,2,0)))</f>
        <v/>
      </c>
      <c r="D67" s="24" t="str">
        <f>IF(I67="","",IF(OR('Identificação da EG'!$B$7=0,'Identificação da EG'!$B$7=""),"","Portugal"))</f>
        <v/>
      </c>
      <c r="E67" s="24" t="str">
        <f>IF(I67="","",'Identificação da EG'!$C$7)</f>
        <v/>
      </c>
      <c r="F67" s="24" t="str">
        <f>IF(I67="","",'Identificação da EG'!$E$7)</f>
        <v/>
      </c>
      <c r="G67" s="24" t="str">
        <f t="shared" ref="G67:G130" si="1">IF(I67="","",B67)</f>
        <v/>
      </c>
      <c r="H67" s="24" t="str">
        <f>IF(I67="","",'Identificação da EG'!$D$7)</f>
        <v/>
      </c>
      <c r="I67" s="1" t="str">
        <f>IF(J67="","",'Infraestruturas Tratamento'!$B$1)</f>
        <v/>
      </c>
      <c r="J67" s="1" t="str">
        <v/>
      </c>
      <c r="K67" s="1" t="str">
        <v/>
      </c>
      <c r="L67" s="1" t="str">
        <v/>
      </c>
      <c r="M67" s="1" t="str">
        <v/>
      </c>
      <c r="N67" s="1"/>
      <c r="O67" s="1" t="str">
        <f>IF(J67="","","Horas de trabalho")</f>
        <v/>
      </c>
      <c r="P67" s="1" t="str">
        <f>IF(J67="","","horas/dia")</f>
        <v/>
      </c>
      <c r="Q67" s="1" t="str" cm="1">
        <f t="array" ref="Q67">IF(ISBLANK(INDEX('Infraestruturas Tratamento'!$F$7:$M$26,INT((ROWS($A$1:A66)-1)/8)+1,MOD(ROWS($A$1:A66)-1,8)+1)),"",INDEX('Infraestruturas Tratamento'!$F$7:$M$26,INT((ROWS($A$1:A66)-1)/8)+1,MOD(ROWS($A$1:A66)-1,8)+1))</f>
        <v/>
      </c>
      <c r="R67" s="1" t="str">
        <f>IF(OR('Infraestruturas Tratamento'!$C$28="",'Infraestruturas Tratamento'!$C$28="(máximo 300 carateres)",J67=""),"",'Infraestruturas Tratamento'!$C$28)</f>
        <v/>
      </c>
      <c r="S67" s="1"/>
    </row>
    <row r="68" spans="1:19">
      <c r="A68" s="24" t="str">
        <f>IF(I68="","",IF(OR('Identificação da EG'!$B$7=0,'Identificação da EG'!$B$7=""),"",Capa!$C$10))</f>
        <v/>
      </c>
      <c r="B68" s="24" t="str">
        <f>IF(I68="","",IF(OR('Identificação da EG'!$B$7=0,'Identificação da EG'!$B$7=""),"",'Identificação da EG'!$B$7))</f>
        <v/>
      </c>
      <c r="C68" s="24" t="str">
        <f>IF(I68="","",IF(B68="","",VLOOKUP(B68,Auxiliar!$DK$23:$DL$45,2,0)))</f>
        <v/>
      </c>
      <c r="D68" s="24" t="str">
        <f>IF(I68="","",IF(OR('Identificação da EG'!$B$7=0,'Identificação da EG'!$B$7=""),"","Portugal"))</f>
        <v/>
      </c>
      <c r="E68" s="24" t="str">
        <f>IF(I68="","",'Identificação da EG'!$C$7)</f>
        <v/>
      </c>
      <c r="F68" s="24" t="str">
        <f>IF(I68="","",'Identificação da EG'!$E$7)</f>
        <v/>
      </c>
      <c r="G68" s="24" t="str">
        <f t="shared" si="1"/>
        <v/>
      </c>
      <c r="H68" s="24" t="str">
        <f>IF(I68="","",'Identificação da EG'!$D$7)</f>
        <v/>
      </c>
      <c r="I68" s="1" t="str">
        <f>IF(J68="","",'Infraestruturas Tratamento'!$B$1)</f>
        <v/>
      </c>
      <c r="J68" s="1" t="str">
        <v/>
      </c>
      <c r="K68" s="1" t="str">
        <v/>
      </c>
      <c r="L68" s="1" t="str">
        <v/>
      </c>
      <c r="M68" s="1" t="str">
        <v/>
      </c>
      <c r="N68" s="1"/>
      <c r="O68" s="1" t="str">
        <f>IF(J68="","","Nº turnos (máximo)")</f>
        <v/>
      </c>
      <c r="P68" s="1" t="str">
        <f>IF(J68="","","turnos/dia")</f>
        <v/>
      </c>
      <c r="Q68" s="1" t="str" cm="1">
        <f t="array" ref="Q68">IF(ISBLANK(INDEX('Infraestruturas Tratamento'!$F$7:$M$26,INT((ROWS($A$1:A67)-1)/8)+1,MOD(ROWS($A$1:A67)-1,8)+1)),"",INDEX('Infraestruturas Tratamento'!$F$7:$M$26,INT((ROWS($A$1:A67)-1)/8)+1,MOD(ROWS($A$1:A67)-1,8)+1))</f>
        <v/>
      </c>
      <c r="R68" s="1" t="str">
        <f>IF(OR('Infraestruturas Tratamento'!$C$28="",'Infraestruturas Tratamento'!$C$28="(máximo 300 carateres)",J68=""),"",'Infraestruturas Tratamento'!$C$28)</f>
        <v/>
      </c>
      <c r="S68" s="1"/>
    </row>
    <row r="69" spans="1:19">
      <c r="A69" s="24" t="str">
        <f>IF(I69="","",IF(OR('Identificação da EG'!$B$7=0,'Identificação da EG'!$B$7=""),"",Capa!$C$10))</f>
        <v/>
      </c>
      <c r="B69" s="24" t="str">
        <f>IF(I69="","",IF(OR('Identificação da EG'!$B$7=0,'Identificação da EG'!$B$7=""),"",'Identificação da EG'!$B$7))</f>
        <v/>
      </c>
      <c r="C69" s="24" t="str">
        <f>IF(I69="","",IF(B69="","",VLOOKUP(B69,Auxiliar!$DK$23:$DL$45,2,0)))</f>
        <v/>
      </c>
      <c r="D69" s="24" t="str">
        <f>IF(I69="","",IF(OR('Identificação da EG'!$B$7=0,'Identificação da EG'!$B$7=""),"","Portugal"))</f>
        <v/>
      </c>
      <c r="E69" s="24" t="str">
        <f>IF(I69="","",'Identificação da EG'!$C$7)</f>
        <v/>
      </c>
      <c r="F69" s="24" t="str">
        <f>IF(I69="","",'Identificação da EG'!$E$7)</f>
        <v/>
      </c>
      <c r="G69" s="24" t="str">
        <f t="shared" si="1"/>
        <v/>
      </c>
      <c r="H69" s="24" t="str">
        <f>IF(I69="","",'Identificação da EG'!$D$7)</f>
        <v/>
      </c>
      <c r="I69" s="1" t="str">
        <f>IF(J69="","",'Infraestruturas Tratamento'!$B$1)</f>
        <v/>
      </c>
      <c r="J69" s="1" t="str">
        <v/>
      </c>
      <c r="K69" s="1" t="str">
        <v/>
      </c>
      <c r="L69" s="1" t="str">
        <v/>
      </c>
      <c r="M69" s="1" t="str">
        <v/>
      </c>
      <c r="N69" s="1"/>
      <c r="O69" s="1" t="str">
        <f>IF(J69="","","Nº turnos (efetivo)")</f>
        <v/>
      </c>
      <c r="P69" s="1" t="str">
        <f>IF(J69="","","turnos/dia")</f>
        <v/>
      </c>
      <c r="Q69" s="1" t="str" cm="1">
        <f t="array" ref="Q69">IF(ISBLANK(INDEX('Infraestruturas Tratamento'!$F$7:$M$26,INT((ROWS($A$1:A68)-1)/8)+1,MOD(ROWS($A$1:A68)-1,8)+1)),"",INDEX('Infraestruturas Tratamento'!$F$7:$M$26,INT((ROWS($A$1:A68)-1)/8)+1,MOD(ROWS($A$1:A68)-1,8)+1))</f>
        <v/>
      </c>
      <c r="R69" s="1" t="str">
        <f>IF(OR('Infraestruturas Tratamento'!$C$28="",'Infraestruturas Tratamento'!$C$28="(máximo 300 carateres)",J69=""),"",'Infraestruturas Tratamento'!$C$28)</f>
        <v/>
      </c>
      <c r="S69" s="1"/>
    </row>
    <row r="70" spans="1:19">
      <c r="A70" s="24" t="str">
        <f>IF(I70="","",IF(OR('Identificação da EG'!$B$7=0,'Identificação da EG'!$B$7=""),"",Capa!$C$10))</f>
        <v/>
      </c>
      <c r="B70" s="24" t="str">
        <f>IF(I70="","",IF(OR('Identificação da EG'!$B$7=0,'Identificação da EG'!$B$7=""),"",'Identificação da EG'!$B$7))</f>
        <v/>
      </c>
      <c r="C70" s="24" t="str">
        <f>IF(I70="","",IF(B70="","",VLOOKUP(B70,Auxiliar!$DK$23:$DL$45,2,0)))</f>
        <v/>
      </c>
      <c r="D70" s="24" t="str">
        <f>IF(I70="","",IF(OR('Identificação da EG'!$B$7=0,'Identificação da EG'!$B$7=""),"","Portugal"))</f>
        <v/>
      </c>
      <c r="E70" s="24" t="str">
        <f>IF(I70="","",'Identificação da EG'!$C$7)</f>
        <v/>
      </c>
      <c r="F70" s="24" t="str">
        <f>IF(I70="","",'Identificação da EG'!$E$7)</f>
        <v/>
      </c>
      <c r="G70" s="24" t="str">
        <f t="shared" si="1"/>
        <v/>
      </c>
      <c r="H70" s="24" t="str">
        <f>IF(I70="","",'Identificação da EG'!$D$7)</f>
        <v/>
      </c>
      <c r="I70" s="1" t="str">
        <f>IF(J70="","",'Infraestruturas Tratamento'!$B$1)</f>
        <v/>
      </c>
      <c r="J70" s="1" t="str">
        <v/>
      </c>
      <c r="K70" s="1" t="str">
        <v/>
      </c>
      <c r="L70" s="1" t="str">
        <v/>
      </c>
      <c r="M70" s="1" t="str">
        <v/>
      </c>
      <c r="N70" s="1"/>
      <c r="O70" s="1" t="str">
        <f>IF(J70="","","Nº dias de trabalho (máximo)")</f>
        <v/>
      </c>
      <c r="P70" s="1" t="str">
        <f>IF(J70="","","dias/ano")</f>
        <v/>
      </c>
      <c r="Q70" s="1" t="str" cm="1">
        <f t="array" ref="Q70">IF(ISBLANK(INDEX('Infraestruturas Tratamento'!$F$7:$M$26,INT((ROWS($A$1:A69)-1)/8)+1,MOD(ROWS($A$1:A69)-1,8)+1)),"",INDEX('Infraestruturas Tratamento'!$F$7:$M$26,INT((ROWS($A$1:A69)-1)/8)+1,MOD(ROWS($A$1:A69)-1,8)+1))</f>
        <v/>
      </c>
      <c r="R70" s="1" t="str">
        <f>IF(OR('Infraestruturas Tratamento'!$C$28="",'Infraestruturas Tratamento'!$C$28="(máximo 300 carateres)",J70=""),"",'Infraestruturas Tratamento'!$C$28)</f>
        <v/>
      </c>
      <c r="S70" s="1"/>
    </row>
    <row r="71" spans="1:19">
      <c r="A71" s="24" t="str">
        <f>IF(I71="","",IF(OR('Identificação da EG'!$B$7=0,'Identificação da EG'!$B$7=""),"",Capa!$C$10))</f>
        <v/>
      </c>
      <c r="B71" s="24" t="str">
        <f>IF(I71="","",IF(OR('Identificação da EG'!$B$7=0,'Identificação da EG'!$B$7=""),"",'Identificação da EG'!$B$7))</f>
        <v/>
      </c>
      <c r="C71" s="24" t="str">
        <f>IF(I71="","",IF(B71="","",VLOOKUP(B71,Auxiliar!$DK$23:$DL$45,2,0)))</f>
        <v/>
      </c>
      <c r="D71" s="24" t="str">
        <f>IF(I71="","",IF(OR('Identificação da EG'!$B$7=0,'Identificação da EG'!$B$7=""),"","Portugal"))</f>
        <v/>
      </c>
      <c r="E71" s="24" t="str">
        <f>IF(I71="","",'Identificação da EG'!$C$7)</f>
        <v/>
      </c>
      <c r="F71" s="24" t="str">
        <f>IF(I71="","",'Identificação da EG'!$E$7)</f>
        <v/>
      </c>
      <c r="G71" s="24" t="str">
        <f t="shared" si="1"/>
        <v/>
      </c>
      <c r="H71" s="24" t="str">
        <f>IF(I71="","",'Identificação da EG'!$D$7)</f>
        <v/>
      </c>
      <c r="I71" s="1" t="str">
        <f>IF(J71="","",'Infraestruturas Tratamento'!$B$1)</f>
        <v/>
      </c>
      <c r="J71" s="1" t="str">
        <v/>
      </c>
      <c r="K71" s="1" t="str">
        <v/>
      </c>
      <c r="L71" s="1" t="str">
        <v/>
      </c>
      <c r="M71" s="1" t="str">
        <v/>
      </c>
      <c r="N71" s="1"/>
      <c r="O71" s="1" t="str">
        <f>IF(J71="","","Nº dias de trabalho (efetivo)")</f>
        <v/>
      </c>
      <c r="P71" s="1" t="str">
        <f>IF(J71="","","dias/ano")</f>
        <v/>
      </c>
      <c r="Q71" s="1" t="str" cm="1">
        <f t="array" ref="Q71">IF(ISBLANK(INDEX('Infraestruturas Tratamento'!$F$7:$M$26,INT((ROWS($A$1:A70)-1)/8)+1,MOD(ROWS($A$1:A70)-1,8)+1)),"",INDEX('Infraestruturas Tratamento'!$F$7:$M$26,INT((ROWS($A$1:A70)-1)/8)+1,MOD(ROWS($A$1:A70)-1,8)+1))</f>
        <v/>
      </c>
      <c r="R71" s="1" t="str">
        <f>IF(OR('Infraestruturas Tratamento'!$C$28="",'Infraestruturas Tratamento'!$C$28="(máximo 300 carateres)",J71=""),"",'Infraestruturas Tratamento'!$C$28)</f>
        <v/>
      </c>
      <c r="S71" s="1"/>
    </row>
    <row r="72" spans="1:19">
      <c r="A72" s="24" t="str">
        <f>IF(I72="","",IF(OR('Identificação da EG'!$B$7=0,'Identificação da EG'!$B$7=""),"",Capa!$C$10))</f>
        <v/>
      </c>
      <c r="B72" s="24" t="str">
        <f>IF(I72="","",IF(OR('Identificação da EG'!$B$7=0,'Identificação da EG'!$B$7=""),"",'Identificação da EG'!$B$7))</f>
        <v/>
      </c>
      <c r="C72" s="24" t="str">
        <f>IF(I72="","",IF(B72="","",VLOOKUP(B72,Auxiliar!$DK$23:$DL$45,2,0)))</f>
        <v/>
      </c>
      <c r="D72" s="24" t="str">
        <f>IF(I72="","",IF(OR('Identificação da EG'!$B$7=0,'Identificação da EG'!$B$7=""),"","Portugal"))</f>
        <v/>
      </c>
      <c r="E72" s="24" t="str">
        <f>IF(I72="","",'Identificação da EG'!$C$7)</f>
        <v/>
      </c>
      <c r="F72" s="24" t="str">
        <f>IF(I72="","",'Identificação da EG'!$E$7)</f>
        <v/>
      </c>
      <c r="G72" s="24" t="str">
        <f t="shared" si="1"/>
        <v/>
      </c>
      <c r="H72" s="24" t="str">
        <f>IF(I72="","",'Identificação da EG'!$D$7)</f>
        <v/>
      </c>
      <c r="I72" s="1" t="str">
        <f>IF(J72="","",'Infraestruturas Tratamento'!$B$1)</f>
        <v/>
      </c>
      <c r="J72" s="1" t="str">
        <v/>
      </c>
      <c r="K72" s="1" t="str">
        <v/>
      </c>
      <c r="L72" s="1" t="str">
        <v/>
      </c>
      <c r="M72" s="1" t="str">
        <v/>
      </c>
      <c r="N72" s="1"/>
      <c r="O72" s="1" t="str">
        <f>IF(J72="","","Capacidade instalação (máximo)")</f>
        <v/>
      </c>
      <c r="P72" s="1" t="str">
        <f>IF(J72="","","toneladas/ano")</f>
        <v/>
      </c>
      <c r="Q72" s="1" t="str" cm="1">
        <f t="array" ref="Q72">IF(ISBLANK(INDEX('Infraestruturas Tratamento'!$F$7:$M$26,INT((ROWS($A$1:A71)-1)/8)+1,MOD(ROWS($A$1:A71)-1,8)+1)),"",INDEX('Infraestruturas Tratamento'!$F$7:$M$26,INT((ROWS($A$1:A71)-1)/8)+1,MOD(ROWS($A$1:A71)-1,8)+1))</f>
        <v/>
      </c>
      <c r="R72" s="1" t="str">
        <f>IF(OR('Infraestruturas Tratamento'!$C$28="",'Infraestruturas Tratamento'!$C$28="(máximo 300 carateres)",J72=""),"",'Infraestruturas Tratamento'!$C$28)</f>
        <v/>
      </c>
      <c r="S72" s="1"/>
    </row>
    <row r="73" spans="1:19">
      <c r="A73" s="24" t="str">
        <f>IF(I73="","",IF(OR('Identificação da EG'!$B$7=0,'Identificação da EG'!$B$7=""),"",Capa!$C$10))</f>
        <v/>
      </c>
      <c r="B73" s="24" t="str">
        <f>IF(I73="","",IF(OR('Identificação da EG'!$B$7=0,'Identificação da EG'!$B$7=""),"",'Identificação da EG'!$B$7))</f>
        <v/>
      </c>
      <c r="C73" s="24" t="str">
        <f>IF(I73="","",IF(B73="","",VLOOKUP(B73,Auxiliar!$DK$23:$DL$45,2,0)))</f>
        <v/>
      </c>
      <c r="D73" s="24" t="str">
        <f>IF(I73="","",IF(OR('Identificação da EG'!$B$7=0,'Identificação da EG'!$B$7=""),"","Portugal"))</f>
        <v/>
      </c>
      <c r="E73" s="24" t="str">
        <f>IF(I73="","",'Identificação da EG'!$C$7)</f>
        <v/>
      </c>
      <c r="F73" s="24" t="str">
        <f>IF(I73="","",'Identificação da EG'!$E$7)</f>
        <v/>
      </c>
      <c r="G73" s="24" t="str">
        <f t="shared" si="1"/>
        <v/>
      </c>
      <c r="H73" s="24" t="str">
        <f>IF(I73="","",'Identificação da EG'!$D$7)</f>
        <v/>
      </c>
      <c r="I73" s="1" t="str">
        <f>IF(J73="","",'Infraestruturas Tratamento'!$B$1)</f>
        <v/>
      </c>
      <c r="J73" s="1" t="str">
        <v/>
      </c>
      <c r="K73" s="1" t="str">
        <v/>
      </c>
      <c r="L73" s="1" t="str">
        <v/>
      </c>
      <c r="M73" s="1" t="str">
        <v/>
      </c>
      <c r="N73" s="1"/>
      <c r="O73" s="1" t="str">
        <f>IF(J73="","","Capacidade instalação (efetivo)")</f>
        <v/>
      </c>
      <c r="P73" s="1" t="str">
        <f>IF(J73="","","toneladas/ano")</f>
        <v/>
      </c>
      <c r="Q73" s="1" t="str" cm="1">
        <f t="array" ref="Q73">IF(ISBLANK(INDEX('Infraestruturas Tratamento'!$F$7:$M$26,INT((ROWS($A$1:A72)-1)/8)+1,MOD(ROWS($A$1:A72)-1,8)+1)),"",INDEX('Infraestruturas Tratamento'!$F$7:$M$26,INT((ROWS($A$1:A72)-1)/8)+1,MOD(ROWS($A$1:A72)-1,8)+1))</f>
        <v/>
      </c>
      <c r="R73" s="1" t="str">
        <f>IF(OR('Infraestruturas Tratamento'!$C$28="",'Infraestruturas Tratamento'!$C$28="(máximo 300 carateres)",J73=""),"",'Infraestruturas Tratamento'!$C$28)</f>
        <v/>
      </c>
      <c r="S73" s="1"/>
    </row>
    <row r="74" spans="1:19">
      <c r="A74" s="24" t="str">
        <f>IF(I74="","",IF(OR('Identificação da EG'!$B$7=0,'Identificação da EG'!$B$7=""),"",Capa!$C$10))</f>
        <v/>
      </c>
      <c r="B74" s="24" t="str">
        <f>IF(I74="","",IF(OR('Identificação da EG'!$B$7=0,'Identificação da EG'!$B$7=""),"",'Identificação da EG'!$B$7))</f>
        <v/>
      </c>
      <c r="C74" s="24" t="str">
        <f>IF(I74="","",IF(B74="","",VLOOKUP(B74,Auxiliar!$DK$23:$DL$45,2,0)))</f>
        <v/>
      </c>
      <c r="D74" s="24" t="str">
        <f>IF(I74="","",IF(OR('Identificação da EG'!$B$7=0,'Identificação da EG'!$B$7=""),"","Portugal"))</f>
        <v/>
      </c>
      <c r="E74" s="24" t="str">
        <f>IF(I74="","",'Identificação da EG'!$C$7)</f>
        <v/>
      </c>
      <c r="F74" s="24" t="str">
        <f>IF(I74="","",'Identificação da EG'!$E$7)</f>
        <v/>
      </c>
      <c r="G74" s="24" t="str">
        <f t="shared" si="1"/>
        <v/>
      </c>
      <c r="H74" s="24" t="str">
        <f>IF(I74="","",'Identificação da EG'!$D$7)</f>
        <v/>
      </c>
      <c r="I74" s="1" t="str">
        <f>IF(J74="","",'Infraestruturas Tratamento'!$B$1)</f>
        <v/>
      </c>
      <c r="J74" s="1" t="str">
        <v/>
      </c>
      <c r="K74" s="1" t="str">
        <v/>
      </c>
      <c r="L74" s="1" t="str">
        <v/>
      </c>
      <c r="M74" s="1" t="str">
        <v/>
      </c>
      <c r="N74" s="1"/>
      <c r="O74" s="1" t="str">
        <f>IF(J74="","","Capacidade")</f>
        <v/>
      </c>
      <c r="P74" s="1" t="str">
        <f>IF(J74="","","toneladas/hora")</f>
        <v/>
      </c>
      <c r="Q74" s="1" t="str" cm="1">
        <f t="array" ref="Q74">IF(ISBLANK(INDEX('Infraestruturas Tratamento'!$F$7:$M$26,INT((ROWS($A$1:A73)-1)/8)+1,MOD(ROWS($A$1:A73)-1,8)+1)),"",INDEX('Infraestruturas Tratamento'!$F$7:$M$26,INT((ROWS($A$1:A73)-1)/8)+1,MOD(ROWS($A$1:A73)-1,8)+1))</f>
        <v/>
      </c>
      <c r="R74" s="1" t="str">
        <f>IF(OR('Infraestruturas Tratamento'!$C$28="",'Infraestruturas Tratamento'!$C$28="(máximo 300 carateres)",J74=""),"",'Infraestruturas Tratamento'!$C$28)</f>
        <v/>
      </c>
      <c r="S74" s="1"/>
    </row>
    <row r="75" spans="1:19">
      <c r="A75" s="24" t="str">
        <f>IF(I75="","",IF(OR('Identificação da EG'!$B$7=0,'Identificação da EG'!$B$7=""),"",Capa!$C$10))</f>
        <v/>
      </c>
      <c r="B75" s="24" t="str">
        <f>IF(I75="","",IF(OR('Identificação da EG'!$B$7=0,'Identificação da EG'!$B$7=""),"",'Identificação da EG'!$B$7))</f>
        <v/>
      </c>
      <c r="C75" s="24" t="str">
        <f>IF(I75="","",IF(B75="","",VLOOKUP(B75,Auxiliar!$DK$23:$DL$45,2,0)))</f>
        <v/>
      </c>
      <c r="D75" s="24" t="str">
        <f>IF(I75="","",IF(OR('Identificação da EG'!$B$7=0,'Identificação da EG'!$B$7=""),"","Portugal"))</f>
        <v/>
      </c>
      <c r="E75" s="24" t="str">
        <f>IF(I75="","",'Identificação da EG'!$C$7)</f>
        <v/>
      </c>
      <c r="F75" s="24" t="str">
        <f>IF(I75="","",'Identificação da EG'!$E$7)</f>
        <v/>
      </c>
      <c r="G75" s="24" t="str">
        <f t="shared" si="1"/>
        <v/>
      </c>
      <c r="H75" s="24" t="str">
        <f>IF(I75="","",'Identificação da EG'!$D$7)</f>
        <v/>
      </c>
      <c r="I75" s="1" t="str">
        <f>IF(J75="","",'Infraestruturas Tratamento'!$B$1)</f>
        <v/>
      </c>
      <c r="J75" s="1" t="str">
        <v/>
      </c>
      <c r="K75" s="1" t="str">
        <v/>
      </c>
      <c r="L75" s="1" t="str">
        <v/>
      </c>
      <c r="M75" s="1" t="str">
        <v/>
      </c>
      <c r="N75" s="1"/>
      <c r="O75" s="1" t="str">
        <f>IF(J75="","","Horas de trabalho")</f>
        <v/>
      </c>
      <c r="P75" s="1" t="str">
        <f>IF(J75="","","horas/dia")</f>
        <v/>
      </c>
      <c r="Q75" s="1" t="str" cm="1">
        <f t="array" ref="Q75">IF(ISBLANK(INDEX('Infraestruturas Tratamento'!$F$7:$M$26,INT((ROWS($A$1:A74)-1)/8)+1,MOD(ROWS($A$1:A74)-1,8)+1)),"",INDEX('Infraestruturas Tratamento'!$F$7:$M$26,INT((ROWS($A$1:A74)-1)/8)+1,MOD(ROWS($A$1:A74)-1,8)+1))</f>
        <v/>
      </c>
      <c r="R75" s="1" t="str">
        <f>IF(OR('Infraestruturas Tratamento'!$C$28="",'Infraestruturas Tratamento'!$C$28="(máximo 300 carateres)",J75=""),"",'Infraestruturas Tratamento'!$C$28)</f>
        <v/>
      </c>
      <c r="S75" s="1"/>
    </row>
    <row r="76" spans="1:19">
      <c r="A76" s="24" t="str">
        <f>IF(I76="","",IF(OR('Identificação da EG'!$B$7=0,'Identificação da EG'!$B$7=""),"",Capa!$C$10))</f>
        <v/>
      </c>
      <c r="B76" s="24" t="str">
        <f>IF(I76="","",IF(OR('Identificação da EG'!$B$7=0,'Identificação da EG'!$B$7=""),"",'Identificação da EG'!$B$7))</f>
        <v/>
      </c>
      <c r="C76" s="24" t="str">
        <f>IF(I76="","",IF(B76="","",VLOOKUP(B76,Auxiliar!$DK$23:$DL$45,2,0)))</f>
        <v/>
      </c>
      <c r="D76" s="24" t="str">
        <f>IF(I76="","",IF(OR('Identificação da EG'!$B$7=0,'Identificação da EG'!$B$7=""),"","Portugal"))</f>
        <v/>
      </c>
      <c r="E76" s="24" t="str">
        <f>IF(I76="","",'Identificação da EG'!$C$7)</f>
        <v/>
      </c>
      <c r="F76" s="24" t="str">
        <f>IF(I76="","",'Identificação da EG'!$E$7)</f>
        <v/>
      </c>
      <c r="G76" s="24" t="str">
        <f t="shared" si="1"/>
        <v/>
      </c>
      <c r="H76" s="24" t="str">
        <f>IF(I76="","",'Identificação da EG'!$D$7)</f>
        <v/>
      </c>
      <c r="I76" s="1" t="str">
        <f>IF(J76="","",'Infraestruturas Tratamento'!$B$1)</f>
        <v/>
      </c>
      <c r="J76" s="1" t="str">
        <v/>
      </c>
      <c r="K76" s="1" t="str">
        <v/>
      </c>
      <c r="L76" s="1" t="str">
        <v/>
      </c>
      <c r="M76" s="1" t="str">
        <v/>
      </c>
      <c r="N76" s="1"/>
      <c r="O76" s="1" t="str">
        <f>IF(J76="","","Nº turnos (máximo)")</f>
        <v/>
      </c>
      <c r="P76" s="1" t="str">
        <f>IF(J76="","","turnos/dia")</f>
        <v/>
      </c>
      <c r="Q76" s="1" t="str" cm="1">
        <f t="array" ref="Q76">IF(ISBLANK(INDEX('Infraestruturas Tratamento'!$F$7:$M$26,INT((ROWS($A$1:A75)-1)/8)+1,MOD(ROWS($A$1:A75)-1,8)+1)),"",INDEX('Infraestruturas Tratamento'!$F$7:$M$26,INT((ROWS($A$1:A75)-1)/8)+1,MOD(ROWS($A$1:A75)-1,8)+1))</f>
        <v/>
      </c>
      <c r="R76" s="1" t="str">
        <f>IF(OR('Infraestruturas Tratamento'!$C$28="",'Infraestruturas Tratamento'!$C$28="(máximo 300 carateres)",J76=""),"",'Infraestruturas Tratamento'!$C$28)</f>
        <v/>
      </c>
      <c r="S76" s="1"/>
    </row>
    <row r="77" spans="1:19">
      <c r="A77" s="24" t="str">
        <f>IF(I77="","",IF(OR('Identificação da EG'!$B$7=0,'Identificação da EG'!$B$7=""),"",Capa!$C$10))</f>
        <v/>
      </c>
      <c r="B77" s="24" t="str">
        <f>IF(I77="","",IF(OR('Identificação da EG'!$B$7=0,'Identificação da EG'!$B$7=""),"",'Identificação da EG'!$B$7))</f>
        <v/>
      </c>
      <c r="C77" s="24" t="str">
        <f>IF(I77="","",IF(B77="","",VLOOKUP(B77,Auxiliar!$DK$23:$DL$45,2,0)))</f>
        <v/>
      </c>
      <c r="D77" s="24" t="str">
        <f>IF(I77="","",IF(OR('Identificação da EG'!$B$7=0,'Identificação da EG'!$B$7=""),"","Portugal"))</f>
        <v/>
      </c>
      <c r="E77" s="24" t="str">
        <f>IF(I77="","",'Identificação da EG'!$C$7)</f>
        <v/>
      </c>
      <c r="F77" s="24" t="str">
        <f>IF(I77="","",'Identificação da EG'!$E$7)</f>
        <v/>
      </c>
      <c r="G77" s="24" t="str">
        <f t="shared" si="1"/>
        <v/>
      </c>
      <c r="H77" s="24" t="str">
        <f>IF(I77="","",'Identificação da EG'!$D$7)</f>
        <v/>
      </c>
      <c r="I77" s="1" t="str">
        <f>IF(J77="","",'Infraestruturas Tratamento'!$B$1)</f>
        <v/>
      </c>
      <c r="J77" s="1" t="str">
        <v/>
      </c>
      <c r="K77" s="1" t="str">
        <v/>
      </c>
      <c r="L77" s="1" t="str">
        <v/>
      </c>
      <c r="M77" s="1" t="str">
        <v/>
      </c>
      <c r="N77" s="1"/>
      <c r="O77" s="1" t="str">
        <f>IF(J77="","","Nº turnos (efetivo)")</f>
        <v/>
      </c>
      <c r="P77" s="1" t="str">
        <f>IF(J77="","","turnos/dia")</f>
        <v/>
      </c>
      <c r="Q77" s="1" t="str" cm="1">
        <f t="array" ref="Q77">IF(ISBLANK(INDEX('Infraestruturas Tratamento'!$F$7:$M$26,INT((ROWS($A$1:A76)-1)/8)+1,MOD(ROWS($A$1:A76)-1,8)+1)),"",INDEX('Infraestruturas Tratamento'!$F$7:$M$26,INT((ROWS($A$1:A76)-1)/8)+1,MOD(ROWS($A$1:A76)-1,8)+1))</f>
        <v/>
      </c>
      <c r="R77" s="1" t="str">
        <f>IF(OR('Infraestruturas Tratamento'!$C$28="",'Infraestruturas Tratamento'!$C$28="(máximo 300 carateres)",J77=""),"",'Infraestruturas Tratamento'!$C$28)</f>
        <v/>
      </c>
      <c r="S77" s="1"/>
    </row>
    <row r="78" spans="1:19">
      <c r="A78" s="24" t="str">
        <f>IF(I78="","",IF(OR('Identificação da EG'!$B$7=0,'Identificação da EG'!$B$7=""),"",Capa!$C$10))</f>
        <v/>
      </c>
      <c r="B78" s="24" t="str">
        <f>IF(I78="","",IF(OR('Identificação da EG'!$B$7=0,'Identificação da EG'!$B$7=""),"",'Identificação da EG'!$B$7))</f>
        <v/>
      </c>
      <c r="C78" s="24" t="str">
        <f>IF(I78="","",IF(B78="","",VLOOKUP(B78,Auxiliar!$DK$23:$DL$45,2,0)))</f>
        <v/>
      </c>
      <c r="D78" s="24" t="str">
        <f>IF(I78="","",IF(OR('Identificação da EG'!$B$7=0,'Identificação da EG'!$B$7=""),"","Portugal"))</f>
        <v/>
      </c>
      <c r="E78" s="24" t="str">
        <f>IF(I78="","",'Identificação da EG'!$C$7)</f>
        <v/>
      </c>
      <c r="F78" s="24" t="str">
        <f>IF(I78="","",'Identificação da EG'!$E$7)</f>
        <v/>
      </c>
      <c r="G78" s="24" t="str">
        <f t="shared" si="1"/>
        <v/>
      </c>
      <c r="H78" s="24" t="str">
        <f>IF(I78="","",'Identificação da EG'!$D$7)</f>
        <v/>
      </c>
      <c r="I78" s="1" t="str">
        <f>IF(J78="","",'Infraestruturas Tratamento'!$B$1)</f>
        <v/>
      </c>
      <c r="J78" s="1" t="str">
        <v/>
      </c>
      <c r="K78" s="1" t="str">
        <v/>
      </c>
      <c r="L78" s="1" t="str">
        <v/>
      </c>
      <c r="M78" s="1" t="str">
        <v/>
      </c>
      <c r="N78" s="1"/>
      <c r="O78" s="1" t="str">
        <f>IF(J78="","","Nº dias de trabalho (máximo)")</f>
        <v/>
      </c>
      <c r="P78" s="1" t="str">
        <f>IF(J78="","","dias/ano")</f>
        <v/>
      </c>
      <c r="Q78" s="1" t="str" cm="1">
        <f t="array" ref="Q78">IF(ISBLANK(INDEX('Infraestruturas Tratamento'!$F$7:$M$26,INT((ROWS($A$1:A77)-1)/8)+1,MOD(ROWS($A$1:A77)-1,8)+1)),"",INDEX('Infraestruturas Tratamento'!$F$7:$M$26,INT((ROWS($A$1:A77)-1)/8)+1,MOD(ROWS($A$1:A77)-1,8)+1))</f>
        <v/>
      </c>
      <c r="R78" s="1" t="str">
        <f>IF(OR('Infraestruturas Tratamento'!$C$28="",'Infraestruturas Tratamento'!$C$28="(máximo 300 carateres)",J78=""),"",'Infraestruturas Tratamento'!$C$28)</f>
        <v/>
      </c>
      <c r="S78" s="1"/>
    </row>
    <row r="79" spans="1:19">
      <c r="A79" s="24" t="str">
        <f>IF(I79="","",IF(OR('Identificação da EG'!$B$7=0,'Identificação da EG'!$B$7=""),"",Capa!$C$10))</f>
        <v/>
      </c>
      <c r="B79" s="24" t="str">
        <f>IF(I79="","",IF(OR('Identificação da EG'!$B$7=0,'Identificação da EG'!$B$7=""),"",'Identificação da EG'!$B$7))</f>
        <v/>
      </c>
      <c r="C79" s="24" t="str">
        <f>IF(I79="","",IF(B79="","",VLOOKUP(B79,Auxiliar!$DK$23:$DL$45,2,0)))</f>
        <v/>
      </c>
      <c r="D79" s="24" t="str">
        <f>IF(I79="","",IF(OR('Identificação da EG'!$B$7=0,'Identificação da EG'!$B$7=""),"","Portugal"))</f>
        <v/>
      </c>
      <c r="E79" s="24" t="str">
        <f>IF(I79="","",'Identificação da EG'!$C$7)</f>
        <v/>
      </c>
      <c r="F79" s="24" t="str">
        <f>IF(I79="","",'Identificação da EG'!$E$7)</f>
        <v/>
      </c>
      <c r="G79" s="24" t="str">
        <f t="shared" si="1"/>
        <v/>
      </c>
      <c r="H79" s="24" t="str">
        <f>IF(I79="","",'Identificação da EG'!$D$7)</f>
        <v/>
      </c>
      <c r="I79" s="1" t="str">
        <f>IF(J79="","",'Infraestruturas Tratamento'!$B$1)</f>
        <v/>
      </c>
      <c r="J79" s="1" t="str">
        <v/>
      </c>
      <c r="K79" s="1" t="str">
        <v/>
      </c>
      <c r="L79" s="1" t="str">
        <v/>
      </c>
      <c r="M79" s="1" t="str">
        <v/>
      </c>
      <c r="N79" s="1"/>
      <c r="O79" s="1" t="str">
        <f>IF(J79="","","Nº dias de trabalho (efetivo)")</f>
        <v/>
      </c>
      <c r="P79" s="1" t="str">
        <f>IF(J79="","","dias/ano")</f>
        <v/>
      </c>
      <c r="Q79" s="1" t="str" cm="1">
        <f t="array" ref="Q79">IF(ISBLANK(INDEX('Infraestruturas Tratamento'!$F$7:$M$26,INT((ROWS($A$1:A78)-1)/8)+1,MOD(ROWS($A$1:A78)-1,8)+1)),"",INDEX('Infraestruturas Tratamento'!$F$7:$M$26,INT((ROWS($A$1:A78)-1)/8)+1,MOD(ROWS($A$1:A78)-1,8)+1))</f>
        <v/>
      </c>
      <c r="R79" s="1" t="str">
        <f>IF(OR('Infraestruturas Tratamento'!$C$28="",'Infraestruturas Tratamento'!$C$28="(máximo 300 carateres)",J79=""),"",'Infraestruturas Tratamento'!$C$28)</f>
        <v/>
      </c>
      <c r="S79" s="1"/>
    </row>
    <row r="80" spans="1:19">
      <c r="A80" s="24" t="str">
        <f>IF(I80="","",IF(OR('Identificação da EG'!$B$7=0,'Identificação da EG'!$B$7=""),"",Capa!$C$10))</f>
        <v/>
      </c>
      <c r="B80" s="24" t="str">
        <f>IF(I80="","",IF(OR('Identificação da EG'!$B$7=0,'Identificação da EG'!$B$7=""),"",'Identificação da EG'!$B$7))</f>
        <v/>
      </c>
      <c r="C80" s="24" t="str">
        <f>IF(I80="","",IF(B80="","",VLOOKUP(B80,Auxiliar!$DK$23:$DL$45,2,0)))</f>
        <v/>
      </c>
      <c r="D80" s="24" t="str">
        <f>IF(I80="","",IF(OR('Identificação da EG'!$B$7=0,'Identificação da EG'!$B$7=""),"","Portugal"))</f>
        <v/>
      </c>
      <c r="E80" s="24" t="str">
        <f>IF(I80="","",'Identificação da EG'!$C$7)</f>
        <v/>
      </c>
      <c r="F80" s="24" t="str">
        <f>IF(I80="","",'Identificação da EG'!$E$7)</f>
        <v/>
      </c>
      <c r="G80" s="24" t="str">
        <f t="shared" si="1"/>
        <v/>
      </c>
      <c r="H80" s="24" t="str">
        <f>IF(I80="","",'Identificação da EG'!$D$7)</f>
        <v/>
      </c>
      <c r="I80" s="1" t="str">
        <f>IF(J80="","",'Infraestruturas Tratamento'!$B$1)</f>
        <v/>
      </c>
      <c r="J80" s="1" t="str">
        <v/>
      </c>
      <c r="K80" s="1" t="str">
        <v/>
      </c>
      <c r="L80" s="1" t="str">
        <v/>
      </c>
      <c r="M80" s="1" t="str">
        <v/>
      </c>
      <c r="N80" s="1"/>
      <c r="O80" s="1" t="str">
        <f>IF(J80="","","Capacidade instalação (máximo)")</f>
        <v/>
      </c>
      <c r="P80" s="1" t="str">
        <f>IF(J80="","","toneladas/ano")</f>
        <v/>
      </c>
      <c r="Q80" s="1" t="str" cm="1">
        <f t="array" ref="Q80">IF(ISBLANK(INDEX('Infraestruturas Tratamento'!$F$7:$M$26,INT((ROWS($A$1:A79)-1)/8)+1,MOD(ROWS($A$1:A79)-1,8)+1)),"",INDEX('Infraestruturas Tratamento'!$F$7:$M$26,INT((ROWS($A$1:A79)-1)/8)+1,MOD(ROWS($A$1:A79)-1,8)+1))</f>
        <v/>
      </c>
      <c r="R80" s="1" t="str">
        <f>IF(OR('Infraestruturas Tratamento'!$C$28="",'Infraestruturas Tratamento'!$C$28="(máximo 300 carateres)",J80=""),"",'Infraestruturas Tratamento'!$C$28)</f>
        <v/>
      </c>
      <c r="S80" s="1"/>
    </row>
    <row r="81" spans="1:19">
      <c r="A81" s="24" t="str">
        <f>IF(I81="","",IF(OR('Identificação da EG'!$B$7=0,'Identificação da EG'!$B$7=""),"",Capa!$C$10))</f>
        <v/>
      </c>
      <c r="B81" s="24" t="str">
        <f>IF(I81="","",IF(OR('Identificação da EG'!$B$7=0,'Identificação da EG'!$B$7=""),"",'Identificação da EG'!$B$7))</f>
        <v/>
      </c>
      <c r="C81" s="24" t="str">
        <f>IF(I81="","",IF(B81="","",VLOOKUP(B81,Auxiliar!$DK$23:$DL$45,2,0)))</f>
        <v/>
      </c>
      <c r="D81" s="24" t="str">
        <f>IF(I81="","",IF(OR('Identificação da EG'!$B$7=0,'Identificação da EG'!$B$7=""),"","Portugal"))</f>
        <v/>
      </c>
      <c r="E81" s="24" t="str">
        <f>IF(I81="","",'Identificação da EG'!$C$7)</f>
        <v/>
      </c>
      <c r="F81" s="24" t="str">
        <f>IF(I81="","",'Identificação da EG'!$E$7)</f>
        <v/>
      </c>
      <c r="G81" s="24" t="str">
        <f t="shared" si="1"/>
        <v/>
      </c>
      <c r="H81" s="24" t="str">
        <f>IF(I81="","",'Identificação da EG'!$D$7)</f>
        <v/>
      </c>
      <c r="I81" s="1" t="str">
        <f>IF(J81="","",'Infraestruturas Tratamento'!$B$1)</f>
        <v/>
      </c>
      <c r="J81" s="1" t="str">
        <v/>
      </c>
      <c r="K81" s="1" t="str">
        <v/>
      </c>
      <c r="L81" s="1" t="str">
        <v/>
      </c>
      <c r="M81" s="1" t="str">
        <v/>
      </c>
      <c r="N81" s="1"/>
      <c r="O81" s="1" t="str">
        <f>IF(J81="","","Capacidade instalação (efetivo)")</f>
        <v/>
      </c>
      <c r="P81" s="1" t="str">
        <f>IF(J81="","","toneladas/ano")</f>
        <v/>
      </c>
      <c r="Q81" s="1" t="str" cm="1">
        <f t="array" ref="Q81">IF(ISBLANK(INDEX('Infraestruturas Tratamento'!$F$7:$M$26,INT((ROWS($A$1:A80)-1)/8)+1,MOD(ROWS($A$1:A80)-1,8)+1)),"",INDEX('Infraestruturas Tratamento'!$F$7:$M$26,INT((ROWS($A$1:A80)-1)/8)+1,MOD(ROWS($A$1:A80)-1,8)+1))</f>
        <v/>
      </c>
      <c r="R81" s="1" t="str">
        <f>IF(OR('Infraestruturas Tratamento'!$C$28="",'Infraestruturas Tratamento'!$C$28="(máximo 300 carateres)",J81=""),"",'Infraestruturas Tratamento'!$C$28)</f>
        <v/>
      </c>
      <c r="S81" s="1"/>
    </row>
    <row r="82" spans="1:19">
      <c r="A82" s="24" t="str">
        <f>IF(I82="","",IF(OR('Identificação da EG'!$B$7=0,'Identificação da EG'!$B$7=""),"",Capa!$C$10))</f>
        <v/>
      </c>
      <c r="B82" s="24" t="str">
        <f>IF(I82="","",IF(OR('Identificação da EG'!$B$7=0,'Identificação da EG'!$B$7=""),"",'Identificação da EG'!$B$7))</f>
        <v/>
      </c>
      <c r="C82" s="24" t="str">
        <f>IF(I82="","",IF(B82="","",VLOOKUP(B82,Auxiliar!$DK$23:$DL$45,2,0)))</f>
        <v/>
      </c>
      <c r="D82" s="24" t="str">
        <f>IF(I82="","",IF(OR('Identificação da EG'!$B$7=0,'Identificação da EG'!$B$7=""),"","Portugal"))</f>
        <v/>
      </c>
      <c r="E82" s="24" t="str">
        <f>IF(I82="","",'Identificação da EG'!$C$7)</f>
        <v/>
      </c>
      <c r="F82" s="24" t="str">
        <f>IF(I82="","",'Identificação da EG'!$E$7)</f>
        <v/>
      </c>
      <c r="G82" s="24" t="str">
        <f t="shared" si="1"/>
        <v/>
      </c>
      <c r="H82" s="24" t="str">
        <f>IF(I82="","",'Identificação da EG'!$D$7)</f>
        <v/>
      </c>
      <c r="I82" s="1" t="str">
        <f>IF(J82="","",'Infraestruturas Tratamento'!$B$1)</f>
        <v/>
      </c>
      <c r="J82" s="1" t="str">
        <v/>
      </c>
      <c r="K82" s="1" t="str">
        <v/>
      </c>
      <c r="L82" s="1" t="str">
        <v/>
      </c>
      <c r="M82" s="1" t="str">
        <v/>
      </c>
      <c r="N82" s="1"/>
      <c r="O82" s="1" t="str">
        <f>IF(J82="","","Capacidade")</f>
        <v/>
      </c>
      <c r="P82" s="1" t="str">
        <f>IF(J82="","","toneladas/hora")</f>
        <v/>
      </c>
      <c r="Q82" s="1" t="str" cm="1">
        <f t="array" ref="Q82">IF(ISBLANK(INDEX('Infraestruturas Tratamento'!$F$7:$M$26,INT((ROWS($A$1:A81)-1)/8)+1,MOD(ROWS($A$1:A81)-1,8)+1)),"",INDEX('Infraestruturas Tratamento'!$F$7:$M$26,INT((ROWS($A$1:A81)-1)/8)+1,MOD(ROWS($A$1:A81)-1,8)+1))</f>
        <v/>
      </c>
      <c r="R82" s="1" t="str">
        <f>IF(OR('Infraestruturas Tratamento'!$C$28="",'Infraestruturas Tratamento'!$C$28="(máximo 300 carateres)",J82=""),"",'Infraestruturas Tratamento'!$C$28)</f>
        <v/>
      </c>
      <c r="S82" s="1"/>
    </row>
    <row r="83" spans="1:19">
      <c r="A83" s="24" t="str">
        <f>IF(I83="","",IF(OR('Identificação da EG'!$B$7=0,'Identificação da EG'!$B$7=""),"",Capa!$C$10))</f>
        <v/>
      </c>
      <c r="B83" s="24" t="str">
        <f>IF(I83="","",IF(OR('Identificação da EG'!$B$7=0,'Identificação da EG'!$B$7=""),"",'Identificação da EG'!$B$7))</f>
        <v/>
      </c>
      <c r="C83" s="24" t="str">
        <f>IF(I83="","",IF(B83="","",VLOOKUP(B83,Auxiliar!$DK$23:$DL$45,2,0)))</f>
        <v/>
      </c>
      <c r="D83" s="24" t="str">
        <f>IF(I83="","",IF(OR('Identificação da EG'!$B$7=0,'Identificação da EG'!$B$7=""),"","Portugal"))</f>
        <v/>
      </c>
      <c r="E83" s="24" t="str">
        <f>IF(I83="","",'Identificação da EG'!$C$7)</f>
        <v/>
      </c>
      <c r="F83" s="24" t="str">
        <f>IF(I83="","",'Identificação da EG'!$E$7)</f>
        <v/>
      </c>
      <c r="G83" s="24" t="str">
        <f t="shared" si="1"/>
        <v/>
      </c>
      <c r="H83" s="24" t="str">
        <f>IF(I83="","",'Identificação da EG'!$D$7)</f>
        <v/>
      </c>
      <c r="I83" s="1" t="str">
        <f>IF(J83="","",'Infraestruturas Tratamento'!$B$1)</f>
        <v/>
      </c>
      <c r="J83" s="1" t="str">
        <v/>
      </c>
      <c r="K83" s="1" t="str">
        <v/>
      </c>
      <c r="L83" s="1" t="str">
        <v/>
      </c>
      <c r="M83" s="1" t="str">
        <v/>
      </c>
      <c r="N83" s="1"/>
      <c r="O83" s="1" t="str">
        <f>IF(J83="","","Horas de trabalho")</f>
        <v/>
      </c>
      <c r="P83" s="1" t="str">
        <f>IF(J83="","","horas/dia")</f>
        <v/>
      </c>
      <c r="Q83" s="1" t="str" cm="1">
        <f t="array" ref="Q83">IF(ISBLANK(INDEX('Infraestruturas Tratamento'!$F$7:$M$26,INT((ROWS($A$1:A82)-1)/8)+1,MOD(ROWS($A$1:A82)-1,8)+1)),"",INDEX('Infraestruturas Tratamento'!$F$7:$M$26,INT((ROWS($A$1:A82)-1)/8)+1,MOD(ROWS($A$1:A82)-1,8)+1))</f>
        <v/>
      </c>
      <c r="R83" s="1" t="str">
        <f>IF(OR('Infraestruturas Tratamento'!$C$28="",'Infraestruturas Tratamento'!$C$28="(máximo 300 carateres)",J83=""),"",'Infraestruturas Tratamento'!$C$28)</f>
        <v/>
      </c>
      <c r="S83" s="1"/>
    </row>
    <row r="84" spans="1:19">
      <c r="A84" s="24" t="str">
        <f>IF(I84="","",IF(OR('Identificação da EG'!$B$7=0,'Identificação da EG'!$B$7=""),"",Capa!$C$10))</f>
        <v/>
      </c>
      <c r="B84" s="24" t="str">
        <f>IF(I84="","",IF(OR('Identificação da EG'!$B$7=0,'Identificação da EG'!$B$7=""),"",'Identificação da EG'!$B$7))</f>
        <v/>
      </c>
      <c r="C84" s="24" t="str">
        <f>IF(I84="","",IF(B84="","",VLOOKUP(B84,Auxiliar!$DK$23:$DL$45,2,0)))</f>
        <v/>
      </c>
      <c r="D84" s="24" t="str">
        <f>IF(I84="","",IF(OR('Identificação da EG'!$B$7=0,'Identificação da EG'!$B$7=""),"","Portugal"))</f>
        <v/>
      </c>
      <c r="E84" s="24" t="str">
        <f>IF(I84="","",'Identificação da EG'!$C$7)</f>
        <v/>
      </c>
      <c r="F84" s="24" t="str">
        <f>IF(I84="","",'Identificação da EG'!$E$7)</f>
        <v/>
      </c>
      <c r="G84" s="24" t="str">
        <f t="shared" si="1"/>
        <v/>
      </c>
      <c r="H84" s="24" t="str">
        <f>IF(I84="","",'Identificação da EG'!$D$7)</f>
        <v/>
      </c>
      <c r="I84" s="1" t="str">
        <f>IF(J84="","",'Infraestruturas Tratamento'!$B$1)</f>
        <v/>
      </c>
      <c r="J84" s="1" t="str">
        <v/>
      </c>
      <c r="K84" s="1" t="str">
        <v/>
      </c>
      <c r="L84" s="1" t="str">
        <v/>
      </c>
      <c r="M84" s="1" t="str">
        <v/>
      </c>
      <c r="N84" s="1"/>
      <c r="O84" s="1" t="str">
        <f>IF(J84="","","Nº turnos (máximo)")</f>
        <v/>
      </c>
      <c r="P84" s="1" t="str">
        <f>IF(J84="","","turnos/dia")</f>
        <v/>
      </c>
      <c r="Q84" s="1" t="str" cm="1">
        <f t="array" ref="Q84">IF(ISBLANK(INDEX('Infraestruturas Tratamento'!$F$7:$M$26,INT((ROWS($A$1:A83)-1)/8)+1,MOD(ROWS($A$1:A83)-1,8)+1)),"",INDEX('Infraestruturas Tratamento'!$F$7:$M$26,INT((ROWS($A$1:A83)-1)/8)+1,MOD(ROWS($A$1:A83)-1,8)+1))</f>
        <v/>
      </c>
      <c r="R84" s="1" t="str">
        <f>IF(OR('Infraestruturas Tratamento'!$C$28="",'Infraestruturas Tratamento'!$C$28="(máximo 300 carateres)",J84=""),"",'Infraestruturas Tratamento'!$C$28)</f>
        <v/>
      </c>
      <c r="S84" s="1"/>
    </row>
    <row r="85" spans="1:19">
      <c r="A85" s="24" t="str">
        <f>IF(I85="","",IF(OR('Identificação da EG'!$B$7=0,'Identificação da EG'!$B$7=""),"",Capa!$C$10))</f>
        <v/>
      </c>
      <c r="B85" s="24" t="str">
        <f>IF(I85="","",IF(OR('Identificação da EG'!$B$7=0,'Identificação da EG'!$B$7=""),"",'Identificação da EG'!$B$7))</f>
        <v/>
      </c>
      <c r="C85" s="24" t="str">
        <f>IF(I85="","",IF(B85="","",VLOOKUP(B85,Auxiliar!$DK$23:$DL$45,2,0)))</f>
        <v/>
      </c>
      <c r="D85" s="24" t="str">
        <f>IF(I85="","",IF(OR('Identificação da EG'!$B$7=0,'Identificação da EG'!$B$7=""),"","Portugal"))</f>
        <v/>
      </c>
      <c r="E85" s="24" t="str">
        <f>IF(I85="","",'Identificação da EG'!$C$7)</f>
        <v/>
      </c>
      <c r="F85" s="24" t="str">
        <f>IF(I85="","",'Identificação da EG'!$E$7)</f>
        <v/>
      </c>
      <c r="G85" s="24" t="str">
        <f t="shared" si="1"/>
        <v/>
      </c>
      <c r="H85" s="24" t="str">
        <f>IF(I85="","",'Identificação da EG'!$D$7)</f>
        <v/>
      </c>
      <c r="I85" s="1" t="str">
        <f>IF(J85="","",'Infraestruturas Tratamento'!$B$1)</f>
        <v/>
      </c>
      <c r="J85" s="1" t="str">
        <v/>
      </c>
      <c r="K85" s="1" t="str">
        <v/>
      </c>
      <c r="L85" s="1" t="str">
        <v/>
      </c>
      <c r="M85" s="1" t="str">
        <v/>
      </c>
      <c r="N85" s="1"/>
      <c r="O85" s="1" t="str">
        <f>IF(J85="","","Nº turnos (efetivo)")</f>
        <v/>
      </c>
      <c r="P85" s="1" t="str">
        <f>IF(J85="","","turnos/dia")</f>
        <v/>
      </c>
      <c r="Q85" s="1" t="str" cm="1">
        <f t="array" ref="Q85">IF(ISBLANK(INDEX('Infraestruturas Tratamento'!$F$7:$M$26,INT((ROWS($A$1:A84)-1)/8)+1,MOD(ROWS($A$1:A84)-1,8)+1)),"",INDEX('Infraestruturas Tratamento'!$F$7:$M$26,INT((ROWS($A$1:A84)-1)/8)+1,MOD(ROWS($A$1:A84)-1,8)+1))</f>
        <v/>
      </c>
      <c r="R85" s="1" t="str">
        <f>IF(OR('Infraestruturas Tratamento'!$C$28="",'Infraestruturas Tratamento'!$C$28="(máximo 300 carateres)",J85=""),"",'Infraestruturas Tratamento'!$C$28)</f>
        <v/>
      </c>
      <c r="S85" s="1"/>
    </row>
    <row r="86" spans="1:19">
      <c r="A86" s="24" t="str">
        <f>IF(I86="","",IF(OR('Identificação da EG'!$B$7=0,'Identificação da EG'!$B$7=""),"",Capa!$C$10))</f>
        <v/>
      </c>
      <c r="B86" s="24" t="str">
        <f>IF(I86="","",IF(OR('Identificação da EG'!$B$7=0,'Identificação da EG'!$B$7=""),"",'Identificação da EG'!$B$7))</f>
        <v/>
      </c>
      <c r="C86" s="24" t="str">
        <f>IF(I86="","",IF(B86="","",VLOOKUP(B86,Auxiliar!$DK$23:$DL$45,2,0)))</f>
        <v/>
      </c>
      <c r="D86" s="24" t="str">
        <f>IF(I86="","",IF(OR('Identificação da EG'!$B$7=0,'Identificação da EG'!$B$7=""),"","Portugal"))</f>
        <v/>
      </c>
      <c r="E86" s="24" t="str">
        <f>IF(I86="","",'Identificação da EG'!$C$7)</f>
        <v/>
      </c>
      <c r="F86" s="24" t="str">
        <f>IF(I86="","",'Identificação da EG'!$E$7)</f>
        <v/>
      </c>
      <c r="G86" s="24" t="str">
        <f t="shared" si="1"/>
        <v/>
      </c>
      <c r="H86" s="24" t="str">
        <f>IF(I86="","",'Identificação da EG'!$D$7)</f>
        <v/>
      </c>
      <c r="I86" s="1" t="str">
        <f>IF(J86="","",'Infraestruturas Tratamento'!$B$1)</f>
        <v/>
      </c>
      <c r="J86" s="1" t="str">
        <v/>
      </c>
      <c r="K86" s="1" t="str">
        <v/>
      </c>
      <c r="L86" s="1" t="str">
        <v/>
      </c>
      <c r="M86" s="1" t="str">
        <v/>
      </c>
      <c r="N86" s="1"/>
      <c r="O86" s="1" t="str">
        <f>IF(J86="","","Nº dias de trabalho (máximo)")</f>
        <v/>
      </c>
      <c r="P86" s="1" t="str">
        <f>IF(J86="","","dias/ano")</f>
        <v/>
      </c>
      <c r="Q86" s="1" t="str" cm="1">
        <f t="array" ref="Q86">IF(ISBLANK(INDEX('Infraestruturas Tratamento'!$F$7:$M$26,INT((ROWS($A$1:A85)-1)/8)+1,MOD(ROWS($A$1:A85)-1,8)+1)),"",INDEX('Infraestruturas Tratamento'!$F$7:$M$26,INT((ROWS($A$1:A85)-1)/8)+1,MOD(ROWS($A$1:A85)-1,8)+1))</f>
        <v/>
      </c>
      <c r="R86" s="1" t="str">
        <f>IF(OR('Infraestruturas Tratamento'!$C$28="",'Infraestruturas Tratamento'!$C$28="(máximo 300 carateres)",J86=""),"",'Infraestruturas Tratamento'!$C$28)</f>
        <v/>
      </c>
      <c r="S86" s="1"/>
    </row>
    <row r="87" spans="1:19">
      <c r="A87" s="24" t="str">
        <f>IF(I87="","",IF(OR('Identificação da EG'!$B$7=0,'Identificação da EG'!$B$7=""),"",Capa!$C$10))</f>
        <v/>
      </c>
      <c r="B87" s="24" t="str">
        <f>IF(I87="","",IF(OR('Identificação da EG'!$B$7=0,'Identificação da EG'!$B$7=""),"",'Identificação da EG'!$B$7))</f>
        <v/>
      </c>
      <c r="C87" s="24" t="str">
        <f>IF(I87="","",IF(B87="","",VLOOKUP(B87,Auxiliar!$DK$23:$DL$45,2,0)))</f>
        <v/>
      </c>
      <c r="D87" s="24" t="str">
        <f>IF(I87="","",IF(OR('Identificação da EG'!$B$7=0,'Identificação da EG'!$B$7=""),"","Portugal"))</f>
        <v/>
      </c>
      <c r="E87" s="24" t="str">
        <f>IF(I87="","",'Identificação da EG'!$C$7)</f>
        <v/>
      </c>
      <c r="F87" s="24" t="str">
        <f>IF(I87="","",'Identificação da EG'!$E$7)</f>
        <v/>
      </c>
      <c r="G87" s="24" t="str">
        <f t="shared" si="1"/>
        <v/>
      </c>
      <c r="H87" s="24" t="str">
        <f>IF(I87="","",'Identificação da EG'!$D$7)</f>
        <v/>
      </c>
      <c r="I87" s="1" t="str">
        <f>IF(J87="","",'Infraestruturas Tratamento'!$B$1)</f>
        <v/>
      </c>
      <c r="J87" s="1" t="str">
        <v/>
      </c>
      <c r="K87" s="1" t="str">
        <v/>
      </c>
      <c r="L87" s="1" t="str">
        <v/>
      </c>
      <c r="M87" s="1" t="str">
        <v/>
      </c>
      <c r="N87" s="1"/>
      <c r="O87" s="1" t="str">
        <f>IF(J87="","","Nº dias de trabalho (efetivo)")</f>
        <v/>
      </c>
      <c r="P87" s="1" t="str">
        <f>IF(J87="","","dias/ano")</f>
        <v/>
      </c>
      <c r="Q87" s="1" t="str" cm="1">
        <f t="array" ref="Q87">IF(ISBLANK(INDEX('Infraestruturas Tratamento'!$F$7:$M$26,INT((ROWS($A$1:A86)-1)/8)+1,MOD(ROWS($A$1:A86)-1,8)+1)),"",INDEX('Infraestruturas Tratamento'!$F$7:$M$26,INT((ROWS($A$1:A86)-1)/8)+1,MOD(ROWS($A$1:A86)-1,8)+1))</f>
        <v/>
      </c>
      <c r="R87" s="1" t="str">
        <f>IF(OR('Infraestruturas Tratamento'!$C$28="",'Infraestruturas Tratamento'!$C$28="(máximo 300 carateres)",J87=""),"",'Infraestruturas Tratamento'!$C$28)</f>
        <v/>
      </c>
      <c r="S87" s="1"/>
    </row>
    <row r="88" spans="1:19">
      <c r="A88" s="24" t="str">
        <f>IF(I88="","",IF(OR('Identificação da EG'!$B$7=0,'Identificação da EG'!$B$7=""),"",Capa!$C$10))</f>
        <v/>
      </c>
      <c r="B88" s="24" t="str">
        <f>IF(I88="","",IF(OR('Identificação da EG'!$B$7=0,'Identificação da EG'!$B$7=""),"",'Identificação da EG'!$B$7))</f>
        <v/>
      </c>
      <c r="C88" s="24" t="str">
        <f>IF(I88="","",IF(B88="","",VLOOKUP(B88,Auxiliar!$DK$23:$DL$45,2,0)))</f>
        <v/>
      </c>
      <c r="D88" s="24" t="str">
        <f>IF(I88="","",IF(OR('Identificação da EG'!$B$7=0,'Identificação da EG'!$B$7=""),"","Portugal"))</f>
        <v/>
      </c>
      <c r="E88" s="24" t="str">
        <f>IF(I88="","",'Identificação da EG'!$C$7)</f>
        <v/>
      </c>
      <c r="F88" s="24" t="str">
        <f>IF(I88="","",'Identificação da EG'!$E$7)</f>
        <v/>
      </c>
      <c r="G88" s="24" t="str">
        <f t="shared" si="1"/>
        <v/>
      </c>
      <c r="H88" s="24" t="str">
        <f>IF(I88="","",'Identificação da EG'!$D$7)</f>
        <v/>
      </c>
      <c r="I88" s="1" t="str">
        <f>IF(J88="","",'Infraestruturas Tratamento'!$B$1)</f>
        <v/>
      </c>
      <c r="J88" s="1" t="str">
        <v/>
      </c>
      <c r="K88" s="1" t="str">
        <v/>
      </c>
      <c r="L88" s="1" t="str">
        <v/>
      </c>
      <c r="M88" s="1" t="str">
        <v/>
      </c>
      <c r="N88" s="1"/>
      <c r="O88" s="1" t="str">
        <f>IF(J88="","","Capacidade instalação (máximo)")</f>
        <v/>
      </c>
      <c r="P88" s="1" t="str">
        <f>IF(J88="","","toneladas/ano")</f>
        <v/>
      </c>
      <c r="Q88" s="1" t="str" cm="1">
        <f t="array" ref="Q88">IF(ISBLANK(INDEX('Infraestruturas Tratamento'!$F$7:$M$26,INT((ROWS($A$1:A87)-1)/8)+1,MOD(ROWS($A$1:A87)-1,8)+1)),"",INDEX('Infraestruturas Tratamento'!$F$7:$M$26,INT((ROWS($A$1:A87)-1)/8)+1,MOD(ROWS($A$1:A87)-1,8)+1))</f>
        <v/>
      </c>
      <c r="R88" s="1" t="str">
        <f>IF(OR('Infraestruturas Tratamento'!$C$28="",'Infraestruturas Tratamento'!$C$28="(máximo 300 carateres)",J88=""),"",'Infraestruturas Tratamento'!$C$28)</f>
        <v/>
      </c>
      <c r="S88" s="1"/>
    </row>
    <row r="89" spans="1:19">
      <c r="A89" s="24" t="str">
        <f>IF(I89="","",IF(OR('Identificação da EG'!$B$7=0,'Identificação da EG'!$B$7=""),"",Capa!$C$10))</f>
        <v/>
      </c>
      <c r="B89" s="24" t="str">
        <f>IF(I89="","",IF(OR('Identificação da EG'!$B$7=0,'Identificação da EG'!$B$7=""),"",'Identificação da EG'!$B$7))</f>
        <v/>
      </c>
      <c r="C89" s="24" t="str">
        <f>IF(I89="","",IF(B89="","",VLOOKUP(B89,Auxiliar!$DK$23:$DL$45,2,0)))</f>
        <v/>
      </c>
      <c r="D89" s="24" t="str">
        <f>IF(I89="","",IF(OR('Identificação da EG'!$B$7=0,'Identificação da EG'!$B$7=""),"","Portugal"))</f>
        <v/>
      </c>
      <c r="E89" s="24" t="str">
        <f>IF(I89="","",'Identificação da EG'!$C$7)</f>
        <v/>
      </c>
      <c r="F89" s="24" t="str">
        <f>IF(I89="","",'Identificação da EG'!$E$7)</f>
        <v/>
      </c>
      <c r="G89" s="24" t="str">
        <f t="shared" si="1"/>
        <v/>
      </c>
      <c r="H89" s="24" t="str">
        <f>IF(I89="","",'Identificação da EG'!$D$7)</f>
        <v/>
      </c>
      <c r="I89" s="1" t="str">
        <f>IF(J89="","",'Infraestruturas Tratamento'!$B$1)</f>
        <v/>
      </c>
      <c r="J89" s="1" t="str">
        <v/>
      </c>
      <c r="K89" s="1" t="str">
        <v/>
      </c>
      <c r="L89" s="1" t="str">
        <v/>
      </c>
      <c r="M89" s="1" t="str">
        <v/>
      </c>
      <c r="N89" s="1"/>
      <c r="O89" s="1" t="str">
        <f>IF(J89="","","Capacidade instalação (efetivo)")</f>
        <v/>
      </c>
      <c r="P89" s="1" t="str">
        <f>IF(J89="","","toneladas/ano")</f>
        <v/>
      </c>
      <c r="Q89" s="1" t="str" cm="1">
        <f t="array" ref="Q89">IF(ISBLANK(INDEX('Infraestruturas Tratamento'!$F$7:$M$26,INT((ROWS($A$1:A88)-1)/8)+1,MOD(ROWS($A$1:A88)-1,8)+1)),"",INDEX('Infraestruturas Tratamento'!$F$7:$M$26,INT((ROWS($A$1:A88)-1)/8)+1,MOD(ROWS($A$1:A88)-1,8)+1))</f>
        <v/>
      </c>
      <c r="R89" s="1" t="str">
        <f>IF(OR('Infraestruturas Tratamento'!$C$28="",'Infraestruturas Tratamento'!$C$28="(máximo 300 carateres)",J89=""),"",'Infraestruturas Tratamento'!$C$28)</f>
        <v/>
      </c>
      <c r="S89" s="1"/>
    </row>
    <row r="90" spans="1:19">
      <c r="A90" s="24" t="str">
        <f>IF(I90="","",IF(OR('Identificação da EG'!$B$7=0,'Identificação da EG'!$B$7=""),"",Capa!$C$10))</f>
        <v/>
      </c>
      <c r="B90" s="24" t="str">
        <f>IF(I90="","",IF(OR('Identificação da EG'!$B$7=0,'Identificação da EG'!$B$7=""),"",'Identificação da EG'!$B$7))</f>
        <v/>
      </c>
      <c r="C90" s="24" t="str">
        <f>IF(I90="","",IF(B90="","",VLOOKUP(B90,Auxiliar!$DK$23:$DL$45,2,0)))</f>
        <v/>
      </c>
      <c r="D90" s="24" t="str">
        <f>IF(I90="","",IF(OR('Identificação da EG'!$B$7=0,'Identificação da EG'!$B$7=""),"","Portugal"))</f>
        <v/>
      </c>
      <c r="E90" s="24" t="str">
        <f>IF(I90="","",'Identificação da EG'!$C$7)</f>
        <v/>
      </c>
      <c r="F90" s="24" t="str">
        <f>IF(I90="","",'Identificação da EG'!$E$7)</f>
        <v/>
      </c>
      <c r="G90" s="24" t="str">
        <f t="shared" si="1"/>
        <v/>
      </c>
      <c r="H90" s="24" t="str">
        <f>IF(I90="","",'Identificação da EG'!$D$7)</f>
        <v/>
      </c>
      <c r="I90" s="1" t="str">
        <f>IF(J90="","",'Infraestruturas Tratamento'!$B$1)</f>
        <v/>
      </c>
      <c r="J90" s="1" t="str">
        <v/>
      </c>
      <c r="K90" s="1" t="str">
        <v/>
      </c>
      <c r="L90" s="1" t="str">
        <v/>
      </c>
      <c r="M90" s="1" t="str">
        <v/>
      </c>
      <c r="N90" s="1"/>
      <c r="O90" s="1" t="str">
        <f>IF(J90="","","Capacidade")</f>
        <v/>
      </c>
      <c r="P90" s="1" t="str">
        <f>IF(J90="","","toneladas/hora")</f>
        <v/>
      </c>
      <c r="Q90" s="1" t="str" cm="1">
        <f t="array" ref="Q90">IF(ISBLANK(INDEX('Infraestruturas Tratamento'!$F$7:$M$26,INT((ROWS($A$1:A89)-1)/8)+1,MOD(ROWS($A$1:A89)-1,8)+1)),"",INDEX('Infraestruturas Tratamento'!$F$7:$M$26,INT((ROWS($A$1:A89)-1)/8)+1,MOD(ROWS($A$1:A89)-1,8)+1))</f>
        <v/>
      </c>
      <c r="R90" s="1" t="str">
        <f>IF(OR('Infraestruturas Tratamento'!$C$28="",'Infraestruturas Tratamento'!$C$28="(máximo 300 carateres)",J90=""),"",'Infraestruturas Tratamento'!$C$28)</f>
        <v/>
      </c>
      <c r="S90" s="1"/>
    </row>
    <row r="91" spans="1:19">
      <c r="A91" s="24" t="str">
        <f>IF(I91="","",IF(OR('Identificação da EG'!$B$7=0,'Identificação da EG'!$B$7=""),"",Capa!$C$10))</f>
        <v/>
      </c>
      <c r="B91" s="24" t="str">
        <f>IF(I91="","",IF(OR('Identificação da EG'!$B$7=0,'Identificação da EG'!$B$7=""),"",'Identificação da EG'!$B$7))</f>
        <v/>
      </c>
      <c r="C91" s="24" t="str">
        <f>IF(I91="","",IF(B91="","",VLOOKUP(B91,Auxiliar!$DK$23:$DL$45,2,0)))</f>
        <v/>
      </c>
      <c r="D91" s="24" t="str">
        <f>IF(I91="","",IF(OR('Identificação da EG'!$B$7=0,'Identificação da EG'!$B$7=""),"","Portugal"))</f>
        <v/>
      </c>
      <c r="E91" s="24" t="str">
        <f>IF(I91="","",'Identificação da EG'!$C$7)</f>
        <v/>
      </c>
      <c r="F91" s="24" t="str">
        <f>IF(I91="","",'Identificação da EG'!$E$7)</f>
        <v/>
      </c>
      <c r="G91" s="24" t="str">
        <f t="shared" si="1"/>
        <v/>
      </c>
      <c r="H91" s="24" t="str">
        <f>IF(I91="","",'Identificação da EG'!$D$7)</f>
        <v/>
      </c>
      <c r="I91" s="1" t="str">
        <f>IF(J91="","",'Infraestruturas Tratamento'!$B$1)</f>
        <v/>
      </c>
      <c r="J91" s="1" t="str">
        <v/>
      </c>
      <c r="K91" s="1" t="str">
        <v/>
      </c>
      <c r="L91" s="1" t="str">
        <v/>
      </c>
      <c r="M91" s="1" t="str">
        <v/>
      </c>
      <c r="N91" s="1"/>
      <c r="O91" s="1" t="str">
        <f>IF(J91="","","Horas de trabalho")</f>
        <v/>
      </c>
      <c r="P91" s="1" t="str">
        <f>IF(J91="","","horas/dia")</f>
        <v/>
      </c>
      <c r="Q91" s="1" t="str" cm="1">
        <f t="array" ref="Q91">IF(ISBLANK(INDEX('Infraestruturas Tratamento'!$F$7:$M$26,INT((ROWS($A$1:A90)-1)/8)+1,MOD(ROWS($A$1:A90)-1,8)+1)),"",INDEX('Infraestruturas Tratamento'!$F$7:$M$26,INT((ROWS($A$1:A90)-1)/8)+1,MOD(ROWS($A$1:A90)-1,8)+1))</f>
        <v/>
      </c>
      <c r="R91" s="1" t="str">
        <f>IF(OR('Infraestruturas Tratamento'!$C$28="",'Infraestruturas Tratamento'!$C$28="(máximo 300 carateres)",J91=""),"",'Infraestruturas Tratamento'!$C$28)</f>
        <v/>
      </c>
      <c r="S91" s="1"/>
    </row>
    <row r="92" spans="1:19">
      <c r="A92" s="24" t="str">
        <f>IF(I92="","",IF(OR('Identificação da EG'!$B$7=0,'Identificação da EG'!$B$7=""),"",Capa!$C$10))</f>
        <v/>
      </c>
      <c r="B92" s="24" t="str">
        <f>IF(I92="","",IF(OR('Identificação da EG'!$B$7=0,'Identificação da EG'!$B$7=""),"",'Identificação da EG'!$B$7))</f>
        <v/>
      </c>
      <c r="C92" s="24" t="str">
        <f>IF(I92="","",IF(B92="","",VLOOKUP(B92,Auxiliar!$DK$23:$DL$45,2,0)))</f>
        <v/>
      </c>
      <c r="D92" s="24" t="str">
        <f>IF(I92="","",IF(OR('Identificação da EG'!$B$7=0,'Identificação da EG'!$B$7=""),"","Portugal"))</f>
        <v/>
      </c>
      <c r="E92" s="24" t="str">
        <f>IF(I92="","",'Identificação da EG'!$C$7)</f>
        <v/>
      </c>
      <c r="F92" s="24" t="str">
        <f>IF(I92="","",'Identificação da EG'!$E$7)</f>
        <v/>
      </c>
      <c r="G92" s="24" t="str">
        <f t="shared" si="1"/>
        <v/>
      </c>
      <c r="H92" s="24" t="str">
        <f>IF(I92="","",'Identificação da EG'!$D$7)</f>
        <v/>
      </c>
      <c r="I92" s="1" t="str">
        <f>IF(J92="","",'Infraestruturas Tratamento'!$B$1)</f>
        <v/>
      </c>
      <c r="J92" s="1" t="str">
        <v/>
      </c>
      <c r="K92" s="1" t="str">
        <v/>
      </c>
      <c r="L92" s="1" t="str">
        <v/>
      </c>
      <c r="M92" s="1" t="str">
        <v/>
      </c>
      <c r="N92" s="1"/>
      <c r="O92" s="1" t="str">
        <f>IF(J92="","","Nº turnos (máximo)")</f>
        <v/>
      </c>
      <c r="P92" s="1" t="str">
        <f>IF(J92="","","turnos/dia")</f>
        <v/>
      </c>
      <c r="Q92" s="1" t="str" cm="1">
        <f t="array" ref="Q92">IF(ISBLANK(INDEX('Infraestruturas Tratamento'!$F$7:$M$26,INT((ROWS($A$1:A91)-1)/8)+1,MOD(ROWS($A$1:A91)-1,8)+1)),"",INDEX('Infraestruturas Tratamento'!$F$7:$M$26,INT((ROWS($A$1:A91)-1)/8)+1,MOD(ROWS($A$1:A91)-1,8)+1))</f>
        <v/>
      </c>
      <c r="R92" s="1" t="str">
        <f>IF(OR('Infraestruturas Tratamento'!$C$28="",'Infraestruturas Tratamento'!$C$28="(máximo 300 carateres)",J92=""),"",'Infraestruturas Tratamento'!$C$28)</f>
        <v/>
      </c>
      <c r="S92" s="1"/>
    </row>
    <row r="93" spans="1:19">
      <c r="A93" s="24" t="str">
        <f>IF(I93="","",IF(OR('Identificação da EG'!$B$7=0,'Identificação da EG'!$B$7=""),"",Capa!$C$10))</f>
        <v/>
      </c>
      <c r="B93" s="24" t="str">
        <f>IF(I93="","",IF(OR('Identificação da EG'!$B$7=0,'Identificação da EG'!$B$7=""),"",'Identificação da EG'!$B$7))</f>
        <v/>
      </c>
      <c r="C93" s="24" t="str">
        <f>IF(I93="","",IF(B93="","",VLOOKUP(B93,Auxiliar!$DK$23:$DL$45,2,0)))</f>
        <v/>
      </c>
      <c r="D93" s="24" t="str">
        <f>IF(I93="","",IF(OR('Identificação da EG'!$B$7=0,'Identificação da EG'!$B$7=""),"","Portugal"))</f>
        <v/>
      </c>
      <c r="E93" s="24" t="str">
        <f>IF(I93="","",'Identificação da EG'!$C$7)</f>
        <v/>
      </c>
      <c r="F93" s="24" t="str">
        <f>IF(I93="","",'Identificação da EG'!$E$7)</f>
        <v/>
      </c>
      <c r="G93" s="24" t="str">
        <f t="shared" si="1"/>
        <v/>
      </c>
      <c r="H93" s="24" t="str">
        <f>IF(I93="","",'Identificação da EG'!$D$7)</f>
        <v/>
      </c>
      <c r="I93" s="1" t="str">
        <f>IF(J93="","",'Infraestruturas Tratamento'!$B$1)</f>
        <v/>
      </c>
      <c r="J93" s="1" t="str">
        <v/>
      </c>
      <c r="K93" s="1" t="str">
        <v/>
      </c>
      <c r="L93" s="1" t="str">
        <v/>
      </c>
      <c r="M93" s="1" t="str">
        <v/>
      </c>
      <c r="N93" s="1"/>
      <c r="O93" s="1" t="str">
        <f>IF(J93="","","Nº turnos (efetivo)")</f>
        <v/>
      </c>
      <c r="P93" s="1" t="str">
        <f>IF(J93="","","turnos/dia")</f>
        <v/>
      </c>
      <c r="Q93" s="1" t="str" cm="1">
        <f t="array" ref="Q93">IF(ISBLANK(INDEX('Infraestruturas Tratamento'!$F$7:$M$26,INT((ROWS($A$1:A92)-1)/8)+1,MOD(ROWS($A$1:A92)-1,8)+1)),"",INDEX('Infraestruturas Tratamento'!$F$7:$M$26,INT((ROWS($A$1:A92)-1)/8)+1,MOD(ROWS($A$1:A92)-1,8)+1))</f>
        <v/>
      </c>
      <c r="R93" s="1" t="str">
        <f>IF(OR('Infraestruturas Tratamento'!$C$28="",'Infraestruturas Tratamento'!$C$28="(máximo 300 carateres)",J93=""),"",'Infraestruturas Tratamento'!$C$28)</f>
        <v/>
      </c>
      <c r="S93" s="1"/>
    </row>
    <row r="94" spans="1:19">
      <c r="A94" s="24" t="str">
        <f>IF(I94="","",IF(OR('Identificação da EG'!$B$7=0,'Identificação da EG'!$B$7=""),"",Capa!$C$10))</f>
        <v/>
      </c>
      <c r="B94" s="24" t="str">
        <f>IF(I94="","",IF(OR('Identificação da EG'!$B$7=0,'Identificação da EG'!$B$7=""),"",'Identificação da EG'!$B$7))</f>
        <v/>
      </c>
      <c r="C94" s="24" t="str">
        <f>IF(I94="","",IF(B94="","",VLOOKUP(B94,Auxiliar!$DK$23:$DL$45,2,0)))</f>
        <v/>
      </c>
      <c r="D94" s="24" t="str">
        <f>IF(I94="","",IF(OR('Identificação da EG'!$B$7=0,'Identificação da EG'!$B$7=""),"","Portugal"))</f>
        <v/>
      </c>
      <c r="E94" s="24" t="str">
        <f>IF(I94="","",'Identificação da EG'!$C$7)</f>
        <v/>
      </c>
      <c r="F94" s="24" t="str">
        <f>IF(I94="","",'Identificação da EG'!$E$7)</f>
        <v/>
      </c>
      <c r="G94" s="24" t="str">
        <f t="shared" si="1"/>
        <v/>
      </c>
      <c r="H94" s="24" t="str">
        <f>IF(I94="","",'Identificação da EG'!$D$7)</f>
        <v/>
      </c>
      <c r="I94" s="1" t="str">
        <f>IF(J94="","",'Infraestruturas Tratamento'!$B$1)</f>
        <v/>
      </c>
      <c r="J94" s="1" t="str">
        <v/>
      </c>
      <c r="K94" s="1" t="str">
        <v/>
      </c>
      <c r="L94" s="1" t="str">
        <v/>
      </c>
      <c r="M94" s="1" t="str">
        <v/>
      </c>
      <c r="N94" s="1"/>
      <c r="O94" s="1" t="str">
        <f>IF(J94="","","Nº dias de trabalho (máximo)")</f>
        <v/>
      </c>
      <c r="P94" s="1" t="str">
        <f>IF(J94="","","dias/ano")</f>
        <v/>
      </c>
      <c r="Q94" s="1" t="str" cm="1">
        <f t="array" ref="Q94">IF(ISBLANK(INDEX('Infraestruturas Tratamento'!$F$7:$M$26,INT((ROWS($A$1:A93)-1)/8)+1,MOD(ROWS($A$1:A93)-1,8)+1)),"",INDEX('Infraestruturas Tratamento'!$F$7:$M$26,INT((ROWS($A$1:A93)-1)/8)+1,MOD(ROWS($A$1:A93)-1,8)+1))</f>
        <v/>
      </c>
      <c r="R94" s="1" t="str">
        <f>IF(OR('Infraestruturas Tratamento'!$C$28="",'Infraestruturas Tratamento'!$C$28="(máximo 300 carateres)",J94=""),"",'Infraestruturas Tratamento'!$C$28)</f>
        <v/>
      </c>
      <c r="S94" s="1"/>
    </row>
    <row r="95" spans="1:19">
      <c r="A95" s="24" t="str">
        <f>IF(I95="","",IF(OR('Identificação da EG'!$B$7=0,'Identificação da EG'!$B$7=""),"",Capa!$C$10))</f>
        <v/>
      </c>
      <c r="B95" s="24" t="str">
        <f>IF(I95="","",IF(OR('Identificação da EG'!$B$7=0,'Identificação da EG'!$B$7=""),"",'Identificação da EG'!$B$7))</f>
        <v/>
      </c>
      <c r="C95" s="24" t="str">
        <f>IF(I95="","",IF(B95="","",VLOOKUP(B95,Auxiliar!$DK$23:$DL$45,2,0)))</f>
        <v/>
      </c>
      <c r="D95" s="24" t="str">
        <f>IF(I95="","",IF(OR('Identificação da EG'!$B$7=0,'Identificação da EG'!$B$7=""),"","Portugal"))</f>
        <v/>
      </c>
      <c r="E95" s="24" t="str">
        <f>IF(I95="","",'Identificação da EG'!$C$7)</f>
        <v/>
      </c>
      <c r="F95" s="24" t="str">
        <f>IF(I95="","",'Identificação da EG'!$E$7)</f>
        <v/>
      </c>
      <c r="G95" s="24" t="str">
        <f t="shared" si="1"/>
        <v/>
      </c>
      <c r="H95" s="24" t="str">
        <f>IF(I95="","",'Identificação da EG'!$D$7)</f>
        <v/>
      </c>
      <c r="I95" s="1" t="str">
        <f>IF(J95="","",'Infraestruturas Tratamento'!$B$1)</f>
        <v/>
      </c>
      <c r="J95" s="1" t="str">
        <v/>
      </c>
      <c r="K95" s="1" t="str">
        <v/>
      </c>
      <c r="L95" s="1" t="str">
        <v/>
      </c>
      <c r="M95" s="1" t="str">
        <v/>
      </c>
      <c r="N95" s="1"/>
      <c r="O95" s="1" t="str">
        <f>IF(J95="","","Nº dias de trabalho (efetivo)")</f>
        <v/>
      </c>
      <c r="P95" s="1" t="str">
        <f>IF(J95="","","dias/ano")</f>
        <v/>
      </c>
      <c r="Q95" s="1" t="str" cm="1">
        <f t="array" ref="Q95">IF(ISBLANK(INDEX('Infraestruturas Tratamento'!$F$7:$M$26,INT((ROWS($A$1:A94)-1)/8)+1,MOD(ROWS($A$1:A94)-1,8)+1)),"",INDEX('Infraestruturas Tratamento'!$F$7:$M$26,INT((ROWS($A$1:A94)-1)/8)+1,MOD(ROWS($A$1:A94)-1,8)+1))</f>
        <v/>
      </c>
      <c r="R95" s="1" t="str">
        <f>IF(OR('Infraestruturas Tratamento'!$C$28="",'Infraestruturas Tratamento'!$C$28="(máximo 300 carateres)",J95=""),"",'Infraestruturas Tratamento'!$C$28)</f>
        <v/>
      </c>
      <c r="S95" s="1"/>
    </row>
    <row r="96" spans="1:19">
      <c r="A96" s="24" t="str">
        <f>IF(I96="","",IF(OR('Identificação da EG'!$B$7=0,'Identificação da EG'!$B$7=""),"",Capa!$C$10))</f>
        <v/>
      </c>
      <c r="B96" s="24" t="str">
        <f>IF(I96="","",IF(OR('Identificação da EG'!$B$7=0,'Identificação da EG'!$B$7=""),"",'Identificação da EG'!$B$7))</f>
        <v/>
      </c>
      <c r="C96" s="24" t="str">
        <f>IF(I96="","",IF(B96="","",VLOOKUP(B96,Auxiliar!$DK$23:$DL$45,2,0)))</f>
        <v/>
      </c>
      <c r="D96" s="24" t="str">
        <f>IF(I96="","",IF(OR('Identificação da EG'!$B$7=0,'Identificação da EG'!$B$7=""),"","Portugal"))</f>
        <v/>
      </c>
      <c r="E96" s="24" t="str">
        <f>IF(I96="","",'Identificação da EG'!$C$7)</f>
        <v/>
      </c>
      <c r="F96" s="24" t="str">
        <f>IF(I96="","",'Identificação da EG'!$E$7)</f>
        <v/>
      </c>
      <c r="G96" s="24" t="str">
        <f t="shared" si="1"/>
        <v/>
      </c>
      <c r="H96" s="24" t="str">
        <f>IF(I96="","",'Identificação da EG'!$D$7)</f>
        <v/>
      </c>
      <c r="I96" s="1" t="str">
        <f>IF(J96="","",'Infraestruturas Tratamento'!$B$1)</f>
        <v/>
      </c>
      <c r="J96" s="1" t="str">
        <v/>
      </c>
      <c r="K96" s="1" t="str">
        <v/>
      </c>
      <c r="L96" s="1" t="str">
        <v/>
      </c>
      <c r="M96" s="1" t="str">
        <v/>
      </c>
      <c r="N96" s="1"/>
      <c r="O96" s="1" t="str">
        <f>IF(J96="","","Capacidade instalação (máximo)")</f>
        <v/>
      </c>
      <c r="P96" s="1" t="str">
        <f>IF(J96="","","toneladas/ano")</f>
        <v/>
      </c>
      <c r="Q96" s="1" t="str" cm="1">
        <f t="array" ref="Q96">IF(ISBLANK(INDEX('Infraestruturas Tratamento'!$F$7:$M$26,INT((ROWS($A$1:A95)-1)/8)+1,MOD(ROWS($A$1:A95)-1,8)+1)),"",INDEX('Infraestruturas Tratamento'!$F$7:$M$26,INT((ROWS($A$1:A95)-1)/8)+1,MOD(ROWS($A$1:A95)-1,8)+1))</f>
        <v/>
      </c>
      <c r="R96" s="1" t="str">
        <f>IF(OR('Infraestruturas Tratamento'!$C$28="",'Infraestruturas Tratamento'!$C$28="(máximo 300 carateres)",J96=""),"",'Infraestruturas Tratamento'!$C$28)</f>
        <v/>
      </c>
      <c r="S96" s="1"/>
    </row>
    <row r="97" spans="1:19">
      <c r="A97" s="24" t="str">
        <f>IF(I97="","",IF(OR('Identificação da EG'!$B$7=0,'Identificação da EG'!$B$7=""),"",Capa!$C$10))</f>
        <v/>
      </c>
      <c r="B97" s="24" t="str">
        <f>IF(I97="","",IF(OR('Identificação da EG'!$B$7=0,'Identificação da EG'!$B$7=""),"",'Identificação da EG'!$B$7))</f>
        <v/>
      </c>
      <c r="C97" s="24" t="str">
        <f>IF(I97="","",IF(B97="","",VLOOKUP(B97,Auxiliar!$DK$23:$DL$45,2,0)))</f>
        <v/>
      </c>
      <c r="D97" s="24" t="str">
        <f>IF(I97="","",IF(OR('Identificação da EG'!$B$7=0,'Identificação da EG'!$B$7=""),"","Portugal"))</f>
        <v/>
      </c>
      <c r="E97" s="24" t="str">
        <f>IF(I97="","",'Identificação da EG'!$C$7)</f>
        <v/>
      </c>
      <c r="F97" s="24" t="str">
        <f>IF(I97="","",'Identificação da EG'!$E$7)</f>
        <v/>
      </c>
      <c r="G97" s="24" t="str">
        <f t="shared" si="1"/>
        <v/>
      </c>
      <c r="H97" s="24" t="str">
        <f>IF(I97="","",'Identificação da EG'!$D$7)</f>
        <v/>
      </c>
      <c r="I97" s="1" t="str">
        <f>IF(J97="","",'Infraestruturas Tratamento'!$B$1)</f>
        <v/>
      </c>
      <c r="J97" s="1" t="str">
        <v/>
      </c>
      <c r="K97" s="1" t="str">
        <v/>
      </c>
      <c r="L97" s="1" t="str">
        <v/>
      </c>
      <c r="M97" s="1" t="str">
        <v/>
      </c>
      <c r="N97" s="1"/>
      <c r="O97" s="1" t="str">
        <f>IF(J97="","","Capacidade instalação (efetivo)")</f>
        <v/>
      </c>
      <c r="P97" s="1" t="str">
        <f>IF(J97="","","toneladas/ano")</f>
        <v/>
      </c>
      <c r="Q97" s="1" t="str" cm="1">
        <f t="array" ref="Q97">IF(ISBLANK(INDEX('Infraestruturas Tratamento'!$F$7:$M$26,INT((ROWS($A$1:A96)-1)/8)+1,MOD(ROWS($A$1:A96)-1,8)+1)),"",INDEX('Infraestruturas Tratamento'!$F$7:$M$26,INT((ROWS($A$1:A96)-1)/8)+1,MOD(ROWS($A$1:A96)-1,8)+1))</f>
        <v/>
      </c>
      <c r="R97" s="1" t="str">
        <f>IF(OR('Infraestruturas Tratamento'!$C$28="",'Infraestruturas Tratamento'!$C$28="(máximo 300 carateres)",J97=""),"",'Infraestruturas Tratamento'!$C$28)</f>
        <v/>
      </c>
      <c r="S97" s="1"/>
    </row>
    <row r="98" spans="1:19">
      <c r="A98" s="24" t="str">
        <f>IF(I98="","",IF(OR('Identificação da EG'!$B$7=0,'Identificação da EG'!$B$7=""),"",Capa!$C$10))</f>
        <v/>
      </c>
      <c r="B98" s="24" t="str">
        <f>IF(I98="","",IF(OR('Identificação da EG'!$B$7=0,'Identificação da EG'!$B$7=""),"",'Identificação da EG'!$B$7))</f>
        <v/>
      </c>
      <c r="C98" s="24" t="str">
        <f>IF(I98="","",IF(B98="","",VLOOKUP(B98,Auxiliar!$DK$23:$DL$45,2,0)))</f>
        <v/>
      </c>
      <c r="D98" s="24" t="str">
        <f>IF(I98="","",IF(OR('Identificação da EG'!$B$7=0,'Identificação da EG'!$B$7=""),"","Portugal"))</f>
        <v/>
      </c>
      <c r="E98" s="24" t="str">
        <f>IF(I98="","",'Identificação da EG'!$C$7)</f>
        <v/>
      </c>
      <c r="F98" s="24" t="str">
        <f>IF(I98="","",'Identificação da EG'!$E$7)</f>
        <v/>
      </c>
      <c r="G98" s="24" t="str">
        <f t="shared" si="1"/>
        <v/>
      </c>
      <c r="H98" s="24" t="str">
        <f>IF(I98="","",'Identificação da EG'!$D$7)</f>
        <v/>
      </c>
      <c r="I98" s="1" t="str">
        <f>IF(J98="","",'Infraestruturas Tratamento'!$B$1)</f>
        <v/>
      </c>
      <c r="J98" s="1" t="str">
        <v/>
      </c>
      <c r="K98" s="1" t="str">
        <v/>
      </c>
      <c r="L98" s="1" t="str">
        <v/>
      </c>
      <c r="M98" s="1" t="str">
        <v/>
      </c>
      <c r="N98" s="1"/>
      <c r="O98" s="1" t="str">
        <f>IF(J98="","","Capacidade")</f>
        <v/>
      </c>
      <c r="P98" s="1" t="str">
        <f>IF(J98="","","toneladas/hora")</f>
        <v/>
      </c>
      <c r="Q98" s="1" t="str" cm="1">
        <f t="array" ref="Q98">IF(ISBLANK(INDEX('Infraestruturas Tratamento'!$F$7:$M$26,INT((ROWS($A$1:A97)-1)/8)+1,MOD(ROWS($A$1:A97)-1,8)+1)),"",INDEX('Infraestruturas Tratamento'!$F$7:$M$26,INT((ROWS($A$1:A97)-1)/8)+1,MOD(ROWS($A$1:A97)-1,8)+1))</f>
        <v/>
      </c>
      <c r="R98" s="1" t="str">
        <f>IF(OR('Infraestruturas Tratamento'!$C$28="",'Infraestruturas Tratamento'!$C$28="(máximo 300 carateres)",J98=""),"",'Infraestruturas Tratamento'!$C$28)</f>
        <v/>
      </c>
      <c r="S98" s="1"/>
    </row>
    <row r="99" spans="1:19">
      <c r="A99" s="24" t="str">
        <f>IF(I99="","",IF(OR('Identificação da EG'!$B$7=0,'Identificação da EG'!$B$7=""),"",Capa!$C$10))</f>
        <v/>
      </c>
      <c r="B99" s="24" t="str">
        <f>IF(I99="","",IF(OR('Identificação da EG'!$B$7=0,'Identificação da EG'!$B$7=""),"",'Identificação da EG'!$B$7))</f>
        <v/>
      </c>
      <c r="C99" s="24" t="str">
        <f>IF(I99="","",IF(B99="","",VLOOKUP(B99,Auxiliar!$DK$23:$DL$45,2,0)))</f>
        <v/>
      </c>
      <c r="D99" s="24" t="str">
        <f>IF(I99="","",IF(OR('Identificação da EG'!$B$7=0,'Identificação da EG'!$B$7=""),"","Portugal"))</f>
        <v/>
      </c>
      <c r="E99" s="24" t="str">
        <f>IF(I99="","",'Identificação da EG'!$C$7)</f>
        <v/>
      </c>
      <c r="F99" s="24" t="str">
        <f>IF(I99="","",'Identificação da EG'!$E$7)</f>
        <v/>
      </c>
      <c r="G99" s="24" t="str">
        <f t="shared" si="1"/>
        <v/>
      </c>
      <c r="H99" s="24" t="str">
        <f>IF(I99="","",'Identificação da EG'!$D$7)</f>
        <v/>
      </c>
      <c r="I99" s="1" t="str">
        <f>IF(J99="","",'Infraestruturas Tratamento'!$B$1)</f>
        <v/>
      </c>
      <c r="J99" s="1" t="str">
        <v/>
      </c>
      <c r="K99" s="1" t="str">
        <v/>
      </c>
      <c r="L99" s="1" t="str">
        <v/>
      </c>
      <c r="M99" s="1" t="str">
        <v/>
      </c>
      <c r="N99" s="1"/>
      <c r="O99" s="1" t="str">
        <f>IF(J99="","","Horas de trabalho")</f>
        <v/>
      </c>
      <c r="P99" s="1" t="str">
        <f>IF(J99="","","horas/dia")</f>
        <v/>
      </c>
      <c r="Q99" s="1" t="str" cm="1">
        <f t="array" ref="Q99">IF(ISBLANK(INDEX('Infraestruturas Tratamento'!$F$7:$M$26,INT((ROWS($A$1:A98)-1)/8)+1,MOD(ROWS($A$1:A98)-1,8)+1)),"",INDEX('Infraestruturas Tratamento'!$F$7:$M$26,INT((ROWS($A$1:A98)-1)/8)+1,MOD(ROWS($A$1:A98)-1,8)+1))</f>
        <v/>
      </c>
      <c r="R99" s="1" t="str">
        <f>IF(OR('Infraestruturas Tratamento'!$C$28="",'Infraestruturas Tratamento'!$C$28="(máximo 300 carateres)",J99=""),"",'Infraestruturas Tratamento'!$C$28)</f>
        <v/>
      </c>
      <c r="S99" s="1"/>
    </row>
    <row r="100" spans="1:19">
      <c r="A100" s="24" t="str">
        <f>IF(I100="","",IF(OR('Identificação da EG'!$B$7=0,'Identificação da EG'!$B$7=""),"",Capa!$C$10))</f>
        <v/>
      </c>
      <c r="B100" s="24" t="str">
        <f>IF(I100="","",IF(OR('Identificação da EG'!$B$7=0,'Identificação da EG'!$B$7=""),"",'Identificação da EG'!$B$7))</f>
        <v/>
      </c>
      <c r="C100" s="24" t="str">
        <f>IF(I100="","",IF(B100="","",VLOOKUP(B100,Auxiliar!$DK$23:$DL$45,2,0)))</f>
        <v/>
      </c>
      <c r="D100" s="24" t="str">
        <f>IF(I100="","",IF(OR('Identificação da EG'!$B$7=0,'Identificação da EG'!$B$7=""),"","Portugal"))</f>
        <v/>
      </c>
      <c r="E100" s="24" t="str">
        <f>IF(I100="","",'Identificação da EG'!$C$7)</f>
        <v/>
      </c>
      <c r="F100" s="24" t="str">
        <f>IF(I100="","",'Identificação da EG'!$E$7)</f>
        <v/>
      </c>
      <c r="G100" s="24" t="str">
        <f t="shared" si="1"/>
        <v/>
      </c>
      <c r="H100" s="24" t="str">
        <f>IF(I100="","",'Identificação da EG'!$D$7)</f>
        <v/>
      </c>
      <c r="I100" s="1" t="str">
        <f>IF(J100="","",'Infraestruturas Tratamento'!$B$1)</f>
        <v/>
      </c>
      <c r="J100" s="1" t="str">
        <v/>
      </c>
      <c r="K100" s="1" t="str">
        <v/>
      </c>
      <c r="L100" s="1" t="str">
        <v/>
      </c>
      <c r="M100" s="1" t="str">
        <v/>
      </c>
      <c r="N100" s="1"/>
      <c r="O100" s="1" t="str">
        <f>IF(J100="","","Nº turnos (máximo)")</f>
        <v/>
      </c>
      <c r="P100" s="1" t="str">
        <f>IF(J100="","","turnos/dia")</f>
        <v/>
      </c>
      <c r="Q100" s="1" t="str" cm="1">
        <f t="array" ref="Q100">IF(ISBLANK(INDEX('Infraestruturas Tratamento'!$F$7:$M$26,INT((ROWS($A$1:A99)-1)/8)+1,MOD(ROWS($A$1:A99)-1,8)+1)),"",INDEX('Infraestruturas Tratamento'!$F$7:$M$26,INT((ROWS($A$1:A99)-1)/8)+1,MOD(ROWS($A$1:A99)-1,8)+1))</f>
        <v/>
      </c>
      <c r="R100" s="1" t="str">
        <f>IF(OR('Infraestruturas Tratamento'!$C$28="",'Infraestruturas Tratamento'!$C$28="(máximo 300 carateres)",J100=""),"",'Infraestruturas Tratamento'!$C$28)</f>
        <v/>
      </c>
      <c r="S100" s="1"/>
    </row>
    <row r="101" spans="1:19">
      <c r="A101" s="24" t="str">
        <f>IF(I101="","",IF(OR('Identificação da EG'!$B$7=0,'Identificação da EG'!$B$7=""),"",Capa!$C$10))</f>
        <v/>
      </c>
      <c r="B101" s="24" t="str">
        <f>IF(I101="","",IF(OR('Identificação da EG'!$B$7=0,'Identificação da EG'!$B$7=""),"",'Identificação da EG'!$B$7))</f>
        <v/>
      </c>
      <c r="C101" s="24" t="str">
        <f>IF(I101="","",IF(B101="","",VLOOKUP(B101,Auxiliar!$DK$23:$DL$45,2,0)))</f>
        <v/>
      </c>
      <c r="D101" s="24" t="str">
        <f>IF(I101="","",IF(OR('Identificação da EG'!$B$7=0,'Identificação da EG'!$B$7=""),"","Portugal"))</f>
        <v/>
      </c>
      <c r="E101" s="24" t="str">
        <f>IF(I101="","",'Identificação da EG'!$C$7)</f>
        <v/>
      </c>
      <c r="F101" s="24" t="str">
        <f>IF(I101="","",'Identificação da EG'!$E$7)</f>
        <v/>
      </c>
      <c r="G101" s="24" t="str">
        <f t="shared" si="1"/>
        <v/>
      </c>
      <c r="H101" s="24" t="str">
        <f>IF(I101="","",'Identificação da EG'!$D$7)</f>
        <v/>
      </c>
      <c r="I101" s="1" t="str">
        <f>IF(J101="","",'Infraestruturas Tratamento'!$B$1)</f>
        <v/>
      </c>
      <c r="J101" s="1" t="str">
        <v/>
      </c>
      <c r="K101" s="1" t="str">
        <v/>
      </c>
      <c r="L101" s="1" t="str">
        <v/>
      </c>
      <c r="M101" s="1" t="str">
        <v/>
      </c>
      <c r="N101" s="1"/>
      <c r="O101" s="1" t="str">
        <f>IF(J101="","","Nº turnos (efetivo)")</f>
        <v/>
      </c>
      <c r="P101" s="1" t="str">
        <f>IF(J101="","","turnos/dia")</f>
        <v/>
      </c>
      <c r="Q101" s="1" t="str" cm="1">
        <f t="array" ref="Q101">IF(ISBLANK(INDEX('Infraestruturas Tratamento'!$F$7:$M$26,INT((ROWS($A$1:A100)-1)/8)+1,MOD(ROWS($A$1:A100)-1,8)+1)),"",INDEX('Infraestruturas Tratamento'!$F$7:$M$26,INT((ROWS($A$1:A100)-1)/8)+1,MOD(ROWS($A$1:A100)-1,8)+1))</f>
        <v/>
      </c>
      <c r="R101" s="1" t="str">
        <f>IF(OR('Infraestruturas Tratamento'!$C$28="",'Infraestruturas Tratamento'!$C$28="(máximo 300 carateres)",J101=""),"",'Infraestruturas Tratamento'!$C$28)</f>
        <v/>
      </c>
      <c r="S101" s="1"/>
    </row>
    <row r="102" spans="1:19">
      <c r="A102" s="24" t="str">
        <f>IF(I102="","",IF(OR('Identificação da EG'!$B$7=0,'Identificação da EG'!$B$7=""),"",Capa!$C$10))</f>
        <v/>
      </c>
      <c r="B102" s="24" t="str">
        <f>IF(I102="","",IF(OR('Identificação da EG'!$B$7=0,'Identificação da EG'!$B$7=""),"",'Identificação da EG'!$B$7))</f>
        <v/>
      </c>
      <c r="C102" s="24" t="str">
        <f>IF(I102="","",IF(B102="","",VLOOKUP(B102,Auxiliar!$DK$23:$DL$45,2,0)))</f>
        <v/>
      </c>
      <c r="D102" s="24" t="str">
        <f>IF(I102="","",IF(OR('Identificação da EG'!$B$7=0,'Identificação da EG'!$B$7=""),"","Portugal"))</f>
        <v/>
      </c>
      <c r="E102" s="24" t="str">
        <f>IF(I102="","",'Identificação da EG'!$C$7)</f>
        <v/>
      </c>
      <c r="F102" s="24" t="str">
        <f>IF(I102="","",'Identificação da EG'!$E$7)</f>
        <v/>
      </c>
      <c r="G102" s="24" t="str">
        <f t="shared" si="1"/>
        <v/>
      </c>
      <c r="H102" s="24" t="str">
        <f>IF(I102="","",'Identificação da EG'!$D$7)</f>
        <v/>
      </c>
      <c r="I102" s="1" t="str">
        <f>IF(J102="","",'Infraestruturas Tratamento'!$B$1)</f>
        <v/>
      </c>
      <c r="J102" s="1" t="str">
        <v/>
      </c>
      <c r="K102" s="1" t="str">
        <v/>
      </c>
      <c r="L102" s="1" t="str">
        <v/>
      </c>
      <c r="M102" s="1" t="str">
        <v/>
      </c>
      <c r="N102" s="1"/>
      <c r="O102" s="1" t="str">
        <f>IF(J102="","","Nº dias de trabalho (máximo)")</f>
        <v/>
      </c>
      <c r="P102" s="1" t="str">
        <f>IF(J102="","","dias/ano")</f>
        <v/>
      </c>
      <c r="Q102" s="1" t="str" cm="1">
        <f t="array" ref="Q102">IF(ISBLANK(INDEX('Infraestruturas Tratamento'!$F$7:$M$26,INT((ROWS($A$1:A101)-1)/8)+1,MOD(ROWS($A$1:A101)-1,8)+1)),"",INDEX('Infraestruturas Tratamento'!$F$7:$M$26,INT((ROWS($A$1:A101)-1)/8)+1,MOD(ROWS($A$1:A101)-1,8)+1))</f>
        <v/>
      </c>
      <c r="R102" s="1" t="str">
        <f>IF(OR('Infraestruturas Tratamento'!$C$28="",'Infraestruturas Tratamento'!$C$28="(máximo 300 carateres)",J102=""),"",'Infraestruturas Tratamento'!$C$28)</f>
        <v/>
      </c>
      <c r="S102" s="1"/>
    </row>
    <row r="103" spans="1:19">
      <c r="A103" s="24" t="str">
        <f>IF(I103="","",IF(OR('Identificação da EG'!$B$7=0,'Identificação da EG'!$B$7=""),"",Capa!$C$10))</f>
        <v/>
      </c>
      <c r="B103" s="24" t="str">
        <f>IF(I103="","",IF(OR('Identificação da EG'!$B$7=0,'Identificação da EG'!$B$7=""),"",'Identificação da EG'!$B$7))</f>
        <v/>
      </c>
      <c r="C103" s="24" t="str">
        <f>IF(I103="","",IF(B103="","",VLOOKUP(B103,Auxiliar!$DK$23:$DL$45,2,0)))</f>
        <v/>
      </c>
      <c r="D103" s="24" t="str">
        <f>IF(I103="","",IF(OR('Identificação da EG'!$B$7=0,'Identificação da EG'!$B$7=""),"","Portugal"))</f>
        <v/>
      </c>
      <c r="E103" s="24" t="str">
        <f>IF(I103="","",'Identificação da EG'!$C$7)</f>
        <v/>
      </c>
      <c r="F103" s="24" t="str">
        <f>IF(I103="","",'Identificação da EG'!$E$7)</f>
        <v/>
      </c>
      <c r="G103" s="24" t="str">
        <f t="shared" si="1"/>
        <v/>
      </c>
      <c r="H103" s="24" t="str">
        <f>IF(I103="","",'Identificação da EG'!$D$7)</f>
        <v/>
      </c>
      <c r="I103" s="1" t="str">
        <f>IF(J103="","",'Infraestruturas Tratamento'!$B$1)</f>
        <v/>
      </c>
      <c r="J103" s="1" t="str">
        <v/>
      </c>
      <c r="K103" s="1" t="str">
        <v/>
      </c>
      <c r="L103" s="1" t="str">
        <v/>
      </c>
      <c r="M103" s="1" t="str">
        <v/>
      </c>
      <c r="N103" s="1"/>
      <c r="O103" s="1" t="str">
        <f>IF(J103="","","Nº dias de trabalho (efetivo)")</f>
        <v/>
      </c>
      <c r="P103" s="1" t="str">
        <f>IF(J103="","","dias/ano")</f>
        <v/>
      </c>
      <c r="Q103" s="1" t="str" cm="1">
        <f t="array" ref="Q103">IF(ISBLANK(INDEX('Infraestruturas Tratamento'!$F$7:$M$26,INT((ROWS($A$1:A102)-1)/8)+1,MOD(ROWS($A$1:A102)-1,8)+1)),"",INDEX('Infraestruturas Tratamento'!$F$7:$M$26,INT((ROWS($A$1:A102)-1)/8)+1,MOD(ROWS($A$1:A102)-1,8)+1))</f>
        <v/>
      </c>
      <c r="R103" s="1" t="str">
        <f>IF(OR('Infraestruturas Tratamento'!$C$28="",'Infraestruturas Tratamento'!$C$28="(máximo 300 carateres)",J103=""),"",'Infraestruturas Tratamento'!$C$28)</f>
        <v/>
      </c>
      <c r="S103" s="1"/>
    </row>
    <row r="104" spans="1:19">
      <c r="A104" s="24" t="str">
        <f>IF(I104="","",IF(OR('Identificação da EG'!$B$7=0,'Identificação da EG'!$B$7=""),"",Capa!$C$10))</f>
        <v/>
      </c>
      <c r="B104" s="24" t="str">
        <f>IF(I104="","",IF(OR('Identificação da EG'!$B$7=0,'Identificação da EG'!$B$7=""),"",'Identificação da EG'!$B$7))</f>
        <v/>
      </c>
      <c r="C104" s="24" t="str">
        <f>IF(I104="","",IF(B104="","",VLOOKUP(B104,Auxiliar!$DK$23:$DL$45,2,0)))</f>
        <v/>
      </c>
      <c r="D104" s="24" t="str">
        <f>IF(I104="","",IF(OR('Identificação da EG'!$B$7=0,'Identificação da EG'!$B$7=""),"","Portugal"))</f>
        <v/>
      </c>
      <c r="E104" s="24" t="str">
        <f>IF(I104="","",'Identificação da EG'!$C$7)</f>
        <v/>
      </c>
      <c r="F104" s="24" t="str">
        <f>IF(I104="","",'Identificação da EG'!$E$7)</f>
        <v/>
      </c>
      <c r="G104" s="24" t="str">
        <f t="shared" si="1"/>
        <v/>
      </c>
      <c r="H104" s="24" t="str">
        <f>IF(I104="","",'Identificação da EG'!$D$7)</f>
        <v/>
      </c>
      <c r="I104" s="1" t="str">
        <f>IF(J104="","",'Infraestruturas Tratamento'!$B$1)</f>
        <v/>
      </c>
      <c r="J104" s="1" t="str">
        <v/>
      </c>
      <c r="K104" s="1" t="str">
        <v/>
      </c>
      <c r="L104" s="1" t="str">
        <v/>
      </c>
      <c r="M104" s="1" t="str">
        <v/>
      </c>
      <c r="N104" s="1"/>
      <c r="O104" s="1" t="str">
        <f>IF(J104="","","Capacidade instalação (máximo)")</f>
        <v/>
      </c>
      <c r="P104" s="1" t="str">
        <f>IF(J104="","","toneladas/ano")</f>
        <v/>
      </c>
      <c r="Q104" s="1" t="str" cm="1">
        <f t="array" ref="Q104">IF(ISBLANK(INDEX('Infraestruturas Tratamento'!$F$7:$M$26,INT((ROWS($A$1:A103)-1)/8)+1,MOD(ROWS($A$1:A103)-1,8)+1)),"",INDEX('Infraestruturas Tratamento'!$F$7:$M$26,INT((ROWS($A$1:A103)-1)/8)+1,MOD(ROWS($A$1:A103)-1,8)+1))</f>
        <v/>
      </c>
      <c r="R104" s="1" t="str">
        <f>IF(OR('Infraestruturas Tratamento'!$C$28="",'Infraestruturas Tratamento'!$C$28="(máximo 300 carateres)",J104=""),"",'Infraestruturas Tratamento'!$C$28)</f>
        <v/>
      </c>
      <c r="S104" s="1"/>
    </row>
    <row r="105" spans="1:19">
      <c r="A105" s="24" t="str">
        <f>IF(I105="","",IF(OR('Identificação da EG'!$B$7=0,'Identificação da EG'!$B$7=""),"",Capa!$C$10))</f>
        <v/>
      </c>
      <c r="B105" s="24" t="str">
        <f>IF(I105="","",IF(OR('Identificação da EG'!$B$7=0,'Identificação da EG'!$B$7=""),"",'Identificação da EG'!$B$7))</f>
        <v/>
      </c>
      <c r="C105" s="24" t="str">
        <f>IF(I105="","",IF(B105="","",VLOOKUP(B105,Auxiliar!$DK$23:$DL$45,2,0)))</f>
        <v/>
      </c>
      <c r="D105" s="24" t="str">
        <f>IF(I105="","",IF(OR('Identificação da EG'!$B$7=0,'Identificação da EG'!$B$7=""),"","Portugal"))</f>
        <v/>
      </c>
      <c r="E105" s="24" t="str">
        <f>IF(I105="","",'Identificação da EG'!$C$7)</f>
        <v/>
      </c>
      <c r="F105" s="24" t="str">
        <f>IF(I105="","",'Identificação da EG'!$E$7)</f>
        <v/>
      </c>
      <c r="G105" s="24" t="str">
        <f t="shared" si="1"/>
        <v/>
      </c>
      <c r="H105" s="24" t="str">
        <f>IF(I105="","",'Identificação da EG'!$D$7)</f>
        <v/>
      </c>
      <c r="I105" s="1" t="str">
        <f>IF(J105="","",'Infraestruturas Tratamento'!$B$1)</f>
        <v/>
      </c>
      <c r="J105" s="1" t="str">
        <v/>
      </c>
      <c r="K105" s="1" t="str">
        <v/>
      </c>
      <c r="L105" s="1" t="str">
        <v/>
      </c>
      <c r="M105" s="1" t="str">
        <v/>
      </c>
      <c r="N105" s="1"/>
      <c r="O105" s="1" t="str">
        <f>IF(J105="","","Capacidade instalação (efetivo)")</f>
        <v/>
      </c>
      <c r="P105" s="1" t="str">
        <f>IF(J105="","","toneladas/ano")</f>
        <v/>
      </c>
      <c r="Q105" s="1" t="str" cm="1">
        <f t="array" ref="Q105">IF(ISBLANK(INDEX('Infraestruturas Tratamento'!$F$7:$M$26,INT((ROWS($A$1:A104)-1)/8)+1,MOD(ROWS($A$1:A104)-1,8)+1)),"",INDEX('Infraestruturas Tratamento'!$F$7:$M$26,INT((ROWS($A$1:A104)-1)/8)+1,MOD(ROWS($A$1:A104)-1,8)+1))</f>
        <v/>
      </c>
      <c r="R105" s="1" t="str">
        <f>IF(OR('Infraestruturas Tratamento'!$C$28="",'Infraestruturas Tratamento'!$C$28="(máximo 300 carateres)",J105=""),"",'Infraestruturas Tratamento'!$C$28)</f>
        <v/>
      </c>
      <c r="S105" s="1"/>
    </row>
    <row r="106" spans="1:19">
      <c r="A106" s="24" t="str">
        <f>IF(I106="","",IF(OR('Identificação da EG'!$B$7=0,'Identificação da EG'!$B$7=""),"",Capa!$C$10))</f>
        <v/>
      </c>
      <c r="B106" s="24" t="str">
        <f>IF(I106="","",IF(OR('Identificação da EG'!$B$7=0,'Identificação da EG'!$B$7=""),"",'Identificação da EG'!$B$7))</f>
        <v/>
      </c>
      <c r="C106" s="24" t="str">
        <f>IF(I106="","",IF(B106="","",VLOOKUP(B106,Auxiliar!$DK$23:$DL$45,2,0)))</f>
        <v/>
      </c>
      <c r="D106" s="24" t="str">
        <f>IF(I106="","",IF(OR('Identificação da EG'!$B$7=0,'Identificação da EG'!$B$7=""),"","Portugal"))</f>
        <v/>
      </c>
      <c r="E106" s="24" t="str">
        <f>IF(I106="","",'Identificação da EG'!$C$7)</f>
        <v/>
      </c>
      <c r="F106" s="24" t="str">
        <f>IF(I106="","",'Identificação da EG'!$E$7)</f>
        <v/>
      </c>
      <c r="G106" s="24" t="str">
        <f t="shared" si="1"/>
        <v/>
      </c>
      <c r="H106" s="24" t="str">
        <f>IF(I106="","",'Identificação da EG'!$D$7)</f>
        <v/>
      </c>
      <c r="I106" s="1" t="str">
        <f>IF(J106="","",'Infraestruturas Tratamento'!$B$1)</f>
        <v/>
      </c>
      <c r="J106" s="1" t="str">
        <v/>
      </c>
      <c r="K106" s="1" t="str">
        <v/>
      </c>
      <c r="L106" s="1" t="str">
        <v/>
      </c>
      <c r="M106" s="1" t="str">
        <v/>
      </c>
      <c r="N106" s="1"/>
      <c r="O106" s="1" t="str">
        <f>IF(J106="","","Capacidade")</f>
        <v/>
      </c>
      <c r="P106" s="1" t="str">
        <f>IF(J106="","","toneladas/hora")</f>
        <v/>
      </c>
      <c r="Q106" s="1" t="str" cm="1">
        <f t="array" ref="Q106">IF(ISBLANK(INDEX('Infraestruturas Tratamento'!$F$7:$M$26,INT((ROWS($A$1:A105)-1)/8)+1,MOD(ROWS($A$1:A105)-1,8)+1)),"",INDEX('Infraestruturas Tratamento'!$F$7:$M$26,INT((ROWS($A$1:A105)-1)/8)+1,MOD(ROWS($A$1:A105)-1,8)+1))</f>
        <v/>
      </c>
      <c r="R106" s="1" t="str">
        <f>IF(OR('Infraestruturas Tratamento'!$C$28="",'Infraestruturas Tratamento'!$C$28="(máximo 300 carateres)",J106=""),"",'Infraestruturas Tratamento'!$C$28)</f>
        <v/>
      </c>
      <c r="S106" s="1"/>
    </row>
    <row r="107" spans="1:19">
      <c r="A107" s="24" t="str">
        <f>IF(I107="","",IF(OR('Identificação da EG'!$B$7=0,'Identificação da EG'!$B$7=""),"",Capa!$C$10))</f>
        <v/>
      </c>
      <c r="B107" s="24" t="str">
        <f>IF(I107="","",IF(OR('Identificação da EG'!$B$7=0,'Identificação da EG'!$B$7=""),"",'Identificação da EG'!$B$7))</f>
        <v/>
      </c>
      <c r="C107" s="24" t="str">
        <f>IF(I107="","",IF(B107="","",VLOOKUP(B107,Auxiliar!$DK$23:$DL$45,2,0)))</f>
        <v/>
      </c>
      <c r="D107" s="24" t="str">
        <f>IF(I107="","",IF(OR('Identificação da EG'!$B$7=0,'Identificação da EG'!$B$7=""),"","Portugal"))</f>
        <v/>
      </c>
      <c r="E107" s="24" t="str">
        <f>IF(I107="","",'Identificação da EG'!$C$7)</f>
        <v/>
      </c>
      <c r="F107" s="24" t="str">
        <f>IF(I107="","",'Identificação da EG'!$E$7)</f>
        <v/>
      </c>
      <c r="G107" s="24" t="str">
        <f t="shared" si="1"/>
        <v/>
      </c>
      <c r="H107" s="24" t="str">
        <f>IF(I107="","",'Identificação da EG'!$D$7)</f>
        <v/>
      </c>
      <c r="I107" s="1" t="str">
        <f>IF(J107="","",'Infraestruturas Tratamento'!$B$1)</f>
        <v/>
      </c>
      <c r="J107" s="1" t="str">
        <v/>
      </c>
      <c r="K107" s="1" t="str">
        <v/>
      </c>
      <c r="L107" s="1" t="str">
        <v/>
      </c>
      <c r="M107" s="1" t="str">
        <v/>
      </c>
      <c r="N107" s="1"/>
      <c r="O107" s="1" t="str">
        <f>IF(J107="","","Horas de trabalho")</f>
        <v/>
      </c>
      <c r="P107" s="1" t="str">
        <f>IF(J107="","","horas/dia")</f>
        <v/>
      </c>
      <c r="Q107" s="1" t="str" cm="1">
        <f t="array" ref="Q107">IF(ISBLANK(INDEX('Infraestruturas Tratamento'!$F$7:$M$26,INT((ROWS($A$1:A106)-1)/8)+1,MOD(ROWS($A$1:A106)-1,8)+1)),"",INDEX('Infraestruturas Tratamento'!$F$7:$M$26,INT((ROWS($A$1:A106)-1)/8)+1,MOD(ROWS($A$1:A106)-1,8)+1))</f>
        <v/>
      </c>
      <c r="R107" s="1" t="str">
        <f>IF(OR('Infraestruturas Tratamento'!$C$28="",'Infraestruturas Tratamento'!$C$28="(máximo 300 carateres)",J107=""),"",'Infraestruturas Tratamento'!$C$28)</f>
        <v/>
      </c>
      <c r="S107" s="1"/>
    </row>
    <row r="108" spans="1:19">
      <c r="A108" s="24" t="str">
        <f>IF(I108="","",IF(OR('Identificação da EG'!$B$7=0,'Identificação da EG'!$B$7=""),"",Capa!$C$10))</f>
        <v/>
      </c>
      <c r="B108" s="24" t="str">
        <f>IF(I108="","",IF(OR('Identificação da EG'!$B$7=0,'Identificação da EG'!$B$7=""),"",'Identificação da EG'!$B$7))</f>
        <v/>
      </c>
      <c r="C108" s="24" t="str">
        <f>IF(I108="","",IF(B108="","",VLOOKUP(B108,Auxiliar!$DK$23:$DL$45,2,0)))</f>
        <v/>
      </c>
      <c r="D108" s="24" t="str">
        <f>IF(I108="","",IF(OR('Identificação da EG'!$B$7=0,'Identificação da EG'!$B$7=""),"","Portugal"))</f>
        <v/>
      </c>
      <c r="E108" s="24" t="str">
        <f>IF(I108="","",'Identificação da EG'!$C$7)</f>
        <v/>
      </c>
      <c r="F108" s="24" t="str">
        <f>IF(I108="","",'Identificação da EG'!$E$7)</f>
        <v/>
      </c>
      <c r="G108" s="24" t="str">
        <f t="shared" si="1"/>
        <v/>
      </c>
      <c r="H108" s="24" t="str">
        <f>IF(I108="","",'Identificação da EG'!$D$7)</f>
        <v/>
      </c>
      <c r="I108" s="1" t="str">
        <f>IF(J108="","",'Infraestruturas Tratamento'!$B$1)</f>
        <v/>
      </c>
      <c r="J108" s="1" t="str">
        <v/>
      </c>
      <c r="K108" s="1" t="str">
        <v/>
      </c>
      <c r="L108" s="1" t="str">
        <v/>
      </c>
      <c r="M108" s="1" t="str">
        <v/>
      </c>
      <c r="N108" s="1"/>
      <c r="O108" s="1" t="str">
        <f>IF(J108="","","Nº turnos (máximo)")</f>
        <v/>
      </c>
      <c r="P108" s="1" t="str">
        <f>IF(J108="","","turnos/dia")</f>
        <v/>
      </c>
      <c r="Q108" s="1" t="str" cm="1">
        <f t="array" ref="Q108">IF(ISBLANK(INDEX('Infraestruturas Tratamento'!$F$7:$M$26,INT((ROWS($A$1:A107)-1)/8)+1,MOD(ROWS($A$1:A107)-1,8)+1)),"",INDEX('Infraestruturas Tratamento'!$F$7:$M$26,INT((ROWS($A$1:A107)-1)/8)+1,MOD(ROWS($A$1:A107)-1,8)+1))</f>
        <v/>
      </c>
      <c r="R108" s="1" t="str">
        <f>IF(OR('Infraestruturas Tratamento'!$C$28="",'Infraestruturas Tratamento'!$C$28="(máximo 300 carateres)",J108=""),"",'Infraestruturas Tratamento'!$C$28)</f>
        <v/>
      </c>
      <c r="S108" s="1"/>
    </row>
    <row r="109" spans="1:19">
      <c r="A109" s="24" t="str">
        <f>IF(I109="","",IF(OR('Identificação da EG'!$B$7=0,'Identificação da EG'!$B$7=""),"",Capa!$C$10))</f>
        <v/>
      </c>
      <c r="B109" s="24" t="str">
        <f>IF(I109="","",IF(OR('Identificação da EG'!$B$7=0,'Identificação da EG'!$B$7=""),"",'Identificação da EG'!$B$7))</f>
        <v/>
      </c>
      <c r="C109" s="24" t="str">
        <f>IF(I109="","",IF(B109="","",VLOOKUP(B109,Auxiliar!$DK$23:$DL$45,2,0)))</f>
        <v/>
      </c>
      <c r="D109" s="24" t="str">
        <f>IF(I109="","",IF(OR('Identificação da EG'!$B$7=0,'Identificação da EG'!$B$7=""),"","Portugal"))</f>
        <v/>
      </c>
      <c r="E109" s="24" t="str">
        <f>IF(I109="","",'Identificação da EG'!$C$7)</f>
        <v/>
      </c>
      <c r="F109" s="24" t="str">
        <f>IF(I109="","",'Identificação da EG'!$E$7)</f>
        <v/>
      </c>
      <c r="G109" s="24" t="str">
        <f t="shared" si="1"/>
        <v/>
      </c>
      <c r="H109" s="24" t="str">
        <f>IF(I109="","",'Identificação da EG'!$D$7)</f>
        <v/>
      </c>
      <c r="I109" s="1" t="str">
        <f>IF(J109="","",'Infraestruturas Tratamento'!$B$1)</f>
        <v/>
      </c>
      <c r="J109" s="1" t="str">
        <v/>
      </c>
      <c r="K109" s="1" t="str">
        <v/>
      </c>
      <c r="L109" s="1" t="str">
        <v/>
      </c>
      <c r="M109" s="1" t="str">
        <v/>
      </c>
      <c r="N109" s="1"/>
      <c r="O109" s="1" t="str">
        <f>IF(J109="","","Nº turnos (efetivo)")</f>
        <v/>
      </c>
      <c r="P109" s="1" t="str">
        <f>IF(J109="","","turnos/dia")</f>
        <v/>
      </c>
      <c r="Q109" s="1" t="str" cm="1">
        <f t="array" ref="Q109">IF(ISBLANK(INDEX('Infraestruturas Tratamento'!$F$7:$M$26,INT((ROWS($A$1:A108)-1)/8)+1,MOD(ROWS($A$1:A108)-1,8)+1)),"",INDEX('Infraestruturas Tratamento'!$F$7:$M$26,INT((ROWS($A$1:A108)-1)/8)+1,MOD(ROWS($A$1:A108)-1,8)+1))</f>
        <v/>
      </c>
      <c r="R109" s="1" t="str">
        <f>IF(OR('Infraestruturas Tratamento'!$C$28="",'Infraestruturas Tratamento'!$C$28="(máximo 300 carateres)",J109=""),"",'Infraestruturas Tratamento'!$C$28)</f>
        <v/>
      </c>
      <c r="S109" s="1"/>
    </row>
    <row r="110" spans="1:19">
      <c r="A110" s="24" t="str">
        <f>IF(I110="","",IF(OR('Identificação da EG'!$B$7=0,'Identificação da EG'!$B$7=""),"",Capa!$C$10))</f>
        <v/>
      </c>
      <c r="B110" s="24" t="str">
        <f>IF(I110="","",IF(OR('Identificação da EG'!$B$7=0,'Identificação da EG'!$B$7=""),"",'Identificação da EG'!$B$7))</f>
        <v/>
      </c>
      <c r="C110" s="24" t="str">
        <f>IF(I110="","",IF(B110="","",VLOOKUP(B110,Auxiliar!$DK$23:$DL$45,2,0)))</f>
        <v/>
      </c>
      <c r="D110" s="24" t="str">
        <f>IF(I110="","",IF(OR('Identificação da EG'!$B$7=0,'Identificação da EG'!$B$7=""),"","Portugal"))</f>
        <v/>
      </c>
      <c r="E110" s="24" t="str">
        <f>IF(I110="","",'Identificação da EG'!$C$7)</f>
        <v/>
      </c>
      <c r="F110" s="24" t="str">
        <f>IF(I110="","",'Identificação da EG'!$E$7)</f>
        <v/>
      </c>
      <c r="G110" s="24" t="str">
        <f t="shared" si="1"/>
        <v/>
      </c>
      <c r="H110" s="24" t="str">
        <f>IF(I110="","",'Identificação da EG'!$D$7)</f>
        <v/>
      </c>
      <c r="I110" s="1" t="str">
        <f>IF(J110="","",'Infraestruturas Tratamento'!$B$1)</f>
        <v/>
      </c>
      <c r="J110" s="1" t="str">
        <v/>
      </c>
      <c r="K110" s="1" t="str">
        <v/>
      </c>
      <c r="L110" s="1" t="str">
        <v/>
      </c>
      <c r="M110" s="1" t="str">
        <v/>
      </c>
      <c r="N110" s="1"/>
      <c r="O110" s="1" t="str">
        <f>IF(J110="","","Nº dias de trabalho (máximo)")</f>
        <v/>
      </c>
      <c r="P110" s="1" t="str">
        <f>IF(J110="","","dias/ano")</f>
        <v/>
      </c>
      <c r="Q110" s="1" t="str" cm="1">
        <f t="array" ref="Q110">IF(ISBLANK(INDEX('Infraestruturas Tratamento'!$F$7:$M$26,INT((ROWS($A$1:A109)-1)/8)+1,MOD(ROWS($A$1:A109)-1,8)+1)),"",INDEX('Infraestruturas Tratamento'!$F$7:$M$26,INT((ROWS($A$1:A109)-1)/8)+1,MOD(ROWS($A$1:A109)-1,8)+1))</f>
        <v/>
      </c>
      <c r="R110" s="1" t="str">
        <f>IF(OR('Infraestruturas Tratamento'!$C$28="",'Infraestruturas Tratamento'!$C$28="(máximo 300 carateres)",J110=""),"",'Infraestruturas Tratamento'!$C$28)</f>
        <v/>
      </c>
      <c r="S110" s="1"/>
    </row>
    <row r="111" spans="1:19">
      <c r="A111" s="24" t="str">
        <f>IF(I111="","",IF(OR('Identificação da EG'!$B$7=0,'Identificação da EG'!$B$7=""),"",Capa!$C$10))</f>
        <v/>
      </c>
      <c r="B111" s="24" t="str">
        <f>IF(I111="","",IF(OR('Identificação da EG'!$B$7=0,'Identificação da EG'!$B$7=""),"",'Identificação da EG'!$B$7))</f>
        <v/>
      </c>
      <c r="C111" s="24" t="str">
        <f>IF(I111="","",IF(B111="","",VLOOKUP(B111,Auxiliar!$DK$23:$DL$45,2,0)))</f>
        <v/>
      </c>
      <c r="D111" s="24" t="str">
        <f>IF(I111="","",IF(OR('Identificação da EG'!$B$7=0,'Identificação da EG'!$B$7=""),"","Portugal"))</f>
        <v/>
      </c>
      <c r="E111" s="24" t="str">
        <f>IF(I111="","",'Identificação da EG'!$C$7)</f>
        <v/>
      </c>
      <c r="F111" s="24" t="str">
        <f>IF(I111="","",'Identificação da EG'!$E$7)</f>
        <v/>
      </c>
      <c r="G111" s="24" t="str">
        <f t="shared" si="1"/>
        <v/>
      </c>
      <c r="H111" s="24" t="str">
        <f>IF(I111="","",'Identificação da EG'!$D$7)</f>
        <v/>
      </c>
      <c r="I111" s="1" t="str">
        <f>IF(J111="","",'Infraestruturas Tratamento'!$B$1)</f>
        <v/>
      </c>
      <c r="J111" s="1" t="str">
        <v/>
      </c>
      <c r="K111" s="1" t="str">
        <v/>
      </c>
      <c r="L111" s="1" t="str">
        <v/>
      </c>
      <c r="M111" s="1" t="str">
        <v/>
      </c>
      <c r="N111" s="1"/>
      <c r="O111" s="1" t="str">
        <f>IF(J111="","","Nº dias de trabalho (efetivo)")</f>
        <v/>
      </c>
      <c r="P111" s="1" t="str">
        <f>IF(J111="","","dias/ano")</f>
        <v/>
      </c>
      <c r="Q111" s="1" t="str" cm="1">
        <f t="array" ref="Q111">IF(ISBLANK(INDEX('Infraestruturas Tratamento'!$F$7:$M$26,INT((ROWS($A$1:A110)-1)/8)+1,MOD(ROWS($A$1:A110)-1,8)+1)),"",INDEX('Infraestruturas Tratamento'!$F$7:$M$26,INT((ROWS($A$1:A110)-1)/8)+1,MOD(ROWS($A$1:A110)-1,8)+1))</f>
        <v/>
      </c>
      <c r="R111" s="1" t="str">
        <f>IF(OR('Infraestruturas Tratamento'!$C$28="",'Infraestruturas Tratamento'!$C$28="(máximo 300 carateres)",J111=""),"",'Infraestruturas Tratamento'!$C$28)</f>
        <v/>
      </c>
      <c r="S111" s="1"/>
    </row>
    <row r="112" spans="1:19">
      <c r="A112" s="24" t="str">
        <f>IF(I112="","",IF(OR('Identificação da EG'!$B$7=0,'Identificação da EG'!$B$7=""),"",Capa!$C$10))</f>
        <v/>
      </c>
      <c r="B112" s="24" t="str">
        <f>IF(I112="","",IF(OR('Identificação da EG'!$B$7=0,'Identificação da EG'!$B$7=""),"",'Identificação da EG'!$B$7))</f>
        <v/>
      </c>
      <c r="C112" s="24" t="str">
        <f>IF(I112="","",IF(B112="","",VLOOKUP(B112,Auxiliar!$DK$23:$DL$45,2,0)))</f>
        <v/>
      </c>
      <c r="D112" s="24" t="str">
        <f>IF(I112="","",IF(OR('Identificação da EG'!$B$7=0,'Identificação da EG'!$B$7=""),"","Portugal"))</f>
        <v/>
      </c>
      <c r="E112" s="24" t="str">
        <f>IF(I112="","",'Identificação da EG'!$C$7)</f>
        <v/>
      </c>
      <c r="F112" s="24" t="str">
        <f>IF(I112="","",'Identificação da EG'!$E$7)</f>
        <v/>
      </c>
      <c r="G112" s="24" t="str">
        <f t="shared" si="1"/>
        <v/>
      </c>
      <c r="H112" s="24" t="str">
        <f>IF(I112="","",'Identificação da EG'!$D$7)</f>
        <v/>
      </c>
      <c r="I112" s="1" t="str">
        <f>IF(J112="","",'Infraestruturas Tratamento'!$B$1)</f>
        <v/>
      </c>
      <c r="J112" s="1" t="str">
        <v/>
      </c>
      <c r="K112" s="1" t="str">
        <v/>
      </c>
      <c r="L112" s="1" t="str">
        <v/>
      </c>
      <c r="M112" s="1" t="str">
        <v/>
      </c>
      <c r="N112" s="1"/>
      <c r="O112" s="1" t="str">
        <f>IF(J112="","","Capacidade instalação (máximo)")</f>
        <v/>
      </c>
      <c r="P112" s="1" t="str">
        <f>IF(J112="","","toneladas/ano")</f>
        <v/>
      </c>
      <c r="Q112" s="1" t="str" cm="1">
        <f t="array" ref="Q112">IF(ISBLANK(INDEX('Infraestruturas Tratamento'!$F$7:$M$26,INT((ROWS($A$1:A111)-1)/8)+1,MOD(ROWS($A$1:A111)-1,8)+1)),"",INDEX('Infraestruturas Tratamento'!$F$7:$M$26,INT((ROWS($A$1:A111)-1)/8)+1,MOD(ROWS($A$1:A111)-1,8)+1))</f>
        <v/>
      </c>
      <c r="R112" s="1" t="str">
        <f>IF(OR('Infraestruturas Tratamento'!$C$28="",'Infraestruturas Tratamento'!$C$28="(máximo 300 carateres)",J112=""),"",'Infraestruturas Tratamento'!$C$28)</f>
        <v/>
      </c>
      <c r="S112" s="1"/>
    </row>
    <row r="113" spans="1:19">
      <c r="A113" s="24" t="str">
        <f>IF(I113="","",IF(OR('Identificação da EG'!$B$7=0,'Identificação da EG'!$B$7=""),"",Capa!$C$10))</f>
        <v/>
      </c>
      <c r="B113" s="24" t="str">
        <f>IF(I113="","",IF(OR('Identificação da EG'!$B$7=0,'Identificação da EG'!$B$7=""),"",'Identificação da EG'!$B$7))</f>
        <v/>
      </c>
      <c r="C113" s="24" t="str">
        <f>IF(I113="","",IF(B113="","",VLOOKUP(B113,Auxiliar!$DK$23:$DL$45,2,0)))</f>
        <v/>
      </c>
      <c r="D113" s="24" t="str">
        <f>IF(I113="","",IF(OR('Identificação da EG'!$B$7=0,'Identificação da EG'!$B$7=""),"","Portugal"))</f>
        <v/>
      </c>
      <c r="E113" s="24" t="str">
        <f>IF(I113="","",'Identificação da EG'!$C$7)</f>
        <v/>
      </c>
      <c r="F113" s="24" t="str">
        <f>IF(I113="","",'Identificação da EG'!$E$7)</f>
        <v/>
      </c>
      <c r="G113" s="24" t="str">
        <f t="shared" si="1"/>
        <v/>
      </c>
      <c r="H113" s="24" t="str">
        <f>IF(I113="","",'Identificação da EG'!$D$7)</f>
        <v/>
      </c>
      <c r="I113" s="1" t="str">
        <f>IF(J113="","",'Infraestruturas Tratamento'!$B$1)</f>
        <v/>
      </c>
      <c r="J113" s="1" t="str">
        <v/>
      </c>
      <c r="K113" s="1" t="str">
        <v/>
      </c>
      <c r="L113" s="1" t="str">
        <v/>
      </c>
      <c r="M113" s="1" t="str">
        <v/>
      </c>
      <c r="N113" s="1"/>
      <c r="O113" s="1" t="str">
        <f>IF(J113="","","Capacidade instalação (efetivo)")</f>
        <v/>
      </c>
      <c r="P113" s="1" t="str">
        <f>IF(J113="","","toneladas/ano")</f>
        <v/>
      </c>
      <c r="Q113" s="1" t="str" cm="1">
        <f t="array" ref="Q113">IF(ISBLANK(INDEX('Infraestruturas Tratamento'!$F$7:$M$26,INT((ROWS($A$1:A112)-1)/8)+1,MOD(ROWS($A$1:A112)-1,8)+1)),"",INDEX('Infraestruturas Tratamento'!$F$7:$M$26,INT((ROWS($A$1:A112)-1)/8)+1,MOD(ROWS($A$1:A112)-1,8)+1))</f>
        <v/>
      </c>
      <c r="R113" s="1" t="str">
        <f>IF(OR('Infraestruturas Tratamento'!$C$28="",'Infraestruturas Tratamento'!$C$28="(máximo 300 carateres)",J113=""),"",'Infraestruturas Tratamento'!$C$28)</f>
        <v/>
      </c>
      <c r="S113" s="1"/>
    </row>
    <row r="114" spans="1:19">
      <c r="A114" s="24" t="str">
        <f>IF(I114="","",IF(OR('Identificação da EG'!$B$7=0,'Identificação da EG'!$B$7=""),"",Capa!$C$10))</f>
        <v/>
      </c>
      <c r="B114" s="24" t="str">
        <f>IF(I114="","",IF(OR('Identificação da EG'!$B$7=0,'Identificação da EG'!$B$7=""),"",'Identificação da EG'!$B$7))</f>
        <v/>
      </c>
      <c r="C114" s="24" t="str">
        <f>IF(I114="","",IF(B114="","",VLOOKUP(B114,Auxiliar!$DK$23:$DL$45,2,0)))</f>
        <v/>
      </c>
      <c r="D114" s="24" t="str">
        <f>IF(I114="","",IF(OR('Identificação da EG'!$B$7=0,'Identificação da EG'!$B$7=""),"","Portugal"))</f>
        <v/>
      </c>
      <c r="E114" s="24" t="str">
        <f>IF(I114="","",'Identificação da EG'!$C$7)</f>
        <v/>
      </c>
      <c r="F114" s="24" t="str">
        <f>IF(I114="","",'Identificação da EG'!$E$7)</f>
        <v/>
      </c>
      <c r="G114" s="24" t="str">
        <f t="shared" si="1"/>
        <v/>
      </c>
      <c r="H114" s="24" t="str">
        <f>IF(I114="","",'Identificação da EG'!$D$7)</f>
        <v/>
      </c>
      <c r="I114" s="1" t="str">
        <f>IF(J114="","",'Infraestruturas Tratamento'!$B$1)</f>
        <v/>
      </c>
      <c r="J114" s="1" t="str">
        <v/>
      </c>
      <c r="K114" s="1" t="str">
        <v/>
      </c>
      <c r="L114" s="1" t="str">
        <v/>
      </c>
      <c r="M114" s="1" t="str">
        <v/>
      </c>
      <c r="N114" s="1"/>
      <c r="O114" s="1" t="str">
        <f>IF(J114="","","Capacidade")</f>
        <v/>
      </c>
      <c r="P114" s="1" t="str">
        <f>IF(J114="","","toneladas/hora")</f>
        <v/>
      </c>
      <c r="Q114" s="1" t="str" cm="1">
        <f t="array" ref="Q114">IF(ISBLANK(INDEX('Infraestruturas Tratamento'!$F$7:$M$26,INT((ROWS($A$1:A113)-1)/8)+1,MOD(ROWS($A$1:A113)-1,8)+1)),"",INDEX('Infraestruturas Tratamento'!$F$7:$M$26,INT((ROWS($A$1:A113)-1)/8)+1,MOD(ROWS($A$1:A113)-1,8)+1))</f>
        <v/>
      </c>
      <c r="R114" s="1" t="str">
        <f>IF(OR('Infraestruturas Tratamento'!$C$28="",'Infraestruturas Tratamento'!$C$28="(máximo 300 carateres)",J114=""),"",'Infraestruturas Tratamento'!$C$28)</f>
        <v/>
      </c>
      <c r="S114" s="1"/>
    </row>
    <row r="115" spans="1:19">
      <c r="A115" s="24" t="str">
        <f>IF(I115="","",IF(OR('Identificação da EG'!$B$7=0,'Identificação da EG'!$B$7=""),"",Capa!$C$10))</f>
        <v/>
      </c>
      <c r="B115" s="24" t="str">
        <f>IF(I115="","",IF(OR('Identificação da EG'!$B$7=0,'Identificação da EG'!$B$7=""),"",'Identificação da EG'!$B$7))</f>
        <v/>
      </c>
      <c r="C115" s="24" t="str">
        <f>IF(I115="","",IF(B115="","",VLOOKUP(B115,Auxiliar!$DK$23:$DL$45,2,0)))</f>
        <v/>
      </c>
      <c r="D115" s="24" t="str">
        <f>IF(I115="","",IF(OR('Identificação da EG'!$B$7=0,'Identificação da EG'!$B$7=""),"","Portugal"))</f>
        <v/>
      </c>
      <c r="E115" s="24" t="str">
        <f>IF(I115="","",'Identificação da EG'!$C$7)</f>
        <v/>
      </c>
      <c r="F115" s="24" t="str">
        <f>IF(I115="","",'Identificação da EG'!$E$7)</f>
        <v/>
      </c>
      <c r="G115" s="24" t="str">
        <f t="shared" si="1"/>
        <v/>
      </c>
      <c r="H115" s="24" t="str">
        <f>IF(I115="","",'Identificação da EG'!$D$7)</f>
        <v/>
      </c>
      <c r="I115" s="1" t="str">
        <f>IF(J115="","",'Infraestruturas Tratamento'!$B$1)</f>
        <v/>
      </c>
      <c r="J115" s="1" t="str">
        <v/>
      </c>
      <c r="K115" s="1" t="str">
        <v/>
      </c>
      <c r="L115" s="1" t="str">
        <v/>
      </c>
      <c r="M115" s="1" t="str">
        <v/>
      </c>
      <c r="N115" s="1"/>
      <c r="O115" s="1" t="str">
        <f>IF(J115="","","Horas de trabalho")</f>
        <v/>
      </c>
      <c r="P115" s="1" t="str">
        <f>IF(J115="","","horas/dia")</f>
        <v/>
      </c>
      <c r="Q115" s="1" t="str" cm="1">
        <f t="array" ref="Q115">IF(ISBLANK(INDEX('Infraestruturas Tratamento'!$F$7:$M$26,INT((ROWS($A$1:A114)-1)/8)+1,MOD(ROWS($A$1:A114)-1,8)+1)),"",INDEX('Infraestruturas Tratamento'!$F$7:$M$26,INT((ROWS($A$1:A114)-1)/8)+1,MOD(ROWS($A$1:A114)-1,8)+1))</f>
        <v/>
      </c>
      <c r="R115" s="1" t="str">
        <f>IF(OR('Infraestruturas Tratamento'!$C$28="",'Infraestruturas Tratamento'!$C$28="(máximo 300 carateres)",J115=""),"",'Infraestruturas Tratamento'!$C$28)</f>
        <v/>
      </c>
      <c r="S115" s="1"/>
    </row>
    <row r="116" spans="1:19">
      <c r="A116" s="24" t="str">
        <f>IF(I116="","",IF(OR('Identificação da EG'!$B$7=0,'Identificação da EG'!$B$7=""),"",Capa!$C$10))</f>
        <v/>
      </c>
      <c r="B116" s="24" t="str">
        <f>IF(I116="","",IF(OR('Identificação da EG'!$B$7=0,'Identificação da EG'!$B$7=""),"",'Identificação da EG'!$B$7))</f>
        <v/>
      </c>
      <c r="C116" s="24" t="str">
        <f>IF(I116="","",IF(B116="","",VLOOKUP(B116,Auxiliar!$DK$23:$DL$45,2,0)))</f>
        <v/>
      </c>
      <c r="D116" s="24" t="str">
        <f>IF(I116="","",IF(OR('Identificação da EG'!$B$7=0,'Identificação da EG'!$B$7=""),"","Portugal"))</f>
        <v/>
      </c>
      <c r="E116" s="24" t="str">
        <f>IF(I116="","",'Identificação da EG'!$C$7)</f>
        <v/>
      </c>
      <c r="F116" s="24" t="str">
        <f>IF(I116="","",'Identificação da EG'!$E$7)</f>
        <v/>
      </c>
      <c r="G116" s="24" t="str">
        <f t="shared" si="1"/>
        <v/>
      </c>
      <c r="H116" s="24" t="str">
        <f>IF(I116="","",'Identificação da EG'!$D$7)</f>
        <v/>
      </c>
      <c r="I116" s="1" t="str">
        <f>IF(J116="","",'Infraestruturas Tratamento'!$B$1)</f>
        <v/>
      </c>
      <c r="J116" s="1" t="str">
        <v/>
      </c>
      <c r="K116" s="1" t="str">
        <v/>
      </c>
      <c r="L116" s="1" t="str">
        <v/>
      </c>
      <c r="M116" s="1" t="str">
        <v/>
      </c>
      <c r="N116" s="1"/>
      <c r="O116" s="1" t="str">
        <f>IF(J116="","","Nº turnos (máximo)")</f>
        <v/>
      </c>
      <c r="P116" s="1" t="str">
        <f>IF(J116="","","turnos/dia")</f>
        <v/>
      </c>
      <c r="Q116" s="1" t="str" cm="1">
        <f t="array" ref="Q116">IF(ISBLANK(INDEX('Infraestruturas Tratamento'!$F$7:$M$26,INT((ROWS($A$1:A115)-1)/8)+1,MOD(ROWS($A$1:A115)-1,8)+1)),"",INDEX('Infraestruturas Tratamento'!$F$7:$M$26,INT((ROWS($A$1:A115)-1)/8)+1,MOD(ROWS($A$1:A115)-1,8)+1))</f>
        <v/>
      </c>
      <c r="R116" s="1" t="str">
        <f>IF(OR('Infraestruturas Tratamento'!$C$28="",'Infraestruturas Tratamento'!$C$28="(máximo 300 carateres)",J116=""),"",'Infraestruturas Tratamento'!$C$28)</f>
        <v/>
      </c>
      <c r="S116" s="1"/>
    </row>
    <row r="117" spans="1:19">
      <c r="A117" s="24" t="str">
        <f>IF(I117="","",IF(OR('Identificação da EG'!$B$7=0,'Identificação da EG'!$B$7=""),"",Capa!$C$10))</f>
        <v/>
      </c>
      <c r="B117" s="24" t="str">
        <f>IF(I117="","",IF(OR('Identificação da EG'!$B$7=0,'Identificação da EG'!$B$7=""),"",'Identificação da EG'!$B$7))</f>
        <v/>
      </c>
      <c r="C117" s="24" t="str">
        <f>IF(I117="","",IF(B117="","",VLOOKUP(B117,Auxiliar!$DK$23:$DL$45,2,0)))</f>
        <v/>
      </c>
      <c r="D117" s="24" t="str">
        <f>IF(I117="","",IF(OR('Identificação da EG'!$B$7=0,'Identificação da EG'!$B$7=""),"","Portugal"))</f>
        <v/>
      </c>
      <c r="E117" s="24" t="str">
        <f>IF(I117="","",'Identificação da EG'!$C$7)</f>
        <v/>
      </c>
      <c r="F117" s="24" t="str">
        <f>IF(I117="","",'Identificação da EG'!$E$7)</f>
        <v/>
      </c>
      <c r="G117" s="24" t="str">
        <f t="shared" si="1"/>
        <v/>
      </c>
      <c r="H117" s="24" t="str">
        <f>IF(I117="","",'Identificação da EG'!$D$7)</f>
        <v/>
      </c>
      <c r="I117" s="1" t="str">
        <f>IF(J117="","",'Infraestruturas Tratamento'!$B$1)</f>
        <v/>
      </c>
      <c r="J117" s="1" t="str">
        <v/>
      </c>
      <c r="K117" s="1" t="str">
        <v/>
      </c>
      <c r="L117" s="1" t="str">
        <v/>
      </c>
      <c r="M117" s="1" t="str">
        <v/>
      </c>
      <c r="N117" s="1"/>
      <c r="O117" s="1" t="str">
        <f>IF(J117="","","Nº turnos (efetivo)")</f>
        <v/>
      </c>
      <c r="P117" s="1" t="str">
        <f>IF(J117="","","turnos/dia")</f>
        <v/>
      </c>
      <c r="Q117" s="1" t="str" cm="1">
        <f t="array" ref="Q117">IF(ISBLANK(INDEX('Infraestruturas Tratamento'!$F$7:$M$26,INT((ROWS($A$1:A116)-1)/8)+1,MOD(ROWS($A$1:A116)-1,8)+1)),"",INDEX('Infraestruturas Tratamento'!$F$7:$M$26,INT((ROWS($A$1:A116)-1)/8)+1,MOD(ROWS($A$1:A116)-1,8)+1))</f>
        <v/>
      </c>
      <c r="R117" s="1" t="str">
        <f>IF(OR('Infraestruturas Tratamento'!$C$28="",'Infraestruturas Tratamento'!$C$28="(máximo 300 carateres)",J117=""),"",'Infraestruturas Tratamento'!$C$28)</f>
        <v/>
      </c>
      <c r="S117" s="1"/>
    </row>
    <row r="118" spans="1:19">
      <c r="A118" s="24" t="str">
        <f>IF(I118="","",IF(OR('Identificação da EG'!$B$7=0,'Identificação da EG'!$B$7=""),"",Capa!$C$10))</f>
        <v/>
      </c>
      <c r="B118" s="24" t="str">
        <f>IF(I118="","",IF(OR('Identificação da EG'!$B$7=0,'Identificação da EG'!$B$7=""),"",'Identificação da EG'!$B$7))</f>
        <v/>
      </c>
      <c r="C118" s="24" t="str">
        <f>IF(I118="","",IF(B118="","",VLOOKUP(B118,Auxiliar!$DK$23:$DL$45,2,0)))</f>
        <v/>
      </c>
      <c r="D118" s="24" t="str">
        <f>IF(I118="","",IF(OR('Identificação da EG'!$B$7=0,'Identificação da EG'!$B$7=""),"","Portugal"))</f>
        <v/>
      </c>
      <c r="E118" s="24" t="str">
        <f>IF(I118="","",'Identificação da EG'!$C$7)</f>
        <v/>
      </c>
      <c r="F118" s="24" t="str">
        <f>IF(I118="","",'Identificação da EG'!$E$7)</f>
        <v/>
      </c>
      <c r="G118" s="24" t="str">
        <f t="shared" si="1"/>
        <v/>
      </c>
      <c r="H118" s="24" t="str">
        <f>IF(I118="","",'Identificação da EG'!$D$7)</f>
        <v/>
      </c>
      <c r="I118" s="1" t="str">
        <f>IF(J118="","",'Infraestruturas Tratamento'!$B$1)</f>
        <v/>
      </c>
      <c r="J118" s="1" t="str">
        <v/>
      </c>
      <c r="K118" s="1" t="str">
        <v/>
      </c>
      <c r="L118" s="1" t="str">
        <v/>
      </c>
      <c r="M118" s="1" t="str">
        <v/>
      </c>
      <c r="N118" s="1"/>
      <c r="O118" s="1" t="str">
        <f>IF(J118="","","Nº dias de trabalho (máximo)")</f>
        <v/>
      </c>
      <c r="P118" s="1" t="str">
        <f>IF(J118="","","dias/ano")</f>
        <v/>
      </c>
      <c r="Q118" s="1" t="str" cm="1">
        <f t="array" ref="Q118">IF(ISBLANK(INDEX('Infraestruturas Tratamento'!$F$7:$M$26,INT((ROWS($A$1:A117)-1)/8)+1,MOD(ROWS($A$1:A117)-1,8)+1)),"",INDEX('Infraestruturas Tratamento'!$F$7:$M$26,INT((ROWS($A$1:A117)-1)/8)+1,MOD(ROWS($A$1:A117)-1,8)+1))</f>
        <v/>
      </c>
      <c r="R118" s="1" t="str">
        <f>IF(OR('Infraestruturas Tratamento'!$C$28="",'Infraestruturas Tratamento'!$C$28="(máximo 300 carateres)",J118=""),"",'Infraestruturas Tratamento'!$C$28)</f>
        <v/>
      </c>
      <c r="S118" s="1"/>
    </row>
    <row r="119" spans="1:19">
      <c r="A119" s="24" t="str">
        <f>IF(I119="","",IF(OR('Identificação da EG'!$B$7=0,'Identificação da EG'!$B$7=""),"",Capa!$C$10))</f>
        <v/>
      </c>
      <c r="B119" s="24" t="str">
        <f>IF(I119="","",IF(OR('Identificação da EG'!$B$7=0,'Identificação da EG'!$B$7=""),"",'Identificação da EG'!$B$7))</f>
        <v/>
      </c>
      <c r="C119" s="24" t="str">
        <f>IF(I119="","",IF(B119="","",VLOOKUP(B119,Auxiliar!$DK$23:$DL$45,2,0)))</f>
        <v/>
      </c>
      <c r="D119" s="24" t="str">
        <f>IF(I119="","",IF(OR('Identificação da EG'!$B$7=0,'Identificação da EG'!$B$7=""),"","Portugal"))</f>
        <v/>
      </c>
      <c r="E119" s="24" t="str">
        <f>IF(I119="","",'Identificação da EG'!$C$7)</f>
        <v/>
      </c>
      <c r="F119" s="24" t="str">
        <f>IF(I119="","",'Identificação da EG'!$E$7)</f>
        <v/>
      </c>
      <c r="G119" s="24" t="str">
        <f t="shared" si="1"/>
        <v/>
      </c>
      <c r="H119" s="24" t="str">
        <f>IF(I119="","",'Identificação da EG'!$D$7)</f>
        <v/>
      </c>
      <c r="I119" s="1" t="str">
        <f>IF(J119="","",'Infraestruturas Tratamento'!$B$1)</f>
        <v/>
      </c>
      <c r="J119" s="1" t="str">
        <v/>
      </c>
      <c r="K119" s="1" t="str">
        <v/>
      </c>
      <c r="L119" s="1" t="str">
        <v/>
      </c>
      <c r="M119" s="1" t="str">
        <v/>
      </c>
      <c r="N119" s="1"/>
      <c r="O119" s="1" t="str">
        <f>IF(J119="","","Nº dias de trabalho (efetivo)")</f>
        <v/>
      </c>
      <c r="P119" s="1" t="str">
        <f>IF(J119="","","dias/ano")</f>
        <v/>
      </c>
      <c r="Q119" s="1" t="str" cm="1">
        <f t="array" ref="Q119">IF(ISBLANK(INDEX('Infraestruturas Tratamento'!$F$7:$M$26,INT((ROWS($A$1:A118)-1)/8)+1,MOD(ROWS($A$1:A118)-1,8)+1)),"",INDEX('Infraestruturas Tratamento'!$F$7:$M$26,INT((ROWS($A$1:A118)-1)/8)+1,MOD(ROWS($A$1:A118)-1,8)+1))</f>
        <v/>
      </c>
      <c r="R119" s="1" t="str">
        <f>IF(OR('Infraestruturas Tratamento'!$C$28="",'Infraestruturas Tratamento'!$C$28="(máximo 300 carateres)",J119=""),"",'Infraestruturas Tratamento'!$C$28)</f>
        <v/>
      </c>
      <c r="S119" s="1"/>
    </row>
    <row r="120" spans="1:19">
      <c r="A120" s="24" t="str">
        <f>IF(I120="","",IF(OR('Identificação da EG'!$B$7=0,'Identificação da EG'!$B$7=""),"",Capa!$C$10))</f>
        <v/>
      </c>
      <c r="B120" s="24" t="str">
        <f>IF(I120="","",IF(OR('Identificação da EG'!$B$7=0,'Identificação da EG'!$B$7=""),"",'Identificação da EG'!$B$7))</f>
        <v/>
      </c>
      <c r="C120" s="24" t="str">
        <f>IF(I120="","",IF(B120="","",VLOOKUP(B120,Auxiliar!$DK$23:$DL$45,2,0)))</f>
        <v/>
      </c>
      <c r="D120" s="24" t="str">
        <f>IF(I120="","",IF(OR('Identificação da EG'!$B$7=0,'Identificação da EG'!$B$7=""),"","Portugal"))</f>
        <v/>
      </c>
      <c r="E120" s="24" t="str">
        <f>IF(I120="","",'Identificação da EG'!$C$7)</f>
        <v/>
      </c>
      <c r="F120" s="24" t="str">
        <f>IF(I120="","",'Identificação da EG'!$E$7)</f>
        <v/>
      </c>
      <c r="G120" s="24" t="str">
        <f t="shared" si="1"/>
        <v/>
      </c>
      <c r="H120" s="24" t="str">
        <f>IF(I120="","",'Identificação da EG'!$D$7)</f>
        <v/>
      </c>
      <c r="I120" s="1" t="str">
        <f>IF(J120="","",'Infraestruturas Tratamento'!$B$1)</f>
        <v/>
      </c>
      <c r="J120" s="1" t="str">
        <v/>
      </c>
      <c r="K120" s="1" t="str">
        <v/>
      </c>
      <c r="L120" s="1" t="str">
        <v/>
      </c>
      <c r="M120" s="1" t="str">
        <v/>
      </c>
      <c r="N120" s="1"/>
      <c r="O120" s="1" t="str">
        <f>IF(J120="","","Capacidade instalação (máximo)")</f>
        <v/>
      </c>
      <c r="P120" s="1" t="str">
        <f>IF(J120="","","toneladas/ano")</f>
        <v/>
      </c>
      <c r="Q120" s="1" t="str" cm="1">
        <f t="array" ref="Q120">IF(ISBLANK(INDEX('Infraestruturas Tratamento'!$F$7:$M$26,INT((ROWS($A$1:A119)-1)/8)+1,MOD(ROWS($A$1:A119)-1,8)+1)),"",INDEX('Infraestruturas Tratamento'!$F$7:$M$26,INT((ROWS($A$1:A119)-1)/8)+1,MOD(ROWS($A$1:A119)-1,8)+1))</f>
        <v/>
      </c>
      <c r="R120" s="1" t="str">
        <f>IF(OR('Infraestruturas Tratamento'!$C$28="",'Infraestruturas Tratamento'!$C$28="(máximo 300 carateres)",J120=""),"",'Infraestruturas Tratamento'!$C$28)</f>
        <v/>
      </c>
      <c r="S120" s="1"/>
    </row>
    <row r="121" spans="1:19">
      <c r="A121" s="24" t="str">
        <f>IF(I121="","",IF(OR('Identificação da EG'!$B$7=0,'Identificação da EG'!$B$7=""),"",Capa!$C$10))</f>
        <v/>
      </c>
      <c r="B121" s="24" t="str">
        <f>IF(I121="","",IF(OR('Identificação da EG'!$B$7=0,'Identificação da EG'!$B$7=""),"",'Identificação da EG'!$B$7))</f>
        <v/>
      </c>
      <c r="C121" s="24" t="str">
        <f>IF(I121="","",IF(B121="","",VLOOKUP(B121,Auxiliar!$DK$23:$DL$45,2,0)))</f>
        <v/>
      </c>
      <c r="D121" s="24" t="str">
        <f>IF(I121="","",IF(OR('Identificação da EG'!$B$7=0,'Identificação da EG'!$B$7=""),"","Portugal"))</f>
        <v/>
      </c>
      <c r="E121" s="24" t="str">
        <f>IF(I121="","",'Identificação da EG'!$C$7)</f>
        <v/>
      </c>
      <c r="F121" s="24" t="str">
        <f>IF(I121="","",'Identificação da EG'!$E$7)</f>
        <v/>
      </c>
      <c r="G121" s="24" t="str">
        <f t="shared" si="1"/>
        <v/>
      </c>
      <c r="H121" s="24" t="str">
        <f>IF(I121="","",'Identificação da EG'!$D$7)</f>
        <v/>
      </c>
      <c r="I121" s="1" t="str">
        <f>IF(J121="","",'Infraestruturas Tratamento'!$B$1)</f>
        <v/>
      </c>
      <c r="J121" s="1" t="str">
        <v/>
      </c>
      <c r="K121" s="1" t="str">
        <v/>
      </c>
      <c r="L121" s="1" t="str">
        <v/>
      </c>
      <c r="M121" s="1" t="str">
        <v/>
      </c>
      <c r="N121" s="1"/>
      <c r="O121" s="1" t="str">
        <f>IF(J121="","","Capacidade instalação (efetivo)")</f>
        <v/>
      </c>
      <c r="P121" s="1" t="str">
        <f>IF(J121="","","toneladas/ano")</f>
        <v/>
      </c>
      <c r="Q121" s="1" t="str" cm="1">
        <f t="array" ref="Q121">IF(ISBLANK(INDEX('Infraestruturas Tratamento'!$F$7:$M$26,INT((ROWS($A$1:A120)-1)/8)+1,MOD(ROWS($A$1:A120)-1,8)+1)),"",INDEX('Infraestruturas Tratamento'!$F$7:$M$26,INT((ROWS($A$1:A120)-1)/8)+1,MOD(ROWS($A$1:A120)-1,8)+1))</f>
        <v/>
      </c>
      <c r="R121" s="1" t="str">
        <f>IF(OR('Infraestruturas Tratamento'!$C$28="",'Infraestruturas Tratamento'!$C$28="(máximo 300 carateres)",J121=""),"",'Infraestruturas Tratamento'!$C$28)</f>
        <v/>
      </c>
      <c r="S121" s="1"/>
    </row>
    <row r="122" spans="1:19">
      <c r="A122" s="24" t="str">
        <f>IF(I122="","",IF(OR('Identificação da EG'!$B$7=0,'Identificação da EG'!$B$7=""),"",Capa!$C$10))</f>
        <v/>
      </c>
      <c r="B122" s="24" t="str">
        <f>IF(I122="","",IF(OR('Identificação da EG'!$B$7=0,'Identificação da EG'!$B$7=""),"",'Identificação da EG'!$B$7))</f>
        <v/>
      </c>
      <c r="C122" s="24" t="str">
        <f>IF(I122="","",IF(B122="","",VLOOKUP(B122,Auxiliar!$DK$23:$DL$45,2,0)))</f>
        <v/>
      </c>
      <c r="D122" s="24" t="str">
        <f>IF(I122="","",IF(OR('Identificação da EG'!$B$7=0,'Identificação da EG'!$B$7=""),"","Portugal"))</f>
        <v/>
      </c>
      <c r="E122" s="24" t="str">
        <f>IF(I122="","",'Identificação da EG'!$C$7)</f>
        <v/>
      </c>
      <c r="F122" s="24" t="str">
        <f>IF(I122="","",'Identificação da EG'!$E$7)</f>
        <v/>
      </c>
      <c r="G122" s="24" t="str">
        <f t="shared" si="1"/>
        <v/>
      </c>
      <c r="H122" s="24" t="str">
        <f>IF(I122="","",'Identificação da EG'!$D$7)</f>
        <v/>
      </c>
      <c r="I122" s="1" t="str">
        <f>IF(J122="","",'Infraestruturas Tratamento'!$B$1)</f>
        <v/>
      </c>
      <c r="J122" s="1" t="str">
        <v/>
      </c>
      <c r="K122" s="1" t="str">
        <v/>
      </c>
      <c r="L122" s="1" t="str">
        <v/>
      </c>
      <c r="M122" s="1" t="str">
        <v/>
      </c>
      <c r="N122" s="1"/>
      <c r="O122" s="1" t="str">
        <f>IF(J122="","","Capacidade")</f>
        <v/>
      </c>
      <c r="P122" s="1" t="str">
        <f>IF(J122="","","toneladas/hora")</f>
        <v/>
      </c>
      <c r="Q122" s="1" t="str" cm="1">
        <f t="array" ref="Q122">IF(ISBLANK(INDEX('Infraestruturas Tratamento'!$F$7:$M$26,INT((ROWS($A$1:A121)-1)/8)+1,MOD(ROWS($A$1:A121)-1,8)+1)),"",INDEX('Infraestruturas Tratamento'!$F$7:$M$26,INT((ROWS($A$1:A121)-1)/8)+1,MOD(ROWS($A$1:A121)-1,8)+1))</f>
        <v/>
      </c>
      <c r="R122" s="1" t="str">
        <f>IF(OR('Infraestruturas Tratamento'!$C$28="",'Infraestruturas Tratamento'!$C$28="(máximo 300 carateres)",J122=""),"",'Infraestruturas Tratamento'!$C$28)</f>
        <v/>
      </c>
      <c r="S122" s="1"/>
    </row>
    <row r="123" spans="1:19">
      <c r="A123" s="24" t="str">
        <f>IF(I123="","",IF(OR('Identificação da EG'!$B$7=0,'Identificação da EG'!$B$7=""),"",Capa!$C$10))</f>
        <v/>
      </c>
      <c r="B123" s="24" t="str">
        <f>IF(I123="","",IF(OR('Identificação da EG'!$B$7=0,'Identificação da EG'!$B$7=""),"",'Identificação da EG'!$B$7))</f>
        <v/>
      </c>
      <c r="C123" s="24" t="str">
        <f>IF(I123="","",IF(B123="","",VLOOKUP(B123,Auxiliar!$DK$23:$DL$45,2,0)))</f>
        <v/>
      </c>
      <c r="D123" s="24" t="str">
        <f>IF(I123="","",IF(OR('Identificação da EG'!$B$7=0,'Identificação da EG'!$B$7=""),"","Portugal"))</f>
        <v/>
      </c>
      <c r="E123" s="24" t="str">
        <f>IF(I123="","",'Identificação da EG'!$C$7)</f>
        <v/>
      </c>
      <c r="F123" s="24" t="str">
        <f>IF(I123="","",'Identificação da EG'!$E$7)</f>
        <v/>
      </c>
      <c r="G123" s="24" t="str">
        <f t="shared" si="1"/>
        <v/>
      </c>
      <c r="H123" s="24" t="str">
        <f>IF(I123="","",'Identificação da EG'!$D$7)</f>
        <v/>
      </c>
      <c r="I123" s="1" t="str">
        <f>IF(J123="","",'Infraestruturas Tratamento'!$B$1)</f>
        <v/>
      </c>
      <c r="J123" s="1" t="str">
        <v/>
      </c>
      <c r="K123" s="1" t="str">
        <v/>
      </c>
      <c r="L123" s="1" t="str">
        <v/>
      </c>
      <c r="M123" s="1" t="str">
        <v/>
      </c>
      <c r="N123" s="1"/>
      <c r="O123" s="1" t="str">
        <f>IF(J123="","","Horas de trabalho")</f>
        <v/>
      </c>
      <c r="P123" s="1" t="str">
        <f>IF(J123="","","horas/dia")</f>
        <v/>
      </c>
      <c r="Q123" s="1" t="str" cm="1">
        <f t="array" ref="Q123">IF(ISBLANK(INDEX('Infraestruturas Tratamento'!$F$7:$M$26,INT((ROWS($A$1:A122)-1)/8)+1,MOD(ROWS($A$1:A122)-1,8)+1)),"",INDEX('Infraestruturas Tratamento'!$F$7:$M$26,INT((ROWS($A$1:A122)-1)/8)+1,MOD(ROWS($A$1:A122)-1,8)+1))</f>
        <v/>
      </c>
      <c r="R123" s="1" t="str">
        <f>IF(OR('Infraestruturas Tratamento'!$C$28="",'Infraestruturas Tratamento'!$C$28="(máximo 300 carateres)",J123=""),"",'Infraestruturas Tratamento'!$C$28)</f>
        <v/>
      </c>
      <c r="S123" s="1"/>
    </row>
    <row r="124" spans="1:19">
      <c r="A124" s="24" t="str">
        <f>IF(I124="","",IF(OR('Identificação da EG'!$B$7=0,'Identificação da EG'!$B$7=""),"",Capa!$C$10))</f>
        <v/>
      </c>
      <c r="B124" s="24" t="str">
        <f>IF(I124="","",IF(OR('Identificação da EG'!$B$7=0,'Identificação da EG'!$B$7=""),"",'Identificação da EG'!$B$7))</f>
        <v/>
      </c>
      <c r="C124" s="24" t="str">
        <f>IF(I124="","",IF(B124="","",VLOOKUP(B124,Auxiliar!$DK$23:$DL$45,2,0)))</f>
        <v/>
      </c>
      <c r="D124" s="24" t="str">
        <f>IF(I124="","",IF(OR('Identificação da EG'!$B$7=0,'Identificação da EG'!$B$7=""),"","Portugal"))</f>
        <v/>
      </c>
      <c r="E124" s="24" t="str">
        <f>IF(I124="","",'Identificação da EG'!$C$7)</f>
        <v/>
      </c>
      <c r="F124" s="24" t="str">
        <f>IF(I124="","",'Identificação da EG'!$E$7)</f>
        <v/>
      </c>
      <c r="G124" s="24" t="str">
        <f t="shared" si="1"/>
        <v/>
      </c>
      <c r="H124" s="24" t="str">
        <f>IF(I124="","",'Identificação da EG'!$D$7)</f>
        <v/>
      </c>
      <c r="I124" s="1" t="str">
        <f>IF(J124="","",'Infraestruturas Tratamento'!$B$1)</f>
        <v/>
      </c>
      <c r="J124" s="1" t="str">
        <v/>
      </c>
      <c r="K124" s="1" t="str">
        <v/>
      </c>
      <c r="L124" s="1" t="str">
        <v/>
      </c>
      <c r="M124" s="1" t="str">
        <v/>
      </c>
      <c r="N124" s="1"/>
      <c r="O124" s="1" t="str">
        <f>IF(J124="","","Nº turnos (máximo)")</f>
        <v/>
      </c>
      <c r="P124" s="1" t="str">
        <f>IF(J124="","","turnos/dia")</f>
        <v/>
      </c>
      <c r="Q124" s="1" t="str" cm="1">
        <f t="array" ref="Q124">IF(ISBLANK(INDEX('Infraestruturas Tratamento'!$F$7:$M$26,INT((ROWS($A$1:A123)-1)/8)+1,MOD(ROWS($A$1:A123)-1,8)+1)),"",INDEX('Infraestruturas Tratamento'!$F$7:$M$26,INT((ROWS($A$1:A123)-1)/8)+1,MOD(ROWS($A$1:A123)-1,8)+1))</f>
        <v/>
      </c>
      <c r="R124" s="1" t="str">
        <f>IF(OR('Infraestruturas Tratamento'!$C$28="",'Infraestruturas Tratamento'!$C$28="(máximo 300 carateres)",J124=""),"",'Infraestruturas Tratamento'!$C$28)</f>
        <v/>
      </c>
      <c r="S124" s="1"/>
    </row>
    <row r="125" spans="1:19">
      <c r="A125" s="24" t="str">
        <f>IF(I125="","",IF(OR('Identificação da EG'!$B$7=0,'Identificação da EG'!$B$7=""),"",Capa!$C$10))</f>
        <v/>
      </c>
      <c r="B125" s="24" t="str">
        <f>IF(I125="","",IF(OR('Identificação da EG'!$B$7=0,'Identificação da EG'!$B$7=""),"",'Identificação da EG'!$B$7))</f>
        <v/>
      </c>
      <c r="C125" s="24" t="str">
        <f>IF(I125="","",IF(B125="","",VLOOKUP(B125,Auxiliar!$DK$23:$DL$45,2,0)))</f>
        <v/>
      </c>
      <c r="D125" s="24" t="str">
        <f>IF(I125="","",IF(OR('Identificação da EG'!$B$7=0,'Identificação da EG'!$B$7=""),"","Portugal"))</f>
        <v/>
      </c>
      <c r="E125" s="24" t="str">
        <f>IF(I125="","",'Identificação da EG'!$C$7)</f>
        <v/>
      </c>
      <c r="F125" s="24" t="str">
        <f>IF(I125="","",'Identificação da EG'!$E$7)</f>
        <v/>
      </c>
      <c r="G125" s="24" t="str">
        <f t="shared" si="1"/>
        <v/>
      </c>
      <c r="H125" s="24" t="str">
        <f>IF(I125="","",'Identificação da EG'!$D$7)</f>
        <v/>
      </c>
      <c r="I125" s="1" t="str">
        <f>IF(J125="","",'Infraestruturas Tratamento'!$B$1)</f>
        <v/>
      </c>
      <c r="J125" s="1" t="str">
        <v/>
      </c>
      <c r="K125" s="1" t="str">
        <v/>
      </c>
      <c r="L125" s="1" t="str">
        <v/>
      </c>
      <c r="M125" s="1" t="str">
        <v/>
      </c>
      <c r="N125" s="1"/>
      <c r="O125" s="1" t="str">
        <f>IF(J125="","","Nº turnos (efetivo)")</f>
        <v/>
      </c>
      <c r="P125" s="1" t="str">
        <f>IF(J125="","","turnos/dia")</f>
        <v/>
      </c>
      <c r="Q125" s="1" t="str" cm="1">
        <f t="array" ref="Q125">IF(ISBLANK(INDEX('Infraestruturas Tratamento'!$F$7:$M$26,INT((ROWS($A$1:A124)-1)/8)+1,MOD(ROWS($A$1:A124)-1,8)+1)),"",INDEX('Infraestruturas Tratamento'!$F$7:$M$26,INT((ROWS($A$1:A124)-1)/8)+1,MOD(ROWS($A$1:A124)-1,8)+1))</f>
        <v/>
      </c>
      <c r="R125" s="1" t="str">
        <f>IF(OR('Infraestruturas Tratamento'!$C$28="",'Infraestruturas Tratamento'!$C$28="(máximo 300 carateres)",J125=""),"",'Infraestruturas Tratamento'!$C$28)</f>
        <v/>
      </c>
      <c r="S125" s="1"/>
    </row>
    <row r="126" spans="1:19">
      <c r="A126" s="24" t="str">
        <f>IF(I126="","",IF(OR('Identificação da EG'!$B$7=0,'Identificação da EG'!$B$7=""),"",Capa!$C$10))</f>
        <v/>
      </c>
      <c r="B126" s="24" t="str">
        <f>IF(I126="","",IF(OR('Identificação da EG'!$B$7=0,'Identificação da EG'!$B$7=""),"",'Identificação da EG'!$B$7))</f>
        <v/>
      </c>
      <c r="C126" s="24" t="str">
        <f>IF(I126="","",IF(B126="","",VLOOKUP(B126,Auxiliar!$DK$23:$DL$45,2,0)))</f>
        <v/>
      </c>
      <c r="D126" s="24" t="str">
        <f>IF(I126="","",IF(OR('Identificação da EG'!$B$7=0,'Identificação da EG'!$B$7=""),"","Portugal"))</f>
        <v/>
      </c>
      <c r="E126" s="24" t="str">
        <f>IF(I126="","",'Identificação da EG'!$C$7)</f>
        <v/>
      </c>
      <c r="F126" s="24" t="str">
        <f>IF(I126="","",'Identificação da EG'!$E$7)</f>
        <v/>
      </c>
      <c r="G126" s="24" t="str">
        <f t="shared" si="1"/>
        <v/>
      </c>
      <c r="H126" s="24" t="str">
        <f>IF(I126="","",'Identificação da EG'!$D$7)</f>
        <v/>
      </c>
      <c r="I126" s="1" t="str">
        <f>IF(J126="","",'Infraestruturas Tratamento'!$B$1)</f>
        <v/>
      </c>
      <c r="J126" s="1" t="str">
        <v/>
      </c>
      <c r="K126" s="1" t="str">
        <v/>
      </c>
      <c r="L126" s="1" t="str">
        <v/>
      </c>
      <c r="M126" s="1" t="str">
        <v/>
      </c>
      <c r="N126" s="1"/>
      <c r="O126" s="1" t="str">
        <f>IF(J126="","","Nº dias de trabalho (máximo)")</f>
        <v/>
      </c>
      <c r="P126" s="1" t="str">
        <f>IF(J126="","","dias/ano")</f>
        <v/>
      </c>
      <c r="Q126" s="1" t="str" cm="1">
        <f t="array" ref="Q126">IF(ISBLANK(INDEX('Infraestruturas Tratamento'!$F$7:$M$26,INT((ROWS($A$1:A125)-1)/8)+1,MOD(ROWS($A$1:A125)-1,8)+1)),"",INDEX('Infraestruturas Tratamento'!$F$7:$M$26,INT((ROWS($A$1:A125)-1)/8)+1,MOD(ROWS($A$1:A125)-1,8)+1))</f>
        <v/>
      </c>
      <c r="R126" s="1" t="str">
        <f>IF(OR('Infraestruturas Tratamento'!$C$28="",'Infraestruturas Tratamento'!$C$28="(máximo 300 carateres)",J126=""),"",'Infraestruturas Tratamento'!$C$28)</f>
        <v/>
      </c>
      <c r="S126" s="1"/>
    </row>
    <row r="127" spans="1:19">
      <c r="A127" s="24" t="str">
        <f>IF(I127="","",IF(OR('Identificação da EG'!$B$7=0,'Identificação da EG'!$B$7=""),"",Capa!$C$10))</f>
        <v/>
      </c>
      <c r="B127" s="24" t="str">
        <f>IF(I127="","",IF(OR('Identificação da EG'!$B$7=0,'Identificação da EG'!$B$7=""),"",'Identificação da EG'!$B$7))</f>
        <v/>
      </c>
      <c r="C127" s="24" t="str">
        <f>IF(I127="","",IF(B127="","",VLOOKUP(B127,Auxiliar!$DK$23:$DL$45,2,0)))</f>
        <v/>
      </c>
      <c r="D127" s="24" t="str">
        <f>IF(I127="","",IF(OR('Identificação da EG'!$B$7=0,'Identificação da EG'!$B$7=""),"","Portugal"))</f>
        <v/>
      </c>
      <c r="E127" s="24" t="str">
        <f>IF(I127="","",'Identificação da EG'!$C$7)</f>
        <v/>
      </c>
      <c r="F127" s="24" t="str">
        <f>IF(I127="","",'Identificação da EG'!$E$7)</f>
        <v/>
      </c>
      <c r="G127" s="24" t="str">
        <f t="shared" si="1"/>
        <v/>
      </c>
      <c r="H127" s="24" t="str">
        <f>IF(I127="","",'Identificação da EG'!$D$7)</f>
        <v/>
      </c>
      <c r="I127" s="1" t="str">
        <f>IF(J127="","",'Infraestruturas Tratamento'!$B$1)</f>
        <v/>
      </c>
      <c r="J127" s="1" t="str">
        <v/>
      </c>
      <c r="K127" s="1" t="str">
        <v/>
      </c>
      <c r="L127" s="1" t="str">
        <v/>
      </c>
      <c r="M127" s="1" t="str">
        <v/>
      </c>
      <c r="N127" s="1"/>
      <c r="O127" s="1" t="str">
        <f>IF(J127="","","Nº dias de trabalho (efetivo)")</f>
        <v/>
      </c>
      <c r="P127" s="1" t="str">
        <f>IF(J127="","","dias/ano")</f>
        <v/>
      </c>
      <c r="Q127" s="1" t="str" cm="1">
        <f t="array" ref="Q127">IF(ISBLANK(INDEX('Infraestruturas Tratamento'!$F$7:$M$26,INT((ROWS($A$1:A126)-1)/8)+1,MOD(ROWS($A$1:A126)-1,8)+1)),"",INDEX('Infraestruturas Tratamento'!$F$7:$M$26,INT((ROWS($A$1:A126)-1)/8)+1,MOD(ROWS($A$1:A126)-1,8)+1))</f>
        <v/>
      </c>
      <c r="R127" s="1" t="str">
        <f>IF(OR('Infraestruturas Tratamento'!$C$28="",'Infraestruturas Tratamento'!$C$28="(máximo 300 carateres)",J127=""),"",'Infraestruturas Tratamento'!$C$28)</f>
        <v/>
      </c>
      <c r="S127" s="1"/>
    </row>
    <row r="128" spans="1:19">
      <c r="A128" s="24" t="str">
        <f>IF(I128="","",IF(OR('Identificação da EG'!$B$7=0,'Identificação da EG'!$B$7=""),"",Capa!$C$10))</f>
        <v/>
      </c>
      <c r="B128" s="24" t="str">
        <f>IF(I128="","",IF(OR('Identificação da EG'!$B$7=0,'Identificação da EG'!$B$7=""),"",'Identificação da EG'!$B$7))</f>
        <v/>
      </c>
      <c r="C128" s="24" t="str">
        <f>IF(I128="","",IF(B128="","",VLOOKUP(B128,Auxiliar!$DK$23:$DL$45,2,0)))</f>
        <v/>
      </c>
      <c r="D128" s="24" t="str">
        <f>IF(I128="","",IF(OR('Identificação da EG'!$B$7=0,'Identificação da EG'!$B$7=""),"","Portugal"))</f>
        <v/>
      </c>
      <c r="E128" s="24" t="str">
        <f>IF(I128="","",'Identificação da EG'!$C$7)</f>
        <v/>
      </c>
      <c r="F128" s="24" t="str">
        <f>IF(I128="","",'Identificação da EG'!$E$7)</f>
        <v/>
      </c>
      <c r="G128" s="24" t="str">
        <f t="shared" si="1"/>
        <v/>
      </c>
      <c r="H128" s="24" t="str">
        <f>IF(I128="","",'Identificação da EG'!$D$7)</f>
        <v/>
      </c>
      <c r="I128" s="1" t="str">
        <f>IF(J128="","",'Infraestruturas Tratamento'!$B$1)</f>
        <v/>
      </c>
      <c r="J128" s="1" t="str">
        <v/>
      </c>
      <c r="K128" s="1" t="str">
        <v/>
      </c>
      <c r="L128" s="1" t="str">
        <v/>
      </c>
      <c r="M128" s="1" t="str">
        <v/>
      </c>
      <c r="N128" s="1"/>
      <c r="O128" s="1" t="str">
        <f>IF(J128="","","Capacidade instalação (máximo)")</f>
        <v/>
      </c>
      <c r="P128" s="1" t="str">
        <f>IF(J128="","","toneladas/ano")</f>
        <v/>
      </c>
      <c r="Q128" s="1" t="str" cm="1">
        <f t="array" ref="Q128">IF(ISBLANK(INDEX('Infraestruturas Tratamento'!$F$7:$M$26,INT((ROWS($A$1:A127)-1)/8)+1,MOD(ROWS($A$1:A127)-1,8)+1)),"",INDEX('Infraestruturas Tratamento'!$F$7:$M$26,INT((ROWS($A$1:A127)-1)/8)+1,MOD(ROWS($A$1:A127)-1,8)+1))</f>
        <v/>
      </c>
      <c r="R128" s="1" t="str">
        <f>IF(OR('Infraestruturas Tratamento'!$C$28="",'Infraestruturas Tratamento'!$C$28="(máximo 300 carateres)",J128=""),"",'Infraestruturas Tratamento'!$C$28)</f>
        <v/>
      </c>
      <c r="S128" s="1"/>
    </row>
    <row r="129" spans="1:19">
      <c r="A129" s="24" t="str">
        <f>IF(I129="","",IF(OR('Identificação da EG'!$B$7=0,'Identificação da EG'!$B$7=""),"",Capa!$C$10))</f>
        <v/>
      </c>
      <c r="B129" s="24" t="str">
        <f>IF(I129="","",IF(OR('Identificação da EG'!$B$7=0,'Identificação da EG'!$B$7=""),"",'Identificação da EG'!$B$7))</f>
        <v/>
      </c>
      <c r="C129" s="24" t="str">
        <f>IF(I129="","",IF(B129="","",VLOOKUP(B129,Auxiliar!$DK$23:$DL$45,2,0)))</f>
        <v/>
      </c>
      <c r="D129" s="24" t="str">
        <f>IF(I129="","",IF(OR('Identificação da EG'!$B$7=0,'Identificação da EG'!$B$7=""),"","Portugal"))</f>
        <v/>
      </c>
      <c r="E129" s="24" t="str">
        <f>IF(I129="","",'Identificação da EG'!$C$7)</f>
        <v/>
      </c>
      <c r="F129" s="24" t="str">
        <f>IF(I129="","",'Identificação da EG'!$E$7)</f>
        <v/>
      </c>
      <c r="G129" s="24" t="str">
        <f t="shared" si="1"/>
        <v/>
      </c>
      <c r="H129" s="24" t="str">
        <f>IF(I129="","",'Identificação da EG'!$D$7)</f>
        <v/>
      </c>
      <c r="I129" s="1" t="str">
        <f>IF(J129="","",'Infraestruturas Tratamento'!$B$1)</f>
        <v/>
      </c>
      <c r="J129" s="1" t="str">
        <v/>
      </c>
      <c r="K129" s="1" t="str">
        <v/>
      </c>
      <c r="L129" s="1" t="str">
        <v/>
      </c>
      <c r="M129" s="1" t="str">
        <v/>
      </c>
      <c r="N129" s="1"/>
      <c r="O129" s="1" t="str">
        <f>IF(J129="","","Capacidade instalação (efetivo)")</f>
        <v/>
      </c>
      <c r="P129" s="1" t="str">
        <f>IF(J129="","","toneladas/ano")</f>
        <v/>
      </c>
      <c r="Q129" s="1" t="str" cm="1">
        <f t="array" ref="Q129">IF(ISBLANK(INDEX('Infraestruturas Tratamento'!$F$7:$M$26,INT((ROWS($A$1:A128)-1)/8)+1,MOD(ROWS($A$1:A128)-1,8)+1)),"",INDEX('Infraestruturas Tratamento'!$F$7:$M$26,INT((ROWS($A$1:A128)-1)/8)+1,MOD(ROWS($A$1:A128)-1,8)+1))</f>
        <v/>
      </c>
      <c r="R129" s="1" t="str">
        <f>IF(OR('Infraestruturas Tratamento'!$C$28="",'Infraestruturas Tratamento'!$C$28="(máximo 300 carateres)",J129=""),"",'Infraestruturas Tratamento'!$C$28)</f>
        <v/>
      </c>
      <c r="S129" s="1"/>
    </row>
    <row r="130" spans="1:19">
      <c r="A130" s="24" t="str">
        <f>IF(I130="","",IF(OR('Identificação da EG'!$B$7=0,'Identificação da EG'!$B$7=""),"",Capa!$C$10))</f>
        <v/>
      </c>
      <c r="B130" s="24" t="str">
        <f>IF(I130="","",IF(OR('Identificação da EG'!$B$7=0,'Identificação da EG'!$B$7=""),"",'Identificação da EG'!$B$7))</f>
        <v/>
      </c>
      <c r="C130" s="24" t="str">
        <f>IF(I130="","",IF(B130="","",VLOOKUP(B130,Auxiliar!$DK$23:$DL$45,2,0)))</f>
        <v/>
      </c>
      <c r="D130" s="24" t="str">
        <f>IF(I130="","",IF(OR('Identificação da EG'!$B$7=0,'Identificação da EG'!$B$7=""),"","Portugal"))</f>
        <v/>
      </c>
      <c r="E130" s="24" t="str">
        <f>IF(I130="","",'Identificação da EG'!$C$7)</f>
        <v/>
      </c>
      <c r="F130" s="24" t="str">
        <f>IF(I130="","",'Identificação da EG'!$E$7)</f>
        <v/>
      </c>
      <c r="G130" s="24" t="str">
        <f t="shared" si="1"/>
        <v/>
      </c>
      <c r="H130" s="24" t="str">
        <f>IF(I130="","",'Identificação da EG'!$D$7)</f>
        <v/>
      </c>
      <c r="I130" s="1" t="str">
        <f>IF(J130="","",'Infraestruturas Tratamento'!$B$1)</f>
        <v/>
      </c>
      <c r="J130" s="1" t="str">
        <v/>
      </c>
      <c r="K130" s="1" t="str">
        <v/>
      </c>
      <c r="L130" s="1" t="str">
        <v/>
      </c>
      <c r="M130" s="1" t="str">
        <v/>
      </c>
      <c r="N130" s="1"/>
      <c r="O130" s="1" t="str">
        <f>IF(J130="","","Capacidade")</f>
        <v/>
      </c>
      <c r="P130" s="1" t="str">
        <f>IF(J130="","","toneladas/hora")</f>
        <v/>
      </c>
      <c r="Q130" s="1" t="str" cm="1">
        <f t="array" ref="Q130">IF(ISBLANK(INDEX('Infraestruturas Tratamento'!$F$7:$M$26,INT((ROWS($A$1:A129)-1)/8)+1,MOD(ROWS($A$1:A129)-1,8)+1)),"",INDEX('Infraestruturas Tratamento'!$F$7:$M$26,INT((ROWS($A$1:A129)-1)/8)+1,MOD(ROWS($A$1:A129)-1,8)+1))</f>
        <v/>
      </c>
      <c r="R130" s="1" t="str">
        <f>IF(OR('Infraestruturas Tratamento'!$C$28="",'Infraestruturas Tratamento'!$C$28="(máximo 300 carateres)",J130=""),"",'Infraestruturas Tratamento'!$C$28)</f>
        <v/>
      </c>
      <c r="S130" s="1"/>
    </row>
    <row r="131" spans="1:19">
      <c r="A131" s="24" t="str">
        <f>IF(I131="","",IF(OR('Identificação da EG'!$B$7=0,'Identificação da EG'!$B$7=""),"",Capa!$C$10))</f>
        <v/>
      </c>
      <c r="B131" s="24" t="str">
        <f>IF(I131="","",IF(OR('Identificação da EG'!$B$7=0,'Identificação da EG'!$B$7=""),"",'Identificação da EG'!$B$7))</f>
        <v/>
      </c>
      <c r="C131" s="24" t="str">
        <f>IF(I131="","",IF(B131="","",VLOOKUP(B131,Auxiliar!$DK$23:$DL$45,2,0)))</f>
        <v/>
      </c>
      <c r="D131" s="24" t="str">
        <f>IF(I131="","",IF(OR('Identificação da EG'!$B$7=0,'Identificação da EG'!$B$7=""),"","Portugal"))</f>
        <v/>
      </c>
      <c r="E131" s="24" t="str">
        <f>IF(I131="","",'Identificação da EG'!$C$7)</f>
        <v/>
      </c>
      <c r="F131" s="24" t="str">
        <f>IF(I131="","",'Identificação da EG'!$E$7)</f>
        <v/>
      </c>
      <c r="G131" s="24" t="str">
        <f t="shared" ref="G131:G194" si="2">IF(I131="","",B131)</f>
        <v/>
      </c>
      <c r="H131" s="24" t="str">
        <f>IF(I131="","",'Identificação da EG'!$D$7)</f>
        <v/>
      </c>
      <c r="I131" s="1" t="str">
        <f>IF(J131="","",'Infraestruturas Tratamento'!$B$1)</f>
        <v/>
      </c>
      <c r="J131" s="1" t="str">
        <v/>
      </c>
      <c r="K131" s="1" t="str">
        <v/>
      </c>
      <c r="L131" s="1" t="str">
        <v/>
      </c>
      <c r="M131" s="1" t="str">
        <v/>
      </c>
      <c r="N131" s="1"/>
      <c r="O131" s="1" t="str">
        <f>IF(J131="","","Horas de trabalho")</f>
        <v/>
      </c>
      <c r="P131" s="1" t="str">
        <f>IF(J131="","","horas/dia")</f>
        <v/>
      </c>
      <c r="Q131" s="1" t="str" cm="1">
        <f t="array" ref="Q131">IF(ISBLANK(INDEX('Infraestruturas Tratamento'!$F$7:$M$26,INT((ROWS($A$1:A130)-1)/8)+1,MOD(ROWS($A$1:A130)-1,8)+1)),"",INDEX('Infraestruturas Tratamento'!$F$7:$M$26,INT((ROWS($A$1:A130)-1)/8)+1,MOD(ROWS($A$1:A130)-1,8)+1))</f>
        <v/>
      </c>
      <c r="R131" s="1" t="str">
        <f>IF(OR('Infraestruturas Tratamento'!$C$28="",'Infraestruturas Tratamento'!$C$28="(máximo 300 carateres)",J131=""),"",'Infraestruturas Tratamento'!$C$28)</f>
        <v/>
      </c>
      <c r="S131" s="1"/>
    </row>
    <row r="132" spans="1:19">
      <c r="A132" s="24" t="str">
        <f>IF(I132="","",IF(OR('Identificação da EG'!$B$7=0,'Identificação da EG'!$B$7=""),"",Capa!$C$10))</f>
        <v/>
      </c>
      <c r="B132" s="24" t="str">
        <f>IF(I132="","",IF(OR('Identificação da EG'!$B$7=0,'Identificação da EG'!$B$7=""),"",'Identificação da EG'!$B$7))</f>
        <v/>
      </c>
      <c r="C132" s="24" t="str">
        <f>IF(I132="","",IF(B132="","",VLOOKUP(B132,Auxiliar!$DK$23:$DL$45,2,0)))</f>
        <v/>
      </c>
      <c r="D132" s="24" t="str">
        <f>IF(I132="","",IF(OR('Identificação da EG'!$B$7=0,'Identificação da EG'!$B$7=""),"","Portugal"))</f>
        <v/>
      </c>
      <c r="E132" s="24" t="str">
        <f>IF(I132="","",'Identificação da EG'!$C$7)</f>
        <v/>
      </c>
      <c r="F132" s="24" t="str">
        <f>IF(I132="","",'Identificação da EG'!$E$7)</f>
        <v/>
      </c>
      <c r="G132" s="24" t="str">
        <f t="shared" si="2"/>
        <v/>
      </c>
      <c r="H132" s="24" t="str">
        <f>IF(I132="","",'Identificação da EG'!$D$7)</f>
        <v/>
      </c>
      <c r="I132" s="1" t="str">
        <f>IF(J132="","",'Infraestruturas Tratamento'!$B$1)</f>
        <v/>
      </c>
      <c r="J132" s="1" t="str">
        <v/>
      </c>
      <c r="K132" s="1" t="str">
        <v/>
      </c>
      <c r="L132" s="1" t="str">
        <v/>
      </c>
      <c r="M132" s="1" t="str">
        <v/>
      </c>
      <c r="N132" s="1"/>
      <c r="O132" s="1" t="str">
        <f>IF(J132="","","Nº turnos (máximo)")</f>
        <v/>
      </c>
      <c r="P132" s="1" t="str">
        <f>IF(J132="","","turnos/dia")</f>
        <v/>
      </c>
      <c r="Q132" s="1" t="str" cm="1">
        <f t="array" ref="Q132">IF(ISBLANK(INDEX('Infraestruturas Tratamento'!$F$7:$M$26,INT((ROWS($A$1:A131)-1)/8)+1,MOD(ROWS($A$1:A131)-1,8)+1)),"",INDEX('Infraestruturas Tratamento'!$F$7:$M$26,INT((ROWS($A$1:A131)-1)/8)+1,MOD(ROWS($A$1:A131)-1,8)+1))</f>
        <v/>
      </c>
      <c r="R132" s="1" t="str">
        <f>IF(OR('Infraestruturas Tratamento'!$C$28="",'Infraestruturas Tratamento'!$C$28="(máximo 300 carateres)",J132=""),"",'Infraestruturas Tratamento'!$C$28)</f>
        <v/>
      </c>
      <c r="S132" s="1"/>
    </row>
    <row r="133" spans="1:19">
      <c r="A133" s="24" t="str">
        <f>IF(I133="","",IF(OR('Identificação da EG'!$B$7=0,'Identificação da EG'!$B$7=""),"",Capa!$C$10))</f>
        <v/>
      </c>
      <c r="B133" s="24" t="str">
        <f>IF(I133="","",IF(OR('Identificação da EG'!$B$7=0,'Identificação da EG'!$B$7=""),"",'Identificação da EG'!$B$7))</f>
        <v/>
      </c>
      <c r="C133" s="24" t="str">
        <f>IF(I133="","",IF(B133="","",VLOOKUP(B133,Auxiliar!$DK$23:$DL$45,2,0)))</f>
        <v/>
      </c>
      <c r="D133" s="24" t="str">
        <f>IF(I133="","",IF(OR('Identificação da EG'!$B$7=0,'Identificação da EG'!$B$7=""),"","Portugal"))</f>
        <v/>
      </c>
      <c r="E133" s="24" t="str">
        <f>IF(I133="","",'Identificação da EG'!$C$7)</f>
        <v/>
      </c>
      <c r="F133" s="24" t="str">
        <f>IF(I133="","",'Identificação da EG'!$E$7)</f>
        <v/>
      </c>
      <c r="G133" s="24" t="str">
        <f t="shared" si="2"/>
        <v/>
      </c>
      <c r="H133" s="24" t="str">
        <f>IF(I133="","",'Identificação da EG'!$D$7)</f>
        <v/>
      </c>
      <c r="I133" s="1" t="str">
        <f>IF(J133="","",'Infraestruturas Tratamento'!$B$1)</f>
        <v/>
      </c>
      <c r="J133" s="1" t="str">
        <v/>
      </c>
      <c r="K133" s="1" t="str">
        <v/>
      </c>
      <c r="L133" s="1" t="str">
        <v/>
      </c>
      <c r="M133" s="1" t="str">
        <v/>
      </c>
      <c r="N133" s="1"/>
      <c r="O133" s="1" t="str">
        <f>IF(J133="","","Nº turnos (efetivo)")</f>
        <v/>
      </c>
      <c r="P133" s="1" t="str">
        <f>IF(J133="","","turnos/dia")</f>
        <v/>
      </c>
      <c r="Q133" s="1" t="str" cm="1">
        <f t="array" ref="Q133">IF(ISBLANK(INDEX('Infraestruturas Tratamento'!$F$7:$M$26,INT((ROWS($A$1:A132)-1)/8)+1,MOD(ROWS($A$1:A132)-1,8)+1)),"",INDEX('Infraestruturas Tratamento'!$F$7:$M$26,INT((ROWS($A$1:A132)-1)/8)+1,MOD(ROWS($A$1:A132)-1,8)+1))</f>
        <v/>
      </c>
      <c r="R133" s="1" t="str">
        <f>IF(OR('Infraestruturas Tratamento'!$C$28="",'Infraestruturas Tratamento'!$C$28="(máximo 300 carateres)",J133=""),"",'Infraestruturas Tratamento'!$C$28)</f>
        <v/>
      </c>
      <c r="S133" s="1"/>
    </row>
    <row r="134" spans="1:19">
      <c r="A134" s="24" t="str">
        <f>IF(I134="","",IF(OR('Identificação da EG'!$B$7=0,'Identificação da EG'!$B$7=""),"",Capa!$C$10))</f>
        <v/>
      </c>
      <c r="B134" s="24" t="str">
        <f>IF(I134="","",IF(OR('Identificação da EG'!$B$7=0,'Identificação da EG'!$B$7=""),"",'Identificação da EG'!$B$7))</f>
        <v/>
      </c>
      <c r="C134" s="24" t="str">
        <f>IF(I134="","",IF(B134="","",VLOOKUP(B134,Auxiliar!$DK$23:$DL$45,2,0)))</f>
        <v/>
      </c>
      <c r="D134" s="24" t="str">
        <f>IF(I134="","",IF(OR('Identificação da EG'!$B$7=0,'Identificação da EG'!$B$7=""),"","Portugal"))</f>
        <v/>
      </c>
      <c r="E134" s="24" t="str">
        <f>IF(I134="","",'Identificação da EG'!$C$7)</f>
        <v/>
      </c>
      <c r="F134" s="24" t="str">
        <f>IF(I134="","",'Identificação da EG'!$E$7)</f>
        <v/>
      </c>
      <c r="G134" s="24" t="str">
        <f t="shared" si="2"/>
        <v/>
      </c>
      <c r="H134" s="24" t="str">
        <f>IF(I134="","",'Identificação da EG'!$D$7)</f>
        <v/>
      </c>
      <c r="I134" s="1" t="str">
        <f>IF(J134="","",'Infraestruturas Tratamento'!$B$1)</f>
        <v/>
      </c>
      <c r="J134" s="1" t="str">
        <v/>
      </c>
      <c r="K134" s="1" t="str">
        <v/>
      </c>
      <c r="L134" s="1" t="str">
        <v/>
      </c>
      <c r="M134" s="1" t="str">
        <v/>
      </c>
      <c r="N134" s="1"/>
      <c r="O134" s="1" t="str">
        <f>IF(J134="","","Nº dias de trabalho (máximo)")</f>
        <v/>
      </c>
      <c r="P134" s="1" t="str">
        <f>IF(J134="","","dias/ano")</f>
        <v/>
      </c>
      <c r="Q134" s="1" t="str" cm="1">
        <f t="array" ref="Q134">IF(ISBLANK(INDEX('Infraestruturas Tratamento'!$F$7:$M$26,INT((ROWS($A$1:A133)-1)/8)+1,MOD(ROWS($A$1:A133)-1,8)+1)),"",INDEX('Infraestruturas Tratamento'!$F$7:$M$26,INT((ROWS($A$1:A133)-1)/8)+1,MOD(ROWS($A$1:A133)-1,8)+1))</f>
        <v/>
      </c>
      <c r="R134" s="1" t="str">
        <f>IF(OR('Infraestruturas Tratamento'!$C$28="",'Infraestruturas Tratamento'!$C$28="(máximo 300 carateres)",J134=""),"",'Infraestruturas Tratamento'!$C$28)</f>
        <v/>
      </c>
      <c r="S134" s="1"/>
    </row>
    <row r="135" spans="1:19">
      <c r="A135" s="24" t="str">
        <f>IF(I135="","",IF(OR('Identificação da EG'!$B$7=0,'Identificação da EG'!$B$7=""),"",Capa!$C$10))</f>
        <v/>
      </c>
      <c r="B135" s="24" t="str">
        <f>IF(I135="","",IF(OR('Identificação da EG'!$B$7=0,'Identificação da EG'!$B$7=""),"",'Identificação da EG'!$B$7))</f>
        <v/>
      </c>
      <c r="C135" s="24" t="str">
        <f>IF(I135="","",IF(B135="","",VLOOKUP(B135,Auxiliar!$DK$23:$DL$45,2,0)))</f>
        <v/>
      </c>
      <c r="D135" s="24" t="str">
        <f>IF(I135="","",IF(OR('Identificação da EG'!$B$7=0,'Identificação da EG'!$B$7=""),"","Portugal"))</f>
        <v/>
      </c>
      <c r="E135" s="24" t="str">
        <f>IF(I135="","",'Identificação da EG'!$C$7)</f>
        <v/>
      </c>
      <c r="F135" s="24" t="str">
        <f>IF(I135="","",'Identificação da EG'!$E$7)</f>
        <v/>
      </c>
      <c r="G135" s="24" t="str">
        <f t="shared" si="2"/>
        <v/>
      </c>
      <c r="H135" s="24" t="str">
        <f>IF(I135="","",'Identificação da EG'!$D$7)</f>
        <v/>
      </c>
      <c r="I135" s="1" t="str">
        <f>IF(J135="","",'Infraestruturas Tratamento'!$B$1)</f>
        <v/>
      </c>
      <c r="J135" s="1" t="str">
        <v/>
      </c>
      <c r="K135" s="1" t="str">
        <v/>
      </c>
      <c r="L135" s="1" t="str">
        <v/>
      </c>
      <c r="M135" s="1" t="str">
        <v/>
      </c>
      <c r="N135" s="1"/>
      <c r="O135" s="1" t="str">
        <f>IF(J135="","","Nº dias de trabalho (efetivo)")</f>
        <v/>
      </c>
      <c r="P135" s="1" t="str">
        <f>IF(J135="","","dias/ano")</f>
        <v/>
      </c>
      <c r="Q135" s="1" t="str" cm="1">
        <f t="array" ref="Q135">IF(ISBLANK(INDEX('Infraestruturas Tratamento'!$F$7:$M$26,INT((ROWS($A$1:A134)-1)/8)+1,MOD(ROWS($A$1:A134)-1,8)+1)),"",INDEX('Infraestruturas Tratamento'!$F$7:$M$26,INT((ROWS($A$1:A134)-1)/8)+1,MOD(ROWS($A$1:A134)-1,8)+1))</f>
        <v/>
      </c>
      <c r="R135" s="1" t="str">
        <f>IF(OR('Infraestruturas Tratamento'!$C$28="",'Infraestruturas Tratamento'!$C$28="(máximo 300 carateres)",J135=""),"",'Infraestruturas Tratamento'!$C$28)</f>
        <v/>
      </c>
      <c r="S135" s="1"/>
    </row>
    <row r="136" spans="1:19">
      <c r="A136" s="24" t="str">
        <f>IF(I136="","",IF(OR('Identificação da EG'!$B$7=0,'Identificação da EG'!$B$7=""),"",Capa!$C$10))</f>
        <v/>
      </c>
      <c r="B136" s="24" t="str">
        <f>IF(I136="","",IF(OR('Identificação da EG'!$B$7=0,'Identificação da EG'!$B$7=""),"",'Identificação da EG'!$B$7))</f>
        <v/>
      </c>
      <c r="C136" s="24" t="str">
        <f>IF(I136="","",IF(B136="","",VLOOKUP(B136,Auxiliar!$DK$23:$DL$45,2,0)))</f>
        <v/>
      </c>
      <c r="D136" s="24" t="str">
        <f>IF(I136="","",IF(OR('Identificação da EG'!$B$7=0,'Identificação da EG'!$B$7=""),"","Portugal"))</f>
        <v/>
      </c>
      <c r="E136" s="24" t="str">
        <f>IF(I136="","",'Identificação da EG'!$C$7)</f>
        <v/>
      </c>
      <c r="F136" s="24" t="str">
        <f>IF(I136="","",'Identificação da EG'!$E$7)</f>
        <v/>
      </c>
      <c r="G136" s="24" t="str">
        <f t="shared" si="2"/>
        <v/>
      </c>
      <c r="H136" s="24" t="str">
        <f>IF(I136="","",'Identificação da EG'!$D$7)</f>
        <v/>
      </c>
      <c r="I136" s="1" t="str">
        <f>IF(J136="","",'Infraestruturas Tratamento'!$B$1)</f>
        <v/>
      </c>
      <c r="J136" s="1" t="str">
        <v/>
      </c>
      <c r="K136" s="1" t="str">
        <v/>
      </c>
      <c r="L136" s="1" t="str">
        <v/>
      </c>
      <c r="M136" s="1" t="str">
        <v/>
      </c>
      <c r="N136" s="1"/>
      <c r="O136" s="1" t="str">
        <f>IF(J136="","","Capacidade instalação (máximo)")</f>
        <v/>
      </c>
      <c r="P136" s="1" t="str">
        <f>IF(J136="","","toneladas/ano")</f>
        <v/>
      </c>
      <c r="Q136" s="1" t="str" cm="1">
        <f t="array" ref="Q136">IF(ISBLANK(INDEX('Infraestruturas Tratamento'!$F$7:$M$26,INT((ROWS($A$1:A135)-1)/8)+1,MOD(ROWS($A$1:A135)-1,8)+1)),"",INDEX('Infraestruturas Tratamento'!$F$7:$M$26,INT((ROWS($A$1:A135)-1)/8)+1,MOD(ROWS($A$1:A135)-1,8)+1))</f>
        <v/>
      </c>
      <c r="R136" s="1" t="str">
        <f>IF(OR('Infraestruturas Tratamento'!$C$28="",'Infraestruturas Tratamento'!$C$28="(máximo 300 carateres)",J136=""),"",'Infraestruturas Tratamento'!$C$28)</f>
        <v/>
      </c>
      <c r="S136" s="1"/>
    </row>
    <row r="137" spans="1:19">
      <c r="A137" s="24" t="str">
        <f>IF(I137="","",IF(OR('Identificação da EG'!$B$7=0,'Identificação da EG'!$B$7=""),"",Capa!$C$10))</f>
        <v/>
      </c>
      <c r="B137" s="24" t="str">
        <f>IF(I137="","",IF(OR('Identificação da EG'!$B$7=0,'Identificação da EG'!$B$7=""),"",'Identificação da EG'!$B$7))</f>
        <v/>
      </c>
      <c r="C137" s="24" t="str">
        <f>IF(I137="","",IF(B137="","",VLOOKUP(B137,Auxiliar!$DK$23:$DL$45,2,0)))</f>
        <v/>
      </c>
      <c r="D137" s="24" t="str">
        <f>IF(I137="","",IF(OR('Identificação da EG'!$B$7=0,'Identificação da EG'!$B$7=""),"","Portugal"))</f>
        <v/>
      </c>
      <c r="E137" s="24" t="str">
        <f>IF(I137="","",'Identificação da EG'!$C$7)</f>
        <v/>
      </c>
      <c r="F137" s="24" t="str">
        <f>IF(I137="","",'Identificação da EG'!$E$7)</f>
        <v/>
      </c>
      <c r="G137" s="24" t="str">
        <f t="shared" si="2"/>
        <v/>
      </c>
      <c r="H137" s="24" t="str">
        <f>IF(I137="","",'Identificação da EG'!$D$7)</f>
        <v/>
      </c>
      <c r="I137" s="1" t="str">
        <f>IF(J137="","",'Infraestruturas Tratamento'!$B$1)</f>
        <v/>
      </c>
      <c r="J137" s="1" t="str">
        <v/>
      </c>
      <c r="K137" s="1" t="str">
        <v/>
      </c>
      <c r="L137" s="1" t="str">
        <v/>
      </c>
      <c r="M137" s="1" t="str">
        <v/>
      </c>
      <c r="N137" s="1"/>
      <c r="O137" s="1" t="str">
        <f>IF(J137="","","Capacidade instalação (efetivo)")</f>
        <v/>
      </c>
      <c r="P137" s="1" t="str">
        <f>IF(J137="","","toneladas/ano")</f>
        <v/>
      </c>
      <c r="Q137" s="1" t="str" cm="1">
        <f t="array" ref="Q137">IF(ISBLANK(INDEX('Infraestruturas Tratamento'!$F$7:$M$26,INT((ROWS($A$1:A136)-1)/8)+1,MOD(ROWS($A$1:A136)-1,8)+1)),"",INDEX('Infraestruturas Tratamento'!$F$7:$M$26,INT((ROWS($A$1:A136)-1)/8)+1,MOD(ROWS($A$1:A136)-1,8)+1))</f>
        <v/>
      </c>
      <c r="R137" s="1" t="str">
        <f>IF(OR('Infraestruturas Tratamento'!$C$28="",'Infraestruturas Tratamento'!$C$28="(máximo 300 carateres)",J137=""),"",'Infraestruturas Tratamento'!$C$28)</f>
        <v/>
      </c>
      <c r="S137" s="1"/>
    </row>
    <row r="138" spans="1:19">
      <c r="A138" s="24" t="str">
        <f>IF(I138="","",IF(OR('Identificação da EG'!$B$7=0,'Identificação da EG'!$B$7=""),"",Capa!$C$10))</f>
        <v/>
      </c>
      <c r="B138" s="24" t="str">
        <f>IF(I138="","",IF(OR('Identificação da EG'!$B$7=0,'Identificação da EG'!$B$7=""),"",'Identificação da EG'!$B$7))</f>
        <v/>
      </c>
      <c r="C138" s="24" t="str">
        <f>IF(I138="","",IF(B138="","",VLOOKUP(B138,Auxiliar!$DK$23:$DL$45,2,0)))</f>
        <v/>
      </c>
      <c r="D138" s="24" t="str">
        <f>IF(I138="","",IF(OR('Identificação da EG'!$B$7=0,'Identificação da EG'!$B$7=""),"","Portugal"))</f>
        <v/>
      </c>
      <c r="E138" s="24" t="str">
        <f>IF(I138="","",'Identificação da EG'!$C$7)</f>
        <v/>
      </c>
      <c r="F138" s="24" t="str">
        <f>IF(I138="","",'Identificação da EG'!$E$7)</f>
        <v/>
      </c>
      <c r="G138" s="24" t="str">
        <f t="shared" si="2"/>
        <v/>
      </c>
      <c r="H138" s="24" t="str">
        <f>IF(I138="","",'Identificação da EG'!$D$7)</f>
        <v/>
      </c>
      <c r="I138" s="1" t="str">
        <f>IF(J138="","",'Infraestruturas Tratamento'!$B$1)</f>
        <v/>
      </c>
      <c r="J138" s="1" t="str">
        <v/>
      </c>
      <c r="K138" s="1" t="str">
        <v/>
      </c>
      <c r="L138" s="1" t="str">
        <v/>
      </c>
      <c r="M138" s="1" t="str">
        <v/>
      </c>
      <c r="N138" s="1"/>
      <c r="O138" s="1" t="str">
        <f>IF(J138="","","Capacidade")</f>
        <v/>
      </c>
      <c r="P138" s="1" t="str">
        <f>IF(J138="","","toneladas/hora")</f>
        <v/>
      </c>
      <c r="Q138" s="1" t="str" cm="1">
        <f t="array" ref="Q138">IF(ISBLANK(INDEX('Infraestruturas Tratamento'!$F$7:$M$26,INT((ROWS($A$1:A137)-1)/8)+1,MOD(ROWS($A$1:A137)-1,8)+1)),"",INDEX('Infraestruturas Tratamento'!$F$7:$M$26,INT((ROWS($A$1:A137)-1)/8)+1,MOD(ROWS($A$1:A137)-1,8)+1))</f>
        <v/>
      </c>
      <c r="R138" s="1" t="str">
        <f>IF(OR('Infraestruturas Tratamento'!$C$28="",'Infraestruturas Tratamento'!$C$28="(máximo 300 carateres)",J138=""),"",'Infraestruturas Tratamento'!$C$28)</f>
        <v/>
      </c>
      <c r="S138" s="1"/>
    </row>
    <row r="139" spans="1:19">
      <c r="A139" s="24" t="str">
        <f>IF(I139="","",IF(OR('Identificação da EG'!$B$7=0,'Identificação da EG'!$B$7=""),"",Capa!$C$10))</f>
        <v/>
      </c>
      <c r="B139" s="24" t="str">
        <f>IF(I139="","",IF(OR('Identificação da EG'!$B$7=0,'Identificação da EG'!$B$7=""),"",'Identificação da EG'!$B$7))</f>
        <v/>
      </c>
      <c r="C139" s="24" t="str">
        <f>IF(I139="","",IF(B139="","",VLOOKUP(B139,Auxiliar!$DK$23:$DL$45,2,0)))</f>
        <v/>
      </c>
      <c r="D139" s="24" t="str">
        <f>IF(I139="","",IF(OR('Identificação da EG'!$B$7=0,'Identificação da EG'!$B$7=""),"","Portugal"))</f>
        <v/>
      </c>
      <c r="E139" s="24" t="str">
        <f>IF(I139="","",'Identificação da EG'!$C$7)</f>
        <v/>
      </c>
      <c r="F139" s="24" t="str">
        <f>IF(I139="","",'Identificação da EG'!$E$7)</f>
        <v/>
      </c>
      <c r="G139" s="24" t="str">
        <f t="shared" si="2"/>
        <v/>
      </c>
      <c r="H139" s="24" t="str">
        <f>IF(I139="","",'Identificação da EG'!$D$7)</f>
        <v/>
      </c>
      <c r="I139" s="1" t="str">
        <f>IF(J139="","",'Infraestruturas Tratamento'!$B$1)</f>
        <v/>
      </c>
      <c r="J139" s="1" t="str">
        <v/>
      </c>
      <c r="K139" s="1" t="str">
        <v/>
      </c>
      <c r="L139" s="1" t="str">
        <v/>
      </c>
      <c r="M139" s="1" t="str">
        <v/>
      </c>
      <c r="N139" s="1"/>
      <c r="O139" s="1" t="str">
        <f>IF(J139="","","Horas de trabalho")</f>
        <v/>
      </c>
      <c r="P139" s="1" t="str">
        <f>IF(J139="","","horas/dia")</f>
        <v/>
      </c>
      <c r="Q139" s="1" t="str" cm="1">
        <f t="array" ref="Q139">IF(ISBLANK(INDEX('Infraestruturas Tratamento'!$F$7:$M$26,INT((ROWS($A$1:A138)-1)/8)+1,MOD(ROWS($A$1:A138)-1,8)+1)),"",INDEX('Infraestruturas Tratamento'!$F$7:$M$26,INT((ROWS($A$1:A138)-1)/8)+1,MOD(ROWS($A$1:A138)-1,8)+1))</f>
        <v/>
      </c>
      <c r="R139" s="1" t="str">
        <f>IF(OR('Infraestruturas Tratamento'!$C$28="",'Infraestruturas Tratamento'!$C$28="(máximo 300 carateres)",J139=""),"",'Infraestruturas Tratamento'!$C$28)</f>
        <v/>
      </c>
      <c r="S139" s="1"/>
    </row>
    <row r="140" spans="1:19">
      <c r="A140" s="24" t="str">
        <f>IF(I140="","",IF(OR('Identificação da EG'!$B$7=0,'Identificação da EG'!$B$7=""),"",Capa!$C$10))</f>
        <v/>
      </c>
      <c r="B140" s="24" t="str">
        <f>IF(I140="","",IF(OR('Identificação da EG'!$B$7=0,'Identificação da EG'!$B$7=""),"",'Identificação da EG'!$B$7))</f>
        <v/>
      </c>
      <c r="C140" s="24" t="str">
        <f>IF(I140="","",IF(B140="","",VLOOKUP(B140,Auxiliar!$DK$23:$DL$45,2,0)))</f>
        <v/>
      </c>
      <c r="D140" s="24" t="str">
        <f>IF(I140="","",IF(OR('Identificação da EG'!$B$7=0,'Identificação da EG'!$B$7=""),"","Portugal"))</f>
        <v/>
      </c>
      <c r="E140" s="24" t="str">
        <f>IF(I140="","",'Identificação da EG'!$C$7)</f>
        <v/>
      </c>
      <c r="F140" s="24" t="str">
        <f>IF(I140="","",'Identificação da EG'!$E$7)</f>
        <v/>
      </c>
      <c r="G140" s="24" t="str">
        <f t="shared" si="2"/>
        <v/>
      </c>
      <c r="H140" s="24" t="str">
        <f>IF(I140="","",'Identificação da EG'!$D$7)</f>
        <v/>
      </c>
      <c r="I140" s="1" t="str">
        <f>IF(J140="","",'Infraestruturas Tratamento'!$B$1)</f>
        <v/>
      </c>
      <c r="J140" s="1" t="str">
        <v/>
      </c>
      <c r="K140" s="1" t="str">
        <v/>
      </c>
      <c r="L140" s="1" t="str">
        <v/>
      </c>
      <c r="M140" s="1" t="str">
        <v/>
      </c>
      <c r="N140" s="1"/>
      <c r="O140" s="1" t="str">
        <f>IF(J140="","","Nº turnos (máximo)")</f>
        <v/>
      </c>
      <c r="P140" s="1" t="str">
        <f>IF(J140="","","turnos/dia")</f>
        <v/>
      </c>
      <c r="Q140" s="1" t="str" cm="1">
        <f t="array" ref="Q140">IF(ISBLANK(INDEX('Infraestruturas Tratamento'!$F$7:$M$26,INT((ROWS($A$1:A139)-1)/8)+1,MOD(ROWS($A$1:A139)-1,8)+1)),"",INDEX('Infraestruturas Tratamento'!$F$7:$M$26,INT((ROWS($A$1:A139)-1)/8)+1,MOD(ROWS($A$1:A139)-1,8)+1))</f>
        <v/>
      </c>
      <c r="R140" s="1" t="str">
        <f>IF(OR('Infraestruturas Tratamento'!$C$28="",'Infraestruturas Tratamento'!$C$28="(máximo 300 carateres)",J140=""),"",'Infraestruturas Tratamento'!$C$28)</f>
        <v/>
      </c>
      <c r="S140" s="1"/>
    </row>
    <row r="141" spans="1:19">
      <c r="A141" s="24" t="str">
        <f>IF(I141="","",IF(OR('Identificação da EG'!$B$7=0,'Identificação da EG'!$B$7=""),"",Capa!$C$10))</f>
        <v/>
      </c>
      <c r="B141" s="24" t="str">
        <f>IF(I141="","",IF(OR('Identificação da EG'!$B$7=0,'Identificação da EG'!$B$7=""),"",'Identificação da EG'!$B$7))</f>
        <v/>
      </c>
      <c r="C141" s="24" t="str">
        <f>IF(I141="","",IF(B141="","",VLOOKUP(B141,Auxiliar!$DK$23:$DL$45,2,0)))</f>
        <v/>
      </c>
      <c r="D141" s="24" t="str">
        <f>IF(I141="","",IF(OR('Identificação da EG'!$B$7=0,'Identificação da EG'!$B$7=""),"","Portugal"))</f>
        <v/>
      </c>
      <c r="E141" s="24" t="str">
        <f>IF(I141="","",'Identificação da EG'!$C$7)</f>
        <v/>
      </c>
      <c r="F141" s="24" t="str">
        <f>IF(I141="","",'Identificação da EG'!$E$7)</f>
        <v/>
      </c>
      <c r="G141" s="24" t="str">
        <f t="shared" si="2"/>
        <v/>
      </c>
      <c r="H141" s="24" t="str">
        <f>IF(I141="","",'Identificação da EG'!$D$7)</f>
        <v/>
      </c>
      <c r="I141" s="1" t="str">
        <f>IF(J141="","",'Infraestruturas Tratamento'!$B$1)</f>
        <v/>
      </c>
      <c r="J141" s="1" t="str">
        <v/>
      </c>
      <c r="K141" s="1" t="str">
        <v/>
      </c>
      <c r="L141" s="1" t="str">
        <v/>
      </c>
      <c r="M141" s="1" t="str">
        <v/>
      </c>
      <c r="N141" s="1"/>
      <c r="O141" s="1" t="str">
        <f>IF(J141="","","Nº turnos (efetivo)")</f>
        <v/>
      </c>
      <c r="P141" s="1" t="str">
        <f>IF(J141="","","turnos/dia")</f>
        <v/>
      </c>
      <c r="Q141" s="1" t="str" cm="1">
        <f t="array" ref="Q141">IF(ISBLANK(INDEX('Infraestruturas Tratamento'!$F$7:$M$26,INT((ROWS($A$1:A140)-1)/8)+1,MOD(ROWS($A$1:A140)-1,8)+1)),"",INDEX('Infraestruturas Tratamento'!$F$7:$M$26,INT((ROWS($A$1:A140)-1)/8)+1,MOD(ROWS($A$1:A140)-1,8)+1))</f>
        <v/>
      </c>
      <c r="R141" s="1" t="str">
        <f>IF(OR('Infraestruturas Tratamento'!$C$28="",'Infraestruturas Tratamento'!$C$28="(máximo 300 carateres)",J141=""),"",'Infraestruturas Tratamento'!$C$28)</f>
        <v/>
      </c>
      <c r="S141" s="1"/>
    </row>
    <row r="142" spans="1:19">
      <c r="A142" s="24" t="str">
        <f>IF(I142="","",IF(OR('Identificação da EG'!$B$7=0,'Identificação da EG'!$B$7=""),"",Capa!$C$10))</f>
        <v/>
      </c>
      <c r="B142" s="24" t="str">
        <f>IF(I142="","",IF(OR('Identificação da EG'!$B$7=0,'Identificação da EG'!$B$7=""),"",'Identificação da EG'!$B$7))</f>
        <v/>
      </c>
      <c r="C142" s="24" t="str">
        <f>IF(I142="","",IF(B142="","",VLOOKUP(B142,Auxiliar!$DK$23:$DL$45,2,0)))</f>
        <v/>
      </c>
      <c r="D142" s="24" t="str">
        <f>IF(I142="","",IF(OR('Identificação da EG'!$B$7=0,'Identificação da EG'!$B$7=""),"","Portugal"))</f>
        <v/>
      </c>
      <c r="E142" s="24" t="str">
        <f>IF(I142="","",'Identificação da EG'!$C$7)</f>
        <v/>
      </c>
      <c r="F142" s="24" t="str">
        <f>IF(I142="","",'Identificação da EG'!$E$7)</f>
        <v/>
      </c>
      <c r="G142" s="24" t="str">
        <f t="shared" si="2"/>
        <v/>
      </c>
      <c r="H142" s="24" t="str">
        <f>IF(I142="","",'Identificação da EG'!$D$7)</f>
        <v/>
      </c>
      <c r="I142" s="1" t="str">
        <f>IF(J142="","",'Infraestruturas Tratamento'!$B$1)</f>
        <v/>
      </c>
      <c r="J142" s="1" t="str">
        <v/>
      </c>
      <c r="K142" s="1" t="str">
        <v/>
      </c>
      <c r="L142" s="1" t="str">
        <v/>
      </c>
      <c r="M142" s="1" t="str">
        <v/>
      </c>
      <c r="N142" s="1"/>
      <c r="O142" s="1" t="str">
        <f>IF(J142="","","Nº dias de trabalho (máximo)")</f>
        <v/>
      </c>
      <c r="P142" s="1" t="str">
        <f>IF(J142="","","dias/ano")</f>
        <v/>
      </c>
      <c r="Q142" s="1" t="str" cm="1">
        <f t="array" ref="Q142">IF(ISBLANK(INDEX('Infraestruturas Tratamento'!$F$7:$M$26,INT((ROWS($A$1:A141)-1)/8)+1,MOD(ROWS($A$1:A141)-1,8)+1)),"",INDEX('Infraestruturas Tratamento'!$F$7:$M$26,INT((ROWS($A$1:A141)-1)/8)+1,MOD(ROWS($A$1:A141)-1,8)+1))</f>
        <v/>
      </c>
      <c r="R142" s="1" t="str">
        <f>IF(OR('Infraestruturas Tratamento'!$C$28="",'Infraestruturas Tratamento'!$C$28="(máximo 300 carateres)",J142=""),"",'Infraestruturas Tratamento'!$C$28)</f>
        <v/>
      </c>
      <c r="S142" s="1"/>
    </row>
    <row r="143" spans="1:19">
      <c r="A143" s="24" t="str">
        <f>IF(I143="","",IF(OR('Identificação da EG'!$B$7=0,'Identificação da EG'!$B$7=""),"",Capa!$C$10))</f>
        <v/>
      </c>
      <c r="B143" s="24" t="str">
        <f>IF(I143="","",IF(OR('Identificação da EG'!$B$7=0,'Identificação da EG'!$B$7=""),"",'Identificação da EG'!$B$7))</f>
        <v/>
      </c>
      <c r="C143" s="24" t="str">
        <f>IF(I143="","",IF(B143="","",VLOOKUP(B143,Auxiliar!$DK$23:$DL$45,2,0)))</f>
        <v/>
      </c>
      <c r="D143" s="24" t="str">
        <f>IF(I143="","",IF(OR('Identificação da EG'!$B$7=0,'Identificação da EG'!$B$7=""),"","Portugal"))</f>
        <v/>
      </c>
      <c r="E143" s="24" t="str">
        <f>IF(I143="","",'Identificação da EG'!$C$7)</f>
        <v/>
      </c>
      <c r="F143" s="24" t="str">
        <f>IF(I143="","",'Identificação da EG'!$E$7)</f>
        <v/>
      </c>
      <c r="G143" s="24" t="str">
        <f t="shared" si="2"/>
        <v/>
      </c>
      <c r="H143" s="24" t="str">
        <f>IF(I143="","",'Identificação da EG'!$D$7)</f>
        <v/>
      </c>
      <c r="I143" s="1" t="str">
        <f>IF(J143="","",'Infraestruturas Tratamento'!$B$1)</f>
        <v/>
      </c>
      <c r="J143" s="1" t="str">
        <v/>
      </c>
      <c r="K143" s="1" t="str">
        <v/>
      </c>
      <c r="L143" s="1" t="str">
        <v/>
      </c>
      <c r="M143" s="1" t="str">
        <v/>
      </c>
      <c r="N143" s="1"/>
      <c r="O143" s="1" t="str">
        <f>IF(J143="","","Nº dias de trabalho (efetivo)")</f>
        <v/>
      </c>
      <c r="P143" s="1" t="str">
        <f>IF(J143="","","dias/ano")</f>
        <v/>
      </c>
      <c r="Q143" s="1" t="str" cm="1">
        <f t="array" ref="Q143">IF(ISBLANK(INDEX('Infraestruturas Tratamento'!$F$7:$M$26,INT((ROWS($A$1:A142)-1)/8)+1,MOD(ROWS($A$1:A142)-1,8)+1)),"",INDEX('Infraestruturas Tratamento'!$F$7:$M$26,INT((ROWS($A$1:A142)-1)/8)+1,MOD(ROWS($A$1:A142)-1,8)+1))</f>
        <v/>
      </c>
      <c r="R143" s="1" t="str">
        <f>IF(OR('Infraestruturas Tratamento'!$C$28="",'Infraestruturas Tratamento'!$C$28="(máximo 300 carateres)",J143=""),"",'Infraestruturas Tratamento'!$C$28)</f>
        <v/>
      </c>
      <c r="S143" s="1"/>
    </row>
    <row r="144" spans="1:19">
      <c r="A144" s="24" t="str">
        <f>IF(I144="","",IF(OR('Identificação da EG'!$B$7=0,'Identificação da EG'!$B$7=""),"",Capa!$C$10))</f>
        <v/>
      </c>
      <c r="B144" s="24" t="str">
        <f>IF(I144="","",IF(OR('Identificação da EG'!$B$7=0,'Identificação da EG'!$B$7=""),"",'Identificação da EG'!$B$7))</f>
        <v/>
      </c>
      <c r="C144" s="24" t="str">
        <f>IF(I144="","",IF(B144="","",VLOOKUP(B144,Auxiliar!$DK$23:$DL$45,2,0)))</f>
        <v/>
      </c>
      <c r="D144" s="24" t="str">
        <f>IF(I144="","",IF(OR('Identificação da EG'!$B$7=0,'Identificação da EG'!$B$7=""),"","Portugal"))</f>
        <v/>
      </c>
      <c r="E144" s="24" t="str">
        <f>IF(I144="","",'Identificação da EG'!$C$7)</f>
        <v/>
      </c>
      <c r="F144" s="24" t="str">
        <f>IF(I144="","",'Identificação da EG'!$E$7)</f>
        <v/>
      </c>
      <c r="G144" s="24" t="str">
        <f t="shared" si="2"/>
        <v/>
      </c>
      <c r="H144" s="24" t="str">
        <f>IF(I144="","",'Identificação da EG'!$D$7)</f>
        <v/>
      </c>
      <c r="I144" s="1" t="str">
        <f>IF(J144="","",'Infraestruturas Tratamento'!$B$1)</f>
        <v/>
      </c>
      <c r="J144" s="1" t="str">
        <v/>
      </c>
      <c r="K144" s="1" t="str">
        <v/>
      </c>
      <c r="L144" s="1" t="str">
        <v/>
      </c>
      <c r="M144" s="1" t="str">
        <v/>
      </c>
      <c r="N144" s="1"/>
      <c r="O144" s="1" t="str">
        <f>IF(J144="","","Capacidade instalação (máximo)")</f>
        <v/>
      </c>
      <c r="P144" s="1" t="str">
        <f>IF(J144="","","toneladas/ano")</f>
        <v/>
      </c>
      <c r="Q144" s="1" t="str" cm="1">
        <f t="array" ref="Q144">IF(ISBLANK(INDEX('Infraestruturas Tratamento'!$F$7:$M$26,INT((ROWS($A$1:A143)-1)/8)+1,MOD(ROWS($A$1:A143)-1,8)+1)),"",INDEX('Infraestruturas Tratamento'!$F$7:$M$26,INT((ROWS($A$1:A143)-1)/8)+1,MOD(ROWS($A$1:A143)-1,8)+1))</f>
        <v/>
      </c>
      <c r="R144" s="1" t="str">
        <f>IF(OR('Infraestruturas Tratamento'!$C$28="",'Infraestruturas Tratamento'!$C$28="(máximo 300 carateres)",J144=""),"",'Infraestruturas Tratamento'!$C$28)</f>
        <v/>
      </c>
      <c r="S144" s="1"/>
    </row>
    <row r="145" spans="1:19">
      <c r="A145" s="24" t="str">
        <f>IF(I145="","",IF(OR('Identificação da EG'!$B$7=0,'Identificação da EG'!$B$7=""),"",Capa!$C$10))</f>
        <v/>
      </c>
      <c r="B145" s="24" t="str">
        <f>IF(I145="","",IF(OR('Identificação da EG'!$B$7=0,'Identificação da EG'!$B$7=""),"",'Identificação da EG'!$B$7))</f>
        <v/>
      </c>
      <c r="C145" s="24" t="str">
        <f>IF(I145="","",IF(B145="","",VLOOKUP(B145,Auxiliar!$DK$23:$DL$45,2,0)))</f>
        <v/>
      </c>
      <c r="D145" s="24" t="str">
        <f>IF(I145="","",IF(OR('Identificação da EG'!$B$7=0,'Identificação da EG'!$B$7=""),"","Portugal"))</f>
        <v/>
      </c>
      <c r="E145" s="24" t="str">
        <f>IF(I145="","",'Identificação da EG'!$C$7)</f>
        <v/>
      </c>
      <c r="F145" s="24" t="str">
        <f>IF(I145="","",'Identificação da EG'!$E$7)</f>
        <v/>
      </c>
      <c r="G145" s="24" t="str">
        <f t="shared" si="2"/>
        <v/>
      </c>
      <c r="H145" s="24" t="str">
        <f>IF(I145="","",'Identificação da EG'!$D$7)</f>
        <v/>
      </c>
      <c r="I145" s="1" t="str">
        <f>IF(J145="","",'Infraestruturas Tratamento'!$B$1)</f>
        <v/>
      </c>
      <c r="J145" s="1" t="str">
        <v/>
      </c>
      <c r="K145" s="1" t="str">
        <v/>
      </c>
      <c r="L145" s="1" t="str">
        <v/>
      </c>
      <c r="M145" s="1" t="str">
        <v/>
      </c>
      <c r="N145" s="1"/>
      <c r="O145" s="1" t="str">
        <f>IF(J145="","","Capacidade instalação (efetivo)")</f>
        <v/>
      </c>
      <c r="P145" s="1" t="str">
        <f>IF(J145="","","toneladas/ano")</f>
        <v/>
      </c>
      <c r="Q145" s="1" t="str" cm="1">
        <f t="array" ref="Q145">IF(ISBLANK(INDEX('Infraestruturas Tratamento'!$F$7:$M$26,INT((ROWS($A$1:A144)-1)/8)+1,MOD(ROWS($A$1:A144)-1,8)+1)),"",INDEX('Infraestruturas Tratamento'!$F$7:$M$26,INT((ROWS($A$1:A144)-1)/8)+1,MOD(ROWS($A$1:A144)-1,8)+1))</f>
        <v/>
      </c>
      <c r="R145" s="1" t="str">
        <f>IF(OR('Infraestruturas Tratamento'!$C$28="",'Infraestruturas Tratamento'!$C$28="(máximo 300 carateres)",J145=""),"",'Infraestruturas Tratamento'!$C$28)</f>
        <v/>
      </c>
      <c r="S145" s="1"/>
    </row>
    <row r="146" spans="1:19">
      <c r="A146" s="24" t="str">
        <f>IF(I146="","",IF(OR('Identificação da EG'!$B$7=0,'Identificação da EG'!$B$7=""),"",Capa!$C$10))</f>
        <v/>
      </c>
      <c r="B146" s="24" t="str">
        <f>IF(I146="","",IF(OR('Identificação da EG'!$B$7=0,'Identificação da EG'!$B$7=""),"",'Identificação da EG'!$B$7))</f>
        <v/>
      </c>
      <c r="C146" s="24" t="str">
        <f>IF(I146="","",IF(B146="","",VLOOKUP(B146,Auxiliar!$DK$23:$DL$45,2,0)))</f>
        <v/>
      </c>
      <c r="D146" s="24" t="str">
        <f>IF(I146="","",IF(OR('Identificação da EG'!$B$7=0,'Identificação da EG'!$B$7=""),"","Portugal"))</f>
        <v/>
      </c>
      <c r="E146" s="24" t="str">
        <f>IF(I146="","",'Identificação da EG'!$C$7)</f>
        <v/>
      </c>
      <c r="F146" s="24" t="str">
        <f>IF(I146="","",'Identificação da EG'!$E$7)</f>
        <v/>
      </c>
      <c r="G146" s="24" t="str">
        <f t="shared" si="2"/>
        <v/>
      </c>
      <c r="H146" s="24" t="str">
        <f>IF(I146="","",'Identificação da EG'!$D$7)</f>
        <v/>
      </c>
      <c r="I146" s="1" t="str">
        <f>IF(J146="","",'Infraestruturas Tratamento'!$B$1)</f>
        <v/>
      </c>
      <c r="J146" s="1" t="str">
        <v/>
      </c>
      <c r="K146" s="1" t="str">
        <v/>
      </c>
      <c r="L146" s="1" t="str">
        <v/>
      </c>
      <c r="M146" s="1" t="str">
        <v/>
      </c>
      <c r="N146" s="1"/>
      <c r="O146" s="1" t="str">
        <f>IF(J146="","","Capacidade")</f>
        <v/>
      </c>
      <c r="P146" s="1" t="str">
        <f>IF(J146="","","toneladas/hora")</f>
        <v/>
      </c>
      <c r="Q146" s="1" t="str" cm="1">
        <f t="array" ref="Q146">IF(ISBLANK(INDEX('Infraestruturas Tratamento'!$F$7:$M$26,INT((ROWS($A$1:A145)-1)/8)+1,MOD(ROWS($A$1:A145)-1,8)+1)),"",INDEX('Infraestruturas Tratamento'!$F$7:$M$26,INT((ROWS($A$1:A145)-1)/8)+1,MOD(ROWS($A$1:A145)-1,8)+1))</f>
        <v/>
      </c>
      <c r="R146" s="1" t="str">
        <f>IF(OR('Infraestruturas Tratamento'!$C$28="",'Infraestruturas Tratamento'!$C$28="(máximo 300 carateres)",J146=""),"",'Infraestruturas Tratamento'!$C$28)</f>
        <v/>
      </c>
      <c r="S146" s="1"/>
    </row>
    <row r="147" spans="1:19">
      <c r="A147" s="24" t="str">
        <f>IF(I147="","",IF(OR('Identificação da EG'!$B$7=0,'Identificação da EG'!$B$7=""),"",Capa!$C$10))</f>
        <v/>
      </c>
      <c r="B147" s="24" t="str">
        <f>IF(I147="","",IF(OR('Identificação da EG'!$B$7=0,'Identificação da EG'!$B$7=""),"",'Identificação da EG'!$B$7))</f>
        <v/>
      </c>
      <c r="C147" s="24" t="str">
        <f>IF(I147="","",IF(B147="","",VLOOKUP(B147,Auxiliar!$DK$23:$DL$45,2,0)))</f>
        <v/>
      </c>
      <c r="D147" s="24" t="str">
        <f>IF(I147="","",IF(OR('Identificação da EG'!$B$7=0,'Identificação da EG'!$B$7=""),"","Portugal"))</f>
        <v/>
      </c>
      <c r="E147" s="24" t="str">
        <f>IF(I147="","",'Identificação da EG'!$C$7)</f>
        <v/>
      </c>
      <c r="F147" s="24" t="str">
        <f>IF(I147="","",'Identificação da EG'!$E$7)</f>
        <v/>
      </c>
      <c r="G147" s="24" t="str">
        <f t="shared" si="2"/>
        <v/>
      </c>
      <c r="H147" s="24" t="str">
        <f>IF(I147="","",'Identificação da EG'!$D$7)</f>
        <v/>
      </c>
      <c r="I147" s="1" t="str">
        <f>IF(J147="","",'Infraestruturas Tratamento'!$B$1)</f>
        <v/>
      </c>
      <c r="J147" s="1" t="str">
        <v/>
      </c>
      <c r="K147" s="1" t="str">
        <v/>
      </c>
      <c r="L147" s="1" t="str">
        <v/>
      </c>
      <c r="M147" s="1" t="str">
        <v/>
      </c>
      <c r="N147" s="1"/>
      <c r="O147" s="1" t="str">
        <f>IF(J147="","","Horas de trabalho")</f>
        <v/>
      </c>
      <c r="P147" s="1" t="str">
        <f>IF(J147="","","horas/dia")</f>
        <v/>
      </c>
      <c r="Q147" s="1" t="str" cm="1">
        <f t="array" ref="Q147">IF(ISBLANK(INDEX('Infraestruturas Tratamento'!$F$7:$M$26,INT((ROWS($A$1:A146)-1)/8)+1,MOD(ROWS($A$1:A146)-1,8)+1)),"",INDEX('Infraestruturas Tratamento'!$F$7:$M$26,INT((ROWS($A$1:A146)-1)/8)+1,MOD(ROWS($A$1:A146)-1,8)+1))</f>
        <v/>
      </c>
      <c r="R147" s="1" t="str">
        <f>IF(OR('Infraestruturas Tratamento'!$C$28="",'Infraestruturas Tratamento'!$C$28="(máximo 300 carateres)",J147=""),"",'Infraestruturas Tratamento'!$C$28)</f>
        <v/>
      </c>
      <c r="S147" s="1"/>
    </row>
    <row r="148" spans="1:19">
      <c r="A148" s="24" t="str">
        <f>IF(I148="","",IF(OR('Identificação da EG'!$B$7=0,'Identificação da EG'!$B$7=""),"",Capa!$C$10))</f>
        <v/>
      </c>
      <c r="B148" s="24" t="str">
        <f>IF(I148="","",IF(OR('Identificação da EG'!$B$7=0,'Identificação da EG'!$B$7=""),"",'Identificação da EG'!$B$7))</f>
        <v/>
      </c>
      <c r="C148" s="24" t="str">
        <f>IF(I148="","",IF(B148="","",VLOOKUP(B148,Auxiliar!$DK$23:$DL$45,2,0)))</f>
        <v/>
      </c>
      <c r="D148" s="24" t="str">
        <f>IF(I148="","",IF(OR('Identificação da EG'!$B$7=0,'Identificação da EG'!$B$7=""),"","Portugal"))</f>
        <v/>
      </c>
      <c r="E148" s="24" t="str">
        <f>IF(I148="","",'Identificação da EG'!$C$7)</f>
        <v/>
      </c>
      <c r="F148" s="24" t="str">
        <f>IF(I148="","",'Identificação da EG'!$E$7)</f>
        <v/>
      </c>
      <c r="G148" s="24" t="str">
        <f t="shared" si="2"/>
        <v/>
      </c>
      <c r="H148" s="24" t="str">
        <f>IF(I148="","",'Identificação da EG'!$D$7)</f>
        <v/>
      </c>
      <c r="I148" s="1" t="str">
        <f>IF(J148="","",'Infraestruturas Tratamento'!$B$1)</f>
        <v/>
      </c>
      <c r="J148" s="1" t="str">
        <v/>
      </c>
      <c r="K148" s="1" t="str">
        <v/>
      </c>
      <c r="L148" s="1" t="str">
        <v/>
      </c>
      <c r="M148" s="1" t="str">
        <v/>
      </c>
      <c r="N148" s="1"/>
      <c r="O148" s="1" t="str">
        <f>IF(J148="","","Nº turnos (máximo)")</f>
        <v/>
      </c>
      <c r="P148" s="1" t="str">
        <f>IF(J148="","","turnos/dia")</f>
        <v/>
      </c>
      <c r="Q148" s="1" t="str" cm="1">
        <f t="array" ref="Q148">IF(ISBLANK(INDEX('Infraestruturas Tratamento'!$F$7:$M$26,INT((ROWS($A$1:A147)-1)/8)+1,MOD(ROWS($A$1:A147)-1,8)+1)),"",INDEX('Infraestruturas Tratamento'!$F$7:$M$26,INT((ROWS($A$1:A147)-1)/8)+1,MOD(ROWS($A$1:A147)-1,8)+1))</f>
        <v/>
      </c>
      <c r="R148" s="1" t="str">
        <f>IF(OR('Infraestruturas Tratamento'!$C$28="",'Infraestruturas Tratamento'!$C$28="(máximo 300 carateres)",J148=""),"",'Infraestruturas Tratamento'!$C$28)</f>
        <v/>
      </c>
      <c r="S148" s="1"/>
    </row>
    <row r="149" spans="1:19">
      <c r="A149" s="24" t="str">
        <f>IF(I149="","",IF(OR('Identificação da EG'!$B$7=0,'Identificação da EG'!$B$7=""),"",Capa!$C$10))</f>
        <v/>
      </c>
      <c r="B149" s="24" t="str">
        <f>IF(I149="","",IF(OR('Identificação da EG'!$B$7=0,'Identificação da EG'!$B$7=""),"",'Identificação da EG'!$B$7))</f>
        <v/>
      </c>
      <c r="C149" s="24" t="str">
        <f>IF(I149="","",IF(B149="","",VLOOKUP(B149,Auxiliar!$DK$23:$DL$45,2,0)))</f>
        <v/>
      </c>
      <c r="D149" s="24" t="str">
        <f>IF(I149="","",IF(OR('Identificação da EG'!$B$7=0,'Identificação da EG'!$B$7=""),"","Portugal"))</f>
        <v/>
      </c>
      <c r="E149" s="24" t="str">
        <f>IF(I149="","",'Identificação da EG'!$C$7)</f>
        <v/>
      </c>
      <c r="F149" s="24" t="str">
        <f>IF(I149="","",'Identificação da EG'!$E$7)</f>
        <v/>
      </c>
      <c r="G149" s="24" t="str">
        <f t="shared" si="2"/>
        <v/>
      </c>
      <c r="H149" s="24" t="str">
        <f>IF(I149="","",'Identificação da EG'!$D$7)</f>
        <v/>
      </c>
      <c r="I149" s="1" t="str">
        <f>IF(J149="","",'Infraestruturas Tratamento'!$B$1)</f>
        <v/>
      </c>
      <c r="J149" s="1" t="str">
        <v/>
      </c>
      <c r="K149" s="1" t="str">
        <v/>
      </c>
      <c r="L149" s="1" t="str">
        <v/>
      </c>
      <c r="M149" s="1" t="str">
        <v/>
      </c>
      <c r="N149" s="1"/>
      <c r="O149" s="1" t="str">
        <f>IF(J149="","","Nº turnos (efetivo)")</f>
        <v/>
      </c>
      <c r="P149" s="1" t="str">
        <f>IF(J149="","","turnos/dia")</f>
        <v/>
      </c>
      <c r="Q149" s="1" t="str" cm="1">
        <f t="array" ref="Q149">IF(ISBLANK(INDEX('Infraestruturas Tratamento'!$F$7:$M$26,INT((ROWS($A$1:A148)-1)/8)+1,MOD(ROWS($A$1:A148)-1,8)+1)),"",INDEX('Infraestruturas Tratamento'!$F$7:$M$26,INT((ROWS($A$1:A148)-1)/8)+1,MOD(ROWS($A$1:A148)-1,8)+1))</f>
        <v/>
      </c>
      <c r="R149" s="1" t="str">
        <f>IF(OR('Infraestruturas Tratamento'!$C$28="",'Infraestruturas Tratamento'!$C$28="(máximo 300 carateres)",J149=""),"",'Infraestruturas Tratamento'!$C$28)</f>
        <v/>
      </c>
      <c r="S149" s="1"/>
    </row>
    <row r="150" spans="1:19">
      <c r="A150" s="24" t="str">
        <f>IF(I150="","",IF(OR('Identificação da EG'!$B$7=0,'Identificação da EG'!$B$7=""),"",Capa!$C$10))</f>
        <v/>
      </c>
      <c r="B150" s="24" t="str">
        <f>IF(I150="","",IF(OR('Identificação da EG'!$B$7=0,'Identificação da EG'!$B$7=""),"",'Identificação da EG'!$B$7))</f>
        <v/>
      </c>
      <c r="C150" s="24" t="str">
        <f>IF(I150="","",IF(B150="","",VLOOKUP(B150,Auxiliar!$DK$23:$DL$45,2,0)))</f>
        <v/>
      </c>
      <c r="D150" s="24" t="str">
        <f>IF(I150="","",IF(OR('Identificação da EG'!$B$7=0,'Identificação da EG'!$B$7=""),"","Portugal"))</f>
        <v/>
      </c>
      <c r="E150" s="24" t="str">
        <f>IF(I150="","",'Identificação da EG'!$C$7)</f>
        <v/>
      </c>
      <c r="F150" s="24" t="str">
        <f>IF(I150="","",'Identificação da EG'!$E$7)</f>
        <v/>
      </c>
      <c r="G150" s="24" t="str">
        <f t="shared" si="2"/>
        <v/>
      </c>
      <c r="H150" s="24" t="str">
        <f>IF(I150="","",'Identificação da EG'!$D$7)</f>
        <v/>
      </c>
      <c r="I150" s="1" t="str">
        <f>IF(J150="","",'Infraestruturas Tratamento'!$B$1)</f>
        <v/>
      </c>
      <c r="J150" s="1" t="str">
        <v/>
      </c>
      <c r="K150" s="1" t="str">
        <v/>
      </c>
      <c r="L150" s="1" t="str">
        <v/>
      </c>
      <c r="M150" s="1" t="str">
        <v/>
      </c>
      <c r="N150" s="1"/>
      <c r="O150" s="1" t="str">
        <f>IF(J150="","","Nº dias de trabalho (máximo)")</f>
        <v/>
      </c>
      <c r="P150" s="1" t="str">
        <f>IF(J150="","","dias/ano")</f>
        <v/>
      </c>
      <c r="Q150" s="1" t="str" cm="1">
        <f t="array" ref="Q150">IF(ISBLANK(INDEX('Infraestruturas Tratamento'!$F$7:$M$26,INT((ROWS($A$1:A149)-1)/8)+1,MOD(ROWS($A$1:A149)-1,8)+1)),"",INDEX('Infraestruturas Tratamento'!$F$7:$M$26,INT((ROWS($A$1:A149)-1)/8)+1,MOD(ROWS($A$1:A149)-1,8)+1))</f>
        <v/>
      </c>
      <c r="R150" s="1" t="str">
        <f>IF(OR('Infraestruturas Tratamento'!$C$28="",'Infraestruturas Tratamento'!$C$28="(máximo 300 carateres)",J150=""),"",'Infraestruturas Tratamento'!$C$28)</f>
        <v/>
      </c>
      <c r="S150" s="1"/>
    </row>
    <row r="151" spans="1:19">
      <c r="A151" s="24" t="str">
        <f>IF(I151="","",IF(OR('Identificação da EG'!$B$7=0,'Identificação da EG'!$B$7=""),"",Capa!$C$10))</f>
        <v/>
      </c>
      <c r="B151" s="24" t="str">
        <f>IF(I151="","",IF(OR('Identificação da EG'!$B$7=0,'Identificação da EG'!$B$7=""),"",'Identificação da EG'!$B$7))</f>
        <v/>
      </c>
      <c r="C151" s="24" t="str">
        <f>IF(I151="","",IF(B151="","",VLOOKUP(B151,Auxiliar!$DK$23:$DL$45,2,0)))</f>
        <v/>
      </c>
      <c r="D151" s="24" t="str">
        <f>IF(I151="","",IF(OR('Identificação da EG'!$B$7=0,'Identificação da EG'!$B$7=""),"","Portugal"))</f>
        <v/>
      </c>
      <c r="E151" s="24" t="str">
        <f>IF(I151="","",'Identificação da EG'!$C$7)</f>
        <v/>
      </c>
      <c r="F151" s="24" t="str">
        <f>IF(I151="","",'Identificação da EG'!$E$7)</f>
        <v/>
      </c>
      <c r="G151" s="24" t="str">
        <f t="shared" si="2"/>
        <v/>
      </c>
      <c r="H151" s="24" t="str">
        <f>IF(I151="","",'Identificação da EG'!$D$7)</f>
        <v/>
      </c>
      <c r="I151" s="1" t="str">
        <f>IF(J151="","",'Infraestruturas Tratamento'!$B$1)</f>
        <v/>
      </c>
      <c r="J151" s="1" t="str">
        <v/>
      </c>
      <c r="K151" s="1" t="str">
        <v/>
      </c>
      <c r="L151" s="1" t="str">
        <v/>
      </c>
      <c r="M151" s="1" t="str">
        <v/>
      </c>
      <c r="N151" s="1"/>
      <c r="O151" s="1" t="str">
        <f>IF(J151="","","Nº dias de trabalho (efetivo)")</f>
        <v/>
      </c>
      <c r="P151" s="1" t="str">
        <f>IF(J151="","","dias/ano")</f>
        <v/>
      </c>
      <c r="Q151" s="1" t="str" cm="1">
        <f t="array" ref="Q151">IF(ISBLANK(INDEX('Infraestruturas Tratamento'!$F$7:$M$26,INT((ROWS($A$1:A150)-1)/8)+1,MOD(ROWS($A$1:A150)-1,8)+1)),"",INDEX('Infraestruturas Tratamento'!$F$7:$M$26,INT((ROWS($A$1:A150)-1)/8)+1,MOD(ROWS($A$1:A150)-1,8)+1))</f>
        <v/>
      </c>
      <c r="R151" s="1" t="str">
        <f>IF(OR('Infraestruturas Tratamento'!$C$28="",'Infraestruturas Tratamento'!$C$28="(máximo 300 carateres)",J151=""),"",'Infraestruturas Tratamento'!$C$28)</f>
        <v/>
      </c>
      <c r="S151" s="1"/>
    </row>
    <row r="152" spans="1:19">
      <c r="A152" s="24" t="str">
        <f>IF(I152="","",IF(OR('Identificação da EG'!$B$7=0,'Identificação da EG'!$B$7=""),"",Capa!$C$10))</f>
        <v/>
      </c>
      <c r="B152" s="24" t="str">
        <f>IF(I152="","",IF(OR('Identificação da EG'!$B$7=0,'Identificação da EG'!$B$7=""),"",'Identificação da EG'!$B$7))</f>
        <v/>
      </c>
      <c r="C152" s="24" t="str">
        <f>IF(I152="","",IF(B152="","",VLOOKUP(B152,Auxiliar!$DK$23:$DL$45,2,0)))</f>
        <v/>
      </c>
      <c r="D152" s="24" t="str">
        <f>IF(I152="","",IF(OR('Identificação da EG'!$B$7=0,'Identificação da EG'!$B$7=""),"","Portugal"))</f>
        <v/>
      </c>
      <c r="E152" s="24" t="str">
        <f>IF(I152="","",'Identificação da EG'!$C$7)</f>
        <v/>
      </c>
      <c r="F152" s="24" t="str">
        <f>IF(I152="","",'Identificação da EG'!$E$7)</f>
        <v/>
      </c>
      <c r="G152" s="24" t="str">
        <f t="shared" si="2"/>
        <v/>
      </c>
      <c r="H152" s="24" t="str">
        <f>IF(I152="","",'Identificação da EG'!$D$7)</f>
        <v/>
      </c>
      <c r="I152" s="1" t="str">
        <f>IF(J152="","",'Infraestruturas Tratamento'!$B$1)</f>
        <v/>
      </c>
      <c r="J152" s="1" t="str">
        <v/>
      </c>
      <c r="K152" s="1" t="str">
        <v/>
      </c>
      <c r="L152" s="1" t="str">
        <v/>
      </c>
      <c r="M152" s="1" t="str">
        <v/>
      </c>
      <c r="N152" s="1"/>
      <c r="O152" s="1" t="str">
        <f>IF(J152="","","Capacidade instalação (máximo)")</f>
        <v/>
      </c>
      <c r="P152" s="1" t="str">
        <f>IF(J152="","","toneladas/ano")</f>
        <v/>
      </c>
      <c r="Q152" s="1" t="str" cm="1">
        <f t="array" ref="Q152">IF(ISBLANK(INDEX('Infraestruturas Tratamento'!$F$7:$M$26,INT((ROWS($A$1:A151)-1)/8)+1,MOD(ROWS($A$1:A151)-1,8)+1)),"",INDEX('Infraestruturas Tratamento'!$F$7:$M$26,INT((ROWS($A$1:A151)-1)/8)+1,MOD(ROWS($A$1:A151)-1,8)+1))</f>
        <v/>
      </c>
      <c r="R152" s="1" t="str">
        <f>IF(OR('Infraestruturas Tratamento'!$C$28="",'Infraestruturas Tratamento'!$C$28="(máximo 300 carateres)",J152=""),"",'Infraestruturas Tratamento'!$C$28)</f>
        <v/>
      </c>
      <c r="S152" s="1"/>
    </row>
    <row r="153" spans="1:19">
      <c r="A153" s="24" t="str">
        <f>IF(I153="","",IF(OR('Identificação da EG'!$B$7=0,'Identificação da EG'!$B$7=""),"",Capa!$C$10))</f>
        <v/>
      </c>
      <c r="B153" s="24" t="str">
        <f>IF(I153="","",IF(OR('Identificação da EG'!$B$7=0,'Identificação da EG'!$B$7=""),"",'Identificação da EG'!$B$7))</f>
        <v/>
      </c>
      <c r="C153" s="24" t="str">
        <f>IF(I153="","",IF(B153="","",VLOOKUP(B153,Auxiliar!$DK$23:$DL$45,2,0)))</f>
        <v/>
      </c>
      <c r="D153" s="24" t="str">
        <f>IF(I153="","",IF(OR('Identificação da EG'!$B$7=0,'Identificação da EG'!$B$7=""),"","Portugal"))</f>
        <v/>
      </c>
      <c r="E153" s="24" t="str">
        <f>IF(I153="","",'Identificação da EG'!$C$7)</f>
        <v/>
      </c>
      <c r="F153" s="24" t="str">
        <f>IF(I153="","",'Identificação da EG'!$E$7)</f>
        <v/>
      </c>
      <c r="G153" s="24" t="str">
        <f t="shared" si="2"/>
        <v/>
      </c>
      <c r="H153" s="24" t="str">
        <f>IF(I153="","",'Identificação da EG'!$D$7)</f>
        <v/>
      </c>
      <c r="I153" s="1" t="str">
        <f>IF(J153="","",'Infraestruturas Tratamento'!$B$1)</f>
        <v/>
      </c>
      <c r="J153" s="1" t="str">
        <v/>
      </c>
      <c r="K153" s="1" t="str">
        <v/>
      </c>
      <c r="L153" s="1" t="str">
        <v/>
      </c>
      <c r="M153" s="1" t="str">
        <v/>
      </c>
      <c r="N153" s="1"/>
      <c r="O153" s="1" t="str">
        <f>IF(J153="","","Capacidade instalação (efetivo)")</f>
        <v/>
      </c>
      <c r="P153" s="1" t="str">
        <f>IF(J153="","","toneladas/ano")</f>
        <v/>
      </c>
      <c r="Q153" s="1" t="str" cm="1">
        <f t="array" ref="Q153">IF(ISBLANK(INDEX('Infraestruturas Tratamento'!$F$7:$M$26,INT((ROWS($A$1:A152)-1)/8)+1,MOD(ROWS($A$1:A152)-1,8)+1)),"",INDEX('Infraestruturas Tratamento'!$F$7:$M$26,INT((ROWS($A$1:A152)-1)/8)+1,MOD(ROWS($A$1:A152)-1,8)+1))</f>
        <v/>
      </c>
      <c r="R153" s="1" t="str">
        <f>IF(OR('Infraestruturas Tratamento'!$C$28="",'Infraestruturas Tratamento'!$C$28="(máximo 300 carateres)",J153=""),"",'Infraestruturas Tratamento'!$C$28)</f>
        <v/>
      </c>
      <c r="S153" s="1"/>
    </row>
    <row r="154" spans="1:19">
      <c r="A154" s="24" t="str">
        <f>IF(I154="","",IF(OR('Identificação da EG'!$B$7=0,'Identificação da EG'!$B$7=""),"",Capa!$C$10))</f>
        <v/>
      </c>
      <c r="B154" s="24" t="str">
        <f>IF(I154="","",IF(OR('Identificação da EG'!$B$7=0,'Identificação da EG'!$B$7=""),"",'Identificação da EG'!$B$7))</f>
        <v/>
      </c>
      <c r="C154" s="24" t="str">
        <f>IF(I154="","",IF(B154="","",VLOOKUP(B154,Auxiliar!$DK$23:$DL$45,2,0)))</f>
        <v/>
      </c>
      <c r="D154" s="24" t="str">
        <f>IF(I154="","",IF(OR('Identificação da EG'!$B$7=0,'Identificação da EG'!$B$7=""),"","Portugal"))</f>
        <v/>
      </c>
      <c r="E154" s="24" t="str">
        <f>IF(I154="","",'Identificação da EG'!$C$7)</f>
        <v/>
      </c>
      <c r="F154" s="24" t="str">
        <f>IF(I154="","",'Identificação da EG'!$E$7)</f>
        <v/>
      </c>
      <c r="G154" s="24" t="str">
        <f t="shared" si="2"/>
        <v/>
      </c>
      <c r="H154" s="24" t="str">
        <f>IF(I154="","",'Identificação da EG'!$D$7)</f>
        <v/>
      </c>
      <c r="I154" s="1" t="str">
        <f>IF(J154="","",'Infraestruturas Tratamento'!$B$1)</f>
        <v/>
      </c>
      <c r="J154" s="1" t="str">
        <v/>
      </c>
      <c r="K154" s="1" t="str">
        <v/>
      </c>
      <c r="L154" s="1" t="str">
        <v/>
      </c>
      <c r="M154" s="1" t="str">
        <v/>
      </c>
      <c r="N154" s="1"/>
      <c r="O154" s="1" t="str">
        <f>IF(J154="","","Capacidade")</f>
        <v/>
      </c>
      <c r="P154" s="1" t="str">
        <f>IF(J154="","","toneladas/hora")</f>
        <v/>
      </c>
      <c r="Q154" s="1" t="str" cm="1">
        <f t="array" ref="Q154">IF(ISBLANK(INDEX('Infraestruturas Tratamento'!$F$7:$M$26,INT((ROWS($A$1:A153)-1)/8)+1,MOD(ROWS($A$1:A153)-1,8)+1)),"",INDEX('Infraestruturas Tratamento'!$F$7:$M$26,INT((ROWS($A$1:A153)-1)/8)+1,MOD(ROWS($A$1:A153)-1,8)+1))</f>
        <v/>
      </c>
      <c r="R154" s="1" t="str">
        <f>IF(OR('Infraestruturas Tratamento'!$C$28="",'Infraestruturas Tratamento'!$C$28="(máximo 300 carateres)",J154=""),"",'Infraestruturas Tratamento'!$C$28)</f>
        <v/>
      </c>
      <c r="S154" s="1"/>
    </row>
    <row r="155" spans="1:19">
      <c r="A155" s="24" t="str">
        <f>IF(I155="","",IF(OR('Identificação da EG'!$B$7=0,'Identificação da EG'!$B$7=""),"",Capa!$C$10))</f>
        <v/>
      </c>
      <c r="B155" s="24" t="str">
        <f>IF(I155="","",IF(OR('Identificação da EG'!$B$7=0,'Identificação da EG'!$B$7=""),"",'Identificação da EG'!$B$7))</f>
        <v/>
      </c>
      <c r="C155" s="24" t="str">
        <f>IF(I155="","",IF(B155="","",VLOOKUP(B155,Auxiliar!$DK$23:$DL$45,2,0)))</f>
        <v/>
      </c>
      <c r="D155" s="24" t="str">
        <f>IF(I155="","",IF(OR('Identificação da EG'!$B$7=0,'Identificação da EG'!$B$7=""),"","Portugal"))</f>
        <v/>
      </c>
      <c r="E155" s="24" t="str">
        <f>IF(I155="","",'Identificação da EG'!$C$7)</f>
        <v/>
      </c>
      <c r="F155" s="24" t="str">
        <f>IF(I155="","",'Identificação da EG'!$E$7)</f>
        <v/>
      </c>
      <c r="G155" s="24" t="str">
        <f t="shared" si="2"/>
        <v/>
      </c>
      <c r="H155" s="24" t="str">
        <f>IF(I155="","",'Identificação da EG'!$D$7)</f>
        <v/>
      </c>
      <c r="I155" s="1" t="str">
        <f>IF(J155="","",'Infraestruturas Tratamento'!$B$1)</f>
        <v/>
      </c>
      <c r="J155" s="1" t="str">
        <v/>
      </c>
      <c r="K155" s="1" t="str">
        <v/>
      </c>
      <c r="L155" s="1" t="str">
        <v/>
      </c>
      <c r="M155" s="1" t="str">
        <v/>
      </c>
      <c r="N155" s="1"/>
      <c r="O155" s="1" t="str">
        <f>IF(J155="","","Horas de trabalho")</f>
        <v/>
      </c>
      <c r="P155" s="1" t="str">
        <f>IF(J155="","","horas/dia")</f>
        <v/>
      </c>
      <c r="Q155" s="1" t="str" cm="1">
        <f t="array" ref="Q155">IF(ISBLANK(INDEX('Infraestruturas Tratamento'!$F$7:$M$26,INT((ROWS($A$1:A154)-1)/8)+1,MOD(ROWS($A$1:A154)-1,8)+1)),"",INDEX('Infraestruturas Tratamento'!$F$7:$M$26,INT((ROWS($A$1:A154)-1)/8)+1,MOD(ROWS($A$1:A154)-1,8)+1))</f>
        <v/>
      </c>
      <c r="R155" s="1" t="str">
        <f>IF(OR('Infraestruturas Tratamento'!$C$28="",'Infraestruturas Tratamento'!$C$28="(máximo 300 carateres)",J155=""),"",'Infraestruturas Tratamento'!$C$28)</f>
        <v/>
      </c>
      <c r="S155" s="1"/>
    </row>
    <row r="156" spans="1:19">
      <c r="A156" s="24" t="str">
        <f>IF(I156="","",IF(OR('Identificação da EG'!$B$7=0,'Identificação da EG'!$B$7=""),"",Capa!$C$10))</f>
        <v/>
      </c>
      <c r="B156" s="24" t="str">
        <f>IF(I156="","",IF(OR('Identificação da EG'!$B$7=0,'Identificação da EG'!$B$7=""),"",'Identificação da EG'!$B$7))</f>
        <v/>
      </c>
      <c r="C156" s="24" t="str">
        <f>IF(I156="","",IF(B156="","",VLOOKUP(B156,Auxiliar!$DK$23:$DL$45,2,0)))</f>
        <v/>
      </c>
      <c r="D156" s="24" t="str">
        <f>IF(I156="","",IF(OR('Identificação da EG'!$B$7=0,'Identificação da EG'!$B$7=""),"","Portugal"))</f>
        <v/>
      </c>
      <c r="E156" s="24" t="str">
        <f>IF(I156="","",'Identificação da EG'!$C$7)</f>
        <v/>
      </c>
      <c r="F156" s="24" t="str">
        <f>IF(I156="","",'Identificação da EG'!$E$7)</f>
        <v/>
      </c>
      <c r="G156" s="24" t="str">
        <f t="shared" si="2"/>
        <v/>
      </c>
      <c r="H156" s="24" t="str">
        <f>IF(I156="","",'Identificação da EG'!$D$7)</f>
        <v/>
      </c>
      <c r="I156" s="1" t="str">
        <f>IF(J156="","",'Infraestruturas Tratamento'!$B$1)</f>
        <v/>
      </c>
      <c r="J156" s="1" t="str">
        <v/>
      </c>
      <c r="K156" s="1" t="str">
        <v/>
      </c>
      <c r="L156" s="1" t="str">
        <v/>
      </c>
      <c r="M156" s="1" t="str">
        <v/>
      </c>
      <c r="N156" s="1"/>
      <c r="O156" s="1" t="str">
        <f>IF(J156="","","Nº turnos (máximo)")</f>
        <v/>
      </c>
      <c r="P156" s="1" t="str">
        <f>IF(J156="","","turnos/dia")</f>
        <v/>
      </c>
      <c r="Q156" s="1" t="str" cm="1">
        <f t="array" ref="Q156">IF(ISBLANK(INDEX('Infraestruturas Tratamento'!$F$7:$M$26,INT((ROWS($A$1:A155)-1)/8)+1,MOD(ROWS($A$1:A155)-1,8)+1)),"",INDEX('Infraestruturas Tratamento'!$F$7:$M$26,INT((ROWS($A$1:A155)-1)/8)+1,MOD(ROWS($A$1:A155)-1,8)+1))</f>
        <v/>
      </c>
      <c r="R156" s="1" t="str">
        <f>IF(OR('Infraestruturas Tratamento'!$C$28="",'Infraestruturas Tratamento'!$C$28="(máximo 300 carateres)",J156=""),"",'Infraestruturas Tratamento'!$C$28)</f>
        <v/>
      </c>
      <c r="S156" s="1"/>
    </row>
    <row r="157" spans="1:19">
      <c r="A157" s="24" t="str">
        <f>IF(I157="","",IF(OR('Identificação da EG'!$B$7=0,'Identificação da EG'!$B$7=""),"",Capa!$C$10))</f>
        <v/>
      </c>
      <c r="B157" s="24" t="str">
        <f>IF(I157="","",IF(OR('Identificação da EG'!$B$7=0,'Identificação da EG'!$B$7=""),"",'Identificação da EG'!$B$7))</f>
        <v/>
      </c>
      <c r="C157" s="24" t="str">
        <f>IF(I157="","",IF(B157="","",VLOOKUP(B157,Auxiliar!$DK$23:$DL$45,2,0)))</f>
        <v/>
      </c>
      <c r="D157" s="24" t="str">
        <f>IF(I157="","",IF(OR('Identificação da EG'!$B$7=0,'Identificação da EG'!$B$7=""),"","Portugal"))</f>
        <v/>
      </c>
      <c r="E157" s="24" t="str">
        <f>IF(I157="","",'Identificação da EG'!$C$7)</f>
        <v/>
      </c>
      <c r="F157" s="24" t="str">
        <f>IF(I157="","",'Identificação da EG'!$E$7)</f>
        <v/>
      </c>
      <c r="G157" s="24" t="str">
        <f t="shared" si="2"/>
        <v/>
      </c>
      <c r="H157" s="24" t="str">
        <f>IF(I157="","",'Identificação da EG'!$D$7)</f>
        <v/>
      </c>
      <c r="I157" s="1" t="str">
        <f>IF(J157="","",'Infraestruturas Tratamento'!$B$1)</f>
        <v/>
      </c>
      <c r="J157" s="1" t="str">
        <v/>
      </c>
      <c r="K157" s="1" t="str">
        <v/>
      </c>
      <c r="L157" s="1" t="str">
        <v/>
      </c>
      <c r="M157" s="1" t="str">
        <v/>
      </c>
      <c r="N157" s="1"/>
      <c r="O157" s="1" t="str">
        <f>IF(J157="","","Nº turnos (efetivo)")</f>
        <v/>
      </c>
      <c r="P157" s="1" t="str">
        <f>IF(J157="","","turnos/dia")</f>
        <v/>
      </c>
      <c r="Q157" s="1" t="str" cm="1">
        <f t="array" ref="Q157">IF(ISBLANK(INDEX('Infraestruturas Tratamento'!$F$7:$M$26,INT((ROWS($A$1:A156)-1)/8)+1,MOD(ROWS($A$1:A156)-1,8)+1)),"",INDEX('Infraestruturas Tratamento'!$F$7:$M$26,INT((ROWS($A$1:A156)-1)/8)+1,MOD(ROWS($A$1:A156)-1,8)+1))</f>
        <v/>
      </c>
      <c r="R157" s="1" t="str">
        <f>IF(OR('Infraestruturas Tratamento'!$C$28="",'Infraestruturas Tratamento'!$C$28="(máximo 300 carateres)",J157=""),"",'Infraestruturas Tratamento'!$C$28)</f>
        <v/>
      </c>
      <c r="S157" s="1"/>
    </row>
    <row r="158" spans="1:19">
      <c r="A158" s="24" t="str">
        <f>IF(I158="","",IF(OR('Identificação da EG'!$B$7=0,'Identificação da EG'!$B$7=""),"",Capa!$C$10))</f>
        <v/>
      </c>
      <c r="B158" s="24" t="str">
        <f>IF(I158="","",IF(OR('Identificação da EG'!$B$7=0,'Identificação da EG'!$B$7=""),"",'Identificação da EG'!$B$7))</f>
        <v/>
      </c>
      <c r="C158" s="24" t="str">
        <f>IF(I158="","",IF(B158="","",VLOOKUP(B158,Auxiliar!$DK$23:$DL$45,2,0)))</f>
        <v/>
      </c>
      <c r="D158" s="24" t="str">
        <f>IF(I158="","",IF(OR('Identificação da EG'!$B$7=0,'Identificação da EG'!$B$7=""),"","Portugal"))</f>
        <v/>
      </c>
      <c r="E158" s="24" t="str">
        <f>IF(I158="","",'Identificação da EG'!$C$7)</f>
        <v/>
      </c>
      <c r="F158" s="24" t="str">
        <f>IF(I158="","",'Identificação da EG'!$E$7)</f>
        <v/>
      </c>
      <c r="G158" s="24" t="str">
        <f t="shared" si="2"/>
        <v/>
      </c>
      <c r="H158" s="24" t="str">
        <f>IF(I158="","",'Identificação da EG'!$D$7)</f>
        <v/>
      </c>
      <c r="I158" s="1" t="str">
        <f>IF(J158="","",'Infraestruturas Tratamento'!$B$1)</f>
        <v/>
      </c>
      <c r="J158" s="1" t="str">
        <v/>
      </c>
      <c r="K158" s="1" t="str">
        <v/>
      </c>
      <c r="L158" s="1" t="str">
        <v/>
      </c>
      <c r="M158" s="1" t="str">
        <v/>
      </c>
      <c r="N158" s="1"/>
      <c r="O158" s="1" t="str">
        <f>IF(J158="","","Nº dias de trabalho (máximo)")</f>
        <v/>
      </c>
      <c r="P158" s="1" t="str">
        <f>IF(J158="","","dias/ano")</f>
        <v/>
      </c>
      <c r="Q158" s="1" t="str" cm="1">
        <f t="array" ref="Q158">IF(ISBLANK(INDEX('Infraestruturas Tratamento'!$F$7:$M$26,INT((ROWS($A$1:A157)-1)/8)+1,MOD(ROWS($A$1:A157)-1,8)+1)),"",INDEX('Infraestruturas Tratamento'!$F$7:$M$26,INT((ROWS($A$1:A157)-1)/8)+1,MOD(ROWS($A$1:A157)-1,8)+1))</f>
        <v/>
      </c>
      <c r="R158" s="1" t="str">
        <f>IF(OR('Infraestruturas Tratamento'!$C$28="",'Infraestruturas Tratamento'!$C$28="(máximo 300 carateres)",J158=""),"",'Infraestruturas Tratamento'!$C$28)</f>
        <v/>
      </c>
      <c r="S158" s="1"/>
    </row>
    <row r="159" spans="1:19">
      <c r="A159" s="24" t="str">
        <f>IF(I159="","",IF(OR('Identificação da EG'!$B$7=0,'Identificação da EG'!$B$7=""),"",Capa!$C$10))</f>
        <v/>
      </c>
      <c r="B159" s="24" t="str">
        <f>IF(I159="","",IF(OR('Identificação da EG'!$B$7=0,'Identificação da EG'!$B$7=""),"",'Identificação da EG'!$B$7))</f>
        <v/>
      </c>
      <c r="C159" s="24" t="str">
        <f>IF(I159="","",IF(B159="","",VLOOKUP(B159,Auxiliar!$DK$23:$DL$45,2,0)))</f>
        <v/>
      </c>
      <c r="D159" s="24" t="str">
        <f>IF(I159="","",IF(OR('Identificação da EG'!$B$7=0,'Identificação da EG'!$B$7=""),"","Portugal"))</f>
        <v/>
      </c>
      <c r="E159" s="24" t="str">
        <f>IF(I159="","",'Identificação da EG'!$C$7)</f>
        <v/>
      </c>
      <c r="F159" s="24" t="str">
        <f>IF(I159="","",'Identificação da EG'!$E$7)</f>
        <v/>
      </c>
      <c r="G159" s="24" t="str">
        <f t="shared" si="2"/>
        <v/>
      </c>
      <c r="H159" s="24" t="str">
        <f>IF(I159="","",'Identificação da EG'!$D$7)</f>
        <v/>
      </c>
      <c r="I159" s="1" t="str">
        <f>IF(J159="","",'Infraestruturas Tratamento'!$B$1)</f>
        <v/>
      </c>
      <c r="J159" s="1" t="str">
        <v/>
      </c>
      <c r="K159" s="1" t="str">
        <v/>
      </c>
      <c r="L159" s="1" t="str">
        <v/>
      </c>
      <c r="M159" s="1" t="str">
        <v/>
      </c>
      <c r="N159" s="1"/>
      <c r="O159" s="1" t="str">
        <f>IF(J159="","","Nº dias de trabalho (efetivo)")</f>
        <v/>
      </c>
      <c r="P159" s="1" t="str">
        <f>IF(J159="","","dias/ano")</f>
        <v/>
      </c>
      <c r="Q159" s="1" t="str" cm="1">
        <f t="array" ref="Q159">IF(ISBLANK(INDEX('Infraestruturas Tratamento'!$F$7:$M$26,INT((ROWS($A$1:A158)-1)/8)+1,MOD(ROWS($A$1:A158)-1,8)+1)),"",INDEX('Infraestruturas Tratamento'!$F$7:$M$26,INT((ROWS($A$1:A158)-1)/8)+1,MOD(ROWS($A$1:A158)-1,8)+1))</f>
        <v/>
      </c>
      <c r="R159" s="1" t="str">
        <f>IF(OR('Infraestruturas Tratamento'!$C$28="",'Infraestruturas Tratamento'!$C$28="(máximo 300 carateres)",J159=""),"",'Infraestruturas Tratamento'!$C$28)</f>
        <v/>
      </c>
      <c r="S159" s="1"/>
    </row>
    <row r="160" spans="1:19">
      <c r="A160" s="24" t="str">
        <f>IF(I160="","",IF(OR('Identificação da EG'!$B$7=0,'Identificação da EG'!$B$7=""),"",Capa!$C$10))</f>
        <v/>
      </c>
      <c r="B160" s="24" t="str">
        <f>IF(I160="","",IF(OR('Identificação da EG'!$B$7=0,'Identificação da EG'!$B$7=""),"",'Identificação da EG'!$B$7))</f>
        <v/>
      </c>
      <c r="C160" s="24" t="str">
        <f>IF(I160="","",IF(B160="","",VLOOKUP(B160,Auxiliar!$DK$23:$DL$45,2,0)))</f>
        <v/>
      </c>
      <c r="D160" s="24" t="str">
        <f>IF(I160="","",IF(OR('Identificação da EG'!$B$7=0,'Identificação da EG'!$B$7=""),"","Portugal"))</f>
        <v/>
      </c>
      <c r="E160" s="24" t="str">
        <f>IF(I160="","",'Identificação da EG'!$C$7)</f>
        <v/>
      </c>
      <c r="F160" s="24" t="str">
        <f>IF(I160="","",'Identificação da EG'!$E$7)</f>
        <v/>
      </c>
      <c r="G160" s="24" t="str">
        <f t="shared" si="2"/>
        <v/>
      </c>
      <c r="H160" s="24" t="str">
        <f>IF(I160="","",'Identificação da EG'!$D$7)</f>
        <v/>
      </c>
      <c r="I160" s="1" t="str">
        <f>IF(J160="","",'Infraestruturas Tratamento'!$B$1)</f>
        <v/>
      </c>
      <c r="J160" s="1" t="str">
        <v/>
      </c>
      <c r="K160" s="1" t="str">
        <v/>
      </c>
      <c r="L160" s="1" t="str">
        <v/>
      </c>
      <c r="M160" s="1" t="str">
        <v/>
      </c>
      <c r="N160" s="1"/>
      <c r="O160" s="1" t="str">
        <f>IF(J160="","","Capacidade instalação (máximo)")</f>
        <v/>
      </c>
      <c r="P160" s="1" t="str">
        <f>IF(J160="","","toneladas/ano")</f>
        <v/>
      </c>
      <c r="Q160" s="1" t="str" cm="1">
        <f t="array" ref="Q160">IF(ISBLANK(INDEX('Infraestruturas Tratamento'!$F$7:$M$26,INT((ROWS($A$1:A159)-1)/8)+1,MOD(ROWS($A$1:A159)-1,8)+1)),"",INDEX('Infraestruturas Tratamento'!$F$7:$M$26,INT((ROWS($A$1:A159)-1)/8)+1,MOD(ROWS($A$1:A159)-1,8)+1))</f>
        <v/>
      </c>
      <c r="R160" s="1" t="str">
        <f>IF(OR('Infraestruturas Tratamento'!$C$28="",'Infraestruturas Tratamento'!$C$28="(máximo 300 carateres)",J160=""),"",'Infraestruturas Tratamento'!$C$28)</f>
        <v/>
      </c>
      <c r="S160" s="1"/>
    </row>
    <row r="161" spans="1:19">
      <c r="A161" s="24" t="str">
        <f>IF(I161="","",IF(OR('Identificação da EG'!$B$7=0,'Identificação da EG'!$B$7=""),"",Capa!$C$10))</f>
        <v/>
      </c>
      <c r="B161" s="24" t="str">
        <f>IF(I161="","",IF(OR('Identificação da EG'!$B$7=0,'Identificação da EG'!$B$7=""),"",'Identificação da EG'!$B$7))</f>
        <v/>
      </c>
      <c r="C161" s="24" t="str">
        <f>IF(I161="","",IF(B161="","",VLOOKUP(B161,Auxiliar!$DK$23:$DL$45,2,0)))</f>
        <v/>
      </c>
      <c r="D161" s="24" t="str">
        <f>IF(I161="","",IF(OR('Identificação da EG'!$B$7=0,'Identificação da EG'!$B$7=""),"","Portugal"))</f>
        <v/>
      </c>
      <c r="E161" s="24" t="str">
        <f>IF(I161="","",'Identificação da EG'!$C$7)</f>
        <v/>
      </c>
      <c r="F161" s="24" t="str">
        <f>IF(I161="","",'Identificação da EG'!$E$7)</f>
        <v/>
      </c>
      <c r="G161" s="24" t="str">
        <f t="shared" si="2"/>
        <v/>
      </c>
      <c r="H161" s="24" t="str">
        <f>IF(I161="","",'Identificação da EG'!$D$7)</f>
        <v/>
      </c>
      <c r="I161" s="1" t="str">
        <f>IF(J161="","",'Infraestruturas Tratamento'!$B$1)</f>
        <v/>
      </c>
      <c r="J161" s="1" t="str">
        <v/>
      </c>
      <c r="K161" s="1" t="str">
        <v/>
      </c>
      <c r="L161" s="1" t="str">
        <v/>
      </c>
      <c r="M161" s="1" t="str">
        <v/>
      </c>
      <c r="N161" s="1"/>
      <c r="O161" s="1" t="str">
        <f>IF(J161="","","Capacidade instalação (efetivo)")</f>
        <v/>
      </c>
      <c r="P161" s="1" t="str">
        <f>IF(J161="","","toneladas/ano")</f>
        <v/>
      </c>
      <c r="Q161" s="1" t="str" cm="1">
        <f t="array" ref="Q161">IF(ISBLANK(INDEX('Infraestruturas Tratamento'!$F$7:$M$26,INT((ROWS($A$1:A160)-1)/8)+1,MOD(ROWS($A$1:A160)-1,8)+1)),"",INDEX('Infraestruturas Tratamento'!$F$7:$M$26,INT((ROWS($A$1:A160)-1)/8)+1,MOD(ROWS($A$1:A160)-1,8)+1))</f>
        <v/>
      </c>
      <c r="R161" s="1" t="str">
        <f>IF(OR('Infraestruturas Tratamento'!$C$28="",'Infraestruturas Tratamento'!$C$28="(máximo 300 carateres)",J161=""),"",'Infraestruturas Tratamento'!$C$28)</f>
        <v/>
      </c>
      <c r="S161" s="1"/>
    </row>
    <row r="162" spans="1:19">
      <c r="A162" s="24" t="str">
        <f>IF(I162="","",IF(OR('Identificação da EG'!$B$7=0,'Identificação da EG'!$B$7=""),"",Capa!$C$10))</f>
        <v/>
      </c>
      <c r="B162" s="24" t="str">
        <f>IF(I162="","",IF(OR('Identificação da EG'!$B$7=0,'Identificação da EG'!$B$7=""),"",'Identificação da EG'!$B$7))</f>
        <v/>
      </c>
      <c r="C162" s="24" t="str">
        <f>IF(I162="","",IF(B162="","",VLOOKUP(B162,Auxiliar!$DK$23:$DL$45,2,0)))</f>
        <v/>
      </c>
      <c r="D162" s="24" t="str">
        <f>IF(I162="","",IF(OR('Identificação da EG'!$B$7=0,'Identificação da EG'!$B$7=""),"","Portugal"))</f>
        <v/>
      </c>
      <c r="E162" s="24" t="str">
        <f>IF(I162="","",'Identificação da EG'!$C$7)</f>
        <v/>
      </c>
      <c r="F162" s="24" t="str">
        <f>IF(I162="","",'Identificação da EG'!$E$7)</f>
        <v/>
      </c>
      <c r="G162" s="24" t="str">
        <f t="shared" si="2"/>
        <v/>
      </c>
      <c r="H162" s="24" t="str">
        <f>IF(I162="","",'Identificação da EG'!$D$7)</f>
        <v/>
      </c>
      <c r="I162" s="28" t="str">
        <f>IF(J162="","",'Infraestruturas Tratamento'!$B$31)</f>
        <v/>
      </c>
      <c r="J162" s="1" t="str" cm="1">
        <f t="array" ref="J162:J341">IF((INDEX($Q$162:$Q$341,_xlfn.SEQUENCE(ROWS('Infraestruturas Tratamento'!B37:B56)*9,1,1,1))="")+(INDEX('Infraestruturas Tratamento'!B37:B56,INT((_xlfn.SEQUENCE(ROWS('Infraestruturas Tratamento'!B37:B56)*9,1,1,1)-1)/9)+1)=0),"",INDEX('Infraestruturas Tratamento'!B37:B56,INT((_xlfn.SEQUENCE(ROWS('Infraestruturas Tratamento'!B37:B56)*9,1,1,1)-1)/9)+1))</f>
        <v/>
      </c>
      <c r="K162" s="1" t="str" cm="1">
        <f t="array" ref="K162:K341">IF((INDEX($Q$162:$Q$341,_xlfn.SEQUENCE(ROWS('Infraestruturas Tratamento'!C37:C56)*9,1,1,1))="")+(INDEX('Infraestruturas Tratamento'!C37:C56,INT((_xlfn.SEQUENCE(ROWS('Infraestruturas Tratamento'!C37:C56)*9,1,1,1)-1)/9)+1)=0),"",INDEX('Infraestruturas Tratamento'!C37:C56,INT((_xlfn.SEQUENCE(ROWS('Infraestruturas Tratamento'!C37:C56)*9,1,1,1)-1)/9)+1))</f>
        <v/>
      </c>
      <c r="L162" s="1" t="str" cm="1">
        <f t="array" ref="L162:L341">IF((INDEX($Q$162:$Q$341,_xlfn.SEQUENCE(ROWS('Infraestruturas Tratamento'!E37:E56)*9,1,1,1))="")+(INDEX('Infraestruturas Tratamento'!E37:E56,INT((_xlfn.SEQUENCE(ROWS('Infraestruturas Tratamento'!E37:E56)*9,1,1,1)-1)/9)+1)=0),"",INDEX('Infraestruturas Tratamento'!E37:E56,INT((_xlfn.SEQUENCE(ROWS('Infraestruturas Tratamento'!E37:E56)*9,1,1,1)-1)/9)+1))</f>
        <v/>
      </c>
      <c r="M162" s="1" t="str" cm="1">
        <f t="array" ref="M162:M341">IF((INDEX($Q$162:$Q$341,_xlfn.SEQUENCE(ROWS('Infraestruturas Tratamento'!D37:D56)*9,1,1,1))="")+(INDEX('Infraestruturas Tratamento'!D37:D56,INT((_xlfn.SEQUENCE(ROWS('Infraestruturas Tratamento'!D37:D56)*9,1,1,1)-1)/9)+1)=0),"",INDEX('Infraestruturas Tratamento'!D37:D56,INT((_xlfn.SEQUENCE(ROWS('Infraestruturas Tratamento'!D37:D56)*9,1,1,1)-1)/9)+1))</f>
        <v/>
      </c>
      <c r="N162" s="1"/>
      <c r="O162" s="1" t="str">
        <f>IF(Q162="","","Capacidade digestor")</f>
        <v/>
      </c>
      <c r="P162" s="1" t="str">
        <f>IF(Q162="","","toneladas/ano")</f>
        <v/>
      </c>
      <c r="Q162" s="1" t="str" cm="1">
        <f t="array" ref="Q162">IF(ISBLANK(INDEX('Infraestruturas Tratamento'!$F$37:$N$56,INT((ROWS($A$1:A1)-1)/9)+1,MOD(ROWS($A$1:A1)-1,9)+1)),"",INDEX('Infraestruturas Tratamento'!$F$37:$N$56,INT((ROWS($A$1:A1)-1)/9)+1,MOD(ROWS($A$1:A1)-1,9)+1))</f>
        <v/>
      </c>
      <c r="R162" s="1" t="str">
        <f>IF(OR('Infraestruturas Tratamento'!$C$59="",'Infraestruturas Tratamento'!$C$59="(máximo 300 carateres)",J162=""),"",'Infraestruturas Tratamento'!$C$59)</f>
        <v/>
      </c>
      <c r="S162" s="1" t="str">
        <f>IF(OR('Infraestruturas Tratamento'!$C$58="",'Infraestruturas Tratamento'!$C$58="(máximo 1000 carateres)",J162=""),"",'Infraestruturas Tratamento'!$C$58)</f>
        <v/>
      </c>
    </row>
    <row r="163" spans="1:19">
      <c r="A163" s="24" t="str">
        <f>IF(I163="","",IF(OR('Identificação da EG'!$B$7=0,'Identificação da EG'!$B$7=""),"",Capa!$C$10))</f>
        <v/>
      </c>
      <c r="B163" s="24" t="str">
        <f>IF(I163="","",IF(OR('Identificação da EG'!$B$7=0,'Identificação da EG'!$B$7=""),"",'Identificação da EG'!$B$7))</f>
        <v/>
      </c>
      <c r="C163" s="24" t="str">
        <f>IF(I163="","",IF(B163="","",VLOOKUP(B163,Auxiliar!$DK$23:$DL$45,2,0)))</f>
        <v/>
      </c>
      <c r="D163" s="24" t="str">
        <f>IF(I163="","",IF(OR('Identificação da EG'!$B$7=0,'Identificação da EG'!$B$7=""),"","Portugal"))</f>
        <v/>
      </c>
      <c r="E163" s="24" t="str">
        <f>IF(I163="","",'Identificação da EG'!$C$7)</f>
        <v/>
      </c>
      <c r="F163" s="24" t="str">
        <f>IF(I163="","",'Identificação da EG'!$E$7)</f>
        <v/>
      </c>
      <c r="G163" s="24" t="str">
        <f t="shared" si="2"/>
        <v/>
      </c>
      <c r="H163" s="24" t="str">
        <f>IF(I163="","",'Identificação da EG'!$D$7)</f>
        <v/>
      </c>
      <c r="I163" s="28" t="str">
        <f>IF(J163="","",'Infraestruturas Tratamento'!$B$31)</f>
        <v/>
      </c>
      <c r="J163" s="1" t="str">
        <v/>
      </c>
      <c r="K163" s="1" t="str">
        <v/>
      </c>
      <c r="L163" s="1" t="str">
        <v/>
      </c>
      <c r="M163" s="1" t="str">
        <v/>
      </c>
      <c r="N163" s="1"/>
      <c r="O163" s="1" t="str">
        <f>IF(Q163="","","Nº de túneis total")</f>
        <v/>
      </c>
      <c r="P163" s="1" t="str">
        <f>IF(Q163="","","nº")</f>
        <v/>
      </c>
      <c r="Q163" s="1" t="str" cm="1">
        <f t="array" ref="Q163">IF(ISBLANK(INDEX('Infraestruturas Tratamento'!$F$37:$N$56,INT((ROWS($A$1:A2)-1)/9)+1,MOD(ROWS($A$1:A2)-1,9)+1)),"",INDEX('Infraestruturas Tratamento'!$F$37:$N$56,INT((ROWS($A$1:A2)-1)/9)+1,MOD(ROWS($A$1:A2)-1,9)+1))</f>
        <v/>
      </c>
      <c r="R163" s="1" t="str">
        <f>IF(OR('Infraestruturas Tratamento'!$C$59="",'Infraestruturas Tratamento'!$C$59="(máximo 300 carateres)",J163=""),"",'Infraestruturas Tratamento'!$C$59)</f>
        <v/>
      </c>
      <c r="S163" s="1" t="str">
        <f>IF(OR('Infraestruturas Tratamento'!$C$58="",'Infraestruturas Tratamento'!$C$58="(máximo 1000 carateres)",J163=""),"",'Infraestruturas Tratamento'!$C$58)</f>
        <v/>
      </c>
    </row>
    <row r="164" spans="1:19">
      <c r="A164" s="24" t="str">
        <f>IF(I164="","",IF(OR('Identificação da EG'!$B$7=0,'Identificação da EG'!$B$7=""),"",Capa!$C$10))</f>
        <v/>
      </c>
      <c r="B164" s="24" t="str">
        <f>IF(I164="","",IF(OR('Identificação da EG'!$B$7=0,'Identificação da EG'!$B$7=""),"",'Identificação da EG'!$B$7))</f>
        <v/>
      </c>
      <c r="C164" s="24" t="str">
        <f>IF(I164="","",IF(B164="","",VLOOKUP(B164,Auxiliar!$DK$23:$DL$45,2,0)))</f>
        <v/>
      </c>
      <c r="D164" s="24" t="str">
        <f>IF(I164="","",IF(OR('Identificação da EG'!$B$7=0,'Identificação da EG'!$B$7=""),"","Portugal"))</f>
        <v/>
      </c>
      <c r="E164" s="24" t="str">
        <f>IF(I164="","",'Identificação da EG'!$C$7)</f>
        <v/>
      </c>
      <c r="F164" s="24" t="str">
        <f>IF(I164="","",'Identificação da EG'!$E$7)</f>
        <v/>
      </c>
      <c r="G164" s="24" t="str">
        <f t="shared" si="2"/>
        <v/>
      </c>
      <c r="H164" s="24" t="str">
        <f>IF(I164="","",'Identificação da EG'!$D$7)</f>
        <v/>
      </c>
      <c r="I164" s="28" t="str">
        <f>IF(J164="","",'Infraestruturas Tratamento'!$B$31)</f>
        <v/>
      </c>
      <c r="J164" s="1" t="str">
        <v/>
      </c>
      <c r="K164" s="1" t="str">
        <v/>
      </c>
      <c r="L164" s="1" t="str">
        <v/>
      </c>
      <c r="M164" s="1" t="str">
        <v/>
      </c>
      <c r="N164" s="1"/>
      <c r="O164" s="1" t="str">
        <f>IF(Q164="","","Nº de túneis em utilização")</f>
        <v/>
      </c>
      <c r="P164" s="1" t="str">
        <f>IF(Q164="","","nº")</f>
        <v/>
      </c>
      <c r="Q164" s="1" t="str" cm="1">
        <f t="array" ref="Q164">IF(ISBLANK(INDEX('Infraestruturas Tratamento'!$F$37:$N$56,INT((ROWS($A$1:A3)-1)/9)+1,MOD(ROWS($A$1:A3)-1,9)+1)),"",INDEX('Infraestruturas Tratamento'!$F$37:$N$56,INT((ROWS($A$1:A3)-1)/9)+1,MOD(ROWS($A$1:A3)-1,9)+1))</f>
        <v/>
      </c>
      <c r="R164" s="1" t="str">
        <f>IF(OR('Infraestruturas Tratamento'!$C$59="",'Infraestruturas Tratamento'!$C$59="(máximo 300 carateres)",J164=""),"",'Infraestruturas Tratamento'!$C$59)</f>
        <v/>
      </c>
      <c r="S164" s="1" t="str">
        <f>IF(OR('Infraestruturas Tratamento'!$C$58="",'Infraestruturas Tratamento'!$C$58="(máximo 1000 carateres)",J164=""),"",'Infraestruturas Tratamento'!$C$58)</f>
        <v/>
      </c>
    </row>
    <row r="165" spans="1:19">
      <c r="A165" s="24" t="str">
        <f>IF(I165="","",IF(OR('Identificação da EG'!$B$7=0,'Identificação da EG'!$B$7=""),"",Capa!$C$10))</f>
        <v/>
      </c>
      <c r="B165" s="24" t="str">
        <f>IF(I165="","",IF(OR('Identificação da EG'!$B$7=0,'Identificação da EG'!$B$7=""),"",'Identificação da EG'!$B$7))</f>
        <v/>
      </c>
      <c r="C165" s="24" t="str">
        <f>IF(I165="","",IF(B165="","",VLOOKUP(B165,Auxiliar!$DK$23:$DL$45,2,0)))</f>
        <v/>
      </c>
      <c r="D165" s="24" t="str">
        <f>IF(I165="","",IF(OR('Identificação da EG'!$B$7=0,'Identificação da EG'!$B$7=""),"","Portugal"))</f>
        <v/>
      </c>
      <c r="E165" s="24" t="str">
        <f>IF(I165="","",'Identificação da EG'!$C$7)</f>
        <v/>
      </c>
      <c r="F165" s="24" t="str">
        <f>IF(I165="","",'Identificação da EG'!$E$7)</f>
        <v/>
      </c>
      <c r="G165" s="24" t="str">
        <f t="shared" si="2"/>
        <v/>
      </c>
      <c r="H165" s="24" t="str">
        <f>IF(I165="","",'Identificação da EG'!$D$7)</f>
        <v/>
      </c>
      <c r="I165" s="28" t="str">
        <f>IF(J165="","",'Infraestruturas Tratamento'!$B$31)</f>
        <v/>
      </c>
      <c r="J165" s="1" t="str">
        <v/>
      </c>
      <c r="K165" s="1" t="str">
        <v/>
      </c>
      <c r="L165" s="1" t="str">
        <v/>
      </c>
      <c r="M165" s="1" t="str">
        <v/>
      </c>
      <c r="N165" s="1"/>
      <c r="O165" s="1" t="str">
        <f>IF(Q165="","","Capacidade total")</f>
        <v/>
      </c>
      <c r="P165" s="1" t="str">
        <f>IF(Q165="","","toneladas/ano")</f>
        <v/>
      </c>
      <c r="Q165" s="1" t="str" cm="1">
        <f t="array" ref="Q165">IF(ISBLANK(INDEX('Infraestruturas Tratamento'!$F$37:$N$56,INT((ROWS($A$1:A4)-1)/9)+1,MOD(ROWS($A$1:A4)-1,9)+1)),"",INDEX('Infraestruturas Tratamento'!$F$37:$N$56,INT((ROWS($A$1:A4)-1)/9)+1,MOD(ROWS($A$1:A4)-1,9)+1))</f>
        <v/>
      </c>
      <c r="R165" s="1" t="str">
        <f>IF(OR('Infraestruturas Tratamento'!$C$59="",'Infraestruturas Tratamento'!$C$59="(máximo 300 carateres)",J165=""),"",'Infraestruturas Tratamento'!$C$59)</f>
        <v/>
      </c>
      <c r="S165" s="1" t="str">
        <f>IF(OR('Infraestruturas Tratamento'!$C$58="",'Infraestruturas Tratamento'!$C$58="(máximo 1000 carateres)",J165=""),"",'Infraestruturas Tratamento'!$C$58)</f>
        <v/>
      </c>
    </row>
    <row r="166" spans="1:19">
      <c r="A166" s="24" t="str">
        <f>IF(I166="","",IF(OR('Identificação da EG'!$B$7=0,'Identificação da EG'!$B$7=""),"",Capa!$C$10))</f>
        <v/>
      </c>
      <c r="B166" s="24" t="str">
        <f>IF(I166="","",IF(OR('Identificação da EG'!$B$7=0,'Identificação da EG'!$B$7=""),"",'Identificação da EG'!$B$7))</f>
        <v/>
      </c>
      <c r="C166" s="24" t="str">
        <f>IF(I166="","",IF(B166="","",VLOOKUP(B166,Auxiliar!$DK$23:$DL$45,2,0)))</f>
        <v/>
      </c>
      <c r="D166" s="24" t="str">
        <f>IF(I166="","",IF(OR('Identificação da EG'!$B$7=0,'Identificação da EG'!$B$7=""),"","Portugal"))</f>
        <v/>
      </c>
      <c r="E166" s="24" t="str">
        <f>IF(I166="","",'Identificação da EG'!$C$7)</f>
        <v/>
      </c>
      <c r="F166" s="24" t="str">
        <f>IF(I166="","",'Identificação da EG'!$E$7)</f>
        <v/>
      </c>
      <c r="G166" s="24" t="str">
        <f t="shared" si="2"/>
        <v/>
      </c>
      <c r="H166" s="24" t="str">
        <f>IF(I166="","",'Identificação da EG'!$D$7)</f>
        <v/>
      </c>
      <c r="I166" s="28" t="str">
        <f>IF(J166="","",'Infraestruturas Tratamento'!$B$31)</f>
        <v/>
      </c>
      <c r="J166" s="1" t="str">
        <v/>
      </c>
      <c r="K166" s="1" t="str">
        <v/>
      </c>
      <c r="L166" s="1" t="str">
        <v/>
      </c>
      <c r="M166" s="1" t="str">
        <v/>
      </c>
      <c r="N166" s="1"/>
      <c r="O166" s="1" t="str">
        <f>IF(Q166="","","Capacidade utilizada")</f>
        <v/>
      </c>
      <c r="P166" s="1" t="str">
        <f>IF(Q166="","","toneladas/ano")</f>
        <v/>
      </c>
      <c r="Q166" s="1" t="str" cm="1">
        <f t="array" ref="Q166">IF(ISBLANK(INDEX('Infraestruturas Tratamento'!$F$37:$N$56,INT((ROWS($A$1:A5)-1)/9)+1,MOD(ROWS($A$1:A5)-1,9)+1)),"",INDEX('Infraestruturas Tratamento'!$F$37:$N$56,INT((ROWS($A$1:A5)-1)/9)+1,MOD(ROWS($A$1:A5)-1,9)+1))</f>
        <v/>
      </c>
      <c r="R166" s="1" t="str">
        <f>IF(OR('Infraestruturas Tratamento'!$C$59="",'Infraestruturas Tratamento'!$C$59="(máximo 300 carateres)",J166=""),"",'Infraestruturas Tratamento'!$C$59)</f>
        <v/>
      </c>
      <c r="S166" s="1" t="str">
        <f>IF(OR('Infraestruturas Tratamento'!$C$58="",'Infraestruturas Tratamento'!$C$58="(máximo 1000 carateres)",J166=""),"",'Infraestruturas Tratamento'!$C$58)</f>
        <v/>
      </c>
    </row>
    <row r="167" spans="1:19">
      <c r="A167" s="24" t="str">
        <f>IF(I167="","",IF(OR('Identificação da EG'!$B$7=0,'Identificação da EG'!$B$7=""),"",Capa!$C$10))</f>
        <v/>
      </c>
      <c r="B167" s="24" t="str">
        <f>IF(I167="","",IF(OR('Identificação da EG'!$B$7=0,'Identificação da EG'!$B$7=""),"",'Identificação da EG'!$B$7))</f>
        <v/>
      </c>
      <c r="C167" s="24" t="str">
        <f>IF(I167="","",IF(B167="","",VLOOKUP(B167,Auxiliar!$DK$23:$DL$45,2,0)))</f>
        <v/>
      </c>
      <c r="D167" s="24" t="str">
        <f>IF(I167="","",IF(OR('Identificação da EG'!$B$7=0,'Identificação da EG'!$B$7=""),"","Portugal"))</f>
        <v/>
      </c>
      <c r="E167" s="24" t="str">
        <f>IF(I167="","",'Identificação da EG'!$C$7)</f>
        <v/>
      </c>
      <c r="F167" s="24" t="str">
        <f>IF(I167="","",'Identificação da EG'!$E$7)</f>
        <v/>
      </c>
      <c r="G167" s="24" t="str">
        <f t="shared" si="2"/>
        <v/>
      </c>
      <c r="H167" s="24" t="str">
        <f>IF(I167="","",'Identificação da EG'!$D$7)</f>
        <v/>
      </c>
      <c r="I167" s="28" t="str">
        <f>IF(J167="","",'Infraestruturas Tratamento'!$B$31)</f>
        <v/>
      </c>
      <c r="J167" s="1" t="str">
        <v/>
      </c>
      <c r="K167" s="1" t="str">
        <v/>
      </c>
      <c r="L167" s="1" t="str">
        <v/>
      </c>
      <c r="M167" s="1" t="str">
        <v/>
      </c>
      <c r="N167" s="1"/>
      <c r="O167" s="1" t="str">
        <f>IF(Q167="","","Área total do parque")</f>
        <v/>
      </c>
      <c r="P167" s="1" t="str">
        <f>IF(Q167="","","m2")</f>
        <v/>
      </c>
      <c r="Q167" s="1" t="str" cm="1">
        <f t="array" ref="Q167">IF(ISBLANK(INDEX('Infraestruturas Tratamento'!$F$37:$N$56,INT((ROWS($A$1:A6)-1)/9)+1,MOD(ROWS($A$1:A6)-1,9)+1)),"",INDEX('Infraestruturas Tratamento'!$F$37:$N$56,INT((ROWS($A$1:A6)-1)/9)+1,MOD(ROWS($A$1:A6)-1,9)+1))</f>
        <v/>
      </c>
      <c r="R167" s="1" t="str">
        <f>IF(OR('Infraestruturas Tratamento'!$C$59="",'Infraestruturas Tratamento'!$C$59="(máximo 300 carateres)",J167=""),"",'Infraestruturas Tratamento'!$C$59)</f>
        <v/>
      </c>
      <c r="S167" s="1" t="str">
        <f>IF(OR('Infraestruturas Tratamento'!$C$58="",'Infraestruturas Tratamento'!$C$58="(máximo 1000 carateres)",J167=""),"",'Infraestruturas Tratamento'!$C$58)</f>
        <v/>
      </c>
    </row>
    <row r="168" spans="1:19">
      <c r="A168" s="24" t="str">
        <f>IF(I168="","",IF(OR('Identificação da EG'!$B$7=0,'Identificação da EG'!$B$7=""),"",Capa!$C$10))</f>
        <v/>
      </c>
      <c r="B168" s="24" t="str">
        <f>IF(I168="","",IF(OR('Identificação da EG'!$B$7=0,'Identificação da EG'!$B$7=""),"",'Identificação da EG'!$B$7))</f>
        <v/>
      </c>
      <c r="C168" s="24" t="str">
        <f>IF(I168="","",IF(B168="","",VLOOKUP(B168,Auxiliar!$DK$23:$DL$45,2,0)))</f>
        <v/>
      </c>
      <c r="D168" s="24" t="str">
        <f>IF(I168="","",IF(OR('Identificação da EG'!$B$7=0,'Identificação da EG'!$B$7=""),"","Portugal"))</f>
        <v/>
      </c>
      <c r="E168" s="24" t="str">
        <f>IF(I168="","",'Identificação da EG'!$C$7)</f>
        <v/>
      </c>
      <c r="F168" s="24" t="str">
        <f>IF(I168="","",'Identificação da EG'!$E$7)</f>
        <v/>
      </c>
      <c r="G168" s="24" t="str">
        <f t="shared" si="2"/>
        <v/>
      </c>
      <c r="H168" s="24" t="str">
        <f>IF(I168="","",'Identificação da EG'!$D$7)</f>
        <v/>
      </c>
      <c r="I168" s="28" t="str">
        <f>IF(J168="","",'Infraestruturas Tratamento'!$B$31)</f>
        <v/>
      </c>
      <c r="J168" s="1" t="str">
        <v/>
      </c>
      <c r="K168" s="1" t="str">
        <v/>
      </c>
      <c r="L168" s="1" t="str">
        <v/>
      </c>
      <c r="M168" s="1" t="str">
        <v/>
      </c>
      <c r="N168" s="1"/>
      <c r="O168" s="1" t="str">
        <f>IF(Q168="","","Área do parque em utilização")</f>
        <v/>
      </c>
      <c r="P168" s="1" t="str">
        <f>IF(Q168="","","m2")</f>
        <v/>
      </c>
      <c r="Q168" s="1" t="str" cm="1">
        <f t="array" ref="Q168">IF(ISBLANK(INDEX('Infraestruturas Tratamento'!$F$37:$N$56,INT((ROWS($A$1:A7)-1)/9)+1,MOD(ROWS($A$1:A7)-1,9)+1)),"",INDEX('Infraestruturas Tratamento'!$F$37:$N$56,INT((ROWS($A$1:A7)-1)/9)+1,MOD(ROWS($A$1:A7)-1,9)+1))</f>
        <v/>
      </c>
      <c r="R168" s="1" t="str">
        <f>IF(OR('Infraestruturas Tratamento'!$C$59="",'Infraestruturas Tratamento'!$C$59="(máximo 300 carateres)",J168=""),"",'Infraestruturas Tratamento'!$C$59)</f>
        <v/>
      </c>
      <c r="S168" s="1" t="str">
        <f>IF(OR('Infraestruturas Tratamento'!$C$58="",'Infraestruturas Tratamento'!$C$58="(máximo 1000 carateres)",J168=""),"",'Infraestruturas Tratamento'!$C$58)</f>
        <v/>
      </c>
    </row>
    <row r="169" spans="1:19">
      <c r="A169" s="24" t="str">
        <f>IF(I169="","",IF(OR('Identificação da EG'!$B$7=0,'Identificação da EG'!$B$7=""),"",Capa!$C$10))</f>
        <v/>
      </c>
      <c r="B169" s="24" t="str">
        <f>IF(I169="","",IF(OR('Identificação da EG'!$B$7=0,'Identificação da EG'!$B$7=""),"",'Identificação da EG'!$B$7))</f>
        <v/>
      </c>
      <c r="C169" s="24" t="str">
        <f>IF(I169="","",IF(B169="","",VLOOKUP(B169,Auxiliar!$DK$23:$DL$45,2,0)))</f>
        <v/>
      </c>
      <c r="D169" s="24" t="str">
        <f>IF(I169="","",IF(OR('Identificação da EG'!$B$7=0,'Identificação da EG'!$B$7=""),"","Portugal"))</f>
        <v/>
      </c>
      <c r="E169" s="24" t="str">
        <f>IF(I169="","",'Identificação da EG'!$C$7)</f>
        <v/>
      </c>
      <c r="F169" s="24" t="str">
        <f>IF(I169="","",'Identificação da EG'!$E$7)</f>
        <v/>
      </c>
      <c r="G169" s="24" t="str">
        <f t="shared" si="2"/>
        <v/>
      </c>
      <c r="H169" s="24" t="str">
        <f>IF(I169="","",'Identificação da EG'!$D$7)</f>
        <v/>
      </c>
      <c r="I169" s="28" t="str">
        <f>IF(J169="","",'Infraestruturas Tratamento'!$B$31)</f>
        <v/>
      </c>
      <c r="J169" s="1" t="str">
        <v/>
      </c>
      <c r="K169" s="1" t="str">
        <v/>
      </c>
      <c r="L169" s="1" t="str">
        <v/>
      </c>
      <c r="M169" s="1" t="str">
        <v/>
      </c>
      <c r="N169" s="1"/>
      <c r="O169" s="1" t="str">
        <f>IF(Q169="","","Capacidade total")</f>
        <v/>
      </c>
      <c r="P169" s="1" t="str">
        <f>IF(Q169="","","toneladas/ano")</f>
        <v/>
      </c>
      <c r="Q169" s="1" t="str" cm="1">
        <f t="array" ref="Q169">IF(ISBLANK(INDEX('Infraestruturas Tratamento'!$F$37:$N$56,INT((ROWS($A$1:A8)-1)/9)+1,MOD(ROWS($A$1:A8)-1,9)+1)),"",INDEX('Infraestruturas Tratamento'!$F$37:$N$56,INT((ROWS($A$1:A8)-1)/9)+1,MOD(ROWS($A$1:A8)-1,9)+1))</f>
        <v/>
      </c>
      <c r="R169" s="1" t="str">
        <f>IF(OR('Infraestruturas Tratamento'!$C$59="",'Infraestruturas Tratamento'!$C$59="(máximo 300 carateres)",J169=""),"",'Infraestruturas Tratamento'!$C$59)</f>
        <v/>
      </c>
      <c r="S169" s="1" t="str">
        <f>IF(OR('Infraestruturas Tratamento'!$C$58="",'Infraestruturas Tratamento'!$C$58="(máximo 1000 carateres)",J169=""),"",'Infraestruturas Tratamento'!$C$58)</f>
        <v/>
      </c>
    </row>
    <row r="170" spans="1:19">
      <c r="A170" s="24" t="str">
        <f>IF(I170="","",IF(OR('Identificação da EG'!$B$7=0,'Identificação da EG'!$B$7=""),"",Capa!$C$10))</f>
        <v/>
      </c>
      <c r="B170" s="24" t="str">
        <f>IF(I170="","",IF(OR('Identificação da EG'!$B$7=0,'Identificação da EG'!$B$7=""),"",'Identificação da EG'!$B$7))</f>
        <v/>
      </c>
      <c r="C170" s="24" t="str">
        <f>IF(I170="","",IF(B170="","",VLOOKUP(B170,Auxiliar!$DK$23:$DL$45,2,0)))</f>
        <v/>
      </c>
      <c r="D170" s="24" t="str">
        <f>IF(I170="","",IF(OR('Identificação da EG'!$B$7=0,'Identificação da EG'!$B$7=""),"","Portugal"))</f>
        <v/>
      </c>
      <c r="E170" s="24" t="str">
        <f>IF(I170="","",'Identificação da EG'!$C$7)</f>
        <v/>
      </c>
      <c r="F170" s="24" t="str">
        <f>IF(I170="","",'Identificação da EG'!$E$7)</f>
        <v/>
      </c>
      <c r="G170" s="24" t="str">
        <f t="shared" si="2"/>
        <v/>
      </c>
      <c r="H170" s="24" t="str">
        <f>IF(I170="","",'Identificação da EG'!$D$7)</f>
        <v/>
      </c>
      <c r="I170" s="28" t="str">
        <f>IF(J170="","",'Infraestruturas Tratamento'!$B$31)</f>
        <v/>
      </c>
      <c r="J170" s="1" t="str">
        <v/>
      </c>
      <c r="K170" s="1" t="str">
        <v/>
      </c>
      <c r="L170" s="1" t="str">
        <v/>
      </c>
      <c r="M170" s="1" t="str">
        <v/>
      </c>
      <c r="N170" s="1"/>
      <c r="O170" s="1" t="str">
        <f>IF(Q170="","","Capacidade utilizada")</f>
        <v/>
      </c>
      <c r="P170" s="1" t="str">
        <f>IF(Q170="","","toneladas/ano")</f>
        <v/>
      </c>
      <c r="Q170" s="1" t="str" cm="1">
        <f t="array" ref="Q170">IF(ISBLANK(INDEX('Infraestruturas Tratamento'!$F$37:$N$56,INT((ROWS($A$1:A9)-1)/9)+1,MOD(ROWS($A$1:A9)-1,9)+1)),"",INDEX('Infraestruturas Tratamento'!$F$37:$N$56,INT((ROWS($A$1:A9)-1)/9)+1,MOD(ROWS($A$1:A9)-1,9)+1))</f>
        <v/>
      </c>
      <c r="R170" s="1" t="str">
        <f>IF(OR('Infraestruturas Tratamento'!$C$59="",'Infraestruturas Tratamento'!$C$59="(máximo 300 carateres)",J170=""),"",'Infraestruturas Tratamento'!$C$59)</f>
        <v/>
      </c>
      <c r="S170" s="1" t="str">
        <f>IF(OR('Infraestruturas Tratamento'!$C$58="",'Infraestruturas Tratamento'!$C$58="(máximo 1000 carateres)",J170=""),"",'Infraestruturas Tratamento'!$C$58)</f>
        <v/>
      </c>
    </row>
    <row r="171" spans="1:19">
      <c r="A171" s="24" t="str">
        <f>IF(I171="","",IF(OR('Identificação da EG'!$B$7=0,'Identificação da EG'!$B$7=""),"",Capa!$C$10))</f>
        <v/>
      </c>
      <c r="B171" s="24" t="str">
        <f>IF(I171="","",IF(OR('Identificação da EG'!$B$7=0,'Identificação da EG'!$B$7=""),"",'Identificação da EG'!$B$7))</f>
        <v/>
      </c>
      <c r="C171" s="24" t="str">
        <f>IF(I171="","",IF(B171="","",VLOOKUP(B171,Auxiliar!$DK$23:$DL$45,2,0)))</f>
        <v/>
      </c>
      <c r="D171" s="24" t="str">
        <f>IF(I171="","",IF(OR('Identificação da EG'!$B$7=0,'Identificação da EG'!$B$7=""),"","Portugal"))</f>
        <v/>
      </c>
      <c r="E171" s="24" t="str">
        <f>IF(I171="","",'Identificação da EG'!$C$7)</f>
        <v/>
      </c>
      <c r="F171" s="24" t="str">
        <f>IF(I171="","",'Identificação da EG'!$E$7)</f>
        <v/>
      </c>
      <c r="G171" s="24" t="str">
        <f t="shared" si="2"/>
        <v/>
      </c>
      <c r="H171" s="24" t="str">
        <f>IF(I171="","",'Identificação da EG'!$D$7)</f>
        <v/>
      </c>
      <c r="I171" s="28" t="str">
        <f>IF(J171="","",'Infraestruturas Tratamento'!$B$31)</f>
        <v/>
      </c>
      <c r="J171" s="1" t="str">
        <v/>
      </c>
      <c r="K171" s="1" t="str">
        <v/>
      </c>
      <c r="L171" s="1" t="str">
        <v/>
      </c>
      <c r="M171" s="1" t="str">
        <v/>
      </c>
      <c r="N171" s="1"/>
      <c r="O171" s="1" t="str">
        <f>IF(Q171="","","Capacidade digestor")</f>
        <v/>
      </c>
      <c r="P171" s="1" t="str">
        <f>IF(Q171="","","toneladas/ano")</f>
        <v/>
      </c>
      <c r="Q171" s="1" t="str" cm="1">
        <f t="array" ref="Q171">IF(ISBLANK(INDEX('Infraestruturas Tratamento'!$F$37:$N$56,INT((ROWS($A$1:A10)-1)/9)+1,MOD(ROWS($A$1:A10)-1,9)+1)),"",INDEX('Infraestruturas Tratamento'!$F$37:$N$56,INT((ROWS($A$1:A10)-1)/9)+1,MOD(ROWS($A$1:A10)-1,9)+1))</f>
        <v/>
      </c>
      <c r="R171" s="1" t="str">
        <f>IF(OR('Infraestruturas Tratamento'!$C$59="",'Infraestruturas Tratamento'!$C$59="(máximo 300 carateres)",J171=""),"",'Infraestruturas Tratamento'!$C$59)</f>
        <v/>
      </c>
      <c r="S171" s="1" t="str">
        <f>IF(OR('Infraestruturas Tratamento'!$C$58="",'Infraestruturas Tratamento'!$C$58="(máximo 1000 carateres)",J171=""),"",'Infraestruturas Tratamento'!$C$58)</f>
        <v/>
      </c>
    </row>
    <row r="172" spans="1:19">
      <c r="A172" s="24" t="str">
        <f>IF(I172="","",IF(OR('Identificação da EG'!$B$7=0,'Identificação da EG'!$B$7=""),"",Capa!$C$10))</f>
        <v/>
      </c>
      <c r="B172" s="24" t="str">
        <f>IF(I172="","",IF(OR('Identificação da EG'!$B$7=0,'Identificação da EG'!$B$7=""),"",'Identificação da EG'!$B$7))</f>
        <v/>
      </c>
      <c r="C172" s="24" t="str">
        <f>IF(I172="","",IF(B172="","",VLOOKUP(B172,Auxiliar!$DK$23:$DL$45,2,0)))</f>
        <v/>
      </c>
      <c r="D172" s="24" t="str">
        <f>IF(I172="","",IF(OR('Identificação da EG'!$B$7=0,'Identificação da EG'!$B$7=""),"","Portugal"))</f>
        <v/>
      </c>
      <c r="E172" s="24" t="str">
        <f>IF(I172="","",'Identificação da EG'!$C$7)</f>
        <v/>
      </c>
      <c r="F172" s="24" t="str">
        <f>IF(I172="","",'Identificação da EG'!$E$7)</f>
        <v/>
      </c>
      <c r="G172" s="24" t="str">
        <f t="shared" si="2"/>
        <v/>
      </c>
      <c r="H172" s="24" t="str">
        <f>IF(I172="","",'Identificação da EG'!$D$7)</f>
        <v/>
      </c>
      <c r="I172" s="28" t="str">
        <f>IF(J172="","",'Infraestruturas Tratamento'!$B$31)</f>
        <v/>
      </c>
      <c r="J172" s="1" t="str">
        <v/>
      </c>
      <c r="K172" s="1" t="str">
        <v/>
      </c>
      <c r="L172" s="1" t="str">
        <v/>
      </c>
      <c r="M172" s="1" t="str">
        <v/>
      </c>
      <c r="N172" s="1"/>
      <c r="O172" s="1" t="str">
        <f>IF(Q172="","","Nº de túneis total")</f>
        <v/>
      </c>
      <c r="P172" s="1" t="str">
        <f>IF(Q172="","","nº")</f>
        <v/>
      </c>
      <c r="Q172" s="1" t="str" cm="1">
        <f t="array" ref="Q172">IF(ISBLANK(INDEX('Infraestruturas Tratamento'!$F$37:$N$56,INT((ROWS($A$1:A11)-1)/9)+1,MOD(ROWS($A$1:A11)-1,9)+1)),"",INDEX('Infraestruturas Tratamento'!$F$37:$N$56,INT((ROWS($A$1:A11)-1)/9)+1,MOD(ROWS($A$1:A11)-1,9)+1))</f>
        <v/>
      </c>
      <c r="R172" s="1" t="str">
        <f>IF(OR('Infraestruturas Tratamento'!$C$59="",'Infraestruturas Tratamento'!$C$59="(máximo 300 carateres)",J172=""),"",'Infraestruturas Tratamento'!$C$59)</f>
        <v/>
      </c>
      <c r="S172" s="1" t="str">
        <f>IF(OR('Infraestruturas Tratamento'!$C$58="",'Infraestruturas Tratamento'!$C$58="(máximo 1000 carateres)",J172=""),"",'Infraestruturas Tratamento'!$C$58)</f>
        <v/>
      </c>
    </row>
    <row r="173" spans="1:19">
      <c r="A173" s="24" t="str">
        <f>IF(I173="","",IF(OR('Identificação da EG'!$B$7=0,'Identificação da EG'!$B$7=""),"",Capa!$C$10))</f>
        <v/>
      </c>
      <c r="B173" s="24" t="str">
        <f>IF(I173="","",IF(OR('Identificação da EG'!$B$7=0,'Identificação da EG'!$B$7=""),"",'Identificação da EG'!$B$7))</f>
        <v/>
      </c>
      <c r="C173" s="24" t="str">
        <f>IF(I173="","",IF(B173="","",VLOOKUP(B173,Auxiliar!$DK$23:$DL$45,2,0)))</f>
        <v/>
      </c>
      <c r="D173" s="24" t="str">
        <f>IF(I173="","",IF(OR('Identificação da EG'!$B$7=0,'Identificação da EG'!$B$7=""),"","Portugal"))</f>
        <v/>
      </c>
      <c r="E173" s="24" t="str">
        <f>IF(I173="","",'Identificação da EG'!$C$7)</f>
        <v/>
      </c>
      <c r="F173" s="24" t="str">
        <f>IF(I173="","",'Identificação da EG'!$E$7)</f>
        <v/>
      </c>
      <c r="G173" s="24" t="str">
        <f t="shared" si="2"/>
        <v/>
      </c>
      <c r="H173" s="24" t="str">
        <f>IF(I173="","",'Identificação da EG'!$D$7)</f>
        <v/>
      </c>
      <c r="I173" s="28" t="str">
        <f>IF(J173="","",'Infraestruturas Tratamento'!$B$31)</f>
        <v/>
      </c>
      <c r="J173" s="1" t="str">
        <v/>
      </c>
      <c r="K173" s="1" t="str">
        <v/>
      </c>
      <c r="L173" s="1" t="str">
        <v/>
      </c>
      <c r="M173" s="1" t="str">
        <v/>
      </c>
      <c r="N173" s="1"/>
      <c r="O173" s="1" t="str">
        <f>IF(Q173="","","Nº de túneis em utilização")</f>
        <v/>
      </c>
      <c r="P173" s="1" t="str">
        <f>IF(Q173="","","nº")</f>
        <v/>
      </c>
      <c r="Q173" s="1" t="str" cm="1">
        <f t="array" ref="Q173">IF(ISBLANK(INDEX('Infraestruturas Tratamento'!$F$37:$N$56,INT((ROWS($A$1:A12)-1)/9)+1,MOD(ROWS($A$1:A12)-1,9)+1)),"",INDEX('Infraestruturas Tratamento'!$F$37:$N$56,INT((ROWS($A$1:A12)-1)/9)+1,MOD(ROWS($A$1:A12)-1,9)+1))</f>
        <v/>
      </c>
      <c r="R173" s="1" t="str">
        <f>IF(OR('Infraestruturas Tratamento'!$C$59="",'Infraestruturas Tratamento'!$C$59="(máximo 300 carateres)",J173=""),"",'Infraestruturas Tratamento'!$C$59)</f>
        <v/>
      </c>
      <c r="S173" s="1" t="str">
        <f>IF(OR('Infraestruturas Tratamento'!$C$58="",'Infraestruturas Tratamento'!$C$58="(máximo 1000 carateres)",J173=""),"",'Infraestruturas Tratamento'!$C$58)</f>
        <v/>
      </c>
    </row>
    <row r="174" spans="1:19">
      <c r="A174" s="24" t="str">
        <f>IF(I174="","",IF(OR('Identificação da EG'!$B$7=0,'Identificação da EG'!$B$7=""),"",Capa!$C$10))</f>
        <v/>
      </c>
      <c r="B174" s="24" t="str">
        <f>IF(I174="","",IF(OR('Identificação da EG'!$B$7=0,'Identificação da EG'!$B$7=""),"",'Identificação da EG'!$B$7))</f>
        <v/>
      </c>
      <c r="C174" s="24" t="str">
        <f>IF(I174="","",IF(B174="","",VLOOKUP(B174,Auxiliar!$DK$23:$DL$45,2,0)))</f>
        <v/>
      </c>
      <c r="D174" s="24" t="str">
        <f>IF(I174="","",IF(OR('Identificação da EG'!$B$7=0,'Identificação da EG'!$B$7=""),"","Portugal"))</f>
        <v/>
      </c>
      <c r="E174" s="24" t="str">
        <f>IF(I174="","",'Identificação da EG'!$C$7)</f>
        <v/>
      </c>
      <c r="F174" s="24" t="str">
        <f>IF(I174="","",'Identificação da EG'!$E$7)</f>
        <v/>
      </c>
      <c r="G174" s="24" t="str">
        <f t="shared" si="2"/>
        <v/>
      </c>
      <c r="H174" s="24" t="str">
        <f>IF(I174="","",'Identificação da EG'!$D$7)</f>
        <v/>
      </c>
      <c r="I174" s="28" t="str">
        <f>IF(J174="","",'Infraestruturas Tratamento'!$B$31)</f>
        <v/>
      </c>
      <c r="J174" s="1" t="str">
        <v/>
      </c>
      <c r="K174" s="1" t="str">
        <v/>
      </c>
      <c r="L174" s="1" t="str">
        <v/>
      </c>
      <c r="M174" s="1" t="str">
        <v/>
      </c>
      <c r="N174" s="1"/>
      <c r="O174" s="1" t="str">
        <f>IF(Q174="","","Capacidade total")</f>
        <v/>
      </c>
      <c r="P174" s="1" t="str">
        <f>IF(Q174="","","toneladas/ano")</f>
        <v/>
      </c>
      <c r="Q174" s="1" t="str" cm="1">
        <f t="array" ref="Q174">IF(ISBLANK(INDEX('Infraestruturas Tratamento'!$F$37:$N$56,INT((ROWS($A$1:A13)-1)/9)+1,MOD(ROWS($A$1:A13)-1,9)+1)),"",INDEX('Infraestruturas Tratamento'!$F$37:$N$56,INT((ROWS($A$1:A13)-1)/9)+1,MOD(ROWS($A$1:A13)-1,9)+1))</f>
        <v/>
      </c>
      <c r="R174" s="1" t="str">
        <f>IF(OR('Infraestruturas Tratamento'!$C$59="",'Infraestruturas Tratamento'!$C$59="(máximo 300 carateres)",J174=""),"",'Infraestruturas Tratamento'!$C$59)</f>
        <v/>
      </c>
      <c r="S174" s="1" t="str">
        <f>IF(OR('Infraestruturas Tratamento'!$C$58="",'Infraestruturas Tratamento'!$C$58="(máximo 1000 carateres)",J174=""),"",'Infraestruturas Tratamento'!$C$58)</f>
        <v/>
      </c>
    </row>
    <row r="175" spans="1:19">
      <c r="A175" s="24" t="str">
        <f>IF(I175="","",IF(OR('Identificação da EG'!$B$7=0,'Identificação da EG'!$B$7=""),"",Capa!$C$10))</f>
        <v/>
      </c>
      <c r="B175" s="24" t="str">
        <f>IF(I175="","",IF(OR('Identificação da EG'!$B$7=0,'Identificação da EG'!$B$7=""),"",'Identificação da EG'!$B$7))</f>
        <v/>
      </c>
      <c r="C175" s="24" t="str">
        <f>IF(I175="","",IF(B175="","",VLOOKUP(B175,Auxiliar!$DK$23:$DL$45,2,0)))</f>
        <v/>
      </c>
      <c r="D175" s="24" t="str">
        <f>IF(I175="","",IF(OR('Identificação da EG'!$B$7=0,'Identificação da EG'!$B$7=""),"","Portugal"))</f>
        <v/>
      </c>
      <c r="E175" s="24" t="str">
        <f>IF(I175="","",'Identificação da EG'!$C$7)</f>
        <v/>
      </c>
      <c r="F175" s="24" t="str">
        <f>IF(I175="","",'Identificação da EG'!$E$7)</f>
        <v/>
      </c>
      <c r="G175" s="24" t="str">
        <f t="shared" si="2"/>
        <v/>
      </c>
      <c r="H175" s="24" t="str">
        <f>IF(I175="","",'Identificação da EG'!$D$7)</f>
        <v/>
      </c>
      <c r="I175" s="28" t="str">
        <f>IF(J175="","",'Infraestruturas Tratamento'!$B$31)</f>
        <v/>
      </c>
      <c r="J175" s="1" t="str">
        <v/>
      </c>
      <c r="K175" s="1" t="str">
        <v/>
      </c>
      <c r="L175" s="1" t="str">
        <v/>
      </c>
      <c r="M175" s="1" t="str">
        <v/>
      </c>
      <c r="N175" s="1"/>
      <c r="O175" s="1" t="str">
        <f>IF(Q175="","","Capacidade utilizada")</f>
        <v/>
      </c>
      <c r="P175" s="1" t="str">
        <f>IF(Q175="","","toneladas/ano")</f>
        <v/>
      </c>
      <c r="Q175" s="1" t="str" cm="1">
        <f t="array" ref="Q175">IF(ISBLANK(INDEX('Infraestruturas Tratamento'!$F$37:$N$56,INT((ROWS($A$1:A14)-1)/9)+1,MOD(ROWS($A$1:A14)-1,9)+1)),"",INDEX('Infraestruturas Tratamento'!$F$37:$N$56,INT((ROWS($A$1:A14)-1)/9)+1,MOD(ROWS($A$1:A14)-1,9)+1))</f>
        <v/>
      </c>
      <c r="R175" s="1" t="str">
        <f>IF(OR('Infraestruturas Tratamento'!$C$59="",'Infraestruturas Tratamento'!$C$59="(máximo 300 carateres)",J175=""),"",'Infraestruturas Tratamento'!$C$59)</f>
        <v/>
      </c>
      <c r="S175" s="1" t="str">
        <f>IF(OR('Infraestruturas Tratamento'!$C$58="",'Infraestruturas Tratamento'!$C$58="(máximo 1000 carateres)",J175=""),"",'Infraestruturas Tratamento'!$C$58)</f>
        <v/>
      </c>
    </row>
    <row r="176" spans="1:19">
      <c r="A176" s="24" t="str">
        <f>IF(I176="","",IF(OR('Identificação da EG'!$B$7=0,'Identificação da EG'!$B$7=""),"",Capa!$C$10))</f>
        <v/>
      </c>
      <c r="B176" s="24" t="str">
        <f>IF(I176="","",IF(OR('Identificação da EG'!$B$7=0,'Identificação da EG'!$B$7=""),"",'Identificação da EG'!$B$7))</f>
        <v/>
      </c>
      <c r="C176" s="24" t="str">
        <f>IF(I176="","",IF(B176="","",VLOOKUP(B176,Auxiliar!$DK$23:$DL$45,2,0)))</f>
        <v/>
      </c>
      <c r="D176" s="24" t="str">
        <f>IF(I176="","",IF(OR('Identificação da EG'!$B$7=0,'Identificação da EG'!$B$7=""),"","Portugal"))</f>
        <v/>
      </c>
      <c r="E176" s="24" t="str">
        <f>IF(I176="","",'Identificação da EG'!$C$7)</f>
        <v/>
      </c>
      <c r="F176" s="24" t="str">
        <f>IF(I176="","",'Identificação da EG'!$E$7)</f>
        <v/>
      </c>
      <c r="G176" s="24" t="str">
        <f t="shared" si="2"/>
        <v/>
      </c>
      <c r="H176" s="24" t="str">
        <f>IF(I176="","",'Identificação da EG'!$D$7)</f>
        <v/>
      </c>
      <c r="I176" s="28" t="str">
        <f>IF(J176="","",'Infraestruturas Tratamento'!$B$31)</f>
        <v/>
      </c>
      <c r="J176" s="1" t="str">
        <v/>
      </c>
      <c r="K176" s="1" t="str">
        <v/>
      </c>
      <c r="L176" s="1" t="str">
        <v/>
      </c>
      <c r="M176" s="1" t="str">
        <v/>
      </c>
      <c r="N176" s="1"/>
      <c r="O176" s="1" t="str">
        <f>IF(Q176="","","Área total do parque")</f>
        <v/>
      </c>
      <c r="P176" s="1" t="str">
        <f>IF(Q176="","","m2")</f>
        <v/>
      </c>
      <c r="Q176" s="1" t="str" cm="1">
        <f t="array" ref="Q176">IF(ISBLANK(INDEX('Infraestruturas Tratamento'!$F$37:$N$56,INT((ROWS($A$1:A15)-1)/9)+1,MOD(ROWS($A$1:A15)-1,9)+1)),"",INDEX('Infraestruturas Tratamento'!$F$37:$N$56,INT((ROWS($A$1:A15)-1)/9)+1,MOD(ROWS($A$1:A15)-1,9)+1))</f>
        <v/>
      </c>
      <c r="R176" s="1" t="str">
        <f>IF(OR('Infraestruturas Tratamento'!$C$59="",'Infraestruturas Tratamento'!$C$59="(máximo 300 carateres)",J176=""),"",'Infraestruturas Tratamento'!$C$59)</f>
        <v/>
      </c>
      <c r="S176" s="1" t="str">
        <f>IF(OR('Infraestruturas Tratamento'!$C$58="",'Infraestruturas Tratamento'!$C$58="(máximo 1000 carateres)",J176=""),"",'Infraestruturas Tratamento'!$C$58)</f>
        <v/>
      </c>
    </row>
    <row r="177" spans="1:19">
      <c r="A177" s="24" t="str">
        <f>IF(I177="","",IF(OR('Identificação da EG'!$B$7=0,'Identificação da EG'!$B$7=""),"",Capa!$C$10))</f>
        <v/>
      </c>
      <c r="B177" s="24" t="str">
        <f>IF(I177="","",IF(OR('Identificação da EG'!$B$7=0,'Identificação da EG'!$B$7=""),"",'Identificação da EG'!$B$7))</f>
        <v/>
      </c>
      <c r="C177" s="24" t="str">
        <f>IF(I177="","",IF(B177="","",VLOOKUP(B177,Auxiliar!$DK$23:$DL$45,2,0)))</f>
        <v/>
      </c>
      <c r="D177" s="24" t="str">
        <f>IF(I177="","",IF(OR('Identificação da EG'!$B$7=0,'Identificação da EG'!$B$7=""),"","Portugal"))</f>
        <v/>
      </c>
      <c r="E177" s="24" t="str">
        <f>IF(I177="","",'Identificação da EG'!$C$7)</f>
        <v/>
      </c>
      <c r="F177" s="24" t="str">
        <f>IF(I177="","",'Identificação da EG'!$E$7)</f>
        <v/>
      </c>
      <c r="G177" s="24" t="str">
        <f t="shared" si="2"/>
        <v/>
      </c>
      <c r="H177" s="24" t="str">
        <f>IF(I177="","",'Identificação da EG'!$D$7)</f>
        <v/>
      </c>
      <c r="I177" s="28" t="str">
        <f>IF(J177="","",'Infraestruturas Tratamento'!$B$31)</f>
        <v/>
      </c>
      <c r="J177" s="1" t="str">
        <v/>
      </c>
      <c r="K177" s="1" t="str">
        <v/>
      </c>
      <c r="L177" s="1" t="str">
        <v/>
      </c>
      <c r="M177" s="1" t="str">
        <v/>
      </c>
      <c r="N177" s="1"/>
      <c r="O177" s="1" t="str">
        <f>IF(Q177="","","Área do parque em utilização")</f>
        <v/>
      </c>
      <c r="P177" s="1" t="str">
        <f>IF(Q177="","","m2")</f>
        <v/>
      </c>
      <c r="Q177" s="1" t="str" cm="1">
        <f t="array" ref="Q177">IF(ISBLANK(INDEX('Infraestruturas Tratamento'!$F$37:$N$56,INT((ROWS($A$1:A16)-1)/9)+1,MOD(ROWS($A$1:A16)-1,9)+1)),"",INDEX('Infraestruturas Tratamento'!$F$37:$N$56,INT((ROWS($A$1:A16)-1)/9)+1,MOD(ROWS($A$1:A16)-1,9)+1))</f>
        <v/>
      </c>
      <c r="R177" s="1" t="str">
        <f>IF(OR('Infraestruturas Tratamento'!$C$59="",'Infraestruturas Tratamento'!$C$59="(máximo 300 carateres)",J177=""),"",'Infraestruturas Tratamento'!$C$59)</f>
        <v/>
      </c>
      <c r="S177" s="1" t="str">
        <f>IF(OR('Infraestruturas Tratamento'!$C$58="",'Infraestruturas Tratamento'!$C$58="(máximo 1000 carateres)",J177=""),"",'Infraestruturas Tratamento'!$C$58)</f>
        <v/>
      </c>
    </row>
    <row r="178" spans="1:19">
      <c r="A178" s="24" t="str">
        <f>IF(I178="","",IF(OR('Identificação da EG'!$B$7=0,'Identificação da EG'!$B$7=""),"",Capa!$C$10))</f>
        <v/>
      </c>
      <c r="B178" s="24" t="str">
        <f>IF(I178="","",IF(OR('Identificação da EG'!$B$7=0,'Identificação da EG'!$B$7=""),"",'Identificação da EG'!$B$7))</f>
        <v/>
      </c>
      <c r="C178" s="24" t="str">
        <f>IF(I178="","",IF(B178="","",VLOOKUP(B178,Auxiliar!$DK$23:$DL$45,2,0)))</f>
        <v/>
      </c>
      <c r="D178" s="24" t="str">
        <f>IF(I178="","",IF(OR('Identificação da EG'!$B$7=0,'Identificação da EG'!$B$7=""),"","Portugal"))</f>
        <v/>
      </c>
      <c r="E178" s="24" t="str">
        <f>IF(I178="","",'Identificação da EG'!$C$7)</f>
        <v/>
      </c>
      <c r="F178" s="24" t="str">
        <f>IF(I178="","",'Identificação da EG'!$E$7)</f>
        <v/>
      </c>
      <c r="G178" s="24" t="str">
        <f t="shared" si="2"/>
        <v/>
      </c>
      <c r="H178" s="24" t="str">
        <f>IF(I178="","",'Identificação da EG'!$D$7)</f>
        <v/>
      </c>
      <c r="I178" s="28" t="str">
        <f>IF(J178="","",'Infraestruturas Tratamento'!$B$31)</f>
        <v/>
      </c>
      <c r="J178" s="1" t="str">
        <v/>
      </c>
      <c r="K178" s="1" t="str">
        <v/>
      </c>
      <c r="L178" s="1" t="str">
        <v/>
      </c>
      <c r="M178" s="1" t="str">
        <v/>
      </c>
      <c r="N178" s="1"/>
      <c r="O178" s="1" t="str">
        <f>IF(Q178="","","Capacidade total")</f>
        <v/>
      </c>
      <c r="P178" s="1" t="str">
        <f>IF(Q178="","","toneladas/ano")</f>
        <v/>
      </c>
      <c r="Q178" s="1" t="str" cm="1">
        <f t="array" ref="Q178">IF(ISBLANK(INDEX('Infraestruturas Tratamento'!$F$37:$N$56,INT((ROWS($A$1:A17)-1)/9)+1,MOD(ROWS($A$1:A17)-1,9)+1)),"",INDEX('Infraestruturas Tratamento'!$F$37:$N$56,INT((ROWS($A$1:A17)-1)/9)+1,MOD(ROWS($A$1:A17)-1,9)+1))</f>
        <v/>
      </c>
      <c r="R178" s="1" t="str">
        <f>IF(OR('Infraestruturas Tratamento'!$C$59="",'Infraestruturas Tratamento'!$C$59="(máximo 300 carateres)",J178=""),"",'Infraestruturas Tratamento'!$C$59)</f>
        <v/>
      </c>
      <c r="S178" s="1" t="str">
        <f>IF(OR('Infraestruturas Tratamento'!$C$58="",'Infraestruturas Tratamento'!$C$58="(máximo 1000 carateres)",J178=""),"",'Infraestruturas Tratamento'!$C$58)</f>
        <v/>
      </c>
    </row>
    <row r="179" spans="1:19">
      <c r="A179" s="24" t="str">
        <f>IF(I179="","",IF(OR('Identificação da EG'!$B$7=0,'Identificação da EG'!$B$7=""),"",Capa!$C$10))</f>
        <v/>
      </c>
      <c r="B179" s="24" t="str">
        <f>IF(I179="","",IF(OR('Identificação da EG'!$B$7=0,'Identificação da EG'!$B$7=""),"",'Identificação da EG'!$B$7))</f>
        <v/>
      </c>
      <c r="C179" s="24" t="str">
        <f>IF(I179="","",IF(B179="","",VLOOKUP(B179,Auxiliar!$DK$23:$DL$45,2,0)))</f>
        <v/>
      </c>
      <c r="D179" s="24" t="str">
        <f>IF(I179="","",IF(OR('Identificação da EG'!$B$7=0,'Identificação da EG'!$B$7=""),"","Portugal"))</f>
        <v/>
      </c>
      <c r="E179" s="24" t="str">
        <f>IF(I179="","",'Identificação da EG'!$C$7)</f>
        <v/>
      </c>
      <c r="F179" s="24" t="str">
        <f>IF(I179="","",'Identificação da EG'!$E$7)</f>
        <v/>
      </c>
      <c r="G179" s="24" t="str">
        <f t="shared" si="2"/>
        <v/>
      </c>
      <c r="H179" s="24" t="str">
        <f>IF(I179="","",'Identificação da EG'!$D$7)</f>
        <v/>
      </c>
      <c r="I179" s="28" t="str">
        <f>IF(J179="","",'Infraestruturas Tratamento'!$B$31)</f>
        <v/>
      </c>
      <c r="J179" s="1" t="str">
        <v/>
      </c>
      <c r="K179" s="1" t="str">
        <v/>
      </c>
      <c r="L179" s="1" t="str">
        <v/>
      </c>
      <c r="M179" s="1" t="str">
        <v/>
      </c>
      <c r="N179" s="1"/>
      <c r="O179" s="1" t="str">
        <f>IF(Q179="","","Capacidade utilizada")</f>
        <v/>
      </c>
      <c r="P179" s="1" t="str">
        <f>IF(Q179="","","toneladas/ano")</f>
        <v/>
      </c>
      <c r="Q179" s="1" t="str" cm="1">
        <f t="array" ref="Q179">IF(ISBLANK(INDEX('Infraestruturas Tratamento'!$F$37:$N$56,INT((ROWS($A$1:A18)-1)/9)+1,MOD(ROWS($A$1:A18)-1,9)+1)),"",INDEX('Infraestruturas Tratamento'!$F$37:$N$56,INT((ROWS($A$1:A18)-1)/9)+1,MOD(ROWS($A$1:A18)-1,9)+1))</f>
        <v/>
      </c>
      <c r="R179" s="1" t="str">
        <f>IF(OR('Infraestruturas Tratamento'!$C$59="",'Infraestruturas Tratamento'!$C$59="(máximo 300 carateres)",J179=""),"",'Infraestruturas Tratamento'!$C$59)</f>
        <v/>
      </c>
      <c r="S179" s="1" t="str">
        <f>IF(OR('Infraestruturas Tratamento'!$C$58="",'Infraestruturas Tratamento'!$C$58="(máximo 1000 carateres)",J179=""),"",'Infraestruturas Tratamento'!$C$58)</f>
        <v/>
      </c>
    </row>
    <row r="180" spans="1:19">
      <c r="A180" s="24" t="str">
        <f>IF(I180="","",IF(OR('Identificação da EG'!$B$7=0,'Identificação da EG'!$B$7=""),"",Capa!$C$10))</f>
        <v/>
      </c>
      <c r="B180" s="24" t="str">
        <f>IF(I180="","",IF(OR('Identificação da EG'!$B$7=0,'Identificação da EG'!$B$7=""),"",'Identificação da EG'!$B$7))</f>
        <v/>
      </c>
      <c r="C180" s="24" t="str">
        <f>IF(I180="","",IF(B180="","",VLOOKUP(B180,Auxiliar!$DK$23:$DL$45,2,0)))</f>
        <v/>
      </c>
      <c r="D180" s="24" t="str">
        <f>IF(I180="","",IF(OR('Identificação da EG'!$B$7=0,'Identificação da EG'!$B$7=""),"","Portugal"))</f>
        <v/>
      </c>
      <c r="E180" s="24" t="str">
        <f>IF(I180="","",'Identificação da EG'!$C$7)</f>
        <v/>
      </c>
      <c r="F180" s="24" t="str">
        <f>IF(I180="","",'Identificação da EG'!$E$7)</f>
        <v/>
      </c>
      <c r="G180" s="24" t="str">
        <f t="shared" si="2"/>
        <v/>
      </c>
      <c r="H180" s="24" t="str">
        <f>IF(I180="","",'Identificação da EG'!$D$7)</f>
        <v/>
      </c>
      <c r="I180" s="28" t="str">
        <f>IF(J180="","",'Infraestruturas Tratamento'!$B$31)</f>
        <v/>
      </c>
      <c r="J180" s="1" t="str">
        <v/>
      </c>
      <c r="K180" s="1" t="str">
        <v/>
      </c>
      <c r="L180" s="1" t="str">
        <v/>
      </c>
      <c r="M180" s="1" t="str">
        <v/>
      </c>
      <c r="N180" s="1"/>
      <c r="O180" s="1" t="str">
        <f>IF(Q180="","","Capacidade digestor")</f>
        <v/>
      </c>
      <c r="P180" s="1" t="str">
        <f>IF(Q180="","","toneladas/ano")</f>
        <v/>
      </c>
      <c r="Q180" s="1" t="str" cm="1">
        <f t="array" ref="Q180">IF(ISBLANK(INDEX('Infraestruturas Tratamento'!$F$37:$N$56,INT((ROWS($A$1:A19)-1)/9)+1,MOD(ROWS($A$1:A19)-1,9)+1)),"",INDEX('Infraestruturas Tratamento'!$F$37:$N$56,INT((ROWS($A$1:A19)-1)/9)+1,MOD(ROWS($A$1:A19)-1,9)+1))</f>
        <v/>
      </c>
      <c r="R180" s="1" t="str">
        <f>IF(OR('Infraestruturas Tratamento'!$C$59="",'Infraestruturas Tratamento'!$C$59="(máximo 300 carateres)",J180=""),"",'Infraestruturas Tratamento'!$C$59)</f>
        <v/>
      </c>
      <c r="S180" s="1" t="str">
        <f>IF(OR('Infraestruturas Tratamento'!$C$58="",'Infraestruturas Tratamento'!$C$58="(máximo 1000 carateres)",J180=""),"",'Infraestruturas Tratamento'!$C$58)</f>
        <v/>
      </c>
    </row>
    <row r="181" spans="1:19">
      <c r="A181" s="24" t="str">
        <f>IF(I181="","",IF(OR('Identificação da EG'!$B$7=0,'Identificação da EG'!$B$7=""),"",Capa!$C$10))</f>
        <v/>
      </c>
      <c r="B181" s="24" t="str">
        <f>IF(I181="","",IF(OR('Identificação da EG'!$B$7=0,'Identificação da EG'!$B$7=""),"",'Identificação da EG'!$B$7))</f>
        <v/>
      </c>
      <c r="C181" s="24" t="str">
        <f>IF(I181="","",IF(B181="","",VLOOKUP(B181,Auxiliar!$DK$23:$DL$45,2,0)))</f>
        <v/>
      </c>
      <c r="D181" s="24" t="str">
        <f>IF(I181="","",IF(OR('Identificação da EG'!$B$7=0,'Identificação da EG'!$B$7=""),"","Portugal"))</f>
        <v/>
      </c>
      <c r="E181" s="24" t="str">
        <f>IF(I181="","",'Identificação da EG'!$C$7)</f>
        <v/>
      </c>
      <c r="F181" s="24" t="str">
        <f>IF(I181="","",'Identificação da EG'!$E$7)</f>
        <v/>
      </c>
      <c r="G181" s="24" t="str">
        <f t="shared" si="2"/>
        <v/>
      </c>
      <c r="H181" s="24" t="str">
        <f>IF(I181="","",'Identificação da EG'!$D$7)</f>
        <v/>
      </c>
      <c r="I181" s="28" t="str">
        <f>IF(J181="","",'Infraestruturas Tratamento'!$B$31)</f>
        <v/>
      </c>
      <c r="J181" s="1" t="str">
        <v/>
      </c>
      <c r="K181" s="1" t="str">
        <v/>
      </c>
      <c r="L181" s="1" t="str">
        <v/>
      </c>
      <c r="M181" s="1" t="str">
        <v/>
      </c>
      <c r="N181" s="1"/>
      <c r="O181" s="1" t="str">
        <f>IF(Q181="","","Nº de túneis total")</f>
        <v/>
      </c>
      <c r="P181" s="1" t="str">
        <f>IF(Q181="","","nº")</f>
        <v/>
      </c>
      <c r="Q181" s="1" t="str" cm="1">
        <f t="array" ref="Q181">IF(ISBLANK(INDEX('Infraestruturas Tratamento'!$F$37:$N$56,INT((ROWS($A$1:A20)-1)/9)+1,MOD(ROWS($A$1:A20)-1,9)+1)),"",INDEX('Infraestruturas Tratamento'!$F$37:$N$56,INT((ROWS($A$1:A20)-1)/9)+1,MOD(ROWS($A$1:A20)-1,9)+1))</f>
        <v/>
      </c>
      <c r="R181" s="1" t="str">
        <f>IF(OR('Infraestruturas Tratamento'!$C$59="",'Infraestruturas Tratamento'!$C$59="(máximo 300 carateres)",J181=""),"",'Infraestruturas Tratamento'!$C$59)</f>
        <v/>
      </c>
      <c r="S181" s="1" t="str">
        <f>IF(OR('Infraestruturas Tratamento'!$C$58="",'Infraestruturas Tratamento'!$C$58="(máximo 1000 carateres)",J181=""),"",'Infraestruturas Tratamento'!$C$58)</f>
        <v/>
      </c>
    </row>
    <row r="182" spans="1:19">
      <c r="A182" s="24" t="str">
        <f>IF(I182="","",IF(OR('Identificação da EG'!$B$7=0,'Identificação da EG'!$B$7=""),"",Capa!$C$10))</f>
        <v/>
      </c>
      <c r="B182" s="24" t="str">
        <f>IF(I182="","",IF(OR('Identificação da EG'!$B$7=0,'Identificação da EG'!$B$7=""),"",'Identificação da EG'!$B$7))</f>
        <v/>
      </c>
      <c r="C182" s="24" t="str">
        <f>IF(I182="","",IF(B182="","",VLOOKUP(B182,Auxiliar!$DK$23:$DL$45,2,0)))</f>
        <v/>
      </c>
      <c r="D182" s="24" t="str">
        <f>IF(I182="","",IF(OR('Identificação da EG'!$B$7=0,'Identificação da EG'!$B$7=""),"","Portugal"))</f>
        <v/>
      </c>
      <c r="E182" s="24" t="str">
        <f>IF(I182="","",'Identificação da EG'!$C$7)</f>
        <v/>
      </c>
      <c r="F182" s="24" t="str">
        <f>IF(I182="","",'Identificação da EG'!$E$7)</f>
        <v/>
      </c>
      <c r="G182" s="24" t="str">
        <f t="shared" si="2"/>
        <v/>
      </c>
      <c r="H182" s="24" t="str">
        <f>IF(I182="","",'Identificação da EG'!$D$7)</f>
        <v/>
      </c>
      <c r="I182" s="28" t="str">
        <f>IF(J182="","",'Infraestruturas Tratamento'!$B$31)</f>
        <v/>
      </c>
      <c r="J182" s="1" t="str">
        <v/>
      </c>
      <c r="K182" s="1" t="str">
        <v/>
      </c>
      <c r="L182" s="1" t="str">
        <v/>
      </c>
      <c r="M182" s="1" t="str">
        <v/>
      </c>
      <c r="N182" s="1"/>
      <c r="O182" s="1" t="str">
        <f>IF(Q182="","","Nº de túneis em utilização")</f>
        <v/>
      </c>
      <c r="P182" s="1" t="str">
        <f>IF(Q182="","","nº")</f>
        <v/>
      </c>
      <c r="Q182" s="1" t="str" cm="1">
        <f t="array" ref="Q182">IF(ISBLANK(INDEX('Infraestruturas Tratamento'!$F$37:$N$56,INT((ROWS($A$1:A21)-1)/9)+1,MOD(ROWS($A$1:A21)-1,9)+1)),"",INDEX('Infraestruturas Tratamento'!$F$37:$N$56,INT((ROWS($A$1:A21)-1)/9)+1,MOD(ROWS($A$1:A21)-1,9)+1))</f>
        <v/>
      </c>
      <c r="R182" s="1" t="str">
        <f>IF(OR('Infraestruturas Tratamento'!$C$59="",'Infraestruturas Tratamento'!$C$59="(máximo 300 carateres)",J182=""),"",'Infraestruturas Tratamento'!$C$59)</f>
        <v/>
      </c>
      <c r="S182" s="1" t="str">
        <f>IF(OR('Infraestruturas Tratamento'!$C$58="",'Infraestruturas Tratamento'!$C$58="(máximo 1000 carateres)",J182=""),"",'Infraestruturas Tratamento'!$C$58)</f>
        <v/>
      </c>
    </row>
    <row r="183" spans="1:19">
      <c r="A183" s="24" t="str">
        <f>IF(I183="","",IF(OR('Identificação da EG'!$B$7=0,'Identificação da EG'!$B$7=""),"",Capa!$C$10))</f>
        <v/>
      </c>
      <c r="B183" s="24" t="str">
        <f>IF(I183="","",IF(OR('Identificação da EG'!$B$7=0,'Identificação da EG'!$B$7=""),"",'Identificação da EG'!$B$7))</f>
        <v/>
      </c>
      <c r="C183" s="24" t="str">
        <f>IF(I183="","",IF(B183="","",VLOOKUP(B183,Auxiliar!$DK$23:$DL$45,2,0)))</f>
        <v/>
      </c>
      <c r="D183" s="24" t="str">
        <f>IF(I183="","",IF(OR('Identificação da EG'!$B$7=0,'Identificação da EG'!$B$7=""),"","Portugal"))</f>
        <v/>
      </c>
      <c r="E183" s="24" t="str">
        <f>IF(I183="","",'Identificação da EG'!$C$7)</f>
        <v/>
      </c>
      <c r="F183" s="24" t="str">
        <f>IF(I183="","",'Identificação da EG'!$E$7)</f>
        <v/>
      </c>
      <c r="G183" s="24" t="str">
        <f t="shared" si="2"/>
        <v/>
      </c>
      <c r="H183" s="24" t="str">
        <f>IF(I183="","",'Identificação da EG'!$D$7)</f>
        <v/>
      </c>
      <c r="I183" s="28" t="str">
        <f>IF(J183="","",'Infraestruturas Tratamento'!$B$31)</f>
        <v/>
      </c>
      <c r="J183" s="1" t="str">
        <v/>
      </c>
      <c r="K183" s="1" t="str">
        <v/>
      </c>
      <c r="L183" s="1" t="str">
        <v/>
      </c>
      <c r="M183" s="1" t="str">
        <v/>
      </c>
      <c r="N183" s="1"/>
      <c r="O183" s="1" t="str">
        <f>IF(Q183="","","Capacidade total")</f>
        <v/>
      </c>
      <c r="P183" s="1" t="str">
        <f>IF(Q183="","","toneladas/ano")</f>
        <v/>
      </c>
      <c r="Q183" s="1" t="str" cm="1">
        <f t="array" ref="Q183">IF(ISBLANK(INDEX('Infraestruturas Tratamento'!$F$37:$N$56,INT((ROWS($A$1:A22)-1)/9)+1,MOD(ROWS($A$1:A22)-1,9)+1)),"",INDEX('Infraestruturas Tratamento'!$F$37:$N$56,INT((ROWS($A$1:A22)-1)/9)+1,MOD(ROWS($A$1:A22)-1,9)+1))</f>
        <v/>
      </c>
      <c r="R183" s="1" t="str">
        <f>IF(OR('Infraestruturas Tratamento'!$C$59="",'Infraestruturas Tratamento'!$C$59="(máximo 300 carateres)",J183=""),"",'Infraestruturas Tratamento'!$C$59)</f>
        <v/>
      </c>
      <c r="S183" s="1" t="str">
        <f>IF(OR('Infraestruturas Tratamento'!$C$58="",'Infraestruturas Tratamento'!$C$58="(máximo 1000 carateres)",J183=""),"",'Infraestruturas Tratamento'!$C$58)</f>
        <v/>
      </c>
    </row>
    <row r="184" spans="1:19">
      <c r="A184" s="24" t="str">
        <f>IF(I184="","",IF(OR('Identificação da EG'!$B$7=0,'Identificação da EG'!$B$7=""),"",Capa!$C$10))</f>
        <v/>
      </c>
      <c r="B184" s="24" t="str">
        <f>IF(I184="","",IF(OR('Identificação da EG'!$B$7=0,'Identificação da EG'!$B$7=""),"",'Identificação da EG'!$B$7))</f>
        <v/>
      </c>
      <c r="C184" s="24" t="str">
        <f>IF(I184="","",IF(B184="","",VLOOKUP(B184,Auxiliar!$DK$23:$DL$45,2,0)))</f>
        <v/>
      </c>
      <c r="D184" s="24" t="str">
        <f>IF(I184="","",IF(OR('Identificação da EG'!$B$7=0,'Identificação da EG'!$B$7=""),"","Portugal"))</f>
        <v/>
      </c>
      <c r="E184" s="24" t="str">
        <f>IF(I184="","",'Identificação da EG'!$C$7)</f>
        <v/>
      </c>
      <c r="F184" s="24" t="str">
        <f>IF(I184="","",'Identificação da EG'!$E$7)</f>
        <v/>
      </c>
      <c r="G184" s="24" t="str">
        <f t="shared" si="2"/>
        <v/>
      </c>
      <c r="H184" s="24" t="str">
        <f>IF(I184="","",'Identificação da EG'!$D$7)</f>
        <v/>
      </c>
      <c r="I184" s="28" t="str">
        <f>IF(J184="","",'Infraestruturas Tratamento'!$B$31)</f>
        <v/>
      </c>
      <c r="J184" s="1" t="str">
        <v/>
      </c>
      <c r="K184" s="1" t="str">
        <v/>
      </c>
      <c r="L184" s="1" t="str">
        <v/>
      </c>
      <c r="M184" s="1" t="str">
        <v/>
      </c>
      <c r="N184" s="1"/>
      <c r="O184" s="1" t="str">
        <f>IF(Q184="","","Capacidade utilizada")</f>
        <v/>
      </c>
      <c r="P184" s="1" t="str">
        <f>IF(Q184="","","toneladas/ano")</f>
        <v/>
      </c>
      <c r="Q184" s="1" t="str" cm="1">
        <f t="array" ref="Q184">IF(ISBLANK(INDEX('Infraestruturas Tratamento'!$F$37:$N$56,INT((ROWS($A$1:A23)-1)/9)+1,MOD(ROWS($A$1:A23)-1,9)+1)),"",INDEX('Infraestruturas Tratamento'!$F$37:$N$56,INT((ROWS($A$1:A23)-1)/9)+1,MOD(ROWS($A$1:A23)-1,9)+1))</f>
        <v/>
      </c>
      <c r="R184" s="1" t="str">
        <f>IF(OR('Infraestruturas Tratamento'!$C$59="",'Infraestruturas Tratamento'!$C$59="(máximo 300 carateres)",J184=""),"",'Infraestruturas Tratamento'!$C$59)</f>
        <v/>
      </c>
      <c r="S184" s="1" t="str">
        <f>IF(OR('Infraestruturas Tratamento'!$C$58="",'Infraestruturas Tratamento'!$C$58="(máximo 1000 carateres)",J184=""),"",'Infraestruturas Tratamento'!$C$58)</f>
        <v/>
      </c>
    </row>
    <row r="185" spans="1:19">
      <c r="A185" s="24" t="str">
        <f>IF(I185="","",IF(OR('Identificação da EG'!$B$7=0,'Identificação da EG'!$B$7=""),"",Capa!$C$10))</f>
        <v/>
      </c>
      <c r="B185" s="24" t="str">
        <f>IF(I185="","",IF(OR('Identificação da EG'!$B$7=0,'Identificação da EG'!$B$7=""),"",'Identificação da EG'!$B$7))</f>
        <v/>
      </c>
      <c r="C185" s="24" t="str">
        <f>IF(I185="","",IF(B185="","",VLOOKUP(B185,Auxiliar!$DK$23:$DL$45,2,0)))</f>
        <v/>
      </c>
      <c r="D185" s="24" t="str">
        <f>IF(I185="","",IF(OR('Identificação da EG'!$B$7=0,'Identificação da EG'!$B$7=""),"","Portugal"))</f>
        <v/>
      </c>
      <c r="E185" s="24" t="str">
        <f>IF(I185="","",'Identificação da EG'!$C$7)</f>
        <v/>
      </c>
      <c r="F185" s="24" t="str">
        <f>IF(I185="","",'Identificação da EG'!$E$7)</f>
        <v/>
      </c>
      <c r="G185" s="24" t="str">
        <f t="shared" si="2"/>
        <v/>
      </c>
      <c r="H185" s="24" t="str">
        <f>IF(I185="","",'Identificação da EG'!$D$7)</f>
        <v/>
      </c>
      <c r="I185" s="28" t="str">
        <f>IF(J185="","",'Infraestruturas Tratamento'!$B$31)</f>
        <v/>
      </c>
      <c r="J185" s="1" t="str">
        <v/>
      </c>
      <c r="K185" s="1" t="str">
        <v/>
      </c>
      <c r="L185" s="1" t="str">
        <v/>
      </c>
      <c r="M185" s="1" t="str">
        <v/>
      </c>
      <c r="N185" s="1"/>
      <c r="O185" s="1" t="str">
        <f>IF(Q185="","","Área total do parque")</f>
        <v/>
      </c>
      <c r="P185" s="1" t="str">
        <f>IF(Q185="","","m2")</f>
        <v/>
      </c>
      <c r="Q185" s="1" t="str" cm="1">
        <f t="array" ref="Q185">IF(ISBLANK(INDEX('Infraestruturas Tratamento'!$F$37:$N$56,INT((ROWS($A$1:A24)-1)/9)+1,MOD(ROWS($A$1:A24)-1,9)+1)),"",INDEX('Infraestruturas Tratamento'!$F$37:$N$56,INT((ROWS($A$1:A24)-1)/9)+1,MOD(ROWS($A$1:A24)-1,9)+1))</f>
        <v/>
      </c>
      <c r="R185" s="1" t="str">
        <f>IF(OR('Infraestruturas Tratamento'!$C$59="",'Infraestruturas Tratamento'!$C$59="(máximo 300 carateres)",J185=""),"",'Infraestruturas Tratamento'!$C$59)</f>
        <v/>
      </c>
      <c r="S185" s="1" t="str">
        <f>IF(OR('Infraestruturas Tratamento'!$C$58="",'Infraestruturas Tratamento'!$C$58="(máximo 1000 carateres)",J185=""),"",'Infraestruturas Tratamento'!$C$58)</f>
        <v/>
      </c>
    </row>
    <row r="186" spans="1:19">
      <c r="A186" s="24" t="str">
        <f>IF(I186="","",IF(OR('Identificação da EG'!$B$7=0,'Identificação da EG'!$B$7=""),"",Capa!$C$10))</f>
        <v/>
      </c>
      <c r="B186" s="24" t="str">
        <f>IF(I186="","",IF(OR('Identificação da EG'!$B$7=0,'Identificação da EG'!$B$7=""),"",'Identificação da EG'!$B$7))</f>
        <v/>
      </c>
      <c r="C186" s="24" t="str">
        <f>IF(I186="","",IF(B186="","",VLOOKUP(B186,Auxiliar!$DK$23:$DL$45,2,0)))</f>
        <v/>
      </c>
      <c r="D186" s="24" t="str">
        <f>IF(I186="","",IF(OR('Identificação da EG'!$B$7=0,'Identificação da EG'!$B$7=""),"","Portugal"))</f>
        <v/>
      </c>
      <c r="E186" s="24" t="str">
        <f>IF(I186="","",'Identificação da EG'!$C$7)</f>
        <v/>
      </c>
      <c r="F186" s="24" t="str">
        <f>IF(I186="","",'Identificação da EG'!$E$7)</f>
        <v/>
      </c>
      <c r="G186" s="24" t="str">
        <f t="shared" si="2"/>
        <v/>
      </c>
      <c r="H186" s="24" t="str">
        <f>IF(I186="","",'Identificação da EG'!$D$7)</f>
        <v/>
      </c>
      <c r="I186" s="28" t="str">
        <f>IF(J186="","",'Infraestruturas Tratamento'!$B$31)</f>
        <v/>
      </c>
      <c r="J186" s="1" t="str">
        <v/>
      </c>
      <c r="K186" s="1" t="str">
        <v/>
      </c>
      <c r="L186" s="1" t="str">
        <v/>
      </c>
      <c r="M186" s="1" t="str">
        <v/>
      </c>
      <c r="N186" s="1"/>
      <c r="O186" s="1" t="str">
        <f>IF(Q186="","","Área do parque em utilização")</f>
        <v/>
      </c>
      <c r="P186" s="1" t="str">
        <f>IF(Q186="","","m2")</f>
        <v/>
      </c>
      <c r="Q186" s="1" t="str" cm="1">
        <f t="array" ref="Q186">IF(ISBLANK(INDEX('Infraestruturas Tratamento'!$F$37:$N$56,INT((ROWS($A$1:A25)-1)/9)+1,MOD(ROWS($A$1:A25)-1,9)+1)),"",INDEX('Infraestruturas Tratamento'!$F$37:$N$56,INT((ROWS($A$1:A25)-1)/9)+1,MOD(ROWS($A$1:A25)-1,9)+1))</f>
        <v/>
      </c>
      <c r="R186" s="1" t="str">
        <f>IF(OR('Infraestruturas Tratamento'!$C$59="",'Infraestruturas Tratamento'!$C$59="(máximo 300 carateres)",J186=""),"",'Infraestruturas Tratamento'!$C$59)</f>
        <v/>
      </c>
      <c r="S186" s="1" t="str">
        <f>IF(OR('Infraestruturas Tratamento'!$C$58="",'Infraestruturas Tratamento'!$C$58="(máximo 1000 carateres)",J186=""),"",'Infraestruturas Tratamento'!$C$58)</f>
        <v/>
      </c>
    </row>
    <row r="187" spans="1:19">
      <c r="A187" s="24" t="str">
        <f>IF(I187="","",IF(OR('Identificação da EG'!$B$7=0,'Identificação da EG'!$B$7=""),"",Capa!$C$10))</f>
        <v/>
      </c>
      <c r="B187" s="24" t="str">
        <f>IF(I187="","",IF(OR('Identificação da EG'!$B$7=0,'Identificação da EG'!$B$7=""),"",'Identificação da EG'!$B$7))</f>
        <v/>
      </c>
      <c r="C187" s="24" t="str">
        <f>IF(I187="","",IF(B187="","",VLOOKUP(B187,Auxiliar!$DK$23:$DL$45,2,0)))</f>
        <v/>
      </c>
      <c r="D187" s="24" t="str">
        <f>IF(I187="","",IF(OR('Identificação da EG'!$B$7=0,'Identificação da EG'!$B$7=""),"","Portugal"))</f>
        <v/>
      </c>
      <c r="E187" s="24" t="str">
        <f>IF(I187="","",'Identificação da EG'!$C$7)</f>
        <v/>
      </c>
      <c r="F187" s="24" t="str">
        <f>IF(I187="","",'Identificação da EG'!$E$7)</f>
        <v/>
      </c>
      <c r="G187" s="24" t="str">
        <f t="shared" si="2"/>
        <v/>
      </c>
      <c r="H187" s="24" t="str">
        <f>IF(I187="","",'Identificação da EG'!$D$7)</f>
        <v/>
      </c>
      <c r="I187" s="28" t="str">
        <f>IF(J187="","",'Infraestruturas Tratamento'!$B$31)</f>
        <v/>
      </c>
      <c r="J187" s="1" t="str">
        <v/>
      </c>
      <c r="K187" s="1" t="str">
        <v/>
      </c>
      <c r="L187" s="1" t="str">
        <v/>
      </c>
      <c r="M187" s="1" t="str">
        <v/>
      </c>
      <c r="N187" s="1"/>
      <c r="O187" s="1" t="str">
        <f>IF(Q187="","","Capacidade total")</f>
        <v/>
      </c>
      <c r="P187" s="1" t="str">
        <f>IF(Q187="","","toneladas/ano")</f>
        <v/>
      </c>
      <c r="Q187" s="1" t="str" cm="1">
        <f t="array" ref="Q187">IF(ISBLANK(INDEX('Infraestruturas Tratamento'!$F$37:$N$56,INT((ROWS($A$1:A26)-1)/9)+1,MOD(ROWS($A$1:A26)-1,9)+1)),"",INDEX('Infraestruturas Tratamento'!$F$37:$N$56,INT((ROWS($A$1:A26)-1)/9)+1,MOD(ROWS($A$1:A26)-1,9)+1))</f>
        <v/>
      </c>
      <c r="R187" s="1" t="str">
        <f>IF(OR('Infraestruturas Tratamento'!$C$59="",'Infraestruturas Tratamento'!$C$59="(máximo 300 carateres)",J187=""),"",'Infraestruturas Tratamento'!$C$59)</f>
        <v/>
      </c>
      <c r="S187" s="1" t="str">
        <f>IF(OR('Infraestruturas Tratamento'!$C$58="",'Infraestruturas Tratamento'!$C$58="(máximo 1000 carateres)",J187=""),"",'Infraestruturas Tratamento'!$C$58)</f>
        <v/>
      </c>
    </row>
    <row r="188" spans="1:19">
      <c r="A188" s="24" t="str">
        <f>IF(I188="","",IF(OR('Identificação da EG'!$B$7=0,'Identificação da EG'!$B$7=""),"",Capa!$C$10))</f>
        <v/>
      </c>
      <c r="B188" s="24" t="str">
        <f>IF(I188="","",IF(OR('Identificação da EG'!$B$7=0,'Identificação da EG'!$B$7=""),"",'Identificação da EG'!$B$7))</f>
        <v/>
      </c>
      <c r="C188" s="24" t="str">
        <f>IF(I188="","",IF(B188="","",VLOOKUP(B188,Auxiliar!$DK$23:$DL$45,2,0)))</f>
        <v/>
      </c>
      <c r="D188" s="24" t="str">
        <f>IF(I188="","",IF(OR('Identificação da EG'!$B$7=0,'Identificação da EG'!$B$7=""),"","Portugal"))</f>
        <v/>
      </c>
      <c r="E188" s="24" t="str">
        <f>IF(I188="","",'Identificação da EG'!$C$7)</f>
        <v/>
      </c>
      <c r="F188" s="24" t="str">
        <f>IF(I188="","",'Identificação da EG'!$E$7)</f>
        <v/>
      </c>
      <c r="G188" s="24" t="str">
        <f t="shared" si="2"/>
        <v/>
      </c>
      <c r="H188" s="24" t="str">
        <f>IF(I188="","",'Identificação da EG'!$D$7)</f>
        <v/>
      </c>
      <c r="I188" s="28" t="str">
        <f>IF(J188="","",'Infraestruturas Tratamento'!$B$31)</f>
        <v/>
      </c>
      <c r="J188" s="1" t="str">
        <v/>
      </c>
      <c r="K188" s="1" t="str">
        <v/>
      </c>
      <c r="L188" s="1" t="str">
        <v/>
      </c>
      <c r="M188" s="1" t="str">
        <v/>
      </c>
      <c r="N188" s="1"/>
      <c r="O188" s="1" t="str">
        <f>IF(Q188="","","Capacidade utilizada")</f>
        <v/>
      </c>
      <c r="P188" s="1" t="str">
        <f>IF(Q188="","","toneladas/ano")</f>
        <v/>
      </c>
      <c r="Q188" s="1" t="str" cm="1">
        <f t="array" ref="Q188">IF(ISBLANK(INDEX('Infraestruturas Tratamento'!$F$37:$N$56,INT((ROWS($A$1:A27)-1)/9)+1,MOD(ROWS($A$1:A27)-1,9)+1)),"",INDEX('Infraestruturas Tratamento'!$F$37:$N$56,INT((ROWS($A$1:A27)-1)/9)+1,MOD(ROWS($A$1:A27)-1,9)+1))</f>
        <v/>
      </c>
      <c r="R188" s="1" t="str">
        <f>IF(OR('Infraestruturas Tratamento'!$C$59="",'Infraestruturas Tratamento'!$C$59="(máximo 300 carateres)",J188=""),"",'Infraestruturas Tratamento'!$C$59)</f>
        <v/>
      </c>
      <c r="S188" s="1" t="str">
        <f>IF(OR('Infraestruturas Tratamento'!$C$58="",'Infraestruturas Tratamento'!$C$58="(máximo 1000 carateres)",J188=""),"",'Infraestruturas Tratamento'!$C$58)</f>
        <v/>
      </c>
    </row>
    <row r="189" spans="1:19">
      <c r="A189" s="24" t="str">
        <f>IF(I189="","",IF(OR('Identificação da EG'!$B$7=0,'Identificação da EG'!$B$7=""),"",Capa!$C$10))</f>
        <v/>
      </c>
      <c r="B189" s="24" t="str">
        <f>IF(I189="","",IF(OR('Identificação da EG'!$B$7=0,'Identificação da EG'!$B$7=""),"",'Identificação da EG'!$B$7))</f>
        <v/>
      </c>
      <c r="C189" s="24" t="str">
        <f>IF(I189="","",IF(B189="","",VLOOKUP(B189,Auxiliar!$DK$23:$DL$45,2,0)))</f>
        <v/>
      </c>
      <c r="D189" s="24" t="str">
        <f>IF(I189="","",IF(OR('Identificação da EG'!$B$7=0,'Identificação da EG'!$B$7=""),"","Portugal"))</f>
        <v/>
      </c>
      <c r="E189" s="24" t="str">
        <f>IF(I189="","",'Identificação da EG'!$C$7)</f>
        <v/>
      </c>
      <c r="F189" s="24" t="str">
        <f>IF(I189="","",'Identificação da EG'!$E$7)</f>
        <v/>
      </c>
      <c r="G189" s="24" t="str">
        <f t="shared" si="2"/>
        <v/>
      </c>
      <c r="H189" s="24" t="str">
        <f>IF(I189="","",'Identificação da EG'!$D$7)</f>
        <v/>
      </c>
      <c r="I189" s="28" t="str">
        <f>IF(J189="","",'Infraestruturas Tratamento'!$B$31)</f>
        <v/>
      </c>
      <c r="J189" s="1" t="str">
        <v/>
      </c>
      <c r="K189" s="1" t="str">
        <v/>
      </c>
      <c r="L189" s="1" t="str">
        <v/>
      </c>
      <c r="M189" s="1" t="str">
        <v/>
      </c>
      <c r="N189" s="1"/>
      <c r="O189" s="1" t="str">
        <f>IF(Q189="","","Capacidade digestor")</f>
        <v/>
      </c>
      <c r="P189" s="1" t="str">
        <f>IF(Q189="","","toneladas/ano")</f>
        <v/>
      </c>
      <c r="Q189" s="1" t="str" cm="1">
        <f t="array" ref="Q189">IF(ISBLANK(INDEX('Infraestruturas Tratamento'!$F$37:$N$56,INT((ROWS($A$1:A28)-1)/9)+1,MOD(ROWS($A$1:A28)-1,9)+1)),"",INDEX('Infraestruturas Tratamento'!$F$37:$N$56,INT((ROWS($A$1:A28)-1)/9)+1,MOD(ROWS($A$1:A28)-1,9)+1))</f>
        <v/>
      </c>
      <c r="R189" s="1" t="str">
        <f>IF(OR('Infraestruturas Tratamento'!$C$59="",'Infraestruturas Tratamento'!$C$59="(máximo 300 carateres)",J189=""),"",'Infraestruturas Tratamento'!$C$59)</f>
        <v/>
      </c>
      <c r="S189" s="1" t="str">
        <f>IF(OR('Infraestruturas Tratamento'!$C$58="",'Infraestruturas Tratamento'!$C$58="(máximo 1000 carateres)",J189=""),"",'Infraestruturas Tratamento'!$C$58)</f>
        <v/>
      </c>
    </row>
    <row r="190" spans="1:19">
      <c r="A190" s="24" t="str">
        <f>IF(I190="","",IF(OR('Identificação da EG'!$B$7=0,'Identificação da EG'!$B$7=""),"",Capa!$C$10))</f>
        <v/>
      </c>
      <c r="B190" s="24" t="str">
        <f>IF(I190="","",IF(OR('Identificação da EG'!$B$7=0,'Identificação da EG'!$B$7=""),"",'Identificação da EG'!$B$7))</f>
        <v/>
      </c>
      <c r="C190" s="24" t="str">
        <f>IF(I190="","",IF(B190="","",VLOOKUP(B190,Auxiliar!$DK$23:$DL$45,2,0)))</f>
        <v/>
      </c>
      <c r="D190" s="24" t="str">
        <f>IF(I190="","",IF(OR('Identificação da EG'!$B$7=0,'Identificação da EG'!$B$7=""),"","Portugal"))</f>
        <v/>
      </c>
      <c r="E190" s="24" t="str">
        <f>IF(I190="","",'Identificação da EG'!$C$7)</f>
        <v/>
      </c>
      <c r="F190" s="24" t="str">
        <f>IF(I190="","",'Identificação da EG'!$E$7)</f>
        <v/>
      </c>
      <c r="G190" s="24" t="str">
        <f t="shared" si="2"/>
        <v/>
      </c>
      <c r="H190" s="24" t="str">
        <f>IF(I190="","",'Identificação da EG'!$D$7)</f>
        <v/>
      </c>
      <c r="I190" s="28" t="str">
        <f>IF(J190="","",'Infraestruturas Tratamento'!$B$31)</f>
        <v/>
      </c>
      <c r="J190" s="1" t="str">
        <v/>
      </c>
      <c r="K190" s="1" t="str">
        <v/>
      </c>
      <c r="L190" s="1" t="str">
        <v/>
      </c>
      <c r="M190" s="1" t="str">
        <v/>
      </c>
      <c r="N190" s="1"/>
      <c r="O190" s="1" t="str">
        <f>IF(Q190="","","Nº de túneis total")</f>
        <v/>
      </c>
      <c r="P190" s="1" t="str">
        <f>IF(Q190="","","nº")</f>
        <v/>
      </c>
      <c r="Q190" s="1" t="str" cm="1">
        <f t="array" ref="Q190">IF(ISBLANK(INDEX('Infraestruturas Tratamento'!$F$37:$N$56,INT((ROWS($A$1:A29)-1)/9)+1,MOD(ROWS($A$1:A29)-1,9)+1)),"",INDEX('Infraestruturas Tratamento'!$F$37:$N$56,INT((ROWS($A$1:A29)-1)/9)+1,MOD(ROWS($A$1:A29)-1,9)+1))</f>
        <v/>
      </c>
      <c r="R190" s="1" t="str">
        <f>IF(OR('Infraestruturas Tratamento'!$C$59="",'Infraestruturas Tratamento'!$C$59="(máximo 300 carateres)",J190=""),"",'Infraestruturas Tratamento'!$C$59)</f>
        <v/>
      </c>
      <c r="S190" s="1" t="str">
        <f>IF(OR('Infraestruturas Tratamento'!$C$58="",'Infraestruturas Tratamento'!$C$58="(máximo 1000 carateres)",J190=""),"",'Infraestruturas Tratamento'!$C$58)</f>
        <v/>
      </c>
    </row>
    <row r="191" spans="1:19">
      <c r="A191" s="24" t="str">
        <f>IF(I191="","",IF(OR('Identificação da EG'!$B$7=0,'Identificação da EG'!$B$7=""),"",Capa!$C$10))</f>
        <v/>
      </c>
      <c r="B191" s="24" t="str">
        <f>IF(I191="","",IF(OR('Identificação da EG'!$B$7=0,'Identificação da EG'!$B$7=""),"",'Identificação da EG'!$B$7))</f>
        <v/>
      </c>
      <c r="C191" s="24" t="str">
        <f>IF(I191="","",IF(B191="","",VLOOKUP(B191,Auxiliar!$DK$23:$DL$45,2,0)))</f>
        <v/>
      </c>
      <c r="D191" s="24" t="str">
        <f>IF(I191="","",IF(OR('Identificação da EG'!$B$7=0,'Identificação da EG'!$B$7=""),"","Portugal"))</f>
        <v/>
      </c>
      <c r="E191" s="24" t="str">
        <f>IF(I191="","",'Identificação da EG'!$C$7)</f>
        <v/>
      </c>
      <c r="F191" s="24" t="str">
        <f>IF(I191="","",'Identificação da EG'!$E$7)</f>
        <v/>
      </c>
      <c r="G191" s="24" t="str">
        <f t="shared" si="2"/>
        <v/>
      </c>
      <c r="H191" s="24" t="str">
        <f>IF(I191="","",'Identificação da EG'!$D$7)</f>
        <v/>
      </c>
      <c r="I191" s="28" t="str">
        <f>IF(J191="","",'Infraestruturas Tratamento'!$B$31)</f>
        <v/>
      </c>
      <c r="J191" s="1" t="str">
        <v/>
      </c>
      <c r="K191" s="1" t="str">
        <v/>
      </c>
      <c r="L191" s="1" t="str">
        <v/>
      </c>
      <c r="M191" s="1" t="str">
        <v/>
      </c>
      <c r="N191" s="1"/>
      <c r="O191" s="1" t="str">
        <f>IF(Q191="","","Nº de túneis em utilização")</f>
        <v/>
      </c>
      <c r="P191" s="1" t="str">
        <f>IF(Q191="","","nº")</f>
        <v/>
      </c>
      <c r="Q191" s="1" t="str" cm="1">
        <f t="array" ref="Q191">IF(ISBLANK(INDEX('Infraestruturas Tratamento'!$F$37:$N$56,INT((ROWS($A$1:A30)-1)/9)+1,MOD(ROWS($A$1:A30)-1,9)+1)),"",INDEX('Infraestruturas Tratamento'!$F$37:$N$56,INT((ROWS($A$1:A30)-1)/9)+1,MOD(ROWS($A$1:A30)-1,9)+1))</f>
        <v/>
      </c>
      <c r="R191" s="1" t="str">
        <f>IF(OR('Infraestruturas Tratamento'!$C$59="",'Infraestruturas Tratamento'!$C$59="(máximo 300 carateres)",J191=""),"",'Infraestruturas Tratamento'!$C$59)</f>
        <v/>
      </c>
      <c r="S191" s="1" t="str">
        <f>IF(OR('Infraestruturas Tratamento'!$C$58="",'Infraestruturas Tratamento'!$C$58="(máximo 1000 carateres)",J191=""),"",'Infraestruturas Tratamento'!$C$58)</f>
        <v/>
      </c>
    </row>
    <row r="192" spans="1:19">
      <c r="A192" s="24" t="str">
        <f>IF(I192="","",IF(OR('Identificação da EG'!$B$7=0,'Identificação da EG'!$B$7=""),"",Capa!$C$10))</f>
        <v/>
      </c>
      <c r="B192" s="24" t="str">
        <f>IF(I192="","",IF(OR('Identificação da EG'!$B$7=0,'Identificação da EG'!$B$7=""),"",'Identificação da EG'!$B$7))</f>
        <v/>
      </c>
      <c r="C192" s="24" t="str">
        <f>IF(I192="","",IF(B192="","",VLOOKUP(B192,Auxiliar!$DK$23:$DL$45,2,0)))</f>
        <v/>
      </c>
      <c r="D192" s="24" t="str">
        <f>IF(I192="","",IF(OR('Identificação da EG'!$B$7=0,'Identificação da EG'!$B$7=""),"","Portugal"))</f>
        <v/>
      </c>
      <c r="E192" s="24" t="str">
        <f>IF(I192="","",'Identificação da EG'!$C$7)</f>
        <v/>
      </c>
      <c r="F192" s="24" t="str">
        <f>IF(I192="","",'Identificação da EG'!$E$7)</f>
        <v/>
      </c>
      <c r="G192" s="24" t="str">
        <f t="shared" si="2"/>
        <v/>
      </c>
      <c r="H192" s="24" t="str">
        <f>IF(I192="","",'Identificação da EG'!$D$7)</f>
        <v/>
      </c>
      <c r="I192" s="28" t="str">
        <f>IF(J192="","",'Infraestruturas Tratamento'!$B$31)</f>
        <v/>
      </c>
      <c r="J192" s="1" t="str">
        <v/>
      </c>
      <c r="K192" s="1" t="str">
        <v/>
      </c>
      <c r="L192" s="1" t="str">
        <v/>
      </c>
      <c r="M192" s="1" t="str">
        <v/>
      </c>
      <c r="N192" s="1"/>
      <c r="O192" s="1" t="str">
        <f>IF(Q192="","","Capacidade total")</f>
        <v/>
      </c>
      <c r="P192" s="1" t="str">
        <f>IF(Q192="","","toneladas/ano")</f>
        <v/>
      </c>
      <c r="Q192" s="1" t="str" cm="1">
        <f t="array" ref="Q192">IF(ISBLANK(INDEX('Infraestruturas Tratamento'!$F$37:$N$56,INT((ROWS($A$1:A31)-1)/9)+1,MOD(ROWS($A$1:A31)-1,9)+1)),"",INDEX('Infraestruturas Tratamento'!$F$37:$N$56,INT((ROWS($A$1:A31)-1)/9)+1,MOD(ROWS($A$1:A31)-1,9)+1))</f>
        <v/>
      </c>
      <c r="R192" s="1" t="str">
        <f>IF(OR('Infraestruturas Tratamento'!$C$59="",'Infraestruturas Tratamento'!$C$59="(máximo 300 carateres)",J192=""),"",'Infraestruturas Tratamento'!$C$59)</f>
        <v/>
      </c>
      <c r="S192" s="1" t="str">
        <f>IF(OR('Infraestruturas Tratamento'!$C$58="",'Infraestruturas Tratamento'!$C$58="(máximo 1000 carateres)",J192=""),"",'Infraestruturas Tratamento'!$C$58)</f>
        <v/>
      </c>
    </row>
    <row r="193" spans="1:19">
      <c r="A193" s="24" t="str">
        <f>IF(I193="","",IF(OR('Identificação da EG'!$B$7=0,'Identificação da EG'!$B$7=""),"",Capa!$C$10))</f>
        <v/>
      </c>
      <c r="B193" s="24" t="str">
        <f>IF(I193="","",IF(OR('Identificação da EG'!$B$7=0,'Identificação da EG'!$B$7=""),"",'Identificação da EG'!$B$7))</f>
        <v/>
      </c>
      <c r="C193" s="24" t="str">
        <f>IF(I193="","",IF(B193="","",VLOOKUP(B193,Auxiliar!$DK$23:$DL$45,2,0)))</f>
        <v/>
      </c>
      <c r="D193" s="24" t="str">
        <f>IF(I193="","",IF(OR('Identificação da EG'!$B$7=0,'Identificação da EG'!$B$7=""),"","Portugal"))</f>
        <v/>
      </c>
      <c r="E193" s="24" t="str">
        <f>IF(I193="","",'Identificação da EG'!$C$7)</f>
        <v/>
      </c>
      <c r="F193" s="24" t="str">
        <f>IF(I193="","",'Identificação da EG'!$E$7)</f>
        <v/>
      </c>
      <c r="G193" s="24" t="str">
        <f t="shared" si="2"/>
        <v/>
      </c>
      <c r="H193" s="24" t="str">
        <f>IF(I193="","",'Identificação da EG'!$D$7)</f>
        <v/>
      </c>
      <c r="I193" s="28" t="str">
        <f>IF(J193="","",'Infraestruturas Tratamento'!$B$31)</f>
        <v/>
      </c>
      <c r="J193" s="1" t="str">
        <v/>
      </c>
      <c r="K193" s="1" t="str">
        <v/>
      </c>
      <c r="L193" s="1" t="str">
        <v/>
      </c>
      <c r="M193" s="1" t="str">
        <v/>
      </c>
      <c r="N193" s="1"/>
      <c r="O193" s="1" t="str">
        <f>IF(Q193="","","Capacidade utilizada")</f>
        <v/>
      </c>
      <c r="P193" s="1" t="str">
        <f>IF(Q193="","","toneladas/ano")</f>
        <v/>
      </c>
      <c r="Q193" s="1" t="str" cm="1">
        <f t="array" ref="Q193">IF(ISBLANK(INDEX('Infraestruturas Tratamento'!$F$37:$N$56,INT((ROWS($A$1:A32)-1)/9)+1,MOD(ROWS($A$1:A32)-1,9)+1)),"",INDEX('Infraestruturas Tratamento'!$F$37:$N$56,INT((ROWS($A$1:A32)-1)/9)+1,MOD(ROWS($A$1:A32)-1,9)+1))</f>
        <v/>
      </c>
      <c r="R193" s="1" t="str">
        <f>IF(OR('Infraestruturas Tratamento'!$C$59="",'Infraestruturas Tratamento'!$C$59="(máximo 300 carateres)",J193=""),"",'Infraestruturas Tratamento'!$C$59)</f>
        <v/>
      </c>
      <c r="S193" s="1" t="str">
        <f>IF(OR('Infraestruturas Tratamento'!$C$58="",'Infraestruturas Tratamento'!$C$58="(máximo 1000 carateres)",J193=""),"",'Infraestruturas Tratamento'!$C$58)</f>
        <v/>
      </c>
    </row>
    <row r="194" spans="1:19">
      <c r="A194" s="24" t="str">
        <f>IF(I194="","",IF(OR('Identificação da EG'!$B$7=0,'Identificação da EG'!$B$7=""),"",Capa!$C$10))</f>
        <v/>
      </c>
      <c r="B194" s="24" t="str">
        <f>IF(I194="","",IF(OR('Identificação da EG'!$B$7=0,'Identificação da EG'!$B$7=""),"",'Identificação da EG'!$B$7))</f>
        <v/>
      </c>
      <c r="C194" s="24" t="str">
        <f>IF(I194="","",IF(B194="","",VLOOKUP(B194,Auxiliar!$DK$23:$DL$45,2,0)))</f>
        <v/>
      </c>
      <c r="D194" s="24" t="str">
        <f>IF(I194="","",IF(OR('Identificação da EG'!$B$7=0,'Identificação da EG'!$B$7=""),"","Portugal"))</f>
        <v/>
      </c>
      <c r="E194" s="24" t="str">
        <f>IF(I194="","",'Identificação da EG'!$C$7)</f>
        <v/>
      </c>
      <c r="F194" s="24" t="str">
        <f>IF(I194="","",'Identificação da EG'!$E$7)</f>
        <v/>
      </c>
      <c r="G194" s="24" t="str">
        <f t="shared" si="2"/>
        <v/>
      </c>
      <c r="H194" s="24" t="str">
        <f>IF(I194="","",'Identificação da EG'!$D$7)</f>
        <v/>
      </c>
      <c r="I194" s="28" t="str">
        <f>IF(J194="","",'Infraestruturas Tratamento'!$B$31)</f>
        <v/>
      </c>
      <c r="J194" s="1" t="str">
        <v/>
      </c>
      <c r="K194" s="1" t="str">
        <v/>
      </c>
      <c r="L194" s="1" t="str">
        <v/>
      </c>
      <c r="M194" s="1" t="str">
        <v/>
      </c>
      <c r="N194" s="1"/>
      <c r="O194" s="1" t="str">
        <f>IF(Q194="","","Área total do parque")</f>
        <v/>
      </c>
      <c r="P194" s="1" t="str">
        <f>IF(Q194="","","m2")</f>
        <v/>
      </c>
      <c r="Q194" s="1" t="str" cm="1">
        <f t="array" ref="Q194">IF(ISBLANK(INDEX('Infraestruturas Tratamento'!$F$37:$N$56,INT((ROWS($A$1:A33)-1)/9)+1,MOD(ROWS($A$1:A33)-1,9)+1)),"",INDEX('Infraestruturas Tratamento'!$F$37:$N$56,INT((ROWS($A$1:A33)-1)/9)+1,MOD(ROWS($A$1:A33)-1,9)+1))</f>
        <v/>
      </c>
      <c r="R194" s="1" t="str">
        <f>IF(OR('Infraestruturas Tratamento'!$C$59="",'Infraestruturas Tratamento'!$C$59="(máximo 300 carateres)",J194=""),"",'Infraestruturas Tratamento'!$C$59)</f>
        <v/>
      </c>
      <c r="S194" s="1" t="str">
        <f>IF(OR('Infraestruturas Tratamento'!$C$58="",'Infraestruturas Tratamento'!$C$58="(máximo 1000 carateres)",J194=""),"",'Infraestruturas Tratamento'!$C$58)</f>
        <v/>
      </c>
    </row>
    <row r="195" spans="1:19">
      <c r="A195" s="24" t="str">
        <f>IF(I195="","",IF(OR('Identificação da EG'!$B$7=0,'Identificação da EG'!$B$7=""),"",Capa!$C$10))</f>
        <v/>
      </c>
      <c r="B195" s="24" t="str">
        <f>IF(I195="","",IF(OR('Identificação da EG'!$B$7=0,'Identificação da EG'!$B$7=""),"",'Identificação da EG'!$B$7))</f>
        <v/>
      </c>
      <c r="C195" s="24" t="str">
        <f>IF(I195="","",IF(B195="","",VLOOKUP(B195,Auxiliar!$DK$23:$DL$45,2,0)))</f>
        <v/>
      </c>
      <c r="D195" s="24" t="str">
        <f>IF(I195="","",IF(OR('Identificação da EG'!$B$7=0,'Identificação da EG'!$B$7=""),"","Portugal"))</f>
        <v/>
      </c>
      <c r="E195" s="24" t="str">
        <f>IF(I195="","",'Identificação da EG'!$C$7)</f>
        <v/>
      </c>
      <c r="F195" s="24" t="str">
        <f>IF(I195="","",'Identificação da EG'!$E$7)</f>
        <v/>
      </c>
      <c r="G195" s="24" t="str">
        <f t="shared" ref="G195:G258" si="3">IF(I195="","",B195)</f>
        <v/>
      </c>
      <c r="H195" s="24" t="str">
        <f>IF(I195="","",'Identificação da EG'!$D$7)</f>
        <v/>
      </c>
      <c r="I195" s="28" t="str">
        <f>IF(J195="","",'Infraestruturas Tratamento'!$B$31)</f>
        <v/>
      </c>
      <c r="J195" s="1" t="str">
        <v/>
      </c>
      <c r="K195" s="1" t="str">
        <v/>
      </c>
      <c r="L195" s="1" t="str">
        <v/>
      </c>
      <c r="M195" s="1" t="str">
        <v/>
      </c>
      <c r="N195" s="1"/>
      <c r="O195" s="1" t="str">
        <f>IF(Q195="","","Área do parque em utilização")</f>
        <v/>
      </c>
      <c r="P195" s="1" t="str">
        <f>IF(Q195="","","m2")</f>
        <v/>
      </c>
      <c r="Q195" s="1" t="str" cm="1">
        <f t="array" ref="Q195">IF(ISBLANK(INDEX('Infraestruturas Tratamento'!$F$37:$N$56,INT((ROWS($A$1:A34)-1)/9)+1,MOD(ROWS($A$1:A34)-1,9)+1)),"",INDEX('Infraestruturas Tratamento'!$F$37:$N$56,INT((ROWS($A$1:A34)-1)/9)+1,MOD(ROWS($A$1:A34)-1,9)+1))</f>
        <v/>
      </c>
      <c r="R195" s="1" t="str">
        <f>IF(OR('Infraestruturas Tratamento'!$C$59="",'Infraestruturas Tratamento'!$C$59="(máximo 300 carateres)",J195=""),"",'Infraestruturas Tratamento'!$C$59)</f>
        <v/>
      </c>
      <c r="S195" s="1" t="str">
        <f>IF(OR('Infraestruturas Tratamento'!$C$58="",'Infraestruturas Tratamento'!$C$58="(máximo 1000 carateres)",J195=""),"",'Infraestruturas Tratamento'!$C$58)</f>
        <v/>
      </c>
    </row>
    <row r="196" spans="1:19">
      <c r="A196" s="24" t="str">
        <f>IF(I196="","",IF(OR('Identificação da EG'!$B$7=0,'Identificação da EG'!$B$7=""),"",Capa!$C$10))</f>
        <v/>
      </c>
      <c r="B196" s="24" t="str">
        <f>IF(I196="","",IF(OR('Identificação da EG'!$B$7=0,'Identificação da EG'!$B$7=""),"",'Identificação da EG'!$B$7))</f>
        <v/>
      </c>
      <c r="C196" s="24" t="str">
        <f>IF(I196="","",IF(B196="","",VLOOKUP(B196,Auxiliar!$DK$23:$DL$45,2,0)))</f>
        <v/>
      </c>
      <c r="D196" s="24" t="str">
        <f>IF(I196="","",IF(OR('Identificação da EG'!$B$7=0,'Identificação da EG'!$B$7=""),"","Portugal"))</f>
        <v/>
      </c>
      <c r="E196" s="24" t="str">
        <f>IF(I196="","",'Identificação da EG'!$C$7)</f>
        <v/>
      </c>
      <c r="F196" s="24" t="str">
        <f>IF(I196="","",'Identificação da EG'!$E$7)</f>
        <v/>
      </c>
      <c r="G196" s="24" t="str">
        <f t="shared" si="3"/>
        <v/>
      </c>
      <c r="H196" s="24" t="str">
        <f>IF(I196="","",'Identificação da EG'!$D$7)</f>
        <v/>
      </c>
      <c r="I196" s="28" t="str">
        <f>IF(J196="","",'Infraestruturas Tratamento'!$B$31)</f>
        <v/>
      </c>
      <c r="J196" s="1" t="str">
        <v/>
      </c>
      <c r="K196" s="1" t="str">
        <v/>
      </c>
      <c r="L196" s="1" t="str">
        <v/>
      </c>
      <c r="M196" s="1" t="str">
        <v/>
      </c>
      <c r="N196" s="1"/>
      <c r="O196" s="1" t="str">
        <f>IF(Q196="","","Capacidade total")</f>
        <v/>
      </c>
      <c r="P196" s="1" t="str">
        <f>IF(Q196="","","toneladas/ano")</f>
        <v/>
      </c>
      <c r="Q196" s="1" t="str" cm="1">
        <f t="array" ref="Q196">IF(ISBLANK(INDEX('Infraestruturas Tratamento'!$F$37:$N$56,INT((ROWS($A$1:A35)-1)/9)+1,MOD(ROWS($A$1:A35)-1,9)+1)),"",INDEX('Infraestruturas Tratamento'!$F$37:$N$56,INT((ROWS($A$1:A35)-1)/9)+1,MOD(ROWS($A$1:A35)-1,9)+1))</f>
        <v/>
      </c>
      <c r="R196" s="1" t="str">
        <f>IF(OR('Infraestruturas Tratamento'!$C$59="",'Infraestruturas Tratamento'!$C$59="(máximo 300 carateres)",J196=""),"",'Infraestruturas Tratamento'!$C$59)</f>
        <v/>
      </c>
      <c r="S196" s="1" t="str">
        <f>IF(OR('Infraestruturas Tratamento'!$C$58="",'Infraestruturas Tratamento'!$C$58="(máximo 1000 carateres)",J196=""),"",'Infraestruturas Tratamento'!$C$58)</f>
        <v/>
      </c>
    </row>
    <row r="197" spans="1:19">
      <c r="A197" s="24" t="str">
        <f>IF(I197="","",IF(OR('Identificação da EG'!$B$7=0,'Identificação da EG'!$B$7=""),"",Capa!$C$10))</f>
        <v/>
      </c>
      <c r="B197" s="24" t="str">
        <f>IF(I197="","",IF(OR('Identificação da EG'!$B$7=0,'Identificação da EG'!$B$7=""),"",'Identificação da EG'!$B$7))</f>
        <v/>
      </c>
      <c r="C197" s="24" t="str">
        <f>IF(I197="","",IF(B197="","",VLOOKUP(B197,Auxiliar!$DK$23:$DL$45,2,0)))</f>
        <v/>
      </c>
      <c r="D197" s="24" t="str">
        <f>IF(I197="","",IF(OR('Identificação da EG'!$B$7=0,'Identificação da EG'!$B$7=""),"","Portugal"))</f>
        <v/>
      </c>
      <c r="E197" s="24" t="str">
        <f>IF(I197="","",'Identificação da EG'!$C$7)</f>
        <v/>
      </c>
      <c r="F197" s="24" t="str">
        <f>IF(I197="","",'Identificação da EG'!$E$7)</f>
        <v/>
      </c>
      <c r="G197" s="24" t="str">
        <f t="shared" si="3"/>
        <v/>
      </c>
      <c r="H197" s="24" t="str">
        <f>IF(I197="","",'Identificação da EG'!$D$7)</f>
        <v/>
      </c>
      <c r="I197" s="28" t="str">
        <f>IF(J197="","",'Infraestruturas Tratamento'!$B$31)</f>
        <v/>
      </c>
      <c r="J197" s="1" t="str">
        <v/>
      </c>
      <c r="K197" s="1" t="str">
        <v/>
      </c>
      <c r="L197" s="1" t="str">
        <v/>
      </c>
      <c r="M197" s="1" t="str">
        <v/>
      </c>
      <c r="N197" s="1"/>
      <c r="O197" s="1" t="str">
        <f>IF(Q197="","","Capacidade utilizada")</f>
        <v/>
      </c>
      <c r="P197" s="1" t="str">
        <f>IF(Q197="","","toneladas/ano")</f>
        <v/>
      </c>
      <c r="Q197" s="1" t="str" cm="1">
        <f t="array" ref="Q197">IF(ISBLANK(INDEX('Infraestruturas Tratamento'!$F$37:$N$56,INT((ROWS($A$1:A36)-1)/9)+1,MOD(ROWS($A$1:A36)-1,9)+1)),"",INDEX('Infraestruturas Tratamento'!$F$37:$N$56,INT((ROWS($A$1:A36)-1)/9)+1,MOD(ROWS($A$1:A36)-1,9)+1))</f>
        <v/>
      </c>
      <c r="R197" s="1" t="str">
        <f>IF(OR('Infraestruturas Tratamento'!$C$59="",'Infraestruturas Tratamento'!$C$59="(máximo 300 carateres)",J197=""),"",'Infraestruturas Tratamento'!$C$59)</f>
        <v/>
      </c>
      <c r="S197" s="1" t="str">
        <f>IF(OR('Infraestruturas Tratamento'!$C$58="",'Infraestruturas Tratamento'!$C$58="(máximo 1000 carateres)",J197=""),"",'Infraestruturas Tratamento'!$C$58)</f>
        <v/>
      </c>
    </row>
    <row r="198" spans="1:19">
      <c r="A198" s="24" t="str">
        <f>IF(I198="","",IF(OR('Identificação da EG'!$B$7=0,'Identificação da EG'!$B$7=""),"",Capa!$C$10))</f>
        <v/>
      </c>
      <c r="B198" s="24" t="str">
        <f>IF(I198="","",IF(OR('Identificação da EG'!$B$7=0,'Identificação da EG'!$B$7=""),"",'Identificação da EG'!$B$7))</f>
        <v/>
      </c>
      <c r="C198" s="24" t="str">
        <f>IF(I198="","",IF(B198="","",VLOOKUP(B198,Auxiliar!$DK$23:$DL$45,2,0)))</f>
        <v/>
      </c>
      <c r="D198" s="24" t="str">
        <f>IF(I198="","",IF(OR('Identificação da EG'!$B$7=0,'Identificação da EG'!$B$7=""),"","Portugal"))</f>
        <v/>
      </c>
      <c r="E198" s="24" t="str">
        <f>IF(I198="","",'Identificação da EG'!$C$7)</f>
        <v/>
      </c>
      <c r="F198" s="24" t="str">
        <f>IF(I198="","",'Identificação da EG'!$E$7)</f>
        <v/>
      </c>
      <c r="G198" s="24" t="str">
        <f t="shared" si="3"/>
        <v/>
      </c>
      <c r="H198" s="24" t="str">
        <f>IF(I198="","",'Identificação da EG'!$D$7)</f>
        <v/>
      </c>
      <c r="I198" s="28" t="str">
        <f>IF(J198="","",'Infraestruturas Tratamento'!$B$31)</f>
        <v/>
      </c>
      <c r="J198" s="1" t="str">
        <v/>
      </c>
      <c r="K198" s="1" t="str">
        <v/>
      </c>
      <c r="L198" s="1" t="str">
        <v/>
      </c>
      <c r="M198" s="1" t="str">
        <v/>
      </c>
      <c r="N198" s="1"/>
      <c r="O198" s="1" t="str">
        <f>IF(Q198="","","Capacidade digestor")</f>
        <v/>
      </c>
      <c r="P198" s="1" t="str">
        <f>IF(Q198="","","toneladas/ano")</f>
        <v/>
      </c>
      <c r="Q198" s="1" t="str" cm="1">
        <f t="array" ref="Q198">IF(ISBLANK(INDEX('Infraestruturas Tratamento'!$F$37:$N$56,INT((ROWS($A$1:A37)-1)/9)+1,MOD(ROWS($A$1:A37)-1,9)+1)),"",INDEX('Infraestruturas Tratamento'!$F$37:$N$56,INT((ROWS($A$1:A37)-1)/9)+1,MOD(ROWS($A$1:A37)-1,9)+1))</f>
        <v/>
      </c>
      <c r="R198" s="1" t="str">
        <f>IF(OR('Infraestruturas Tratamento'!$C$59="",'Infraestruturas Tratamento'!$C$59="(máximo 300 carateres)",J198=""),"",'Infraestruturas Tratamento'!$C$59)</f>
        <v/>
      </c>
      <c r="S198" s="1" t="str">
        <f>IF(OR('Infraestruturas Tratamento'!$C$58="",'Infraestruturas Tratamento'!$C$58="(máximo 1000 carateres)",J198=""),"",'Infraestruturas Tratamento'!$C$58)</f>
        <v/>
      </c>
    </row>
    <row r="199" spans="1:19">
      <c r="A199" s="24" t="str">
        <f>IF(I199="","",IF(OR('Identificação da EG'!$B$7=0,'Identificação da EG'!$B$7=""),"",Capa!$C$10))</f>
        <v/>
      </c>
      <c r="B199" s="24" t="str">
        <f>IF(I199="","",IF(OR('Identificação da EG'!$B$7=0,'Identificação da EG'!$B$7=""),"",'Identificação da EG'!$B$7))</f>
        <v/>
      </c>
      <c r="C199" s="24" t="str">
        <f>IF(I199="","",IF(B199="","",VLOOKUP(B199,Auxiliar!$DK$23:$DL$45,2,0)))</f>
        <v/>
      </c>
      <c r="D199" s="24" t="str">
        <f>IF(I199="","",IF(OR('Identificação da EG'!$B$7=0,'Identificação da EG'!$B$7=""),"","Portugal"))</f>
        <v/>
      </c>
      <c r="E199" s="24" t="str">
        <f>IF(I199="","",'Identificação da EG'!$C$7)</f>
        <v/>
      </c>
      <c r="F199" s="24" t="str">
        <f>IF(I199="","",'Identificação da EG'!$E$7)</f>
        <v/>
      </c>
      <c r="G199" s="24" t="str">
        <f t="shared" si="3"/>
        <v/>
      </c>
      <c r="H199" s="24" t="str">
        <f>IF(I199="","",'Identificação da EG'!$D$7)</f>
        <v/>
      </c>
      <c r="I199" s="28" t="str">
        <f>IF(J199="","",'Infraestruturas Tratamento'!$B$31)</f>
        <v/>
      </c>
      <c r="J199" s="1" t="str">
        <v/>
      </c>
      <c r="K199" s="1" t="str">
        <v/>
      </c>
      <c r="L199" s="1" t="str">
        <v/>
      </c>
      <c r="M199" s="1" t="str">
        <v/>
      </c>
      <c r="N199" s="1"/>
      <c r="O199" s="1" t="str">
        <f>IF(Q199="","","Nº de túneis total")</f>
        <v/>
      </c>
      <c r="P199" s="1" t="str">
        <f>IF(Q199="","","nº")</f>
        <v/>
      </c>
      <c r="Q199" s="1" t="str" cm="1">
        <f t="array" ref="Q199">IF(ISBLANK(INDEX('Infraestruturas Tratamento'!$F$37:$N$56,INT((ROWS($A$1:A38)-1)/9)+1,MOD(ROWS($A$1:A38)-1,9)+1)),"",INDEX('Infraestruturas Tratamento'!$F$37:$N$56,INT((ROWS($A$1:A38)-1)/9)+1,MOD(ROWS($A$1:A38)-1,9)+1))</f>
        <v/>
      </c>
      <c r="R199" s="1" t="str">
        <f>IF(OR('Infraestruturas Tratamento'!$C$59="",'Infraestruturas Tratamento'!$C$59="(máximo 300 carateres)",J199=""),"",'Infraestruturas Tratamento'!$C$59)</f>
        <v/>
      </c>
      <c r="S199" s="1" t="str">
        <f>IF(OR('Infraestruturas Tratamento'!$C$58="",'Infraestruturas Tratamento'!$C$58="(máximo 1000 carateres)",J199=""),"",'Infraestruturas Tratamento'!$C$58)</f>
        <v/>
      </c>
    </row>
    <row r="200" spans="1:19">
      <c r="A200" s="24" t="str">
        <f>IF(I200="","",IF(OR('Identificação da EG'!$B$7=0,'Identificação da EG'!$B$7=""),"",Capa!$C$10))</f>
        <v/>
      </c>
      <c r="B200" s="24" t="str">
        <f>IF(I200="","",IF(OR('Identificação da EG'!$B$7=0,'Identificação da EG'!$B$7=""),"",'Identificação da EG'!$B$7))</f>
        <v/>
      </c>
      <c r="C200" s="24" t="str">
        <f>IF(I200="","",IF(B200="","",VLOOKUP(B200,Auxiliar!$DK$23:$DL$45,2,0)))</f>
        <v/>
      </c>
      <c r="D200" s="24" t="str">
        <f>IF(I200="","",IF(OR('Identificação da EG'!$B$7=0,'Identificação da EG'!$B$7=""),"","Portugal"))</f>
        <v/>
      </c>
      <c r="E200" s="24" t="str">
        <f>IF(I200="","",'Identificação da EG'!$C$7)</f>
        <v/>
      </c>
      <c r="F200" s="24" t="str">
        <f>IF(I200="","",'Identificação da EG'!$E$7)</f>
        <v/>
      </c>
      <c r="G200" s="24" t="str">
        <f t="shared" si="3"/>
        <v/>
      </c>
      <c r="H200" s="24" t="str">
        <f>IF(I200="","",'Identificação da EG'!$D$7)</f>
        <v/>
      </c>
      <c r="I200" s="28" t="str">
        <f>IF(J200="","",'Infraestruturas Tratamento'!$B$31)</f>
        <v/>
      </c>
      <c r="J200" s="1" t="str">
        <v/>
      </c>
      <c r="K200" s="1" t="str">
        <v/>
      </c>
      <c r="L200" s="1" t="str">
        <v/>
      </c>
      <c r="M200" s="1" t="str">
        <v/>
      </c>
      <c r="N200" s="1"/>
      <c r="O200" s="1" t="str">
        <f>IF(Q200="","","Nº de túneis em utilização")</f>
        <v/>
      </c>
      <c r="P200" s="1" t="str">
        <f>IF(Q200="","","nº")</f>
        <v/>
      </c>
      <c r="Q200" s="1" t="str" cm="1">
        <f t="array" ref="Q200">IF(ISBLANK(INDEX('Infraestruturas Tratamento'!$F$37:$N$56,INT((ROWS($A$1:A39)-1)/9)+1,MOD(ROWS($A$1:A39)-1,9)+1)),"",INDEX('Infraestruturas Tratamento'!$F$37:$N$56,INT((ROWS($A$1:A39)-1)/9)+1,MOD(ROWS($A$1:A39)-1,9)+1))</f>
        <v/>
      </c>
      <c r="R200" s="1" t="str">
        <f>IF(OR('Infraestruturas Tratamento'!$C$59="",'Infraestruturas Tratamento'!$C$59="(máximo 300 carateres)",J200=""),"",'Infraestruturas Tratamento'!$C$59)</f>
        <v/>
      </c>
      <c r="S200" s="1" t="str">
        <f>IF(OR('Infraestruturas Tratamento'!$C$58="",'Infraestruturas Tratamento'!$C$58="(máximo 1000 carateres)",J200=""),"",'Infraestruturas Tratamento'!$C$58)</f>
        <v/>
      </c>
    </row>
    <row r="201" spans="1:19">
      <c r="A201" s="24" t="str">
        <f>IF(I201="","",IF(OR('Identificação da EG'!$B$7=0,'Identificação da EG'!$B$7=""),"",Capa!$C$10))</f>
        <v/>
      </c>
      <c r="B201" s="24" t="str">
        <f>IF(I201="","",IF(OR('Identificação da EG'!$B$7=0,'Identificação da EG'!$B$7=""),"",'Identificação da EG'!$B$7))</f>
        <v/>
      </c>
      <c r="C201" s="24" t="str">
        <f>IF(I201="","",IF(B201="","",VLOOKUP(B201,Auxiliar!$DK$23:$DL$45,2,0)))</f>
        <v/>
      </c>
      <c r="D201" s="24" t="str">
        <f>IF(I201="","",IF(OR('Identificação da EG'!$B$7=0,'Identificação da EG'!$B$7=""),"","Portugal"))</f>
        <v/>
      </c>
      <c r="E201" s="24" t="str">
        <f>IF(I201="","",'Identificação da EG'!$C$7)</f>
        <v/>
      </c>
      <c r="F201" s="24" t="str">
        <f>IF(I201="","",'Identificação da EG'!$E$7)</f>
        <v/>
      </c>
      <c r="G201" s="24" t="str">
        <f t="shared" si="3"/>
        <v/>
      </c>
      <c r="H201" s="24" t="str">
        <f>IF(I201="","",'Identificação da EG'!$D$7)</f>
        <v/>
      </c>
      <c r="I201" s="28" t="str">
        <f>IF(J201="","",'Infraestruturas Tratamento'!$B$31)</f>
        <v/>
      </c>
      <c r="J201" s="1" t="str">
        <v/>
      </c>
      <c r="K201" s="1" t="str">
        <v/>
      </c>
      <c r="L201" s="1" t="str">
        <v/>
      </c>
      <c r="M201" s="1" t="str">
        <v/>
      </c>
      <c r="N201" s="1"/>
      <c r="O201" s="1" t="str">
        <f>IF(Q201="","","Capacidade total")</f>
        <v/>
      </c>
      <c r="P201" s="1" t="str">
        <f>IF(Q201="","","toneladas/ano")</f>
        <v/>
      </c>
      <c r="Q201" s="1" t="str" cm="1">
        <f t="array" ref="Q201">IF(ISBLANK(INDEX('Infraestruturas Tratamento'!$F$37:$N$56,INT((ROWS($A$1:A40)-1)/9)+1,MOD(ROWS($A$1:A40)-1,9)+1)),"",INDEX('Infraestruturas Tratamento'!$F$37:$N$56,INT((ROWS($A$1:A40)-1)/9)+1,MOD(ROWS($A$1:A40)-1,9)+1))</f>
        <v/>
      </c>
      <c r="R201" s="1" t="str">
        <f>IF(OR('Infraestruturas Tratamento'!$C$59="",'Infraestruturas Tratamento'!$C$59="(máximo 300 carateres)",J201=""),"",'Infraestruturas Tratamento'!$C$59)</f>
        <v/>
      </c>
      <c r="S201" s="1" t="str">
        <f>IF(OR('Infraestruturas Tratamento'!$C$58="",'Infraestruturas Tratamento'!$C$58="(máximo 1000 carateres)",J201=""),"",'Infraestruturas Tratamento'!$C$58)</f>
        <v/>
      </c>
    </row>
    <row r="202" spans="1:19">
      <c r="A202" s="24" t="str">
        <f>IF(I202="","",IF(OR('Identificação da EG'!$B$7=0,'Identificação da EG'!$B$7=""),"",Capa!$C$10))</f>
        <v/>
      </c>
      <c r="B202" s="24" t="str">
        <f>IF(I202="","",IF(OR('Identificação da EG'!$B$7=0,'Identificação da EG'!$B$7=""),"",'Identificação da EG'!$B$7))</f>
        <v/>
      </c>
      <c r="C202" s="24" t="str">
        <f>IF(I202="","",IF(B202="","",VLOOKUP(B202,Auxiliar!$DK$23:$DL$45,2,0)))</f>
        <v/>
      </c>
      <c r="D202" s="24" t="str">
        <f>IF(I202="","",IF(OR('Identificação da EG'!$B$7=0,'Identificação da EG'!$B$7=""),"","Portugal"))</f>
        <v/>
      </c>
      <c r="E202" s="24" t="str">
        <f>IF(I202="","",'Identificação da EG'!$C$7)</f>
        <v/>
      </c>
      <c r="F202" s="24" t="str">
        <f>IF(I202="","",'Identificação da EG'!$E$7)</f>
        <v/>
      </c>
      <c r="G202" s="24" t="str">
        <f t="shared" si="3"/>
        <v/>
      </c>
      <c r="H202" s="24" t="str">
        <f>IF(I202="","",'Identificação da EG'!$D$7)</f>
        <v/>
      </c>
      <c r="I202" s="28" t="str">
        <f>IF(J202="","",'Infraestruturas Tratamento'!$B$31)</f>
        <v/>
      </c>
      <c r="J202" s="1" t="str">
        <v/>
      </c>
      <c r="K202" s="1" t="str">
        <v/>
      </c>
      <c r="L202" s="1" t="str">
        <v/>
      </c>
      <c r="M202" s="1" t="str">
        <v/>
      </c>
      <c r="N202" s="1"/>
      <c r="O202" s="1" t="str">
        <f>IF(Q202="","","Capacidade utilizada")</f>
        <v/>
      </c>
      <c r="P202" s="1" t="str">
        <f>IF(Q202="","","toneladas/ano")</f>
        <v/>
      </c>
      <c r="Q202" s="1" t="str" cm="1">
        <f t="array" ref="Q202">IF(ISBLANK(INDEX('Infraestruturas Tratamento'!$F$37:$N$56,INT((ROWS($A$1:A41)-1)/9)+1,MOD(ROWS($A$1:A41)-1,9)+1)),"",INDEX('Infraestruturas Tratamento'!$F$37:$N$56,INT((ROWS($A$1:A41)-1)/9)+1,MOD(ROWS($A$1:A41)-1,9)+1))</f>
        <v/>
      </c>
      <c r="R202" s="1" t="str">
        <f>IF(OR('Infraestruturas Tratamento'!$C$59="",'Infraestruturas Tratamento'!$C$59="(máximo 300 carateres)",J202=""),"",'Infraestruturas Tratamento'!$C$59)</f>
        <v/>
      </c>
      <c r="S202" s="1" t="str">
        <f>IF(OR('Infraestruturas Tratamento'!$C$58="",'Infraestruturas Tratamento'!$C$58="(máximo 1000 carateres)",J202=""),"",'Infraestruturas Tratamento'!$C$58)</f>
        <v/>
      </c>
    </row>
    <row r="203" spans="1:19">
      <c r="A203" s="24" t="str">
        <f>IF(I203="","",IF(OR('Identificação da EG'!$B$7=0,'Identificação da EG'!$B$7=""),"",Capa!$C$10))</f>
        <v/>
      </c>
      <c r="B203" s="24" t="str">
        <f>IF(I203="","",IF(OR('Identificação da EG'!$B$7=0,'Identificação da EG'!$B$7=""),"",'Identificação da EG'!$B$7))</f>
        <v/>
      </c>
      <c r="C203" s="24" t="str">
        <f>IF(I203="","",IF(B203="","",VLOOKUP(B203,Auxiliar!$DK$23:$DL$45,2,0)))</f>
        <v/>
      </c>
      <c r="D203" s="24" t="str">
        <f>IF(I203="","",IF(OR('Identificação da EG'!$B$7=0,'Identificação da EG'!$B$7=""),"","Portugal"))</f>
        <v/>
      </c>
      <c r="E203" s="24" t="str">
        <f>IF(I203="","",'Identificação da EG'!$C$7)</f>
        <v/>
      </c>
      <c r="F203" s="24" t="str">
        <f>IF(I203="","",'Identificação da EG'!$E$7)</f>
        <v/>
      </c>
      <c r="G203" s="24" t="str">
        <f t="shared" si="3"/>
        <v/>
      </c>
      <c r="H203" s="24" t="str">
        <f>IF(I203="","",'Identificação da EG'!$D$7)</f>
        <v/>
      </c>
      <c r="I203" s="28" t="str">
        <f>IF(J203="","",'Infraestruturas Tratamento'!$B$31)</f>
        <v/>
      </c>
      <c r="J203" s="1" t="str">
        <v/>
      </c>
      <c r="K203" s="1" t="str">
        <v/>
      </c>
      <c r="L203" s="1" t="str">
        <v/>
      </c>
      <c r="M203" s="1" t="str">
        <v/>
      </c>
      <c r="N203" s="1"/>
      <c r="O203" s="1" t="str">
        <f>IF(Q203="","","Área total do parque")</f>
        <v/>
      </c>
      <c r="P203" s="1" t="str">
        <f>IF(Q203="","","m2")</f>
        <v/>
      </c>
      <c r="Q203" s="1" t="str" cm="1">
        <f t="array" ref="Q203">IF(ISBLANK(INDEX('Infraestruturas Tratamento'!$F$37:$N$56,INT((ROWS($A$1:A42)-1)/9)+1,MOD(ROWS($A$1:A42)-1,9)+1)),"",INDEX('Infraestruturas Tratamento'!$F$37:$N$56,INT((ROWS($A$1:A42)-1)/9)+1,MOD(ROWS($A$1:A42)-1,9)+1))</f>
        <v/>
      </c>
      <c r="R203" s="1" t="str">
        <f>IF(OR('Infraestruturas Tratamento'!$C$59="",'Infraestruturas Tratamento'!$C$59="(máximo 300 carateres)",J203=""),"",'Infraestruturas Tratamento'!$C$59)</f>
        <v/>
      </c>
      <c r="S203" s="1" t="str">
        <f>IF(OR('Infraestruturas Tratamento'!$C$58="",'Infraestruturas Tratamento'!$C$58="(máximo 1000 carateres)",J203=""),"",'Infraestruturas Tratamento'!$C$58)</f>
        <v/>
      </c>
    </row>
    <row r="204" spans="1:19">
      <c r="A204" s="24" t="str">
        <f>IF(I204="","",IF(OR('Identificação da EG'!$B$7=0,'Identificação da EG'!$B$7=""),"",Capa!$C$10))</f>
        <v/>
      </c>
      <c r="B204" s="24" t="str">
        <f>IF(I204="","",IF(OR('Identificação da EG'!$B$7=0,'Identificação da EG'!$B$7=""),"",'Identificação da EG'!$B$7))</f>
        <v/>
      </c>
      <c r="C204" s="24" t="str">
        <f>IF(I204="","",IF(B204="","",VLOOKUP(B204,Auxiliar!$DK$23:$DL$45,2,0)))</f>
        <v/>
      </c>
      <c r="D204" s="24" t="str">
        <f>IF(I204="","",IF(OR('Identificação da EG'!$B$7=0,'Identificação da EG'!$B$7=""),"","Portugal"))</f>
        <v/>
      </c>
      <c r="E204" s="24" t="str">
        <f>IF(I204="","",'Identificação da EG'!$C$7)</f>
        <v/>
      </c>
      <c r="F204" s="24" t="str">
        <f>IF(I204="","",'Identificação da EG'!$E$7)</f>
        <v/>
      </c>
      <c r="G204" s="24" t="str">
        <f t="shared" si="3"/>
        <v/>
      </c>
      <c r="H204" s="24" t="str">
        <f>IF(I204="","",'Identificação da EG'!$D$7)</f>
        <v/>
      </c>
      <c r="I204" s="28" t="str">
        <f>IF(J204="","",'Infraestruturas Tratamento'!$B$31)</f>
        <v/>
      </c>
      <c r="J204" s="1" t="str">
        <v/>
      </c>
      <c r="K204" s="1" t="str">
        <v/>
      </c>
      <c r="L204" s="1" t="str">
        <v/>
      </c>
      <c r="M204" s="1" t="str">
        <v/>
      </c>
      <c r="N204" s="1"/>
      <c r="O204" s="1" t="str">
        <f>IF(Q204="","","Área do parque em utilização")</f>
        <v/>
      </c>
      <c r="P204" s="1" t="str">
        <f>IF(Q204="","","m2")</f>
        <v/>
      </c>
      <c r="Q204" s="1" t="str" cm="1">
        <f t="array" ref="Q204">IF(ISBLANK(INDEX('Infraestruturas Tratamento'!$F$37:$N$56,INT((ROWS($A$1:A43)-1)/9)+1,MOD(ROWS($A$1:A43)-1,9)+1)),"",INDEX('Infraestruturas Tratamento'!$F$37:$N$56,INT((ROWS($A$1:A43)-1)/9)+1,MOD(ROWS($A$1:A43)-1,9)+1))</f>
        <v/>
      </c>
      <c r="R204" s="1" t="str">
        <f>IF(OR('Infraestruturas Tratamento'!$C$59="",'Infraestruturas Tratamento'!$C$59="(máximo 300 carateres)",J204=""),"",'Infraestruturas Tratamento'!$C$59)</f>
        <v/>
      </c>
      <c r="S204" s="1" t="str">
        <f>IF(OR('Infraestruturas Tratamento'!$C$58="",'Infraestruturas Tratamento'!$C$58="(máximo 1000 carateres)",J204=""),"",'Infraestruturas Tratamento'!$C$58)</f>
        <v/>
      </c>
    </row>
    <row r="205" spans="1:19">
      <c r="A205" s="24" t="str">
        <f>IF(I205="","",IF(OR('Identificação da EG'!$B$7=0,'Identificação da EG'!$B$7=""),"",Capa!$C$10))</f>
        <v/>
      </c>
      <c r="B205" s="24" t="str">
        <f>IF(I205="","",IF(OR('Identificação da EG'!$B$7=0,'Identificação da EG'!$B$7=""),"",'Identificação da EG'!$B$7))</f>
        <v/>
      </c>
      <c r="C205" s="24" t="str">
        <f>IF(I205="","",IF(B205="","",VLOOKUP(B205,Auxiliar!$DK$23:$DL$45,2,0)))</f>
        <v/>
      </c>
      <c r="D205" s="24" t="str">
        <f>IF(I205="","",IF(OR('Identificação da EG'!$B$7=0,'Identificação da EG'!$B$7=""),"","Portugal"))</f>
        <v/>
      </c>
      <c r="E205" s="24" t="str">
        <f>IF(I205="","",'Identificação da EG'!$C$7)</f>
        <v/>
      </c>
      <c r="F205" s="24" t="str">
        <f>IF(I205="","",'Identificação da EG'!$E$7)</f>
        <v/>
      </c>
      <c r="G205" s="24" t="str">
        <f t="shared" si="3"/>
        <v/>
      </c>
      <c r="H205" s="24" t="str">
        <f>IF(I205="","",'Identificação da EG'!$D$7)</f>
        <v/>
      </c>
      <c r="I205" s="28" t="str">
        <f>IF(J205="","",'Infraestruturas Tratamento'!$B$31)</f>
        <v/>
      </c>
      <c r="J205" s="1" t="str">
        <v/>
      </c>
      <c r="K205" s="1" t="str">
        <v/>
      </c>
      <c r="L205" s="1" t="str">
        <v/>
      </c>
      <c r="M205" s="1" t="str">
        <v/>
      </c>
      <c r="N205" s="1"/>
      <c r="O205" s="1" t="str">
        <f>IF(Q205="","","Capacidade total")</f>
        <v/>
      </c>
      <c r="P205" s="1" t="str">
        <f>IF(Q205="","","toneladas/ano")</f>
        <v/>
      </c>
      <c r="Q205" s="1" t="str" cm="1">
        <f t="array" ref="Q205">IF(ISBLANK(INDEX('Infraestruturas Tratamento'!$F$37:$N$56,INT((ROWS($A$1:A44)-1)/9)+1,MOD(ROWS($A$1:A44)-1,9)+1)),"",INDEX('Infraestruturas Tratamento'!$F$37:$N$56,INT((ROWS($A$1:A44)-1)/9)+1,MOD(ROWS($A$1:A44)-1,9)+1))</f>
        <v/>
      </c>
      <c r="R205" s="1" t="str">
        <f>IF(OR('Infraestruturas Tratamento'!$C$59="",'Infraestruturas Tratamento'!$C$59="(máximo 300 carateres)",J205=""),"",'Infraestruturas Tratamento'!$C$59)</f>
        <v/>
      </c>
      <c r="S205" s="1" t="str">
        <f>IF(OR('Infraestruturas Tratamento'!$C$58="",'Infraestruturas Tratamento'!$C$58="(máximo 1000 carateres)",J205=""),"",'Infraestruturas Tratamento'!$C$58)</f>
        <v/>
      </c>
    </row>
    <row r="206" spans="1:19">
      <c r="A206" s="24" t="str">
        <f>IF(I206="","",IF(OR('Identificação da EG'!$B$7=0,'Identificação da EG'!$B$7=""),"",Capa!$C$10))</f>
        <v/>
      </c>
      <c r="B206" s="24" t="str">
        <f>IF(I206="","",IF(OR('Identificação da EG'!$B$7=0,'Identificação da EG'!$B$7=""),"",'Identificação da EG'!$B$7))</f>
        <v/>
      </c>
      <c r="C206" s="24" t="str">
        <f>IF(I206="","",IF(B206="","",VLOOKUP(B206,Auxiliar!$DK$23:$DL$45,2,0)))</f>
        <v/>
      </c>
      <c r="D206" s="24" t="str">
        <f>IF(I206="","",IF(OR('Identificação da EG'!$B$7=0,'Identificação da EG'!$B$7=""),"","Portugal"))</f>
        <v/>
      </c>
      <c r="E206" s="24" t="str">
        <f>IF(I206="","",'Identificação da EG'!$C$7)</f>
        <v/>
      </c>
      <c r="F206" s="24" t="str">
        <f>IF(I206="","",'Identificação da EG'!$E$7)</f>
        <v/>
      </c>
      <c r="G206" s="24" t="str">
        <f t="shared" si="3"/>
        <v/>
      </c>
      <c r="H206" s="24" t="str">
        <f>IF(I206="","",'Identificação da EG'!$D$7)</f>
        <v/>
      </c>
      <c r="I206" s="28" t="str">
        <f>IF(J206="","",'Infraestruturas Tratamento'!$B$31)</f>
        <v/>
      </c>
      <c r="J206" s="1" t="str">
        <v/>
      </c>
      <c r="K206" s="1" t="str">
        <v/>
      </c>
      <c r="L206" s="1" t="str">
        <v/>
      </c>
      <c r="M206" s="1" t="str">
        <v/>
      </c>
      <c r="N206" s="1"/>
      <c r="O206" s="1" t="str">
        <f>IF(Q206="","","Capacidade utilizada")</f>
        <v/>
      </c>
      <c r="P206" s="1" t="str">
        <f>IF(Q206="","","toneladas/ano")</f>
        <v/>
      </c>
      <c r="Q206" s="1" t="str" cm="1">
        <f t="array" ref="Q206">IF(ISBLANK(INDEX('Infraestruturas Tratamento'!$F$37:$N$56,INT((ROWS($A$1:A45)-1)/9)+1,MOD(ROWS($A$1:A45)-1,9)+1)),"",INDEX('Infraestruturas Tratamento'!$F$37:$N$56,INT((ROWS($A$1:A45)-1)/9)+1,MOD(ROWS($A$1:A45)-1,9)+1))</f>
        <v/>
      </c>
      <c r="R206" s="1" t="str">
        <f>IF(OR('Infraestruturas Tratamento'!$C$59="",'Infraestruturas Tratamento'!$C$59="(máximo 300 carateres)",J206=""),"",'Infraestruturas Tratamento'!$C$59)</f>
        <v/>
      </c>
      <c r="S206" s="1" t="str">
        <f>IF(OR('Infraestruturas Tratamento'!$C$58="",'Infraestruturas Tratamento'!$C$58="(máximo 1000 carateres)",J206=""),"",'Infraestruturas Tratamento'!$C$58)</f>
        <v/>
      </c>
    </row>
    <row r="207" spans="1:19">
      <c r="A207" s="24" t="str">
        <f>IF(I207="","",IF(OR('Identificação da EG'!$B$7=0,'Identificação da EG'!$B$7=""),"",Capa!$C$10))</f>
        <v/>
      </c>
      <c r="B207" s="24" t="str">
        <f>IF(I207="","",IF(OR('Identificação da EG'!$B$7=0,'Identificação da EG'!$B$7=""),"",'Identificação da EG'!$B$7))</f>
        <v/>
      </c>
      <c r="C207" s="24" t="str">
        <f>IF(I207="","",IF(B207="","",VLOOKUP(B207,Auxiliar!$DK$23:$DL$45,2,0)))</f>
        <v/>
      </c>
      <c r="D207" s="24" t="str">
        <f>IF(I207="","",IF(OR('Identificação da EG'!$B$7=0,'Identificação da EG'!$B$7=""),"","Portugal"))</f>
        <v/>
      </c>
      <c r="E207" s="24" t="str">
        <f>IF(I207="","",'Identificação da EG'!$C$7)</f>
        <v/>
      </c>
      <c r="F207" s="24" t="str">
        <f>IF(I207="","",'Identificação da EG'!$E$7)</f>
        <v/>
      </c>
      <c r="G207" s="24" t="str">
        <f t="shared" si="3"/>
        <v/>
      </c>
      <c r="H207" s="24" t="str">
        <f>IF(I207="","",'Identificação da EG'!$D$7)</f>
        <v/>
      </c>
      <c r="I207" s="28" t="str">
        <f>IF(J207="","",'Infraestruturas Tratamento'!$B$31)</f>
        <v/>
      </c>
      <c r="J207" s="1" t="str">
        <v/>
      </c>
      <c r="K207" s="1" t="str">
        <v/>
      </c>
      <c r="L207" s="1" t="str">
        <v/>
      </c>
      <c r="M207" s="1" t="str">
        <v/>
      </c>
      <c r="N207" s="1"/>
      <c r="O207" s="1" t="str">
        <f>IF(Q207="","","Capacidade digestor")</f>
        <v/>
      </c>
      <c r="P207" s="1" t="str">
        <f>IF(Q207="","","toneladas/ano")</f>
        <v/>
      </c>
      <c r="Q207" s="1" t="str" cm="1">
        <f t="array" ref="Q207">IF(ISBLANK(INDEX('Infraestruturas Tratamento'!$F$37:$N$56,INT((ROWS($A$1:A46)-1)/9)+1,MOD(ROWS($A$1:A46)-1,9)+1)),"",INDEX('Infraestruturas Tratamento'!$F$37:$N$56,INT((ROWS($A$1:A46)-1)/9)+1,MOD(ROWS($A$1:A46)-1,9)+1))</f>
        <v/>
      </c>
      <c r="R207" s="1" t="str">
        <f>IF(OR('Infraestruturas Tratamento'!$C$59="",'Infraestruturas Tratamento'!$C$59="(máximo 300 carateres)",J207=""),"",'Infraestruturas Tratamento'!$C$59)</f>
        <v/>
      </c>
      <c r="S207" s="1" t="str">
        <f>IF(OR('Infraestruturas Tratamento'!$C$58="",'Infraestruturas Tratamento'!$C$58="(máximo 1000 carateres)",J207=""),"",'Infraestruturas Tratamento'!$C$58)</f>
        <v/>
      </c>
    </row>
    <row r="208" spans="1:19">
      <c r="A208" s="24" t="str">
        <f>IF(I208="","",IF(OR('Identificação da EG'!$B$7=0,'Identificação da EG'!$B$7=""),"",Capa!$C$10))</f>
        <v/>
      </c>
      <c r="B208" s="24" t="str">
        <f>IF(I208="","",IF(OR('Identificação da EG'!$B$7=0,'Identificação da EG'!$B$7=""),"",'Identificação da EG'!$B$7))</f>
        <v/>
      </c>
      <c r="C208" s="24" t="str">
        <f>IF(I208="","",IF(B208="","",VLOOKUP(B208,Auxiliar!$DK$23:$DL$45,2,0)))</f>
        <v/>
      </c>
      <c r="D208" s="24" t="str">
        <f>IF(I208="","",IF(OR('Identificação da EG'!$B$7=0,'Identificação da EG'!$B$7=""),"","Portugal"))</f>
        <v/>
      </c>
      <c r="E208" s="24" t="str">
        <f>IF(I208="","",'Identificação da EG'!$C$7)</f>
        <v/>
      </c>
      <c r="F208" s="24" t="str">
        <f>IF(I208="","",'Identificação da EG'!$E$7)</f>
        <v/>
      </c>
      <c r="G208" s="24" t="str">
        <f t="shared" si="3"/>
        <v/>
      </c>
      <c r="H208" s="24" t="str">
        <f>IF(I208="","",'Identificação da EG'!$D$7)</f>
        <v/>
      </c>
      <c r="I208" s="28" t="str">
        <f>IF(J208="","",'Infraestruturas Tratamento'!$B$31)</f>
        <v/>
      </c>
      <c r="J208" s="1" t="str">
        <v/>
      </c>
      <c r="K208" s="1" t="str">
        <v/>
      </c>
      <c r="L208" s="1" t="str">
        <v/>
      </c>
      <c r="M208" s="1" t="str">
        <v/>
      </c>
      <c r="N208" s="1"/>
      <c r="O208" s="1" t="str">
        <f>IF(Q208="","","Nº de túneis total")</f>
        <v/>
      </c>
      <c r="P208" s="1" t="str">
        <f>IF(Q208="","","nº")</f>
        <v/>
      </c>
      <c r="Q208" s="1" t="str" cm="1">
        <f t="array" ref="Q208">IF(ISBLANK(INDEX('Infraestruturas Tratamento'!$F$37:$N$56,INT((ROWS($A$1:A47)-1)/9)+1,MOD(ROWS($A$1:A47)-1,9)+1)),"",INDEX('Infraestruturas Tratamento'!$F$37:$N$56,INT((ROWS($A$1:A47)-1)/9)+1,MOD(ROWS($A$1:A47)-1,9)+1))</f>
        <v/>
      </c>
      <c r="R208" s="1" t="str">
        <f>IF(OR('Infraestruturas Tratamento'!$C$59="",'Infraestruturas Tratamento'!$C$59="(máximo 300 carateres)",J208=""),"",'Infraestruturas Tratamento'!$C$59)</f>
        <v/>
      </c>
      <c r="S208" s="1" t="str">
        <f>IF(OR('Infraestruturas Tratamento'!$C$58="",'Infraestruturas Tratamento'!$C$58="(máximo 1000 carateres)",J208=""),"",'Infraestruturas Tratamento'!$C$58)</f>
        <v/>
      </c>
    </row>
    <row r="209" spans="1:19">
      <c r="A209" s="24" t="str">
        <f>IF(I209="","",IF(OR('Identificação da EG'!$B$7=0,'Identificação da EG'!$B$7=""),"",Capa!$C$10))</f>
        <v/>
      </c>
      <c r="B209" s="24" t="str">
        <f>IF(I209="","",IF(OR('Identificação da EG'!$B$7=0,'Identificação da EG'!$B$7=""),"",'Identificação da EG'!$B$7))</f>
        <v/>
      </c>
      <c r="C209" s="24" t="str">
        <f>IF(I209="","",IF(B209="","",VLOOKUP(B209,Auxiliar!$DK$23:$DL$45,2,0)))</f>
        <v/>
      </c>
      <c r="D209" s="24" t="str">
        <f>IF(I209="","",IF(OR('Identificação da EG'!$B$7=0,'Identificação da EG'!$B$7=""),"","Portugal"))</f>
        <v/>
      </c>
      <c r="E209" s="24" t="str">
        <f>IF(I209="","",'Identificação da EG'!$C$7)</f>
        <v/>
      </c>
      <c r="F209" s="24" t="str">
        <f>IF(I209="","",'Identificação da EG'!$E$7)</f>
        <v/>
      </c>
      <c r="G209" s="24" t="str">
        <f t="shared" si="3"/>
        <v/>
      </c>
      <c r="H209" s="24" t="str">
        <f>IF(I209="","",'Identificação da EG'!$D$7)</f>
        <v/>
      </c>
      <c r="I209" s="28" t="str">
        <f>IF(J209="","",'Infraestruturas Tratamento'!$B$31)</f>
        <v/>
      </c>
      <c r="J209" s="1" t="str">
        <v/>
      </c>
      <c r="K209" s="1" t="str">
        <v/>
      </c>
      <c r="L209" s="1" t="str">
        <v/>
      </c>
      <c r="M209" s="1" t="str">
        <v/>
      </c>
      <c r="N209" s="1"/>
      <c r="O209" s="1" t="str">
        <f>IF(Q209="","","Nº de túneis em utilização")</f>
        <v/>
      </c>
      <c r="P209" s="1" t="str">
        <f>IF(Q209="","","nº")</f>
        <v/>
      </c>
      <c r="Q209" s="1" t="str" cm="1">
        <f t="array" ref="Q209">IF(ISBLANK(INDEX('Infraestruturas Tratamento'!$F$37:$N$56,INT((ROWS($A$1:A48)-1)/9)+1,MOD(ROWS($A$1:A48)-1,9)+1)),"",INDEX('Infraestruturas Tratamento'!$F$37:$N$56,INT((ROWS($A$1:A48)-1)/9)+1,MOD(ROWS($A$1:A48)-1,9)+1))</f>
        <v/>
      </c>
      <c r="R209" s="1" t="str">
        <f>IF(OR('Infraestruturas Tratamento'!$C$59="",'Infraestruturas Tratamento'!$C$59="(máximo 300 carateres)",J209=""),"",'Infraestruturas Tratamento'!$C$59)</f>
        <v/>
      </c>
      <c r="S209" s="1" t="str">
        <f>IF(OR('Infraestruturas Tratamento'!$C$58="",'Infraestruturas Tratamento'!$C$58="(máximo 1000 carateres)",J209=""),"",'Infraestruturas Tratamento'!$C$58)</f>
        <v/>
      </c>
    </row>
    <row r="210" spans="1:19">
      <c r="A210" s="24" t="str">
        <f>IF(I210="","",IF(OR('Identificação da EG'!$B$7=0,'Identificação da EG'!$B$7=""),"",Capa!$C$10))</f>
        <v/>
      </c>
      <c r="B210" s="24" t="str">
        <f>IF(I210="","",IF(OR('Identificação da EG'!$B$7=0,'Identificação da EG'!$B$7=""),"",'Identificação da EG'!$B$7))</f>
        <v/>
      </c>
      <c r="C210" s="24" t="str">
        <f>IF(I210="","",IF(B210="","",VLOOKUP(B210,Auxiliar!$DK$23:$DL$45,2,0)))</f>
        <v/>
      </c>
      <c r="D210" s="24" t="str">
        <f>IF(I210="","",IF(OR('Identificação da EG'!$B$7=0,'Identificação da EG'!$B$7=""),"","Portugal"))</f>
        <v/>
      </c>
      <c r="E210" s="24" t="str">
        <f>IF(I210="","",'Identificação da EG'!$C$7)</f>
        <v/>
      </c>
      <c r="F210" s="24" t="str">
        <f>IF(I210="","",'Identificação da EG'!$E$7)</f>
        <v/>
      </c>
      <c r="G210" s="24" t="str">
        <f t="shared" si="3"/>
        <v/>
      </c>
      <c r="H210" s="24" t="str">
        <f>IF(I210="","",'Identificação da EG'!$D$7)</f>
        <v/>
      </c>
      <c r="I210" s="28" t="str">
        <f>IF(J210="","",'Infraestruturas Tratamento'!$B$31)</f>
        <v/>
      </c>
      <c r="J210" s="1" t="str">
        <v/>
      </c>
      <c r="K210" s="1" t="str">
        <v/>
      </c>
      <c r="L210" s="1" t="str">
        <v/>
      </c>
      <c r="M210" s="1" t="str">
        <v/>
      </c>
      <c r="N210" s="1"/>
      <c r="O210" s="1" t="str">
        <f>IF(Q210="","","Capacidade total")</f>
        <v/>
      </c>
      <c r="P210" s="1" t="str">
        <f>IF(Q210="","","toneladas/ano")</f>
        <v/>
      </c>
      <c r="Q210" s="1" t="str" cm="1">
        <f t="array" ref="Q210">IF(ISBLANK(INDEX('Infraestruturas Tratamento'!$F$37:$N$56,INT((ROWS($A$1:A49)-1)/9)+1,MOD(ROWS($A$1:A49)-1,9)+1)),"",INDEX('Infraestruturas Tratamento'!$F$37:$N$56,INT((ROWS($A$1:A49)-1)/9)+1,MOD(ROWS($A$1:A49)-1,9)+1))</f>
        <v/>
      </c>
      <c r="R210" s="1" t="str">
        <f>IF(OR('Infraestruturas Tratamento'!$C$59="",'Infraestruturas Tratamento'!$C$59="(máximo 300 carateres)",J210=""),"",'Infraestruturas Tratamento'!$C$59)</f>
        <v/>
      </c>
      <c r="S210" s="1" t="str">
        <f>IF(OR('Infraestruturas Tratamento'!$C$58="",'Infraestruturas Tratamento'!$C$58="(máximo 1000 carateres)",J210=""),"",'Infraestruturas Tratamento'!$C$58)</f>
        <v/>
      </c>
    </row>
    <row r="211" spans="1:19">
      <c r="A211" s="24" t="str">
        <f>IF(I211="","",IF(OR('Identificação da EG'!$B$7=0,'Identificação da EG'!$B$7=""),"",Capa!$C$10))</f>
        <v/>
      </c>
      <c r="B211" s="24" t="str">
        <f>IF(I211="","",IF(OR('Identificação da EG'!$B$7=0,'Identificação da EG'!$B$7=""),"",'Identificação da EG'!$B$7))</f>
        <v/>
      </c>
      <c r="C211" s="24" t="str">
        <f>IF(I211="","",IF(B211="","",VLOOKUP(B211,Auxiliar!$DK$23:$DL$45,2,0)))</f>
        <v/>
      </c>
      <c r="D211" s="24" t="str">
        <f>IF(I211="","",IF(OR('Identificação da EG'!$B$7=0,'Identificação da EG'!$B$7=""),"","Portugal"))</f>
        <v/>
      </c>
      <c r="E211" s="24" t="str">
        <f>IF(I211="","",'Identificação da EG'!$C$7)</f>
        <v/>
      </c>
      <c r="F211" s="24" t="str">
        <f>IF(I211="","",'Identificação da EG'!$E$7)</f>
        <v/>
      </c>
      <c r="G211" s="24" t="str">
        <f t="shared" si="3"/>
        <v/>
      </c>
      <c r="H211" s="24" t="str">
        <f>IF(I211="","",'Identificação da EG'!$D$7)</f>
        <v/>
      </c>
      <c r="I211" s="28" t="str">
        <f>IF(J211="","",'Infraestruturas Tratamento'!$B$31)</f>
        <v/>
      </c>
      <c r="J211" s="1" t="str">
        <v/>
      </c>
      <c r="K211" s="1" t="str">
        <v/>
      </c>
      <c r="L211" s="1" t="str">
        <v/>
      </c>
      <c r="M211" s="1" t="str">
        <v/>
      </c>
      <c r="N211" s="1"/>
      <c r="O211" s="1" t="str">
        <f>IF(Q211="","","Capacidade utilizada")</f>
        <v/>
      </c>
      <c r="P211" s="1" t="str">
        <f>IF(Q211="","","toneladas/ano")</f>
        <v/>
      </c>
      <c r="Q211" s="1" t="str" cm="1">
        <f t="array" ref="Q211">IF(ISBLANK(INDEX('Infraestruturas Tratamento'!$F$37:$N$56,INT((ROWS($A$1:A50)-1)/9)+1,MOD(ROWS($A$1:A50)-1,9)+1)),"",INDEX('Infraestruturas Tratamento'!$F$37:$N$56,INT((ROWS($A$1:A50)-1)/9)+1,MOD(ROWS($A$1:A50)-1,9)+1))</f>
        <v/>
      </c>
      <c r="R211" s="1" t="str">
        <f>IF(OR('Infraestruturas Tratamento'!$C$59="",'Infraestruturas Tratamento'!$C$59="(máximo 300 carateres)",J211=""),"",'Infraestruturas Tratamento'!$C$59)</f>
        <v/>
      </c>
      <c r="S211" s="1" t="str">
        <f>IF(OR('Infraestruturas Tratamento'!$C$58="",'Infraestruturas Tratamento'!$C$58="(máximo 1000 carateres)",J211=""),"",'Infraestruturas Tratamento'!$C$58)</f>
        <v/>
      </c>
    </row>
    <row r="212" spans="1:19">
      <c r="A212" s="24" t="str">
        <f>IF(I212="","",IF(OR('Identificação da EG'!$B$7=0,'Identificação da EG'!$B$7=""),"",Capa!$C$10))</f>
        <v/>
      </c>
      <c r="B212" s="24" t="str">
        <f>IF(I212="","",IF(OR('Identificação da EG'!$B$7=0,'Identificação da EG'!$B$7=""),"",'Identificação da EG'!$B$7))</f>
        <v/>
      </c>
      <c r="C212" s="24" t="str">
        <f>IF(I212="","",IF(B212="","",VLOOKUP(B212,Auxiliar!$DK$23:$DL$45,2,0)))</f>
        <v/>
      </c>
      <c r="D212" s="24" t="str">
        <f>IF(I212="","",IF(OR('Identificação da EG'!$B$7=0,'Identificação da EG'!$B$7=""),"","Portugal"))</f>
        <v/>
      </c>
      <c r="E212" s="24" t="str">
        <f>IF(I212="","",'Identificação da EG'!$C$7)</f>
        <v/>
      </c>
      <c r="F212" s="24" t="str">
        <f>IF(I212="","",'Identificação da EG'!$E$7)</f>
        <v/>
      </c>
      <c r="G212" s="24" t="str">
        <f t="shared" si="3"/>
        <v/>
      </c>
      <c r="H212" s="24" t="str">
        <f>IF(I212="","",'Identificação da EG'!$D$7)</f>
        <v/>
      </c>
      <c r="I212" s="28" t="str">
        <f>IF(J212="","",'Infraestruturas Tratamento'!$B$31)</f>
        <v/>
      </c>
      <c r="J212" s="1" t="str">
        <v/>
      </c>
      <c r="K212" s="1" t="str">
        <v/>
      </c>
      <c r="L212" s="1" t="str">
        <v/>
      </c>
      <c r="M212" s="1" t="str">
        <v/>
      </c>
      <c r="N212" s="1"/>
      <c r="O212" s="1" t="str">
        <f>IF(Q212="","","Área total do parque")</f>
        <v/>
      </c>
      <c r="P212" s="1" t="str">
        <f>IF(Q212="","","m2")</f>
        <v/>
      </c>
      <c r="Q212" s="1" t="str" cm="1">
        <f t="array" ref="Q212">IF(ISBLANK(INDEX('Infraestruturas Tratamento'!$F$37:$N$56,INT((ROWS($A$1:A51)-1)/9)+1,MOD(ROWS($A$1:A51)-1,9)+1)),"",INDEX('Infraestruturas Tratamento'!$F$37:$N$56,INT((ROWS($A$1:A51)-1)/9)+1,MOD(ROWS($A$1:A51)-1,9)+1))</f>
        <v/>
      </c>
      <c r="R212" s="1" t="str">
        <f>IF(OR('Infraestruturas Tratamento'!$C$59="",'Infraestruturas Tratamento'!$C$59="(máximo 300 carateres)",J212=""),"",'Infraestruturas Tratamento'!$C$59)</f>
        <v/>
      </c>
      <c r="S212" s="1" t="str">
        <f>IF(OR('Infraestruturas Tratamento'!$C$58="",'Infraestruturas Tratamento'!$C$58="(máximo 1000 carateres)",J212=""),"",'Infraestruturas Tratamento'!$C$58)</f>
        <v/>
      </c>
    </row>
    <row r="213" spans="1:19">
      <c r="A213" s="24" t="str">
        <f>IF(I213="","",IF(OR('Identificação da EG'!$B$7=0,'Identificação da EG'!$B$7=""),"",Capa!$C$10))</f>
        <v/>
      </c>
      <c r="B213" s="24" t="str">
        <f>IF(I213="","",IF(OR('Identificação da EG'!$B$7=0,'Identificação da EG'!$B$7=""),"",'Identificação da EG'!$B$7))</f>
        <v/>
      </c>
      <c r="C213" s="24" t="str">
        <f>IF(I213="","",IF(B213="","",VLOOKUP(B213,Auxiliar!$DK$23:$DL$45,2,0)))</f>
        <v/>
      </c>
      <c r="D213" s="24" t="str">
        <f>IF(I213="","",IF(OR('Identificação da EG'!$B$7=0,'Identificação da EG'!$B$7=""),"","Portugal"))</f>
        <v/>
      </c>
      <c r="E213" s="24" t="str">
        <f>IF(I213="","",'Identificação da EG'!$C$7)</f>
        <v/>
      </c>
      <c r="F213" s="24" t="str">
        <f>IF(I213="","",'Identificação da EG'!$E$7)</f>
        <v/>
      </c>
      <c r="G213" s="24" t="str">
        <f t="shared" si="3"/>
        <v/>
      </c>
      <c r="H213" s="24" t="str">
        <f>IF(I213="","",'Identificação da EG'!$D$7)</f>
        <v/>
      </c>
      <c r="I213" s="28" t="str">
        <f>IF(J213="","",'Infraestruturas Tratamento'!$B$31)</f>
        <v/>
      </c>
      <c r="J213" s="1" t="str">
        <v/>
      </c>
      <c r="K213" s="1" t="str">
        <v/>
      </c>
      <c r="L213" s="1" t="str">
        <v/>
      </c>
      <c r="M213" s="1" t="str">
        <v/>
      </c>
      <c r="N213" s="1"/>
      <c r="O213" s="1" t="str">
        <f>IF(Q213="","","Área do parque em utilização")</f>
        <v/>
      </c>
      <c r="P213" s="1" t="str">
        <f>IF(Q213="","","m2")</f>
        <v/>
      </c>
      <c r="Q213" s="1" t="str" cm="1">
        <f t="array" ref="Q213">IF(ISBLANK(INDEX('Infraestruturas Tratamento'!$F$37:$N$56,INT((ROWS($A$1:A52)-1)/9)+1,MOD(ROWS($A$1:A52)-1,9)+1)),"",INDEX('Infraestruturas Tratamento'!$F$37:$N$56,INT((ROWS($A$1:A52)-1)/9)+1,MOD(ROWS($A$1:A52)-1,9)+1))</f>
        <v/>
      </c>
      <c r="R213" s="1" t="str">
        <f>IF(OR('Infraestruturas Tratamento'!$C$59="",'Infraestruturas Tratamento'!$C$59="(máximo 300 carateres)",J213=""),"",'Infraestruturas Tratamento'!$C$59)</f>
        <v/>
      </c>
      <c r="S213" s="1" t="str">
        <f>IF(OR('Infraestruturas Tratamento'!$C$58="",'Infraestruturas Tratamento'!$C$58="(máximo 1000 carateres)",J213=""),"",'Infraestruturas Tratamento'!$C$58)</f>
        <v/>
      </c>
    </row>
    <row r="214" spans="1:19">
      <c r="A214" s="24" t="str">
        <f>IF(I214="","",IF(OR('Identificação da EG'!$B$7=0,'Identificação da EG'!$B$7=""),"",Capa!$C$10))</f>
        <v/>
      </c>
      <c r="B214" s="24" t="str">
        <f>IF(I214="","",IF(OR('Identificação da EG'!$B$7=0,'Identificação da EG'!$B$7=""),"",'Identificação da EG'!$B$7))</f>
        <v/>
      </c>
      <c r="C214" s="24" t="str">
        <f>IF(I214="","",IF(B214="","",VLOOKUP(B214,Auxiliar!$DK$23:$DL$45,2,0)))</f>
        <v/>
      </c>
      <c r="D214" s="24" t="str">
        <f>IF(I214="","",IF(OR('Identificação da EG'!$B$7=0,'Identificação da EG'!$B$7=""),"","Portugal"))</f>
        <v/>
      </c>
      <c r="E214" s="24" t="str">
        <f>IF(I214="","",'Identificação da EG'!$C$7)</f>
        <v/>
      </c>
      <c r="F214" s="24" t="str">
        <f>IF(I214="","",'Identificação da EG'!$E$7)</f>
        <v/>
      </c>
      <c r="G214" s="24" t="str">
        <f t="shared" si="3"/>
        <v/>
      </c>
      <c r="H214" s="24" t="str">
        <f>IF(I214="","",'Identificação da EG'!$D$7)</f>
        <v/>
      </c>
      <c r="I214" s="28" t="str">
        <f>IF(J214="","",'Infraestruturas Tratamento'!$B$31)</f>
        <v/>
      </c>
      <c r="J214" s="1" t="str">
        <v/>
      </c>
      <c r="K214" s="1" t="str">
        <v/>
      </c>
      <c r="L214" s="1" t="str">
        <v/>
      </c>
      <c r="M214" s="1" t="str">
        <v/>
      </c>
      <c r="N214" s="1"/>
      <c r="O214" s="1" t="str">
        <f>IF(Q214="","","Capacidade total")</f>
        <v/>
      </c>
      <c r="P214" s="1" t="str">
        <f>IF(Q214="","","toneladas/ano")</f>
        <v/>
      </c>
      <c r="Q214" s="1" t="str" cm="1">
        <f t="array" ref="Q214">IF(ISBLANK(INDEX('Infraestruturas Tratamento'!$F$37:$N$56,INT((ROWS($A$1:A53)-1)/9)+1,MOD(ROWS($A$1:A53)-1,9)+1)),"",INDEX('Infraestruturas Tratamento'!$F$37:$N$56,INT((ROWS($A$1:A53)-1)/9)+1,MOD(ROWS($A$1:A53)-1,9)+1))</f>
        <v/>
      </c>
      <c r="R214" s="1" t="str">
        <f>IF(OR('Infraestruturas Tratamento'!$C$59="",'Infraestruturas Tratamento'!$C$59="(máximo 300 carateres)",J214=""),"",'Infraestruturas Tratamento'!$C$59)</f>
        <v/>
      </c>
      <c r="S214" s="1" t="str">
        <f>IF(OR('Infraestruturas Tratamento'!$C$58="",'Infraestruturas Tratamento'!$C$58="(máximo 1000 carateres)",J214=""),"",'Infraestruturas Tratamento'!$C$58)</f>
        <v/>
      </c>
    </row>
    <row r="215" spans="1:19">
      <c r="A215" s="24" t="str">
        <f>IF(I215="","",IF(OR('Identificação da EG'!$B$7=0,'Identificação da EG'!$B$7=""),"",Capa!$C$10))</f>
        <v/>
      </c>
      <c r="B215" s="24" t="str">
        <f>IF(I215="","",IF(OR('Identificação da EG'!$B$7=0,'Identificação da EG'!$B$7=""),"",'Identificação da EG'!$B$7))</f>
        <v/>
      </c>
      <c r="C215" s="24" t="str">
        <f>IF(I215="","",IF(B215="","",VLOOKUP(B215,Auxiliar!$DK$23:$DL$45,2,0)))</f>
        <v/>
      </c>
      <c r="D215" s="24" t="str">
        <f>IF(I215="","",IF(OR('Identificação da EG'!$B$7=0,'Identificação da EG'!$B$7=""),"","Portugal"))</f>
        <v/>
      </c>
      <c r="E215" s="24" t="str">
        <f>IF(I215="","",'Identificação da EG'!$C$7)</f>
        <v/>
      </c>
      <c r="F215" s="24" t="str">
        <f>IF(I215="","",'Identificação da EG'!$E$7)</f>
        <v/>
      </c>
      <c r="G215" s="24" t="str">
        <f t="shared" si="3"/>
        <v/>
      </c>
      <c r="H215" s="24" t="str">
        <f>IF(I215="","",'Identificação da EG'!$D$7)</f>
        <v/>
      </c>
      <c r="I215" s="28" t="str">
        <f>IF(J215="","",'Infraestruturas Tratamento'!$B$31)</f>
        <v/>
      </c>
      <c r="J215" s="1" t="str">
        <v/>
      </c>
      <c r="K215" s="1" t="str">
        <v/>
      </c>
      <c r="L215" s="1" t="str">
        <v/>
      </c>
      <c r="M215" s="1" t="str">
        <v/>
      </c>
      <c r="N215" s="1"/>
      <c r="O215" s="1" t="str">
        <f>IF(Q215="","","Capacidade utilizada")</f>
        <v/>
      </c>
      <c r="P215" s="1" t="str">
        <f>IF(Q215="","","toneladas/ano")</f>
        <v/>
      </c>
      <c r="Q215" s="1" t="str" cm="1">
        <f t="array" ref="Q215">IF(ISBLANK(INDEX('Infraestruturas Tratamento'!$F$37:$N$56,INT((ROWS($A$1:A54)-1)/9)+1,MOD(ROWS($A$1:A54)-1,9)+1)),"",INDEX('Infraestruturas Tratamento'!$F$37:$N$56,INT((ROWS($A$1:A54)-1)/9)+1,MOD(ROWS($A$1:A54)-1,9)+1))</f>
        <v/>
      </c>
      <c r="R215" s="1" t="str">
        <f>IF(OR('Infraestruturas Tratamento'!$C$59="",'Infraestruturas Tratamento'!$C$59="(máximo 300 carateres)",J215=""),"",'Infraestruturas Tratamento'!$C$59)</f>
        <v/>
      </c>
      <c r="S215" s="1" t="str">
        <f>IF(OR('Infraestruturas Tratamento'!$C$58="",'Infraestruturas Tratamento'!$C$58="(máximo 1000 carateres)",J215=""),"",'Infraestruturas Tratamento'!$C$58)</f>
        <v/>
      </c>
    </row>
    <row r="216" spans="1:19">
      <c r="A216" s="24" t="str">
        <f>IF(I216="","",IF(OR('Identificação da EG'!$B$7=0,'Identificação da EG'!$B$7=""),"",Capa!$C$10))</f>
        <v/>
      </c>
      <c r="B216" s="24" t="str">
        <f>IF(I216="","",IF(OR('Identificação da EG'!$B$7=0,'Identificação da EG'!$B$7=""),"",'Identificação da EG'!$B$7))</f>
        <v/>
      </c>
      <c r="C216" s="24" t="str">
        <f>IF(I216="","",IF(B216="","",VLOOKUP(B216,Auxiliar!$DK$23:$DL$45,2,0)))</f>
        <v/>
      </c>
      <c r="D216" s="24" t="str">
        <f>IF(I216="","",IF(OR('Identificação da EG'!$B$7=0,'Identificação da EG'!$B$7=""),"","Portugal"))</f>
        <v/>
      </c>
      <c r="E216" s="24" t="str">
        <f>IF(I216="","",'Identificação da EG'!$C$7)</f>
        <v/>
      </c>
      <c r="F216" s="24" t="str">
        <f>IF(I216="","",'Identificação da EG'!$E$7)</f>
        <v/>
      </c>
      <c r="G216" s="24" t="str">
        <f t="shared" si="3"/>
        <v/>
      </c>
      <c r="H216" s="24" t="str">
        <f>IF(I216="","",'Identificação da EG'!$D$7)</f>
        <v/>
      </c>
      <c r="I216" s="28" t="str">
        <f>IF(J216="","",'Infraestruturas Tratamento'!$B$31)</f>
        <v/>
      </c>
      <c r="J216" s="1" t="str">
        <v/>
      </c>
      <c r="K216" s="1" t="str">
        <v/>
      </c>
      <c r="L216" s="1" t="str">
        <v/>
      </c>
      <c r="M216" s="1" t="str">
        <v/>
      </c>
      <c r="N216" s="1"/>
      <c r="O216" s="1" t="str">
        <f>IF(Q216="","","Capacidade digestor")</f>
        <v/>
      </c>
      <c r="P216" s="1" t="str">
        <f>IF(Q216="","","toneladas/ano")</f>
        <v/>
      </c>
      <c r="Q216" s="1" t="str" cm="1">
        <f t="array" ref="Q216">IF(ISBLANK(INDEX('Infraestruturas Tratamento'!$F$37:$N$56,INT((ROWS($A$1:A55)-1)/9)+1,MOD(ROWS($A$1:A55)-1,9)+1)),"",INDEX('Infraestruturas Tratamento'!$F$37:$N$56,INT((ROWS($A$1:A55)-1)/9)+1,MOD(ROWS($A$1:A55)-1,9)+1))</f>
        <v/>
      </c>
      <c r="R216" s="1" t="str">
        <f>IF(OR('Infraestruturas Tratamento'!$C$59="",'Infraestruturas Tratamento'!$C$59="(máximo 300 carateres)",J216=""),"",'Infraestruturas Tratamento'!$C$59)</f>
        <v/>
      </c>
      <c r="S216" s="1" t="str">
        <f>IF(OR('Infraestruturas Tratamento'!$C$58="",'Infraestruturas Tratamento'!$C$58="(máximo 1000 carateres)",J216=""),"",'Infraestruturas Tratamento'!$C$58)</f>
        <v/>
      </c>
    </row>
    <row r="217" spans="1:19">
      <c r="A217" s="24" t="str">
        <f>IF(I217="","",IF(OR('Identificação da EG'!$B$7=0,'Identificação da EG'!$B$7=""),"",Capa!$C$10))</f>
        <v/>
      </c>
      <c r="B217" s="24" t="str">
        <f>IF(I217="","",IF(OR('Identificação da EG'!$B$7=0,'Identificação da EG'!$B$7=""),"",'Identificação da EG'!$B$7))</f>
        <v/>
      </c>
      <c r="C217" s="24" t="str">
        <f>IF(I217="","",IF(B217="","",VLOOKUP(B217,Auxiliar!$DK$23:$DL$45,2,0)))</f>
        <v/>
      </c>
      <c r="D217" s="24" t="str">
        <f>IF(I217="","",IF(OR('Identificação da EG'!$B$7=0,'Identificação da EG'!$B$7=""),"","Portugal"))</f>
        <v/>
      </c>
      <c r="E217" s="24" t="str">
        <f>IF(I217="","",'Identificação da EG'!$C$7)</f>
        <v/>
      </c>
      <c r="F217" s="24" t="str">
        <f>IF(I217="","",'Identificação da EG'!$E$7)</f>
        <v/>
      </c>
      <c r="G217" s="24" t="str">
        <f t="shared" si="3"/>
        <v/>
      </c>
      <c r="H217" s="24" t="str">
        <f>IF(I217="","",'Identificação da EG'!$D$7)</f>
        <v/>
      </c>
      <c r="I217" s="28" t="str">
        <f>IF(J217="","",'Infraestruturas Tratamento'!$B$31)</f>
        <v/>
      </c>
      <c r="J217" s="1" t="str">
        <v/>
      </c>
      <c r="K217" s="1" t="str">
        <v/>
      </c>
      <c r="L217" s="1" t="str">
        <v/>
      </c>
      <c r="M217" s="1" t="str">
        <v/>
      </c>
      <c r="N217" s="1"/>
      <c r="O217" s="1" t="str">
        <f>IF(Q217="","","Nº de túneis total")</f>
        <v/>
      </c>
      <c r="P217" s="1" t="str">
        <f>IF(Q217="","","nº")</f>
        <v/>
      </c>
      <c r="Q217" s="1" t="str" cm="1">
        <f t="array" ref="Q217">IF(ISBLANK(INDEX('Infraestruturas Tratamento'!$F$37:$N$56,INT((ROWS($A$1:A56)-1)/9)+1,MOD(ROWS($A$1:A56)-1,9)+1)),"",INDEX('Infraestruturas Tratamento'!$F$37:$N$56,INT((ROWS($A$1:A56)-1)/9)+1,MOD(ROWS($A$1:A56)-1,9)+1))</f>
        <v/>
      </c>
      <c r="R217" s="1" t="str">
        <f>IF(OR('Infraestruturas Tratamento'!$C$59="",'Infraestruturas Tratamento'!$C$59="(máximo 300 carateres)",J217=""),"",'Infraestruturas Tratamento'!$C$59)</f>
        <v/>
      </c>
      <c r="S217" s="1" t="str">
        <f>IF(OR('Infraestruturas Tratamento'!$C$58="",'Infraestruturas Tratamento'!$C$58="(máximo 1000 carateres)",J217=""),"",'Infraestruturas Tratamento'!$C$58)</f>
        <v/>
      </c>
    </row>
    <row r="218" spans="1:19">
      <c r="A218" s="24" t="str">
        <f>IF(I218="","",IF(OR('Identificação da EG'!$B$7=0,'Identificação da EG'!$B$7=""),"",Capa!$C$10))</f>
        <v/>
      </c>
      <c r="B218" s="24" t="str">
        <f>IF(I218="","",IF(OR('Identificação da EG'!$B$7=0,'Identificação da EG'!$B$7=""),"",'Identificação da EG'!$B$7))</f>
        <v/>
      </c>
      <c r="C218" s="24" t="str">
        <f>IF(I218="","",IF(B218="","",VLOOKUP(B218,Auxiliar!$DK$23:$DL$45,2,0)))</f>
        <v/>
      </c>
      <c r="D218" s="24" t="str">
        <f>IF(I218="","",IF(OR('Identificação da EG'!$B$7=0,'Identificação da EG'!$B$7=""),"","Portugal"))</f>
        <v/>
      </c>
      <c r="E218" s="24" t="str">
        <f>IF(I218="","",'Identificação da EG'!$C$7)</f>
        <v/>
      </c>
      <c r="F218" s="24" t="str">
        <f>IF(I218="","",'Identificação da EG'!$E$7)</f>
        <v/>
      </c>
      <c r="G218" s="24" t="str">
        <f t="shared" si="3"/>
        <v/>
      </c>
      <c r="H218" s="24" t="str">
        <f>IF(I218="","",'Identificação da EG'!$D$7)</f>
        <v/>
      </c>
      <c r="I218" s="28" t="str">
        <f>IF(J218="","",'Infraestruturas Tratamento'!$B$31)</f>
        <v/>
      </c>
      <c r="J218" s="1" t="str">
        <v/>
      </c>
      <c r="K218" s="1" t="str">
        <v/>
      </c>
      <c r="L218" s="1" t="str">
        <v/>
      </c>
      <c r="M218" s="1" t="str">
        <v/>
      </c>
      <c r="N218" s="1"/>
      <c r="O218" s="1" t="str">
        <f>IF(Q218="","","Nº de túneis em utilização")</f>
        <v/>
      </c>
      <c r="P218" s="1" t="str">
        <f>IF(Q218="","","nº")</f>
        <v/>
      </c>
      <c r="Q218" s="1" t="str" cm="1">
        <f t="array" ref="Q218">IF(ISBLANK(INDEX('Infraestruturas Tratamento'!$F$37:$N$56,INT((ROWS($A$1:A57)-1)/9)+1,MOD(ROWS($A$1:A57)-1,9)+1)),"",INDEX('Infraestruturas Tratamento'!$F$37:$N$56,INT((ROWS($A$1:A57)-1)/9)+1,MOD(ROWS($A$1:A57)-1,9)+1))</f>
        <v/>
      </c>
      <c r="R218" s="1" t="str">
        <f>IF(OR('Infraestruturas Tratamento'!$C$59="",'Infraestruturas Tratamento'!$C$59="(máximo 300 carateres)",J218=""),"",'Infraestruturas Tratamento'!$C$59)</f>
        <v/>
      </c>
      <c r="S218" s="1" t="str">
        <f>IF(OR('Infraestruturas Tratamento'!$C$58="",'Infraestruturas Tratamento'!$C$58="(máximo 1000 carateres)",J218=""),"",'Infraestruturas Tratamento'!$C$58)</f>
        <v/>
      </c>
    </row>
    <row r="219" spans="1:19">
      <c r="A219" s="24" t="str">
        <f>IF(I219="","",IF(OR('Identificação da EG'!$B$7=0,'Identificação da EG'!$B$7=""),"",Capa!$C$10))</f>
        <v/>
      </c>
      <c r="B219" s="24" t="str">
        <f>IF(I219="","",IF(OR('Identificação da EG'!$B$7=0,'Identificação da EG'!$B$7=""),"",'Identificação da EG'!$B$7))</f>
        <v/>
      </c>
      <c r="C219" s="24" t="str">
        <f>IF(I219="","",IF(B219="","",VLOOKUP(B219,Auxiliar!$DK$23:$DL$45,2,0)))</f>
        <v/>
      </c>
      <c r="D219" s="24" t="str">
        <f>IF(I219="","",IF(OR('Identificação da EG'!$B$7=0,'Identificação da EG'!$B$7=""),"","Portugal"))</f>
        <v/>
      </c>
      <c r="E219" s="24" t="str">
        <f>IF(I219="","",'Identificação da EG'!$C$7)</f>
        <v/>
      </c>
      <c r="F219" s="24" t="str">
        <f>IF(I219="","",'Identificação da EG'!$E$7)</f>
        <v/>
      </c>
      <c r="G219" s="24" t="str">
        <f t="shared" si="3"/>
        <v/>
      </c>
      <c r="H219" s="24" t="str">
        <f>IF(I219="","",'Identificação da EG'!$D$7)</f>
        <v/>
      </c>
      <c r="I219" s="28" t="str">
        <f>IF(J219="","",'Infraestruturas Tratamento'!$B$31)</f>
        <v/>
      </c>
      <c r="J219" s="1" t="str">
        <v/>
      </c>
      <c r="K219" s="1" t="str">
        <v/>
      </c>
      <c r="L219" s="1" t="str">
        <v/>
      </c>
      <c r="M219" s="1" t="str">
        <v/>
      </c>
      <c r="N219" s="1"/>
      <c r="O219" s="1" t="str">
        <f>IF(Q219="","","Capacidade total")</f>
        <v/>
      </c>
      <c r="P219" s="1" t="str">
        <f>IF(Q219="","","toneladas/ano")</f>
        <v/>
      </c>
      <c r="Q219" s="1" t="str" cm="1">
        <f t="array" ref="Q219">IF(ISBLANK(INDEX('Infraestruturas Tratamento'!$F$37:$N$56,INT((ROWS($A$1:A58)-1)/9)+1,MOD(ROWS($A$1:A58)-1,9)+1)),"",INDEX('Infraestruturas Tratamento'!$F$37:$N$56,INT((ROWS($A$1:A58)-1)/9)+1,MOD(ROWS($A$1:A58)-1,9)+1))</f>
        <v/>
      </c>
      <c r="R219" s="1" t="str">
        <f>IF(OR('Infraestruturas Tratamento'!$C$59="",'Infraestruturas Tratamento'!$C$59="(máximo 300 carateres)",J219=""),"",'Infraestruturas Tratamento'!$C$59)</f>
        <v/>
      </c>
      <c r="S219" s="1" t="str">
        <f>IF(OR('Infraestruturas Tratamento'!$C$58="",'Infraestruturas Tratamento'!$C$58="(máximo 1000 carateres)",J219=""),"",'Infraestruturas Tratamento'!$C$58)</f>
        <v/>
      </c>
    </row>
    <row r="220" spans="1:19">
      <c r="A220" s="24" t="str">
        <f>IF(I220="","",IF(OR('Identificação da EG'!$B$7=0,'Identificação da EG'!$B$7=""),"",Capa!$C$10))</f>
        <v/>
      </c>
      <c r="B220" s="24" t="str">
        <f>IF(I220="","",IF(OR('Identificação da EG'!$B$7=0,'Identificação da EG'!$B$7=""),"",'Identificação da EG'!$B$7))</f>
        <v/>
      </c>
      <c r="C220" s="24" t="str">
        <f>IF(I220="","",IF(B220="","",VLOOKUP(B220,Auxiliar!$DK$23:$DL$45,2,0)))</f>
        <v/>
      </c>
      <c r="D220" s="24" t="str">
        <f>IF(I220="","",IF(OR('Identificação da EG'!$B$7=0,'Identificação da EG'!$B$7=""),"","Portugal"))</f>
        <v/>
      </c>
      <c r="E220" s="24" t="str">
        <f>IF(I220="","",'Identificação da EG'!$C$7)</f>
        <v/>
      </c>
      <c r="F220" s="24" t="str">
        <f>IF(I220="","",'Identificação da EG'!$E$7)</f>
        <v/>
      </c>
      <c r="G220" s="24" t="str">
        <f t="shared" si="3"/>
        <v/>
      </c>
      <c r="H220" s="24" t="str">
        <f>IF(I220="","",'Identificação da EG'!$D$7)</f>
        <v/>
      </c>
      <c r="I220" s="28" t="str">
        <f>IF(J220="","",'Infraestruturas Tratamento'!$B$31)</f>
        <v/>
      </c>
      <c r="J220" s="1" t="str">
        <v/>
      </c>
      <c r="K220" s="1" t="str">
        <v/>
      </c>
      <c r="L220" s="1" t="str">
        <v/>
      </c>
      <c r="M220" s="1" t="str">
        <v/>
      </c>
      <c r="N220" s="1"/>
      <c r="O220" s="1" t="str">
        <f>IF(Q220="","","Capacidade utilizada")</f>
        <v/>
      </c>
      <c r="P220" s="1" t="str">
        <f>IF(Q220="","","toneladas/ano")</f>
        <v/>
      </c>
      <c r="Q220" s="1" t="str" cm="1">
        <f t="array" ref="Q220">IF(ISBLANK(INDEX('Infraestruturas Tratamento'!$F$37:$N$56,INT((ROWS($A$1:A59)-1)/9)+1,MOD(ROWS($A$1:A59)-1,9)+1)),"",INDEX('Infraestruturas Tratamento'!$F$37:$N$56,INT((ROWS($A$1:A59)-1)/9)+1,MOD(ROWS($A$1:A59)-1,9)+1))</f>
        <v/>
      </c>
      <c r="R220" s="1" t="str">
        <f>IF(OR('Infraestruturas Tratamento'!$C$59="",'Infraestruturas Tratamento'!$C$59="(máximo 300 carateres)",J220=""),"",'Infraestruturas Tratamento'!$C$59)</f>
        <v/>
      </c>
      <c r="S220" s="1" t="str">
        <f>IF(OR('Infraestruturas Tratamento'!$C$58="",'Infraestruturas Tratamento'!$C$58="(máximo 1000 carateres)",J220=""),"",'Infraestruturas Tratamento'!$C$58)</f>
        <v/>
      </c>
    </row>
    <row r="221" spans="1:19">
      <c r="A221" s="24" t="str">
        <f>IF(I221="","",IF(OR('Identificação da EG'!$B$7=0,'Identificação da EG'!$B$7=""),"",Capa!$C$10))</f>
        <v/>
      </c>
      <c r="B221" s="24" t="str">
        <f>IF(I221="","",IF(OR('Identificação da EG'!$B$7=0,'Identificação da EG'!$B$7=""),"",'Identificação da EG'!$B$7))</f>
        <v/>
      </c>
      <c r="C221" s="24" t="str">
        <f>IF(I221="","",IF(B221="","",VLOOKUP(B221,Auxiliar!$DK$23:$DL$45,2,0)))</f>
        <v/>
      </c>
      <c r="D221" s="24" t="str">
        <f>IF(I221="","",IF(OR('Identificação da EG'!$B$7=0,'Identificação da EG'!$B$7=""),"","Portugal"))</f>
        <v/>
      </c>
      <c r="E221" s="24" t="str">
        <f>IF(I221="","",'Identificação da EG'!$C$7)</f>
        <v/>
      </c>
      <c r="F221" s="24" t="str">
        <f>IF(I221="","",'Identificação da EG'!$E$7)</f>
        <v/>
      </c>
      <c r="G221" s="24" t="str">
        <f t="shared" si="3"/>
        <v/>
      </c>
      <c r="H221" s="24" t="str">
        <f>IF(I221="","",'Identificação da EG'!$D$7)</f>
        <v/>
      </c>
      <c r="I221" s="28" t="str">
        <f>IF(J221="","",'Infraestruturas Tratamento'!$B$31)</f>
        <v/>
      </c>
      <c r="J221" s="1" t="str">
        <v/>
      </c>
      <c r="K221" s="1" t="str">
        <v/>
      </c>
      <c r="L221" s="1" t="str">
        <v/>
      </c>
      <c r="M221" s="1" t="str">
        <v/>
      </c>
      <c r="N221" s="1"/>
      <c r="O221" s="1" t="str">
        <f>IF(Q221="","","Área total do parque")</f>
        <v/>
      </c>
      <c r="P221" s="1" t="str">
        <f>IF(Q221="","","m2")</f>
        <v/>
      </c>
      <c r="Q221" s="1" t="str" cm="1">
        <f t="array" ref="Q221">IF(ISBLANK(INDEX('Infraestruturas Tratamento'!$F$37:$N$56,INT((ROWS($A$1:A60)-1)/9)+1,MOD(ROWS($A$1:A60)-1,9)+1)),"",INDEX('Infraestruturas Tratamento'!$F$37:$N$56,INT((ROWS($A$1:A60)-1)/9)+1,MOD(ROWS($A$1:A60)-1,9)+1))</f>
        <v/>
      </c>
      <c r="R221" s="1" t="str">
        <f>IF(OR('Infraestruturas Tratamento'!$C$59="",'Infraestruturas Tratamento'!$C$59="(máximo 300 carateres)",J221=""),"",'Infraestruturas Tratamento'!$C$59)</f>
        <v/>
      </c>
      <c r="S221" s="1" t="str">
        <f>IF(OR('Infraestruturas Tratamento'!$C$58="",'Infraestruturas Tratamento'!$C$58="(máximo 1000 carateres)",J221=""),"",'Infraestruturas Tratamento'!$C$58)</f>
        <v/>
      </c>
    </row>
    <row r="222" spans="1:19">
      <c r="A222" s="24" t="str">
        <f>IF(I222="","",IF(OR('Identificação da EG'!$B$7=0,'Identificação da EG'!$B$7=""),"",Capa!$C$10))</f>
        <v/>
      </c>
      <c r="B222" s="24" t="str">
        <f>IF(I222="","",IF(OR('Identificação da EG'!$B$7=0,'Identificação da EG'!$B$7=""),"",'Identificação da EG'!$B$7))</f>
        <v/>
      </c>
      <c r="C222" s="24" t="str">
        <f>IF(I222="","",IF(B222="","",VLOOKUP(B222,Auxiliar!$DK$23:$DL$45,2,0)))</f>
        <v/>
      </c>
      <c r="D222" s="24" t="str">
        <f>IF(I222="","",IF(OR('Identificação da EG'!$B$7=0,'Identificação da EG'!$B$7=""),"","Portugal"))</f>
        <v/>
      </c>
      <c r="E222" s="24" t="str">
        <f>IF(I222="","",'Identificação da EG'!$C$7)</f>
        <v/>
      </c>
      <c r="F222" s="24" t="str">
        <f>IF(I222="","",'Identificação da EG'!$E$7)</f>
        <v/>
      </c>
      <c r="G222" s="24" t="str">
        <f t="shared" si="3"/>
        <v/>
      </c>
      <c r="H222" s="24" t="str">
        <f>IF(I222="","",'Identificação da EG'!$D$7)</f>
        <v/>
      </c>
      <c r="I222" s="28" t="str">
        <f>IF(J222="","",'Infraestruturas Tratamento'!$B$31)</f>
        <v/>
      </c>
      <c r="J222" s="1" t="str">
        <v/>
      </c>
      <c r="K222" s="1" t="str">
        <v/>
      </c>
      <c r="L222" s="1" t="str">
        <v/>
      </c>
      <c r="M222" s="1" t="str">
        <v/>
      </c>
      <c r="N222" s="1"/>
      <c r="O222" s="1" t="str">
        <f>IF(Q222="","","Área do parque em utilização")</f>
        <v/>
      </c>
      <c r="P222" s="1" t="str">
        <f>IF(Q222="","","m2")</f>
        <v/>
      </c>
      <c r="Q222" s="1" t="str" cm="1">
        <f t="array" ref="Q222">IF(ISBLANK(INDEX('Infraestruturas Tratamento'!$F$37:$N$56,INT((ROWS($A$1:A61)-1)/9)+1,MOD(ROWS($A$1:A61)-1,9)+1)),"",INDEX('Infraestruturas Tratamento'!$F$37:$N$56,INT((ROWS($A$1:A61)-1)/9)+1,MOD(ROWS($A$1:A61)-1,9)+1))</f>
        <v/>
      </c>
      <c r="R222" s="1" t="str">
        <f>IF(OR('Infraestruturas Tratamento'!$C$59="",'Infraestruturas Tratamento'!$C$59="(máximo 300 carateres)",J222=""),"",'Infraestruturas Tratamento'!$C$59)</f>
        <v/>
      </c>
      <c r="S222" s="1" t="str">
        <f>IF(OR('Infraestruturas Tratamento'!$C$58="",'Infraestruturas Tratamento'!$C$58="(máximo 1000 carateres)",J222=""),"",'Infraestruturas Tratamento'!$C$58)</f>
        <v/>
      </c>
    </row>
    <row r="223" spans="1:19">
      <c r="A223" s="24" t="str">
        <f>IF(I223="","",IF(OR('Identificação da EG'!$B$7=0,'Identificação da EG'!$B$7=""),"",Capa!$C$10))</f>
        <v/>
      </c>
      <c r="B223" s="24" t="str">
        <f>IF(I223="","",IF(OR('Identificação da EG'!$B$7=0,'Identificação da EG'!$B$7=""),"",'Identificação da EG'!$B$7))</f>
        <v/>
      </c>
      <c r="C223" s="24" t="str">
        <f>IF(I223="","",IF(B223="","",VLOOKUP(B223,Auxiliar!$DK$23:$DL$45,2,0)))</f>
        <v/>
      </c>
      <c r="D223" s="24" t="str">
        <f>IF(I223="","",IF(OR('Identificação da EG'!$B$7=0,'Identificação da EG'!$B$7=""),"","Portugal"))</f>
        <v/>
      </c>
      <c r="E223" s="24" t="str">
        <f>IF(I223="","",'Identificação da EG'!$C$7)</f>
        <v/>
      </c>
      <c r="F223" s="24" t="str">
        <f>IF(I223="","",'Identificação da EG'!$E$7)</f>
        <v/>
      </c>
      <c r="G223" s="24" t="str">
        <f t="shared" si="3"/>
        <v/>
      </c>
      <c r="H223" s="24" t="str">
        <f>IF(I223="","",'Identificação da EG'!$D$7)</f>
        <v/>
      </c>
      <c r="I223" s="28" t="str">
        <f>IF(J223="","",'Infraestruturas Tratamento'!$B$31)</f>
        <v/>
      </c>
      <c r="J223" s="1" t="str">
        <v/>
      </c>
      <c r="K223" s="1" t="str">
        <v/>
      </c>
      <c r="L223" s="1" t="str">
        <v/>
      </c>
      <c r="M223" s="1" t="str">
        <v/>
      </c>
      <c r="N223" s="1"/>
      <c r="O223" s="1" t="str">
        <f>IF(Q223="","","Capacidade total")</f>
        <v/>
      </c>
      <c r="P223" s="1" t="str">
        <f>IF(Q223="","","toneladas/ano")</f>
        <v/>
      </c>
      <c r="Q223" s="1" t="str" cm="1">
        <f t="array" ref="Q223">IF(ISBLANK(INDEX('Infraestruturas Tratamento'!$F$37:$N$56,INT((ROWS($A$1:A62)-1)/9)+1,MOD(ROWS($A$1:A62)-1,9)+1)),"",INDEX('Infraestruturas Tratamento'!$F$37:$N$56,INT((ROWS($A$1:A62)-1)/9)+1,MOD(ROWS($A$1:A62)-1,9)+1))</f>
        <v/>
      </c>
      <c r="R223" s="1" t="str">
        <f>IF(OR('Infraestruturas Tratamento'!$C$59="",'Infraestruturas Tratamento'!$C$59="(máximo 300 carateres)",J223=""),"",'Infraestruturas Tratamento'!$C$59)</f>
        <v/>
      </c>
      <c r="S223" s="1" t="str">
        <f>IF(OR('Infraestruturas Tratamento'!$C$58="",'Infraestruturas Tratamento'!$C$58="(máximo 1000 carateres)",J223=""),"",'Infraestruturas Tratamento'!$C$58)</f>
        <v/>
      </c>
    </row>
    <row r="224" spans="1:19">
      <c r="A224" s="24" t="str">
        <f>IF(I224="","",IF(OR('Identificação da EG'!$B$7=0,'Identificação da EG'!$B$7=""),"",Capa!$C$10))</f>
        <v/>
      </c>
      <c r="B224" s="24" t="str">
        <f>IF(I224="","",IF(OR('Identificação da EG'!$B$7=0,'Identificação da EG'!$B$7=""),"",'Identificação da EG'!$B$7))</f>
        <v/>
      </c>
      <c r="C224" s="24" t="str">
        <f>IF(I224="","",IF(B224="","",VLOOKUP(B224,Auxiliar!$DK$23:$DL$45,2,0)))</f>
        <v/>
      </c>
      <c r="D224" s="24" t="str">
        <f>IF(I224="","",IF(OR('Identificação da EG'!$B$7=0,'Identificação da EG'!$B$7=""),"","Portugal"))</f>
        <v/>
      </c>
      <c r="E224" s="24" t="str">
        <f>IF(I224="","",'Identificação da EG'!$C$7)</f>
        <v/>
      </c>
      <c r="F224" s="24" t="str">
        <f>IF(I224="","",'Identificação da EG'!$E$7)</f>
        <v/>
      </c>
      <c r="G224" s="24" t="str">
        <f t="shared" si="3"/>
        <v/>
      </c>
      <c r="H224" s="24" t="str">
        <f>IF(I224="","",'Identificação da EG'!$D$7)</f>
        <v/>
      </c>
      <c r="I224" s="28" t="str">
        <f>IF(J224="","",'Infraestruturas Tratamento'!$B$31)</f>
        <v/>
      </c>
      <c r="J224" s="1" t="str">
        <v/>
      </c>
      <c r="K224" s="1" t="str">
        <v/>
      </c>
      <c r="L224" s="1" t="str">
        <v/>
      </c>
      <c r="M224" s="1" t="str">
        <v/>
      </c>
      <c r="N224" s="1"/>
      <c r="O224" s="1" t="str">
        <f>IF(Q224="","","Capacidade utilizada")</f>
        <v/>
      </c>
      <c r="P224" s="1" t="str">
        <f>IF(Q224="","","toneladas/ano")</f>
        <v/>
      </c>
      <c r="Q224" s="1" t="str" cm="1">
        <f t="array" ref="Q224">IF(ISBLANK(INDEX('Infraestruturas Tratamento'!$F$37:$N$56,INT((ROWS($A$1:A63)-1)/9)+1,MOD(ROWS($A$1:A63)-1,9)+1)),"",INDEX('Infraestruturas Tratamento'!$F$37:$N$56,INT((ROWS($A$1:A63)-1)/9)+1,MOD(ROWS($A$1:A63)-1,9)+1))</f>
        <v/>
      </c>
      <c r="R224" s="1" t="str">
        <f>IF(OR('Infraestruturas Tratamento'!$C$59="",'Infraestruturas Tratamento'!$C$59="(máximo 300 carateres)",J224=""),"",'Infraestruturas Tratamento'!$C$59)</f>
        <v/>
      </c>
      <c r="S224" s="1" t="str">
        <f>IF(OR('Infraestruturas Tratamento'!$C$58="",'Infraestruturas Tratamento'!$C$58="(máximo 1000 carateres)",J224=""),"",'Infraestruturas Tratamento'!$C$58)</f>
        <v/>
      </c>
    </row>
    <row r="225" spans="1:19">
      <c r="A225" s="24" t="str">
        <f>IF(I225="","",IF(OR('Identificação da EG'!$B$7=0,'Identificação da EG'!$B$7=""),"",Capa!$C$10))</f>
        <v/>
      </c>
      <c r="B225" s="24" t="str">
        <f>IF(I225="","",IF(OR('Identificação da EG'!$B$7=0,'Identificação da EG'!$B$7=""),"",'Identificação da EG'!$B$7))</f>
        <v/>
      </c>
      <c r="C225" s="24" t="str">
        <f>IF(I225="","",IF(B225="","",VLOOKUP(B225,Auxiliar!$DK$23:$DL$45,2,0)))</f>
        <v/>
      </c>
      <c r="D225" s="24" t="str">
        <f>IF(I225="","",IF(OR('Identificação da EG'!$B$7=0,'Identificação da EG'!$B$7=""),"","Portugal"))</f>
        <v/>
      </c>
      <c r="E225" s="24" t="str">
        <f>IF(I225="","",'Identificação da EG'!$C$7)</f>
        <v/>
      </c>
      <c r="F225" s="24" t="str">
        <f>IF(I225="","",'Identificação da EG'!$E$7)</f>
        <v/>
      </c>
      <c r="G225" s="24" t="str">
        <f t="shared" si="3"/>
        <v/>
      </c>
      <c r="H225" s="24" t="str">
        <f>IF(I225="","",'Identificação da EG'!$D$7)</f>
        <v/>
      </c>
      <c r="I225" s="28" t="str">
        <f>IF(J225="","",'Infraestruturas Tratamento'!$B$31)</f>
        <v/>
      </c>
      <c r="J225" s="1" t="str">
        <v/>
      </c>
      <c r="K225" s="1" t="str">
        <v/>
      </c>
      <c r="L225" s="1" t="str">
        <v/>
      </c>
      <c r="M225" s="1" t="str">
        <v/>
      </c>
      <c r="N225" s="1"/>
      <c r="O225" s="1" t="str">
        <f>IF(Q225="","","Capacidade digestor")</f>
        <v/>
      </c>
      <c r="P225" s="1" t="str">
        <f>IF(Q225="","","toneladas/ano")</f>
        <v/>
      </c>
      <c r="Q225" s="1" t="str" cm="1">
        <f t="array" ref="Q225">IF(ISBLANK(INDEX('Infraestruturas Tratamento'!$F$37:$N$56,INT((ROWS($A$1:A64)-1)/9)+1,MOD(ROWS($A$1:A64)-1,9)+1)),"",INDEX('Infraestruturas Tratamento'!$F$37:$N$56,INT((ROWS($A$1:A64)-1)/9)+1,MOD(ROWS($A$1:A64)-1,9)+1))</f>
        <v/>
      </c>
      <c r="R225" s="1" t="str">
        <f>IF(OR('Infraestruturas Tratamento'!$C$59="",'Infraestruturas Tratamento'!$C$59="(máximo 300 carateres)",J225=""),"",'Infraestruturas Tratamento'!$C$59)</f>
        <v/>
      </c>
      <c r="S225" s="1" t="str">
        <f>IF(OR('Infraestruturas Tratamento'!$C$58="",'Infraestruturas Tratamento'!$C$58="(máximo 1000 carateres)",J225=""),"",'Infraestruturas Tratamento'!$C$58)</f>
        <v/>
      </c>
    </row>
    <row r="226" spans="1:19">
      <c r="A226" s="24" t="str">
        <f>IF(I226="","",IF(OR('Identificação da EG'!$B$7=0,'Identificação da EG'!$B$7=""),"",Capa!$C$10))</f>
        <v/>
      </c>
      <c r="B226" s="24" t="str">
        <f>IF(I226="","",IF(OR('Identificação da EG'!$B$7=0,'Identificação da EG'!$B$7=""),"",'Identificação da EG'!$B$7))</f>
        <v/>
      </c>
      <c r="C226" s="24" t="str">
        <f>IF(I226="","",IF(B226="","",VLOOKUP(B226,Auxiliar!$DK$23:$DL$45,2,0)))</f>
        <v/>
      </c>
      <c r="D226" s="24" t="str">
        <f>IF(I226="","",IF(OR('Identificação da EG'!$B$7=0,'Identificação da EG'!$B$7=""),"","Portugal"))</f>
        <v/>
      </c>
      <c r="E226" s="24" t="str">
        <f>IF(I226="","",'Identificação da EG'!$C$7)</f>
        <v/>
      </c>
      <c r="F226" s="24" t="str">
        <f>IF(I226="","",'Identificação da EG'!$E$7)</f>
        <v/>
      </c>
      <c r="G226" s="24" t="str">
        <f t="shared" si="3"/>
        <v/>
      </c>
      <c r="H226" s="24" t="str">
        <f>IF(I226="","",'Identificação da EG'!$D$7)</f>
        <v/>
      </c>
      <c r="I226" s="28" t="str">
        <f>IF(J226="","",'Infraestruturas Tratamento'!$B$31)</f>
        <v/>
      </c>
      <c r="J226" s="1" t="str">
        <v/>
      </c>
      <c r="K226" s="1" t="str">
        <v/>
      </c>
      <c r="L226" s="1" t="str">
        <v/>
      </c>
      <c r="M226" s="1" t="str">
        <v/>
      </c>
      <c r="N226" s="1"/>
      <c r="O226" s="1" t="str">
        <f>IF(Q226="","","Nº de túneis total")</f>
        <v/>
      </c>
      <c r="P226" s="1" t="str">
        <f>IF(Q226="","","nº")</f>
        <v/>
      </c>
      <c r="Q226" s="1" t="str" cm="1">
        <f t="array" ref="Q226">IF(ISBLANK(INDEX('Infraestruturas Tratamento'!$F$37:$N$56,INT((ROWS($A$1:A65)-1)/9)+1,MOD(ROWS($A$1:A65)-1,9)+1)),"",INDEX('Infraestruturas Tratamento'!$F$37:$N$56,INT((ROWS($A$1:A65)-1)/9)+1,MOD(ROWS($A$1:A65)-1,9)+1))</f>
        <v/>
      </c>
      <c r="R226" s="1" t="str">
        <f>IF(OR('Infraestruturas Tratamento'!$C$59="",'Infraestruturas Tratamento'!$C$59="(máximo 300 carateres)",J226=""),"",'Infraestruturas Tratamento'!$C$59)</f>
        <v/>
      </c>
      <c r="S226" s="1" t="str">
        <f>IF(OR('Infraestruturas Tratamento'!$C$58="",'Infraestruturas Tratamento'!$C$58="(máximo 1000 carateres)",J226=""),"",'Infraestruturas Tratamento'!$C$58)</f>
        <v/>
      </c>
    </row>
    <row r="227" spans="1:19">
      <c r="A227" s="24" t="str">
        <f>IF(I227="","",IF(OR('Identificação da EG'!$B$7=0,'Identificação da EG'!$B$7=""),"",Capa!$C$10))</f>
        <v/>
      </c>
      <c r="B227" s="24" t="str">
        <f>IF(I227="","",IF(OR('Identificação da EG'!$B$7=0,'Identificação da EG'!$B$7=""),"",'Identificação da EG'!$B$7))</f>
        <v/>
      </c>
      <c r="C227" s="24" t="str">
        <f>IF(I227="","",IF(B227="","",VLOOKUP(B227,Auxiliar!$DK$23:$DL$45,2,0)))</f>
        <v/>
      </c>
      <c r="D227" s="24" t="str">
        <f>IF(I227="","",IF(OR('Identificação da EG'!$B$7=0,'Identificação da EG'!$B$7=""),"","Portugal"))</f>
        <v/>
      </c>
      <c r="E227" s="24" t="str">
        <f>IF(I227="","",'Identificação da EG'!$C$7)</f>
        <v/>
      </c>
      <c r="F227" s="24" t="str">
        <f>IF(I227="","",'Identificação da EG'!$E$7)</f>
        <v/>
      </c>
      <c r="G227" s="24" t="str">
        <f t="shared" si="3"/>
        <v/>
      </c>
      <c r="H227" s="24" t="str">
        <f>IF(I227="","",'Identificação da EG'!$D$7)</f>
        <v/>
      </c>
      <c r="I227" s="28" t="str">
        <f>IF(J227="","",'Infraestruturas Tratamento'!$B$31)</f>
        <v/>
      </c>
      <c r="J227" s="1" t="str">
        <v/>
      </c>
      <c r="K227" s="1" t="str">
        <v/>
      </c>
      <c r="L227" s="1" t="str">
        <v/>
      </c>
      <c r="M227" s="1" t="str">
        <v/>
      </c>
      <c r="N227" s="1"/>
      <c r="O227" s="1" t="str">
        <f>IF(Q227="","","Nº de túneis em utilização")</f>
        <v/>
      </c>
      <c r="P227" s="1" t="str">
        <f>IF(Q227="","","nº")</f>
        <v/>
      </c>
      <c r="Q227" s="1" t="str" cm="1">
        <f t="array" ref="Q227">IF(ISBLANK(INDEX('Infraestruturas Tratamento'!$F$37:$N$56,INT((ROWS($A$1:A66)-1)/9)+1,MOD(ROWS($A$1:A66)-1,9)+1)),"",INDEX('Infraestruturas Tratamento'!$F$37:$N$56,INT((ROWS($A$1:A66)-1)/9)+1,MOD(ROWS($A$1:A66)-1,9)+1))</f>
        <v/>
      </c>
      <c r="R227" s="1" t="str">
        <f>IF(OR('Infraestruturas Tratamento'!$C$59="",'Infraestruturas Tratamento'!$C$59="(máximo 300 carateres)",J227=""),"",'Infraestruturas Tratamento'!$C$59)</f>
        <v/>
      </c>
      <c r="S227" s="1" t="str">
        <f>IF(OR('Infraestruturas Tratamento'!$C$58="",'Infraestruturas Tratamento'!$C$58="(máximo 1000 carateres)",J227=""),"",'Infraestruturas Tratamento'!$C$58)</f>
        <v/>
      </c>
    </row>
    <row r="228" spans="1:19">
      <c r="A228" s="24" t="str">
        <f>IF(I228="","",IF(OR('Identificação da EG'!$B$7=0,'Identificação da EG'!$B$7=""),"",Capa!$C$10))</f>
        <v/>
      </c>
      <c r="B228" s="24" t="str">
        <f>IF(I228="","",IF(OR('Identificação da EG'!$B$7=0,'Identificação da EG'!$B$7=""),"",'Identificação da EG'!$B$7))</f>
        <v/>
      </c>
      <c r="C228" s="24" t="str">
        <f>IF(I228="","",IF(B228="","",VLOOKUP(B228,Auxiliar!$DK$23:$DL$45,2,0)))</f>
        <v/>
      </c>
      <c r="D228" s="24" t="str">
        <f>IF(I228="","",IF(OR('Identificação da EG'!$B$7=0,'Identificação da EG'!$B$7=""),"","Portugal"))</f>
        <v/>
      </c>
      <c r="E228" s="24" t="str">
        <f>IF(I228="","",'Identificação da EG'!$C$7)</f>
        <v/>
      </c>
      <c r="F228" s="24" t="str">
        <f>IF(I228="","",'Identificação da EG'!$E$7)</f>
        <v/>
      </c>
      <c r="G228" s="24" t="str">
        <f t="shared" si="3"/>
        <v/>
      </c>
      <c r="H228" s="24" t="str">
        <f>IF(I228="","",'Identificação da EG'!$D$7)</f>
        <v/>
      </c>
      <c r="I228" s="28" t="str">
        <f>IF(J228="","",'Infraestruturas Tratamento'!$B$31)</f>
        <v/>
      </c>
      <c r="J228" s="1" t="str">
        <v/>
      </c>
      <c r="K228" s="1" t="str">
        <v/>
      </c>
      <c r="L228" s="1" t="str">
        <v/>
      </c>
      <c r="M228" s="1" t="str">
        <v/>
      </c>
      <c r="N228" s="1"/>
      <c r="O228" s="1" t="str">
        <f>IF(Q228="","","Capacidade total")</f>
        <v/>
      </c>
      <c r="P228" s="1" t="str">
        <f>IF(Q228="","","toneladas/ano")</f>
        <v/>
      </c>
      <c r="Q228" s="1" t="str" cm="1">
        <f t="array" ref="Q228">IF(ISBLANK(INDEX('Infraestruturas Tratamento'!$F$37:$N$56,INT((ROWS($A$1:A67)-1)/9)+1,MOD(ROWS($A$1:A67)-1,9)+1)),"",INDEX('Infraestruturas Tratamento'!$F$37:$N$56,INT((ROWS($A$1:A67)-1)/9)+1,MOD(ROWS($A$1:A67)-1,9)+1))</f>
        <v/>
      </c>
      <c r="R228" s="1" t="str">
        <f>IF(OR('Infraestruturas Tratamento'!$C$59="",'Infraestruturas Tratamento'!$C$59="(máximo 300 carateres)",J228=""),"",'Infraestruturas Tratamento'!$C$59)</f>
        <v/>
      </c>
      <c r="S228" s="1" t="str">
        <f>IF(OR('Infraestruturas Tratamento'!$C$58="",'Infraestruturas Tratamento'!$C$58="(máximo 1000 carateres)",J228=""),"",'Infraestruturas Tratamento'!$C$58)</f>
        <v/>
      </c>
    </row>
    <row r="229" spans="1:19">
      <c r="A229" s="24" t="str">
        <f>IF(I229="","",IF(OR('Identificação da EG'!$B$7=0,'Identificação da EG'!$B$7=""),"",Capa!$C$10))</f>
        <v/>
      </c>
      <c r="B229" s="24" t="str">
        <f>IF(I229="","",IF(OR('Identificação da EG'!$B$7=0,'Identificação da EG'!$B$7=""),"",'Identificação da EG'!$B$7))</f>
        <v/>
      </c>
      <c r="C229" s="24" t="str">
        <f>IF(I229="","",IF(B229="","",VLOOKUP(B229,Auxiliar!$DK$23:$DL$45,2,0)))</f>
        <v/>
      </c>
      <c r="D229" s="24" t="str">
        <f>IF(I229="","",IF(OR('Identificação da EG'!$B$7=0,'Identificação da EG'!$B$7=""),"","Portugal"))</f>
        <v/>
      </c>
      <c r="E229" s="24" t="str">
        <f>IF(I229="","",'Identificação da EG'!$C$7)</f>
        <v/>
      </c>
      <c r="F229" s="24" t="str">
        <f>IF(I229="","",'Identificação da EG'!$E$7)</f>
        <v/>
      </c>
      <c r="G229" s="24" t="str">
        <f t="shared" si="3"/>
        <v/>
      </c>
      <c r="H229" s="24" t="str">
        <f>IF(I229="","",'Identificação da EG'!$D$7)</f>
        <v/>
      </c>
      <c r="I229" s="28" t="str">
        <f>IF(J229="","",'Infraestruturas Tratamento'!$B$31)</f>
        <v/>
      </c>
      <c r="J229" s="1" t="str">
        <v/>
      </c>
      <c r="K229" s="1" t="str">
        <v/>
      </c>
      <c r="L229" s="1" t="str">
        <v/>
      </c>
      <c r="M229" s="1" t="str">
        <v/>
      </c>
      <c r="N229" s="1"/>
      <c r="O229" s="1" t="str">
        <f>IF(Q229="","","Capacidade utilizada")</f>
        <v/>
      </c>
      <c r="P229" s="1" t="str">
        <f>IF(Q229="","","toneladas/ano")</f>
        <v/>
      </c>
      <c r="Q229" s="1" t="str" cm="1">
        <f t="array" ref="Q229">IF(ISBLANK(INDEX('Infraestruturas Tratamento'!$F$37:$N$56,INT((ROWS($A$1:A68)-1)/9)+1,MOD(ROWS($A$1:A68)-1,9)+1)),"",INDEX('Infraestruturas Tratamento'!$F$37:$N$56,INT((ROWS($A$1:A68)-1)/9)+1,MOD(ROWS($A$1:A68)-1,9)+1))</f>
        <v/>
      </c>
      <c r="R229" s="1" t="str">
        <f>IF(OR('Infraestruturas Tratamento'!$C$59="",'Infraestruturas Tratamento'!$C$59="(máximo 300 carateres)",J229=""),"",'Infraestruturas Tratamento'!$C$59)</f>
        <v/>
      </c>
      <c r="S229" s="1" t="str">
        <f>IF(OR('Infraestruturas Tratamento'!$C$58="",'Infraestruturas Tratamento'!$C$58="(máximo 1000 carateres)",J229=""),"",'Infraestruturas Tratamento'!$C$58)</f>
        <v/>
      </c>
    </row>
    <row r="230" spans="1:19">
      <c r="A230" s="24" t="str">
        <f>IF(I230="","",IF(OR('Identificação da EG'!$B$7=0,'Identificação da EG'!$B$7=""),"",Capa!$C$10))</f>
        <v/>
      </c>
      <c r="B230" s="24" t="str">
        <f>IF(I230="","",IF(OR('Identificação da EG'!$B$7=0,'Identificação da EG'!$B$7=""),"",'Identificação da EG'!$B$7))</f>
        <v/>
      </c>
      <c r="C230" s="24" t="str">
        <f>IF(I230="","",IF(B230="","",VLOOKUP(B230,Auxiliar!$DK$23:$DL$45,2,0)))</f>
        <v/>
      </c>
      <c r="D230" s="24" t="str">
        <f>IF(I230="","",IF(OR('Identificação da EG'!$B$7=0,'Identificação da EG'!$B$7=""),"","Portugal"))</f>
        <v/>
      </c>
      <c r="E230" s="24" t="str">
        <f>IF(I230="","",'Identificação da EG'!$C$7)</f>
        <v/>
      </c>
      <c r="F230" s="24" t="str">
        <f>IF(I230="","",'Identificação da EG'!$E$7)</f>
        <v/>
      </c>
      <c r="G230" s="24" t="str">
        <f t="shared" si="3"/>
        <v/>
      </c>
      <c r="H230" s="24" t="str">
        <f>IF(I230="","",'Identificação da EG'!$D$7)</f>
        <v/>
      </c>
      <c r="I230" s="28" t="str">
        <f>IF(J230="","",'Infraestruturas Tratamento'!$B$31)</f>
        <v/>
      </c>
      <c r="J230" s="1" t="str">
        <v/>
      </c>
      <c r="K230" s="1" t="str">
        <v/>
      </c>
      <c r="L230" s="1" t="str">
        <v/>
      </c>
      <c r="M230" s="1" t="str">
        <v/>
      </c>
      <c r="N230" s="1"/>
      <c r="O230" s="1" t="str">
        <f>IF(Q230="","","Área total do parque")</f>
        <v/>
      </c>
      <c r="P230" s="1" t="str">
        <f>IF(Q230="","","m2")</f>
        <v/>
      </c>
      <c r="Q230" s="1" t="str" cm="1">
        <f t="array" ref="Q230">IF(ISBLANK(INDEX('Infraestruturas Tratamento'!$F$37:$N$56,INT((ROWS($A$1:A69)-1)/9)+1,MOD(ROWS($A$1:A69)-1,9)+1)),"",INDEX('Infraestruturas Tratamento'!$F$37:$N$56,INT((ROWS($A$1:A69)-1)/9)+1,MOD(ROWS($A$1:A69)-1,9)+1))</f>
        <v/>
      </c>
      <c r="R230" s="1" t="str">
        <f>IF(OR('Infraestruturas Tratamento'!$C$59="",'Infraestruturas Tratamento'!$C$59="(máximo 300 carateres)",J230=""),"",'Infraestruturas Tratamento'!$C$59)</f>
        <v/>
      </c>
      <c r="S230" s="1" t="str">
        <f>IF(OR('Infraestruturas Tratamento'!$C$58="",'Infraestruturas Tratamento'!$C$58="(máximo 1000 carateres)",J230=""),"",'Infraestruturas Tratamento'!$C$58)</f>
        <v/>
      </c>
    </row>
    <row r="231" spans="1:19">
      <c r="A231" s="24" t="str">
        <f>IF(I231="","",IF(OR('Identificação da EG'!$B$7=0,'Identificação da EG'!$B$7=""),"",Capa!$C$10))</f>
        <v/>
      </c>
      <c r="B231" s="24" t="str">
        <f>IF(I231="","",IF(OR('Identificação da EG'!$B$7=0,'Identificação da EG'!$B$7=""),"",'Identificação da EG'!$B$7))</f>
        <v/>
      </c>
      <c r="C231" s="24" t="str">
        <f>IF(I231="","",IF(B231="","",VLOOKUP(B231,Auxiliar!$DK$23:$DL$45,2,0)))</f>
        <v/>
      </c>
      <c r="D231" s="24" t="str">
        <f>IF(I231="","",IF(OR('Identificação da EG'!$B$7=0,'Identificação da EG'!$B$7=""),"","Portugal"))</f>
        <v/>
      </c>
      <c r="E231" s="24" t="str">
        <f>IF(I231="","",'Identificação da EG'!$C$7)</f>
        <v/>
      </c>
      <c r="F231" s="24" t="str">
        <f>IF(I231="","",'Identificação da EG'!$E$7)</f>
        <v/>
      </c>
      <c r="G231" s="24" t="str">
        <f t="shared" si="3"/>
        <v/>
      </c>
      <c r="H231" s="24" t="str">
        <f>IF(I231="","",'Identificação da EG'!$D$7)</f>
        <v/>
      </c>
      <c r="I231" s="28" t="str">
        <f>IF(J231="","",'Infraestruturas Tratamento'!$B$31)</f>
        <v/>
      </c>
      <c r="J231" s="1" t="str">
        <v/>
      </c>
      <c r="K231" s="1" t="str">
        <v/>
      </c>
      <c r="L231" s="1" t="str">
        <v/>
      </c>
      <c r="M231" s="1" t="str">
        <v/>
      </c>
      <c r="N231" s="1"/>
      <c r="O231" s="1" t="str">
        <f>IF(Q231="","","Área do parque em utilização")</f>
        <v/>
      </c>
      <c r="P231" s="1" t="str">
        <f>IF(Q231="","","m2")</f>
        <v/>
      </c>
      <c r="Q231" s="1" t="str" cm="1">
        <f t="array" ref="Q231">IF(ISBLANK(INDEX('Infraestruturas Tratamento'!$F$37:$N$56,INT((ROWS($A$1:A70)-1)/9)+1,MOD(ROWS($A$1:A70)-1,9)+1)),"",INDEX('Infraestruturas Tratamento'!$F$37:$N$56,INT((ROWS($A$1:A70)-1)/9)+1,MOD(ROWS($A$1:A70)-1,9)+1))</f>
        <v/>
      </c>
      <c r="R231" s="1" t="str">
        <f>IF(OR('Infraestruturas Tratamento'!$C$59="",'Infraestruturas Tratamento'!$C$59="(máximo 300 carateres)",J231=""),"",'Infraestruturas Tratamento'!$C$59)</f>
        <v/>
      </c>
      <c r="S231" s="1" t="str">
        <f>IF(OR('Infraestruturas Tratamento'!$C$58="",'Infraestruturas Tratamento'!$C$58="(máximo 1000 carateres)",J231=""),"",'Infraestruturas Tratamento'!$C$58)</f>
        <v/>
      </c>
    </row>
    <row r="232" spans="1:19">
      <c r="A232" s="24" t="str">
        <f>IF(I232="","",IF(OR('Identificação da EG'!$B$7=0,'Identificação da EG'!$B$7=""),"",Capa!$C$10))</f>
        <v/>
      </c>
      <c r="B232" s="24" t="str">
        <f>IF(I232="","",IF(OR('Identificação da EG'!$B$7=0,'Identificação da EG'!$B$7=""),"",'Identificação da EG'!$B$7))</f>
        <v/>
      </c>
      <c r="C232" s="24" t="str">
        <f>IF(I232="","",IF(B232="","",VLOOKUP(B232,Auxiliar!$DK$23:$DL$45,2,0)))</f>
        <v/>
      </c>
      <c r="D232" s="24" t="str">
        <f>IF(I232="","",IF(OR('Identificação da EG'!$B$7=0,'Identificação da EG'!$B$7=""),"","Portugal"))</f>
        <v/>
      </c>
      <c r="E232" s="24" t="str">
        <f>IF(I232="","",'Identificação da EG'!$C$7)</f>
        <v/>
      </c>
      <c r="F232" s="24" t="str">
        <f>IF(I232="","",'Identificação da EG'!$E$7)</f>
        <v/>
      </c>
      <c r="G232" s="24" t="str">
        <f t="shared" si="3"/>
        <v/>
      </c>
      <c r="H232" s="24" t="str">
        <f>IF(I232="","",'Identificação da EG'!$D$7)</f>
        <v/>
      </c>
      <c r="I232" s="28" t="str">
        <f>IF(J232="","",'Infraestruturas Tratamento'!$B$31)</f>
        <v/>
      </c>
      <c r="J232" s="1" t="str">
        <v/>
      </c>
      <c r="K232" s="1" t="str">
        <v/>
      </c>
      <c r="L232" s="1" t="str">
        <v/>
      </c>
      <c r="M232" s="1" t="str">
        <v/>
      </c>
      <c r="N232" s="1"/>
      <c r="O232" s="1" t="str">
        <f>IF(Q232="","","Capacidade total")</f>
        <v/>
      </c>
      <c r="P232" s="1" t="str">
        <f>IF(Q232="","","toneladas/ano")</f>
        <v/>
      </c>
      <c r="Q232" s="1" t="str" cm="1">
        <f t="array" ref="Q232">IF(ISBLANK(INDEX('Infraestruturas Tratamento'!$F$37:$N$56,INT((ROWS($A$1:A71)-1)/9)+1,MOD(ROWS($A$1:A71)-1,9)+1)),"",INDEX('Infraestruturas Tratamento'!$F$37:$N$56,INT((ROWS($A$1:A71)-1)/9)+1,MOD(ROWS($A$1:A71)-1,9)+1))</f>
        <v/>
      </c>
      <c r="R232" s="1" t="str">
        <f>IF(OR('Infraestruturas Tratamento'!$C$59="",'Infraestruturas Tratamento'!$C$59="(máximo 300 carateres)",J232=""),"",'Infraestruturas Tratamento'!$C$59)</f>
        <v/>
      </c>
      <c r="S232" s="1" t="str">
        <f>IF(OR('Infraestruturas Tratamento'!$C$58="",'Infraestruturas Tratamento'!$C$58="(máximo 1000 carateres)",J232=""),"",'Infraestruturas Tratamento'!$C$58)</f>
        <v/>
      </c>
    </row>
    <row r="233" spans="1:19">
      <c r="A233" s="24" t="str">
        <f>IF(I233="","",IF(OR('Identificação da EG'!$B$7=0,'Identificação da EG'!$B$7=""),"",Capa!$C$10))</f>
        <v/>
      </c>
      <c r="B233" s="24" t="str">
        <f>IF(I233="","",IF(OR('Identificação da EG'!$B$7=0,'Identificação da EG'!$B$7=""),"",'Identificação da EG'!$B$7))</f>
        <v/>
      </c>
      <c r="C233" s="24" t="str">
        <f>IF(I233="","",IF(B233="","",VLOOKUP(B233,Auxiliar!$DK$23:$DL$45,2,0)))</f>
        <v/>
      </c>
      <c r="D233" s="24" t="str">
        <f>IF(I233="","",IF(OR('Identificação da EG'!$B$7=0,'Identificação da EG'!$B$7=""),"","Portugal"))</f>
        <v/>
      </c>
      <c r="E233" s="24" t="str">
        <f>IF(I233="","",'Identificação da EG'!$C$7)</f>
        <v/>
      </c>
      <c r="F233" s="24" t="str">
        <f>IF(I233="","",'Identificação da EG'!$E$7)</f>
        <v/>
      </c>
      <c r="G233" s="24" t="str">
        <f t="shared" si="3"/>
        <v/>
      </c>
      <c r="H233" s="24" t="str">
        <f>IF(I233="","",'Identificação da EG'!$D$7)</f>
        <v/>
      </c>
      <c r="I233" s="28" t="str">
        <f>IF(J233="","",'Infraestruturas Tratamento'!$B$31)</f>
        <v/>
      </c>
      <c r="J233" s="1" t="str">
        <v/>
      </c>
      <c r="K233" s="1" t="str">
        <v/>
      </c>
      <c r="L233" s="1" t="str">
        <v/>
      </c>
      <c r="M233" s="1" t="str">
        <v/>
      </c>
      <c r="N233" s="1"/>
      <c r="O233" s="1" t="str">
        <f>IF(Q233="","","Capacidade utilizada")</f>
        <v/>
      </c>
      <c r="P233" s="1" t="str">
        <f>IF(Q233="","","toneladas/ano")</f>
        <v/>
      </c>
      <c r="Q233" s="1" t="str" cm="1">
        <f t="array" ref="Q233">IF(ISBLANK(INDEX('Infraestruturas Tratamento'!$F$37:$N$56,INT((ROWS($A$1:A72)-1)/9)+1,MOD(ROWS($A$1:A72)-1,9)+1)),"",INDEX('Infraestruturas Tratamento'!$F$37:$N$56,INT((ROWS($A$1:A72)-1)/9)+1,MOD(ROWS($A$1:A72)-1,9)+1))</f>
        <v/>
      </c>
      <c r="R233" s="1" t="str">
        <f>IF(OR('Infraestruturas Tratamento'!$C$59="",'Infraestruturas Tratamento'!$C$59="(máximo 300 carateres)",J233=""),"",'Infraestruturas Tratamento'!$C$59)</f>
        <v/>
      </c>
      <c r="S233" s="1" t="str">
        <f>IF(OR('Infraestruturas Tratamento'!$C$58="",'Infraestruturas Tratamento'!$C$58="(máximo 1000 carateres)",J233=""),"",'Infraestruturas Tratamento'!$C$58)</f>
        <v/>
      </c>
    </row>
    <row r="234" spans="1:19">
      <c r="A234" s="24" t="str">
        <f>IF(I234="","",IF(OR('Identificação da EG'!$B$7=0,'Identificação da EG'!$B$7=""),"",Capa!$C$10))</f>
        <v/>
      </c>
      <c r="B234" s="24" t="str">
        <f>IF(I234="","",IF(OR('Identificação da EG'!$B$7=0,'Identificação da EG'!$B$7=""),"",'Identificação da EG'!$B$7))</f>
        <v/>
      </c>
      <c r="C234" s="24" t="str">
        <f>IF(I234="","",IF(B234="","",VLOOKUP(B234,Auxiliar!$DK$23:$DL$45,2,0)))</f>
        <v/>
      </c>
      <c r="D234" s="24" t="str">
        <f>IF(I234="","",IF(OR('Identificação da EG'!$B$7=0,'Identificação da EG'!$B$7=""),"","Portugal"))</f>
        <v/>
      </c>
      <c r="E234" s="24" t="str">
        <f>IF(I234="","",'Identificação da EG'!$C$7)</f>
        <v/>
      </c>
      <c r="F234" s="24" t="str">
        <f>IF(I234="","",'Identificação da EG'!$E$7)</f>
        <v/>
      </c>
      <c r="G234" s="24" t="str">
        <f t="shared" si="3"/>
        <v/>
      </c>
      <c r="H234" s="24" t="str">
        <f>IF(I234="","",'Identificação da EG'!$D$7)</f>
        <v/>
      </c>
      <c r="I234" s="28" t="str">
        <f>IF(J234="","",'Infraestruturas Tratamento'!$B$31)</f>
        <v/>
      </c>
      <c r="J234" s="1" t="str">
        <v/>
      </c>
      <c r="K234" s="1" t="str">
        <v/>
      </c>
      <c r="L234" s="1" t="str">
        <v/>
      </c>
      <c r="M234" s="1" t="str">
        <v/>
      </c>
      <c r="N234" s="1"/>
      <c r="O234" s="1" t="str">
        <f>IF(Q234="","","Capacidade digestor")</f>
        <v/>
      </c>
      <c r="P234" s="1" t="str">
        <f>IF(Q234="","","toneladas/ano")</f>
        <v/>
      </c>
      <c r="Q234" s="1" t="str" cm="1">
        <f t="array" ref="Q234">IF(ISBLANK(INDEX('Infraestruturas Tratamento'!$F$37:$N$56,INT((ROWS($A$1:A73)-1)/9)+1,MOD(ROWS($A$1:A73)-1,9)+1)),"",INDEX('Infraestruturas Tratamento'!$F$37:$N$56,INT((ROWS($A$1:A73)-1)/9)+1,MOD(ROWS($A$1:A73)-1,9)+1))</f>
        <v/>
      </c>
      <c r="R234" s="1" t="str">
        <f>IF(OR('Infraestruturas Tratamento'!$C$59="",'Infraestruturas Tratamento'!$C$59="(máximo 300 carateres)",J234=""),"",'Infraestruturas Tratamento'!$C$59)</f>
        <v/>
      </c>
      <c r="S234" s="1" t="str">
        <f>IF(OR('Infraestruturas Tratamento'!$C$58="",'Infraestruturas Tratamento'!$C$58="(máximo 1000 carateres)",J234=""),"",'Infraestruturas Tratamento'!$C$58)</f>
        <v/>
      </c>
    </row>
    <row r="235" spans="1:19">
      <c r="A235" s="24" t="str">
        <f>IF(I235="","",IF(OR('Identificação da EG'!$B$7=0,'Identificação da EG'!$B$7=""),"",Capa!$C$10))</f>
        <v/>
      </c>
      <c r="B235" s="24" t="str">
        <f>IF(I235="","",IF(OR('Identificação da EG'!$B$7=0,'Identificação da EG'!$B$7=""),"",'Identificação da EG'!$B$7))</f>
        <v/>
      </c>
      <c r="C235" s="24" t="str">
        <f>IF(I235="","",IF(B235="","",VLOOKUP(B235,Auxiliar!$DK$23:$DL$45,2,0)))</f>
        <v/>
      </c>
      <c r="D235" s="24" t="str">
        <f>IF(I235="","",IF(OR('Identificação da EG'!$B$7=0,'Identificação da EG'!$B$7=""),"","Portugal"))</f>
        <v/>
      </c>
      <c r="E235" s="24" t="str">
        <f>IF(I235="","",'Identificação da EG'!$C$7)</f>
        <v/>
      </c>
      <c r="F235" s="24" t="str">
        <f>IF(I235="","",'Identificação da EG'!$E$7)</f>
        <v/>
      </c>
      <c r="G235" s="24" t="str">
        <f t="shared" si="3"/>
        <v/>
      </c>
      <c r="H235" s="24" t="str">
        <f>IF(I235="","",'Identificação da EG'!$D$7)</f>
        <v/>
      </c>
      <c r="I235" s="28" t="str">
        <f>IF(J235="","",'Infraestruturas Tratamento'!$B$31)</f>
        <v/>
      </c>
      <c r="J235" s="1" t="str">
        <v/>
      </c>
      <c r="K235" s="1" t="str">
        <v/>
      </c>
      <c r="L235" s="1" t="str">
        <v/>
      </c>
      <c r="M235" s="1" t="str">
        <v/>
      </c>
      <c r="N235" s="1"/>
      <c r="O235" s="1" t="str">
        <f>IF(Q235="","","Nº de túneis total")</f>
        <v/>
      </c>
      <c r="P235" s="1" t="str">
        <f>IF(Q235="","","nº")</f>
        <v/>
      </c>
      <c r="Q235" s="1" t="str" cm="1">
        <f t="array" ref="Q235">IF(ISBLANK(INDEX('Infraestruturas Tratamento'!$F$37:$N$56,INT((ROWS($A$1:A74)-1)/9)+1,MOD(ROWS($A$1:A74)-1,9)+1)),"",INDEX('Infraestruturas Tratamento'!$F$37:$N$56,INT((ROWS($A$1:A74)-1)/9)+1,MOD(ROWS($A$1:A74)-1,9)+1))</f>
        <v/>
      </c>
      <c r="R235" s="1" t="str">
        <f>IF(OR('Infraestruturas Tratamento'!$C$59="",'Infraestruturas Tratamento'!$C$59="(máximo 300 carateres)",J235=""),"",'Infraestruturas Tratamento'!$C$59)</f>
        <v/>
      </c>
      <c r="S235" s="1" t="str">
        <f>IF(OR('Infraestruturas Tratamento'!$C$58="",'Infraestruturas Tratamento'!$C$58="(máximo 1000 carateres)",J235=""),"",'Infraestruturas Tratamento'!$C$58)</f>
        <v/>
      </c>
    </row>
    <row r="236" spans="1:19">
      <c r="A236" s="24" t="str">
        <f>IF(I236="","",IF(OR('Identificação da EG'!$B$7=0,'Identificação da EG'!$B$7=""),"",Capa!$C$10))</f>
        <v/>
      </c>
      <c r="B236" s="24" t="str">
        <f>IF(I236="","",IF(OR('Identificação da EG'!$B$7=0,'Identificação da EG'!$B$7=""),"",'Identificação da EG'!$B$7))</f>
        <v/>
      </c>
      <c r="C236" s="24" t="str">
        <f>IF(I236="","",IF(B236="","",VLOOKUP(B236,Auxiliar!$DK$23:$DL$45,2,0)))</f>
        <v/>
      </c>
      <c r="D236" s="24" t="str">
        <f>IF(I236="","",IF(OR('Identificação da EG'!$B$7=0,'Identificação da EG'!$B$7=""),"","Portugal"))</f>
        <v/>
      </c>
      <c r="E236" s="24" t="str">
        <f>IF(I236="","",'Identificação da EG'!$C$7)</f>
        <v/>
      </c>
      <c r="F236" s="24" t="str">
        <f>IF(I236="","",'Identificação da EG'!$E$7)</f>
        <v/>
      </c>
      <c r="G236" s="24" t="str">
        <f t="shared" si="3"/>
        <v/>
      </c>
      <c r="H236" s="24" t="str">
        <f>IF(I236="","",'Identificação da EG'!$D$7)</f>
        <v/>
      </c>
      <c r="I236" s="28" t="str">
        <f>IF(J236="","",'Infraestruturas Tratamento'!$B$31)</f>
        <v/>
      </c>
      <c r="J236" s="1" t="str">
        <v/>
      </c>
      <c r="K236" s="1" t="str">
        <v/>
      </c>
      <c r="L236" s="1" t="str">
        <v/>
      </c>
      <c r="M236" s="1" t="str">
        <v/>
      </c>
      <c r="N236" s="1"/>
      <c r="O236" s="1" t="str">
        <f>IF(Q236="","","Nº de túneis em utilização")</f>
        <v/>
      </c>
      <c r="P236" s="1" t="str">
        <f>IF(Q236="","","nº")</f>
        <v/>
      </c>
      <c r="Q236" s="1" t="str" cm="1">
        <f t="array" ref="Q236">IF(ISBLANK(INDEX('Infraestruturas Tratamento'!$F$37:$N$56,INT((ROWS($A$1:A75)-1)/9)+1,MOD(ROWS($A$1:A75)-1,9)+1)),"",INDEX('Infraestruturas Tratamento'!$F$37:$N$56,INT((ROWS($A$1:A75)-1)/9)+1,MOD(ROWS($A$1:A75)-1,9)+1))</f>
        <v/>
      </c>
      <c r="R236" s="1" t="str">
        <f>IF(OR('Infraestruturas Tratamento'!$C$59="",'Infraestruturas Tratamento'!$C$59="(máximo 300 carateres)",J236=""),"",'Infraestruturas Tratamento'!$C$59)</f>
        <v/>
      </c>
      <c r="S236" s="1" t="str">
        <f>IF(OR('Infraestruturas Tratamento'!$C$58="",'Infraestruturas Tratamento'!$C$58="(máximo 1000 carateres)",J236=""),"",'Infraestruturas Tratamento'!$C$58)</f>
        <v/>
      </c>
    </row>
    <row r="237" spans="1:19">
      <c r="A237" s="24" t="str">
        <f>IF(I237="","",IF(OR('Identificação da EG'!$B$7=0,'Identificação da EG'!$B$7=""),"",Capa!$C$10))</f>
        <v/>
      </c>
      <c r="B237" s="24" t="str">
        <f>IF(I237="","",IF(OR('Identificação da EG'!$B$7=0,'Identificação da EG'!$B$7=""),"",'Identificação da EG'!$B$7))</f>
        <v/>
      </c>
      <c r="C237" s="24" t="str">
        <f>IF(I237="","",IF(B237="","",VLOOKUP(B237,Auxiliar!$DK$23:$DL$45,2,0)))</f>
        <v/>
      </c>
      <c r="D237" s="24" t="str">
        <f>IF(I237="","",IF(OR('Identificação da EG'!$B$7=0,'Identificação da EG'!$B$7=""),"","Portugal"))</f>
        <v/>
      </c>
      <c r="E237" s="24" t="str">
        <f>IF(I237="","",'Identificação da EG'!$C$7)</f>
        <v/>
      </c>
      <c r="F237" s="24" t="str">
        <f>IF(I237="","",'Identificação da EG'!$E$7)</f>
        <v/>
      </c>
      <c r="G237" s="24" t="str">
        <f t="shared" si="3"/>
        <v/>
      </c>
      <c r="H237" s="24" t="str">
        <f>IF(I237="","",'Identificação da EG'!$D$7)</f>
        <v/>
      </c>
      <c r="I237" s="28" t="str">
        <f>IF(J237="","",'Infraestruturas Tratamento'!$B$31)</f>
        <v/>
      </c>
      <c r="J237" s="1" t="str">
        <v/>
      </c>
      <c r="K237" s="1" t="str">
        <v/>
      </c>
      <c r="L237" s="1" t="str">
        <v/>
      </c>
      <c r="M237" s="1" t="str">
        <v/>
      </c>
      <c r="N237" s="1"/>
      <c r="O237" s="1" t="str">
        <f>IF(Q237="","","Capacidade total")</f>
        <v/>
      </c>
      <c r="P237" s="1" t="str">
        <f>IF(Q237="","","toneladas/ano")</f>
        <v/>
      </c>
      <c r="Q237" s="1" t="str" cm="1">
        <f t="array" ref="Q237">IF(ISBLANK(INDEX('Infraestruturas Tratamento'!$F$37:$N$56,INT((ROWS($A$1:A76)-1)/9)+1,MOD(ROWS($A$1:A76)-1,9)+1)),"",INDEX('Infraestruturas Tratamento'!$F$37:$N$56,INT((ROWS($A$1:A76)-1)/9)+1,MOD(ROWS($A$1:A76)-1,9)+1))</f>
        <v/>
      </c>
      <c r="R237" s="1" t="str">
        <f>IF(OR('Infraestruturas Tratamento'!$C$59="",'Infraestruturas Tratamento'!$C$59="(máximo 300 carateres)",J237=""),"",'Infraestruturas Tratamento'!$C$59)</f>
        <v/>
      </c>
      <c r="S237" s="1" t="str">
        <f>IF(OR('Infraestruturas Tratamento'!$C$58="",'Infraestruturas Tratamento'!$C$58="(máximo 1000 carateres)",J237=""),"",'Infraestruturas Tratamento'!$C$58)</f>
        <v/>
      </c>
    </row>
    <row r="238" spans="1:19">
      <c r="A238" s="24" t="str">
        <f>IF(I238="","",IF(OR('Identificação da EG'!$B$7=0,'Identificação da EG'!$B$7=""),"",Capa!$C$10))</f>
        <v/>
      </c>
      <c r="B238" s="24" t="str">
        <f>IF(I238="","",IF(OR('Identificação da EG'!$B$7=0,'Identificação da EG'!$B$7=""),"",'Identificação da EG'!$B$7))</f>
        <v/>
      </c>
      <c r="C238" s="24" t="str">
        <f>IF(I238="","",IF(B238="","",VLOOKUP(B238,Auxiliar!$DK$23:$DL$45,2,0)))</f>
        <v/>
      </c>
      <c r="D238" s="24" t="str">
        <f>IF(I238="","",IF(OR('Identificação da EG'!$B$7=0,'Identificação da EG'!$B$7=""),"","Portugal"))</f>
        <v/>
      </c>
      <c r="E238" s="24" t="str">
        <f>IF(I238="","",'Identificação da EG'!$C$7)</f>
        <v/>
      </c>
      <c r="F238" s="24" t="str">
        <f>IF(I238="","",'Identificação da EG'!$E$7)</f>
        <v/>
      </c>
      <c r="G238" s="24" t="str">
        <f t="shared" si="3"/>
        <v/>
      </c>
      <c r="H238" s="24" t="str">
        <f>IF(I238="","",'Identificação da EG'!$D$7)</f>
        <v/>
      </c>
      <c r="I238" s="28" t="str">
        <f>IF(J238="","",'Infraestruturas Tratamento'!$B$31)</f>
        <v/>
      </c>
      <c r="J238" s="1" t="str">
        <v/>
      </c>
      <c r="K238" s="1" t="str">
        <v/>
      </c>
      <c r="L238" s="1" t="str">
        <v/>
      </c>
      <c r="M238" s="1" t="str">
        <v/>
      </c>
      <c r="N238" s="1"/>
      <c r="O238" s="1" t="str">
        <f>IF(Q238="","","Capacidade utilizada")</f>
        <v/>
      </c>
      <c r="P238" s="1" t="str">
        <f>IF(Q238="","","toneladas/ano")</f>
        <v/>
      </c>
      <c r="Q238" s="1" t="str" cm="1">
        <f t="array" ref="Q238">IF(ISBLANK(INDEX('Infraestruturas Tratamento'!$F$37:$N$56,INT((ROWS($A$1:A77)-1)/9)+1,MOD(ROWS($A$1:A77)-1,9)+1)),"",INDEX('Infraestruturas Tratamento'!$F$37:$N$56,INT((ROWS($A$1:A77)-1)/9)+1,MOD(ROWS($A$1:A77)-1,9)+1))</f>
        <v/>
      </c>
      <c r="R238" s="1" t="str">
        <f>IF(OR('Infraestruturas Tratamento'!$C$59="",'Infraestruturas Tratamento'!$C$59="(máximo 300 carateres)",J238=""),"",'Infraestruturas Tratamento'!$C$59)</f>
        <v/>
      </c>
      <c r="S238" s="1" t="str">
        <f>IF(OR('Infraestruturas Tratamento'!$C$58="",'Infraestruturas Tratamento'!$C$58="(máximo 1000 carateres)",J238=""),"",'Infraestruturas Tratamento'!$C$58)</f>
        <v/>
      </c>
    </row>
    <row r="239" spans="1:19">
      <c r="A239" s="24" t="str">
        <f>IF(I239="","",IF(OR('Identificação da EG'!$B$7=0,'Identificação da EG'!$B$7=""),"",Capa!$C$10))</f>
        <v/>
      </c>
      <c r="B239" s="24" t="str">
        <f>IF(I239="","",IF(OR('Identificação da EG'!$B$7=0,'Identificação da EG'!$B$7=""),"",'Identificação da EG'!$B$7))</f>
        <v/>
      </c>
      <c r="C239" s="24" t="str">
        <f>IF(I239="","",IF(B239="","",VLOOKUP(B239,Auxiliar!$DK$23:$DL$45,2,0)))</f>
        <v/>
      </c>
      <c r="D239" s="24" t="str">
        <f>IF(I239="","",IF(OR('Identificação da EG'!$B$7=0,'Identificação da EG'!$B$7=""),"","Portugal"))</f>
        <v/>
      </c>
      <c r="E239" s="24" t="str">
        <f>IF(I239="","",'Identificação da EG'!$C$7)</f>
        <v/>
      </c>
      <c r="F239" s="24" t="str">
        <f>IF(I239="","",'Identificação da EG'!$E$7)</f>
        <v/>
      </c>
      <c r="G239" s="24" t="str">
        <f t="shared" si="3"/>
        <v/>
      </c>
      <c r="H239" s="24" t="str">
        <f>IF(I239="","",'Identificação da EG'!$D$7)</f>
        <v/>
      </c>
      <c r="I239" s="28" t="str">
        <f>IF(J239="","",'Infraestruturas Tratamento'!$B$31)</f>
        <v/>
      </c>
      <c r="J239" s="1" t="str">
        <v/>
      </c>
      <c r="K239" s="1" t="str">
        <v/>
      </c>
      <c r="L239" s="1" t="str">
        <v/>
      </c>
      <c r="M239" s="1" t="str">
        <v/>
      </c>
      <c r="N239" s="1"/>
      <c r="O239" s="1" t="str">
        <f>IF(Q239="","","Área total do parque")</f>
        <v/>
      </c>
      <c r="P239" s="1" t="str">
        <f>IF(Q239="","","m2")</f>
        <v/>
      </c>
      <c r="Q239" s="1" t="str" cm="1">
        <f t="array" ref="Q239">IF(ISBLANK(INDEX('Infraestruturas Tratamento'!$F$37:$N$56,INT((ROWS($A$1:A78)-1)/9)+1,MOD(ROWS($A$1:A78)-1,9)+1)),"",INDEX('Infraestruturas Tratamento'!$F$37:$N$56,INT((ROWS($A$1:A78)-1)/9)+1,MOD(ROWS($A$1:A78)-1,9)+1))</f>
        <v/>
      </c>
      <c r="R239" s="1" t="str">
        <f>IF(OR('Infraestruturas Tratamento'!$C$59="",'Infraestruturas Tratamento'!$C$59="(máximo 300 carateres)",J239=""),"",'Infraestruturas Tratamento'!$C$59)</f>
        <v/>
      </c>
      <c r="S239" s="1" t="str">
        <f>IF(OR('Infraestruturas Tratamento'!$C$58="",'Infraestruturas Tratamento'!$C$58="(máximo 1000 carateres)",J239=""),"",'Infraestruturas Tratamento'!$C$58)</f>
        <v/>
      </c>
    </row>
    <row r="240" spans="1:19">
      <c r="A240" s="24" t="str">
        <f>IF(I240="","",IF(OR('Identificação da EG'!$B$7=0,'Identificação da EG'!$B$7=""),"",Capa!$C$10))</f>
        <v/>
      </c>
      <c r="B240" s="24" t="str">
        <f>IF(I240="","",IF(OR('Identificação da EG'!$B$7=0,'Identificação da EG'!$B$7=""),"",'Identificação da EG'!$B$7))</f>
        <v/>
      </c>
      <c r="C240" s="24" t="str">
        <f>IF(I240="","",IF(B240="","",VLOOKUP(B240,Auxiliar!$DK$23:$DL$45,2,0)))</f>
        <v/>
      </c>
      <c r="D240" s="24" t="str">
        <f>IF(I240="","",IF(OR('Identificação da EG'!$B$7=0,'Identificação da EG'!$B$7=""),"","Portugal"))</f>
        <v/>
      </c>
      <c r="E240" s="24" t="str">
        <f>IF(I240="","",'Identificação da EG'!$C$7)</f>
        <v/>
      </c>
      <c r="F240" s="24" t="str">
        <f>IF(I240="","",'Identificação da EG'!$E$7)</f>
        <v/>
      </c>
      <c r="G240" s="24" t="str">
        <f t="shared" si="3"/>
        <v/>
      </c>
      <c r="H240" s="24" t="str">
        <f>IF(I240="","",'Identificação da EG'!$D$7)</f>
        <v/>
      </c>
      <c r="I240" s="28" t="str">
        <f>IF(J240="","",'Infraestruturas Tratamento'!$B$31)</f>
        <v/>
      </c>
      <c r="J240" s="1" t="str">
        <v/>
      </c>
      <c r="K240" s="1" t="str">
        <v/>
      </c>
      <c r="L240" s="1" t="str">
        <v/>
      </c>
      <c r="M240" s="1" t="str">
        <v/>
      </c>
      <c r="N240" s="1"/>
      <c r="O240" s="1" t="str">
        <f>IF(Q240="","","Área do parque em utilização")</f>
        <v/>
      </c>
      <c r="P240" s="1" t="str">
        <f>IF(Q240="","","m2")</f>
        <v/>
      </c>
      <c r="Q240" s="1" t="str" cm="1">
        <f t="array" ref="Q240">IF(ISBLANK(INDEX('Infraestruturas Tratamento'!$F$37:$N$56,INT((ROWS($A$1:A79)-1)/9)+1,MOD(ROWS($A$1:A79)-1,9)+1)),"",INDEX('Infraestruturas Tratamento'!$F$37:$N$56,INT((ROWS($A$1:A79)-1)/9)+1,MOD(ROWS($A$1:A79)-1,9)+1))</f>
        <v/>
      </c>
      <c r="R240" s="1" t="str">
        <f>IF(OR('Infraestruturas Tratamento'!$C$59="",'Infraestruturas Tratamento'!$C$59="(máximo 300 carateres)",J240=""),"",'Infraestruturas Tratamento'!$C$59)</f>
        <v/>
      </c>
      <c r="S240" s="1" t="str">
        <f>IF(OR('Infraestruturas Tratamento'!$C$58="",'Infraestruturas Tratamento'!$C$58="(máximo 1000 carateres)",J240=""),"",'Infraestruturas Tratamento'!$C$58)</f>
        <v/>
      </c>
    </row>
    <row r="241" spans="1:19">
      <c r="A241" s="24" t="str">
        <f>IF(I241="","",IF(OR('Identificação da EG'!$B$7=0,'Identificação da EG'!$B$7=""),"",Capa!$C$10))</f>
        <v/>
      </c>
      <c r="B241" s="24" t="str">
        <f>IF(I241="","",IF(OR('Identificação da EG'!$B$7=0,'Identificação da EG'!$B$7=""),"",'Identificação da EG'!$B$7))</f>
        <v/>
      </c>
      <c r="C241" s="24" t="str">
        <f>IF(I241="","",IF(B241="","",VLOOKUP(B241,Auxiliar!$DK$23:$DL$45,2,0)))</f>
        <v/>
      </c>
      <c r="D241" s="24" t="str">
        <f>IF(I241="","",IF(OR('Identificação da EG'!$B$7=0,'Identificação da EG'!$B$7=""),"","Portugal"))</f>
        <v/>
      </c>
      <c r="E241" s="24" t="str">
        <f>IF(I241="","",'Identificação da EG'!$C$7)</f>
        <v/>
      </c>
      <c r="F241" s="24" t="str">
        <f>IF(I241="","",'Identificação da EG'!$E$7)</f>
        <v/>
      </c>
      <c r="G241" s="24" t="str">
        <f t="shared" si="3"/>
        <v/>
      </c>
      <c r="H241" s="24" t="str">
        <f>IF(I241="","",'Identificação da EG'!$D$7)</f>
        <v/>
      </c>
      <c r="I241" s="28" t="str">
        <f>IF(J241="","",'Infraestruturas Tratamento'!$B$31)</f>
        <v/>
      </c>
      <c r="J241" s="1" t="str">
        <v/>
      </c>
      <c r="K241" s="1" t="str">
        <v/>
      </c>
      <c r="L241" s="1" t="str">
        <v/>
      </c>
      <c r="M241" s="1" t="str">
        <v/>
      </c>
      <c r="N241" s="1"/>
      <c r="O241" s="1" t="str">
        <f>IF(Q241="","","Capacidade total")</f>
        <v/>
      </c>
      <c r="P241" s="1" t="str">
        <f>IF(Q241="","","toneladas/ano")</f>
        <v/>
      </c>
      <c r="Q241" s="1" t="str" cm="1">
        <f t="array" ref="Q241">IF(ISBLANK(INDEX('Infraestruturas Tratamento'!$F$37:$N$56,INT((ROWS($A$1:A80)-1)/9)+1,MOD(ROWS($A$1:A80)-1,9)+1)),"",INDEX('Infraestruturas Tratamento'!$F$37:$N$56,INT((ROWS($A$1:A80)-1)/9)+1,MOD(ROWS($A$1:A80)-1,9)+1))</f>
        <v/>
      </c>
      <c r="R241" s="1" t="str">
        <f>IF(OR('Infraestruturas Tratamento'!$C$59="",'Infraestruturas Tratamento'!$C$59="(máximo 300 carateres)",J241=""),"",'Infraestruturas Tratamento'!$C$59)</f>
        <v/>
      </c>
      <c r="S241" s="1" t="str">
        <f>IF(OR('Infraestruturas Tratamento'!$C$58="",'Infraestruturas Tratamento'!$C$58="(máximo 1000 carateres)",J241=""),"",'Infraestruturas Tratamento'!$C$58)</f>
        <v/>
      </c>
    </row>
    <row r="242" spans="1:19">
      <c r="A242" s="24" t="str">
        <f>IF(I242="","",IF(OR('Identificação da EG'!$B$7=0,'Identificação da EG'!$B$7=""),"",Capa!$C$10))</f>
        <v/>
      </c>
      <c r="B242" s="24" t="str">
        <f>IF(I242="","",IF(OR('Identificação da EG'!$B$7=0,'Identificação da EG'!$B$7=""),"",'Identificação da EG'!$B$7))</f>
        <v/>
      </c>
      <c r="C242" s="24" t="str">
        <f>IF(I242="","",IF(B242="","",VLOOKUP(B242,Auxiliar!$DK$23:$DL$45,2,0)))</f>
        <v/>
      </c>
      <c r="D242" s="24" t="str">
        <f>IF(I242="","",IF(OR('Identificação da EG'!$B$7=0,'Identificação da EG'!$B$7=""),"","Portugal"))</f>
        <v/>
      </c>
      <c r="E242" s="24" t="str">
        <f>IF(I242="","",'Identificação da EG'!$C$7)</f>
        <v/>
      </c>
      <c r="F242" s="24" t="str">
        <f>IF(I242="","",'Identificação da EG'!$E$7)</f>
        <v/>
      </c>
      <c r="G242" s="24" t="str">
        <f t="shared" si="3"/>
        <v/>
      </c>
      <c r="H242" s="24" t="str">
        <f>IF(I242="","",'Identificação da EG'!$D$7)</f>
        <v/>
      </c>
      <c r="I242" s="28" t="str">
        <f>IF(J242="","",'Infraestruturas Tratamento'!$B$31)</f>
        <v/>
      </c>
      <c r="J242" s="1" t="str">
        <v/>
      </c>
      <c r="K242" s="1" t="str">
        <v/>
      </c>
      <c r="L242" s="1" t="str">
        <v/>
      </c>
      <c r="M242" s="1" t="str">
        <v/>
      </c>
      <c r="N242" s="1"/>
      <c r="O242" s="1" t="str">
        <f>IF(Q242="","","Capacidade utilizada")</f>
        <v/>
      </c>
      <c r="P242" s="1" t="str">
        <f>IF(Q242="","","toneladas/ano")</f>
        <v/>
      </c>
      <c r="Q242" s="1" t="str" cm="1">
        <f t="array" ref="Q242">IF(ISBLANK(INDEX('Infraestruturas Tratamento'!$F$37:$N$56,INT((ROWS($A$1:A81)-1)/9)+1,MOD(ROWS($A$1:A81)-1,9)+1)),"",INDEX('Infraestruturas Tratamento'!$F$37:$N$56,INT((ROWS($A$1:A81)-1)/9)+1,MOD(ROWS($A$1:A81)-1,9)+1))</f>
        <v/>
      </c>
      <c r="R242" s="1" t="str">
        <f>IF(OR('Infraestruturas Tratamento'!$C$59="",'Infraestruturas Tratamento'!$C$59="(máximo 300 carateres)",J242=""),"",'Infraestruturas Tratamento'!$C$59)</f>
        <v/>
      </c>
      <c r="S242" s="1" t="str">
        <f>IF(OR('Infraestruturas Tratamento'!$C$58="",'Infraestruturas Tratamento'!$C$58="(máximo 1000 carateres)",J242=""),"",'Infraestruturas Tratamento'!$C$58)</f>
        <v/>
      </c>
    </row>
    <row r="243" spans="1:19">
      <c r="A243" s="24" t="str">
        <f>IF(I243="","",IF(OR('Identificação da EG'!$B$7=0,'Identificação da EG'!$B$7=""),"",Capa!$C$10))</f>
        <v/>
      </c>
      <c r="B243" s="24" t="str">
        <f>IF(I243="","",IF(OR('Identificação da EG'!$B$7=0,'Identificação da EG'!$B$7=""),"",'Identificação da EG'!$B$7))</f>
        <v/>
      </c>
      <c r="C243" s="24" t="str">
        <f>IF(I243="","",IF(B243="","",VLOOKUP(B243,Auxiliar!$DK$23:$DL$45,2,0)))</f>
        <v/>
      </c>
      <c r="D243" s="24" t="str">
        <f>IF(I243="","",IF(OR('Identificação da EG'!$B$7=0,'Identificação da EG'!$B$7=""),"","Portugal"))</f>
        <v/>
      </c>
      <c r="E243" s="24" t="str">
        <f>IF(I243="","",'Identificação da EG'!$C$7)</f>
        <v/>
      </c>
      <c r="F243" s="24" t="str">
        <f>IF(I243="","",'Identificação da EG'!$E$7)</f>
        <v/>
      </c>
      <c r="G243" s="24" t="str">
        <f t="shared" si="3"/>
        <v/>
      </c>
      <c r="H243" s="24" t="str">
        <f>IF(I243="","",'Identificação da EG'!$D$7)</f>
        <v/>
      </c>
      <c r="I243" s="28" t="str">
        <f>IF(J243="","",'Infraestruturas Tratamento'!$B$31)</f>
        <v/>
      </c>
      <c r="J243" s="1" t="str">
        <v/>
      </c>
      <c r="K243" s="1" t="str">
        <v/>
      </c>
      <c r="L243" s="1" t="str">
        <v/>
      </c>
      <c r="M243" s="1" t="str">
        <v/>
      </c>
      <c r="N243" s="1"/>
      <c r="O243" s="1" t="str">
        <f>IF(Q243="","","Capacidade digestor")</f>
        <v/>
      </c>
      <c r="P243" s="1" t="str">
        <f>IF(Q243="","","toneladas/ano")</f>
        <v/>
      </c>
      <c r="Q243" s="1" t="str" cm="1">
        <f t="array" ref="Q243">IF(ISBLANK(INDEX('Infraestruturas Tratamento'!$F$37:$N$56,INT((ROWS($A$1:A82)-1)/9)+1,MOD(ROWS($A$1:A82)-1,9)+1)),"",INDEX('Infraestruturas Tratamento'!$F$37:$N$56,INT((ROWS($A$1:A82)-1)/9)+1,MOD(ROWS($A$1:A82)-1,9)+1))</f>
        <v/>
      </c>
      <c r="R243" s="1" t="str">
        <f>IF(OR('Infraestruturas Tratamento'!$C$59="",'Infraestruturas Tratamento'!$C$59="(máximo 300 carateres)",J243=""),"",'Infraestruturas Tratamento'!$C$59)</f>
        <v/>
      </c>
      <c r="S243" s="1" t="str">
        <f>IF(OR('Infraestruturas Tratamento'!$C$58="",'Infraestruturas Tratamento'!$C$58="(máximo 1000 carateres)",J243=""),"",'Infraestruturas Tratamento'!$C$58)</f>
        <v/>
      </c>
    </row>
    <row r="244" spans="1:19">
      <c r="A244" s="24" t="str">
        <f>IF(I244="","",IF(OR('Identificação da EG'!$B$7=0,'Identificação da EG'!$B$7=""),"",Capa!$C$10))</f>
        <v/>
      </c>
      <c r="B244" s="24" t="str">
        <f>IF(I244="","",IF(OR('Identificação da EG'!$B$7=0,'Identificação da EG'!$B$7=""),"",'Identificação da EG'!$B$7))</f>
        <v/>
      </c>
      <c r="C244" s="24" t="str">
        <f>IF(I244="","",IF(B244="","",VLOOKUP(B244,Auxiliar!$DK$23:$DL$45,2,0)))</f>
        <v/>
      </c>
      <c r="D244" s="24" t="str">
        <f>IF(I244="","",IF(OR('Identificação da EG'!$B$7=0,'Identificação da EG'!$B$7=""),"","Portugal"))</f>
        <v/>
      </c>
      <c r="E244" s="24" t="str">
        <f>IF(I244="","",'Identificação da EG'!$C$7)</f>
        <v/>
      </c>
      <c r="F244" s="24" t="str">
        <f>IF(I244="","",'Identificação da EG'!$E$7)</f>
        <v/>
      </c>
      <c r="G244" s="24" t="str">
        <f t="shared" si="3"/>
        <v/>
      </c>
      <c r="H244" s="24" t="str">
        <f>IF(I244="","",'Identificação da EG'!$D$7)</f>
        <v/>
      </c>
      <c r="I244" s="28" t="str">
        <f>IF(J244="","",'Infraestruturas Tratamento'!$B$31)</f>
        <v/>
      </c>
      <c r="J244" s="1" t="str">
        <v/>
      </c>
      <c r="K244" s="1" t="str">
        <v/>
      </c>
      <c r="L244" s="1" t="str">
        <v/>
      </c>
      <c r="M244" s="1" t="str">
        <v/>
      </c>
      <c r="N244" s="1"/>
      <c r="O244" s="1" t="str">
        <f>IF(Q244="","","Nº de túneis total")</f>
        <v/>
      </c>
      <c r="P244" s="1" t="str">
        <f>IF(Q244="","","nº")</f>
        <v/>
      </c>
      <c r="Q244" s="1" t="str" cm="1">
        <f t="array" ref="Q244">IF(ISBLANK(INDEX('Infraestruturas Tratamento'!$F$37:$N$56,INT((ROWS($A$1:A83)-1)/9)+1,MOD(ROWS($A$1:A83)-1,9)+1)),"",INDEX('Infraestruturas Tratamento'!$F$37:$N$56,INT((ROWS($A$1:A83)-1)/9)+1,MOD(ROWS($A$1:A83)-1,9)+1))</f>
        <v/>
      </c>
      <c r="R244" s="1" t="str">
        <f>IF(OR('Infraestruturas Tratamento'!$C$59="",'Infraestruturas Tratamento'!$C$59="(máximo 300 carateres)",J244=""),"",'Infraestruturas Tratamento'!$C$59)</f>
        <v/>
      </c>
      <c r="S244" s="1" t="str">
        <f>IF(OR('Infraestruturas Tratamento'!$C$58="",'Infraestruturas Tratamento'!$C$58="(máximo 1000 carateres)",J244=""),"",'Infraestruturas Tratamento'!$C$58)</f>
        <v/>
      </c>
    </row>
    <row r="245" spans="1:19">
      <c r="A245" s="24" t="str">
        <f>IF(I245="","",IF(OR('Identificação da EG'!$B$7=0,'Identificação da EG'!$B$7=""),"",Capa!$C$10))</f>
        <v/>
      </c>
      <c r="B245" s="24" t="str">
        <f>IF(I245="","",IF(OR('Identificação da EG'!$B$7=0,'Identificação da EG'!$B$7=""),"",'Identificação da EG'!$B$7))</f>
        <v/>
      </c>
      <c r="C245" s="24" t="str">
        <f>IF(I245="","",IF(B245="","",VLOOKUP(B245,Auxiliar!$DK$23:$DL$45,2,0)))</f>
        <v/>
      </c>
      <c r="D245" s="24" t="str">
        <f>IF(I245="","",IF(OR('Identificação da EG'!$B$7=0,'Identificação da EG'!$B$7=""),"","Portugal"))</f>
        <v/>
      </c>
      <c r="E245" s="24" t="str">
        <f>IF(I245="","",'Identificação da EG'!$C$7)</f>
        <v/>
      </c>
      <c r="F245" s="24" t="str">
        <f>IF(I245="","",'Identificação da EG'!$E$7)</f>
        <v/>
      </c>
      <c r="G245" s="24" t="str">
        <f t="shared" si="3"/>
        <v/>
      </c>
      <c r="H245" s="24" t="str">
        <f>IF(I245="","",'Identificação da EG'!$D$7)</f>
        <v/>
      </c>
      <c r="I245" s="28" t="str">
        <f>IF(J245="","",'Infraestruturas Tratamento'!$B$31)</f>
        <v/>
      </c>
      <c r="J245" s="1" t="str">
        <v/>
      </c>
      <c r="K245" s="1" t="str">
        <v/>
      </c>
      <c r="L245" s="1" t="str">
        <v/>
      </c>
      <c r="M245" s="1" t="str">
        <v/>
      </c>
      <c r="N245" s="1"/>
      <c r="O245" s="1" t="str">
        <f>IF(Q245="","","Nº de túneis em utilização")</f>
        <v/>
      </c>
      <c r="P245" s="1" t="str">
        <f>IF(Q245="","","nº")</f>
        <v/>
      </c>
      <c r="Q245" s="1" t="str" cm="1">
        <f t="array" ref="Q245">IF(ISBLANK(INDEX('Infraestruturas Tratamento'!$F$37:$N$56,INT((ROWS($A$1:A84)-1)/9)+1,MOD(ROWS($A$1:A84)-1,9)+1)),"",INDEX('Infraestruturas Tratamento'!$F$37:$N$56,INT((ROWS($A$1:A84)-1)/9)+1,MOD(ROWS($A$1:A84)-1,9)+1))</f>
        <v/>
      </c>
      <c r="R245" s="1" t="str">
        <f>IF(OR('Infraestruturas Tratamento'!$C$59="",'Infraestruturas Tratamento'!$C$59="(máximo 300 carateres)",J245=""),"",'Infraestruturas Tratamento'!$C$59)</f>
        <v/>
      </c>
      <c r="S245" s="1" t="str">
        <f>IF(OR('Infraestruturas Tratamento'!$C$58="",'Infraestruturas Tratamento'!$C$58="(máximo 1000 carateres)",J245=""),"",'Infraestruturas Tratamento'!$C$58)</f>
        <v/>
      </c>
    </row>
    <row r="246" spans="1:19">
      <c r="A246" s="24" t="str">
        <f>IF(I246="","",IF(OR('Identificação da EG'!$B$7=0,'Identificação da EG'!$B$7=""),"",Capa!$C$10))</f>
        <v/>
      </c>
      <c r="B246" s="24" t="str">
        <f>IF(I246="","",IF(OR('Identificação da EG'!$B$7=0,'Identificação da EG'!$B$7=""),"",'Identificação da EG'!$B$7))</f>
        <v/>
      </c>
      <c r="C246" s="24" t="str">
        <f>IF(I246="","",IF(B246="","",VLOOKUP(B246,Auxiliar!$DK$23:$DL$45,2,0)))</f>
        <v/>
      </c>
      <c r="D246" s="24" t="str">
        <f>IF(I246="","",IF(OR('Identificação da EG'!$B$7=0,'Identificação da EG'!$B$7=""),"","Portugal"))</f>
        <v/>
      </c>
      <c r="E246" s="24" t="str">
        <f>IF(I246="","",'Identificação da EG'!$C$7)</f>
        <v/>
      </c>
      <c r="F246" s="24" t="str">
        <f>IF(I246="","",'Identificação da EG'!$E$7)</f>
        <v/>
      </c>
      <c r="G246" s="24" t="str">
        <f t="shared" si="3"/>
        <v/>
      </c>
      <c r="H246" s="24" t="str">
        <f>IF(I246="","",'Identificação da EG'!$D$7)</f>
        <v/>
      </c>
      <c r="I246" s="28" t="str">
        <f>IF(J246="","",'Infraestruturas Tratamento'!$B$31)</f>
        <v/>
      </c>
      <c r="J246" s="1" t="str">
        <v/>
      </c>
      <c r="K246" s="1" t="str">
        <v/>
      </c>
      <c r="L246" s="1" t="str">
        <v/>
      </c>
      <c r="M246" s="1" t="str">
        <v/>
      </c>
      <c r="N246" s="1"/>
      <c r="O246" s="1" t="str">
        <f>IF(Q246="","","Capacidade total")</f>
        <v/>
      </c>
      <c r="P246" s="1" t="str">
        <f>IF(Q246="","","toneladas/ano")</f>
        <v/>
      </c>
      <c r="Q246" s="1" t="str" cm="1">
        <f t="array" ref="Q246">IF(ISBLANK(INDEX('Infraestruturas Tratamento'!$F$37:$N$56,INT((ROWS($A$1:A85)-1)/9)+1,MOD(ROWS($A$1:A85)-1,9)+1)),"",INDEX('Infraestruturas Tratamento'!$F$37:$N$56,INT((ROWS($A$1:A85)-1)/9)+1,MOD(ROWS($A$1:A85)-1,9)+1))</f>
        <v/>
      </c>
      <c r="R246" s="1" t="str">
        <f>IF(OR('Infraestruturas Tratamento'!$C$59="",'Infraestruturas Tratamento'!$C$59="(máximo 300 carateres)",J246=""),"",'Infraestruturas Tratamento'!$C$59)</f>
        <v/>
      </c>
      <c r="S246" s="1" t="str">
        <f>IF(OR('Infraestruturas Tratamento'!$C$58="",'Infraestruturas Tratamento'!$C$58="(máximo 1000 carateres)",J246=""),"",'Infraestruturas Tratamento'!$C$58)</f>
        <v/>
      </c>
    </row>
    <row r="247" spans="1:19">
      <c r="A247" s="24" t="str">
        <f>IF(I247="","",IF(OR('Identificação da EG'!$B$7=0,'Identificação da EG'!$B$7=""),"",Capa!$C$10))</f>
        <v/>
      </c>
      <c r="B247" s="24" t="str">
        <f>IF(I247="","",IF(OR('Identificação da EG'!$B$7=0,'Identificação da EG'!$B$7=""),"",'Identificação da EG'!$B$7))</f>
        <v/>
      </c>
      <c r="C247" s="24" t="str">
        <f>IF(I247="","",IF(B247="","",VLOOKUP(B247,Auxiliar!$DK$23:$DL$45,2,0)))</f>
        <v/>
      </c>
      <c r="D247" s="24" t="str">
        <f>IF(I247="","",IF(OR('Identificação da EG'!$B$7=0,'Identificação da EG'!$B$7=""),"","Portugal"))</f>
        <v/>
      </c>
      <c r="E247" s="24" t="str">
        <f>IF(I247="","",'Identificação da EG'!$C$7)</f>
        <v/>
      </c>
      <c r="F247" s="24" t="str">
        <f>IF(I247="","",'Identificação da EG'!$E$7)</f>
        <v/>
      </c>
      <c r="G247" s="24" t="str">
        <f t="shared" si="3"/>
        <v/>
      </c>
      <c r="H247" s="24" t="str">
        <f>IF(I247="","",'Identificação da EG'!$D$7)</f>
        <v/>
      </c>
      <c r="I247" s="28" t="str">
        <f>IF(J247="","",'Infraestruturas Tratamento'!$B$31)</f>
        <v/>
      </c>
      <c r="J247" s="1" t="str">
        <v/>
      </c>
      <c r="K247" s="1" t="str">
        <v/>
      </c>
      <c r="L247" s="1" t="str">
        <v/>
      </c>
      <c r="M247" s="1" t="str">
        <v/>
      </c>
      <c r="N247" s="1"/>
      <c r="O247" s="1" t="str">
        <f>IF(Q247="","","Capacidade utilizada")</f>
        <v/>
      </c>
      <c r="P247" s="1" t="str">
        <f>IF(Q247="","","toneladas/ano")</f>
        <v/>
      </c>
      <c r="Q247" s="1" t="str" cm="1">
        <f t="array" ref="Q247">IF(ISBLANK(INDEX('Infraestruturas Tratamento'!$F$37:$N$56,INT((ROWS($A$1:A86)-1)/9)+1,MOD(ROWS($A$1:A86)-1,9)+1)),"",INDEX('Infraestruturas Tratamento'!$F$37:$N$56,INT((ROWS($A$1:A86)-1)/9)+1,MOD(ROWS($A$1:A86)-1,9)+1))</f>
        <v/>
      </c>
      <c r="R247" s="1" t="str">
        <f>IF(OR('Infraestruturas Tratamento'!$C$59="",'Infraestruturas Tratamento'!$C$59="(máximo 300 carateres)",J247=""),"",'Infraestruturas Tratamento'!$C$59)</f>
        <v/>
      </c>
      <c r="S247" s="1" t="str">
        <f>IF(OR('Infraestruturas Tratamento'!$C$58="",'Infraestruturas Tratamento'!$C$58="(máximo 1000 carateres)",J247=""),"",'Infraestruturas Tratamento'!$C$58)</f>
        <v/>
      </c>
    </row>
    <row r="248" spans="1:19">
      <c r="A248" s="24" t="str">
        <f>IF(I248="","",IF(OR('Identificação da EG'!$B$7=0,'Identificação da EG'!$B$7=""),"",Capa!$C$10))</f>
        <v/>
      </c>
      <c r="B248" s="24" t="str">
        <f>IF(I248="","",IF(OR('Identificação da EG'!$B$7=0,'Identificação da EG'!$B$7=""),"",'Identificação da EG'!$B$7))</f>
        <v/>
      </c>
      <c r="C248" s="24" t="str">
        <f>IF(I248="","",IF(B248="","",VLOOKUP(B248,Auxiliar!$DK$23:$DL$45,2,0)))</f>
        <v/>
      </c>
      <c r="D248" s="24" t="str">
        <f>IF(I248="","",IF(OR('Identificação da EG'!$B$7=0,'Identificação da EG'!$B$7=""),"","Portugal"))</f>
        <v/>
      </c>
      <c r="E248" s="24" t="str">
        <f>IF(I248="","",'Identificação da EG'!$C$7)</f>
        <v/>
      </c>
      <c r="F248" s="24" t="str">
        <f>IF(I248="","",'Identificação da EG'!$E$7)</f>
        <v/>
      </c>
      <c r="G248" s="24" t="str">
        <f t="shared" si="3"/>
        <v/>
      </c>
      <c r="H248" s="24" t="str">
        <f>IF(I248="","",'Identificação da EG'!$D$7)</f>
        <v/>
      </c>
      <c r="I248" s="28" t="str">
        <f>IF(J248="","",'Infraestruturas Tratamento'!$B$31)</f>
        <v/>
      </c>
      <c r="J248" s="1" t="str">
        <v/>
      </c>
      <c r="K248" s="1" t="str">
        <v/>
      </c>
      <c r="L248" s="1" t="str">
        <v/>
      </c>
      <c r="M248" s="1" t="str">
        <v/>
      </c>
      <c r="N248" s="1"/>
      <c r="O248" s="1" t="str">
        <f>IF(Q248="","","Área total do parque")</f>
        <v/>
      </c>
      <c r="P248" s="1" t="str">
        <f>IF(Q248="","","m2")</f>
        <v/>
      </c>
      <c r="Q248" s="1" t="str" cm="1">
        <f t="array" ref="Q248">IF(ISBLANK(INDEX('Infraestruturas Tratamento'!$F$37:$N$56,INT((ROWS($A$1:A87)-1)/9)+1,MOD(ROWS($A$1:A87)-1,9)+1)),"",INDEX('Infraestruturas Tratamento'!$F$37:$N$56,INT((ROWS($A$1:A87)-1)/9)+1,MOD(ROWS($A$1:A87)-1,9)+1))</f>
        <v/>
      </c>
      <c r="R248" s="1" t="str">
        <f>IF(OR('Infraestruturas Tratamento'!$C$59="",'Infraestruturas Tratamento'!$C$59="(máximo 300 carateres)",J248=""),"",'Infraestruturas Tratamento'!$C$59)</f>
        <v/>
      </c>
      <c r="S248" s="1" t="str">
        <f>IF(OR('Infraestruturas Tratamento'!$C$58="",'Infraestruturas Tratamento'!$C$58="(máximo 1000 carateres)",J248=""),"",'Infraestruturas Tratamento'!$C$58)</f>
        <v/>
      </c>
    </row>
    <row r="249" spans="1:19">
      <c r="A249" s="24" t="str">
        <f>IF(I249="","",IF(OR('Identificação da EG'!$B$7=0,'Identificação da EG'!$B$7=""),"",Capa!$C$10))</f>
        <v/>
      </c>
      <c r="B249" s="24" t="str">
        <f>IF(I249="","",IF(OR('Identificação da EG'!$B$7=0,'Identificação da EG'!$B$7=""),"",'Identificação da EG'!$B$7))</f>
        <v/>
      </c>
      <c r="C249" s="24" t="str">
        <f>IF(I249="","",IF(B249="","",VLOOKUP(B249,Auxiliar!$DK$23:$DL$45,2,0)))</f>
        <v/>
      </c>
      <c r="D249" s="24" t="str">
        <f>IF(I249="","",IF(OR('Identificação da EG'!$B$7=0,'Identificação da EG'!$B$7=""),"","Portugal"))</f>
        <v/>
      </c>
      <c r="E249" s="24" t="str">
        <f>IF(I249="","",'Identificação da EG'!$C$7)</f>
        <v/>
      </c>
      <c r="F249" s="24" t="str">
        <f>IF(I249="","",'Identificação da EG'!$E$7)</f>
        <v/>
      </c>
      <c r="G249" s="24" t="str">
        <f t="shared" si="3"/>
        <v/>
      </c>
      <c r="H249" s="24" t="str">
        <f>IF(I249="","",'Identificação da EG'!$D$7)</f>
        <v/>
      </c>
      <c r="I249" s="28" t="str">
        <f>IF(J249="","",'Infraestruturas Tratamento'!$B$31)</f>
        <v/>
      </c>
      <c r="J249" s="1" t="str">
        <v/>
      </c>
      <c r="K249" s="1" t="str">
        <v/>
      </c>
      <c r="L249" s="1" t="str">
        <v/>
      </c>
      <c r="M249" s="1" t="str">
        <v/>
      </c>
      <c r="N249" s="1"/>
      <c r="O249" s="1" t="str">
        <f>IF(Q249="","","Área do parque em utilização")</f>
        <v/>
      </c>
      <c r="P249" s="1" t="str">
        <f>IF(Q249="","","m2")</f>
        <v/>
      </c>
      <c r="Q249" s="1" t="str" cm="1">
        <f t="array" ref="Q249">IF(ISBLANK(INDEX('Infraestruturas Tratamento'!$F$37:$N$56,INT((ROWS($A$1:A88)-1)/9)+1,MOD(ROWS($A$1:A88)-1,9)+1)),"",INDEX('Infraestruturas Tratamento'!$F$37:$N$56,INT((ROWS($A$1:A88)-1)/9)+1,MOD(ROWS($A$1:A88)-1,9)+1))</f>
        <v/>
      </c>
      <c r="R249" s="1" t="str">
        <f>IF(OR('Infraestruturas Tratamento'!$C$59="",'Infraestruturas Tratamento'!$C$59="(máximo 300 carateres)",J249=""),"",'Infraestruturas Tratamento'!$C$59)</f>
        <v/>
      </c>
      <c r="S249" s="1" t="str">
        <f>IF(OR('Infraestruturas Tratamento'!$C$58="",'Infraestruturas Tratamento'!$C$58="(máximo 1000 carateres)",J249=""),"",'Infraestruturas Tratamento'!$C$58)</f>
        <v/>
      </c>
    </row>
    <row r="250" spans="1:19">
      <c r="A250" s="24" t="str">
        <f>IF(I250="","",IF(OR('Identificação da EG'!$B$7=0,'Identificação da EG'!$B$7=""),"",Capa!$C$10))</f>
        <v/>
      </c>
      <c r="B250" s="24" t="str">
        <f>IF(I250="","",IF(OR('Identificação da EG'!$B$7=0,'Identificação da EG'!$B$7=""),"",'Identificação da EG'!$B$7))</f>
        <v/>
      </c>
      <c r="C250" s="24" t="str">
        <f>IF(I250="","",IF(B250="","",VLOOKUP(B250,Auxiliar!$DK$23:$DL$45,2,0)))</f>
        <v/>
      </c>
      <c r="D250" s="24" t="str">
        <f>IF(I250="","",IF(OR('Identificação da EG'!$B$7=0,'Identificação da EG'!$B$7=""),"","Portugal"))</f>
        <v/>
      </c>
      <c r="E250" s="24" t="str">
        <f>IF(I250="","",'Identificação da EG'!$C$7)</f>
        <v/>
      </c>
      <c r="F250" s="24" t="str">
        <f>IF(I250="","",'Identificação da EG'!$E$7)</f>
        <v/>
      </c>
      <c r="G250" s="24" t="str">
        <f t="shared" si="3"/>
        <v/>
      </c>
      <c r="H250" s="24" t="str">
        <f>IF(I250="","",'Identificação da EG'!$D$7)</f>
        <v/>
      </c>
      <c r="I250" s="28" t="str">
        <f>IF(J250="","",'Infraestruturas Tratamento'!$B$31)</f>
        <v/>
      </c>
      <c r="J250" s="1" t="str">
        <v/>
      </c>
      <c r="K250" s="1" t="str">
        <v/>
      </c>
      <c r="L250" s="1" t="str">
        <v/>
      </c>
      <c r="M250" s="1" t="str">
        <v/>
      </c>
      <c r="N250" s="1"/>
      <c r="O250" s="1" t="str">
        <f>IF(Q250="","","Capacidade total")</f>
        <v/>
      </c>
      <c r="P250" s="1" t="str">
        <f>IF(Q250="","","toneladas/ano")</f>
        <v/>
      </c>
      <c r="Q250" s="1" t="str" cm="1">
        <f t="array" ref="Q250">IF(ISBLANK(INDEX('Infraestruturas Tratamento'!$F$37:$N$56,INT((ROWS($A$1:A89)-1)/9)+1,MOD(ROWS($A$1:A89)-1,9)+1)),"",INDEX('Infraestruturas Tratamento'!$F$37:$N$56,INT((ROWS($A$1:A89)-1)/9)+1,MOD(ROWS($A$1:A89)-1,9)+1))</f>
        <v/>
      </c>
      <c r="R250" s="1" t="str">
        <f>IF(OR('Infraestruturas Tratamento'!$C$59="",'Infraestruturas Tratamento'!$C$59="(máximo 300 carateres)",J250=""),"",'Infraestruturas Tratamento'!$C$59)</f>
        <v/>
      </c>
      <c r="S250" s="1" t="str">
        <f>IF(OR('Infraestruturas Tratamento'!$C$58="",'Infraestruturas Tratamento'!$C$58="(máximo 1000 carateres)",J250=""),"",'Infraestruturas Tratamento'!$C$58)</f>
        <v/>
      </c>
    </row>
    <row r="251" spans="1:19">
      <c r="A251" s="24" t="str">
        <f>IF(I251="","",IF(OR('Identificação da EG'!$B$7=0,'Identificação da EG'!$B$7=""),"",Capa!$C$10))</f>
        <v/>
      </c>
      <c r="B251" s="24" t="str">
        <f>IF(I251="","",IF(OR('Identificação da EG'!$B$7=0,'Identificação da EG'!$B$7=""),"",'Identificação da EG'!$B$7))</f>
        <v/>
      </c>
      <c r="C251" s="24" t="str">
        <f>IF(I251="","",IF(B251="","",VLOOKUP(B251,Auxiliar!$DK$23:$DL$45,2,0)))</f>
        <v/>
      </c>
      <c r="D251" s="24" t="str">
        <f>IF(I251="","",IF(OR('Identificação da EG'!$B$7=0,'Identificação da EG'!$B$7=""),"","Portugal"))</f>
        <v/>
      </c>
      <c r="E251" s="24" t="str">
        <f>IF(I251="","",'Identificação da EG'!$C$7)</f>
        <v/>
      </c>
      <c r="F251" s="24" t="str">
        <f>IF(I251="","",'Identificação da EG'!$E$7)</f>
        <v/>
      </c>
      <c r="G251" s="24" t="str">
        <f t="shared" si="3"/>
        <v/>
      </c>
      <c r="H251" s="24" t="str">
        <f>IF(I251="","",'Identificação da EG'!$D$7)</f>
        <v/>
      </c>
      <c r="I251" s="28" t="str">
        <f>IF(J251="","",'Infraestruturas Tratamento'!$B$31)</f>
        <v/>
      </c>
      <c r="J251" s="1" t="str">
        <v/>
      </c>
      <c r="K251" s="1" t="str">
        <v/>
      </c>
      <c r="L251" s="1" t="str">
        <v/>
      </c>
      <c r="M251" s="1" t="str">
        <v/>
      </c>
      <c r="N251" s="1"/>
      <c r="O251" s="1" t="str">
        <f>IF(Q251="","","Capacidade utilizada")</f>
        <v/>
      </c>
      <c r="P251" s="1" t="str">
        <f>IF(Q251="","","toneladas/ano")</f>
        <v/>
      </c>
      <c r="Q251" s="1" t="str" cm="1">
        <f t="array" ref="Q251">IF(ISBLANK(INDEX('Infraestruturas Tratamento'!$F$37:$N$56,INT((ROWS($A$1:A90)-1)/9)+1,MOD(ROWS($A$1:A90)-1,9)+1)),"",INDEX('Infraestruturas Tratamento'!$F$37:$N$56,INT((ROWS($A$1:A90)-1)/9)+1,MOD(ROWS($A$1:A90)-1,9)+1))</f>
        <v/>
      </c>
      <c r="R251" s="1" t="str">
        <f>IF(OR('Infraestruturas Tratamento'!$C$59="",'Infraestruturas Tratamento'!$C$59="(máximo 300 carateres)",J251=""),"",'Infraestruturas Tratamento'!$C$59)</f>
        <v/>
      </c>
      <c r="S251" s="1" t="str">
        <f>IF(OR('Infraestruturas Tratamento'!$C$58="",'Infraestruturas Tratamento'!$C$58="(máximo 1000 carateres)",J251=""),"",'Infraestruturas Tratamento'!$C$58)</f>
        <v/>
      </c>
    </row>
    <row r="252" spans="1:19">
      <c r="A252" s="24" t="str">
        <f>IF(I252="","",IF(OR('Identificação da EG'!$B$7=0,'Identificação da EG'!$B$7=""),"",Capa!$C$10))</f>
        <v/>
      </c>
      <c r="B252" s="24" t="str">
        <f>IF(I252="","",IF(OR('Identificação da EG'!$B$7=0,'Identificação da EG'!$B$7=""),"",'Identificação da EG'!$B$7))</f>
        <v/>
      </c>
      <c r="C252" s="24" t="str">
        <f>IF(I252="","",IF(B252="","",VLOOKUP(B252,Auxiliar!$DK$23:$DL$45,2,0)))</f>
        <v/>
      </c>
      <c r="D252" s="24" t="str">
        <f>IF(I252="","",IF(OR('Identificação da EG'!$B$7=0,'Identificação da EG'!$B$7=""),"","Portugal"))</f>
        <v/>
      </c>
      <c r="E252" s="24" t="str">
        <f>IF(I252="","",'Identificação da EG'!$C$7)</f>
        <v/>
      </c>
      <c r="F252" s="24" t="str">
        <f>IF(I252="","",'Identificação da EG'!$E$7)</f>
        <v/>
      </c>
      <c r="G252" s="24" t="str">
        <f t="shared" si="3"/>
        <v/>
      </c>
      <c r="H252" s="24" t="str">
        <f>IF(I252="","",'Identificação da EG'!$D$7)</f>
        <v/>
      </c>
      <c r="I252" s="28" t="str">
        <f>IF(J252="","",'Infraestruturas Tratamento'!$B$31)</f>
        <v/>
      </c>
      <c r="J252" s="1" t="str">
        <v/>
      </c>
      <c r="K252" s="1" t="str">
        <v/>
      </c>
      <c r="L252" s="1" t="str">
        <v/>
      </c>
      <c r="M252" s="1" t="str">
        <v/>
      </c>
      <c r="N252" s="1"/>
      <c r="O252" s="1" t="str">
        <f>IF(Q252="","","Capacidade digestor")</f>
        <v/>
      </c>
      <c r="P252" s="1" t="str">
        <f>IF(Q252="","","toneladas/ano")</f>
        <v/>
      </c>
      <c r="Q252" s="1" t="str" cm="1">
        <f t="array" ref="Q252">IF(ISBLANK(INDEX('Infraestruturas Tratamento'!$F$37:$N$56,INT((ROWS($A$1:A91)-1)/9)+1,MOD(ROWS($A$1:A91)-1,9)+1)),"",INDEX('Infraestruturas Tratamento'!$F$37:$N$56,INT((ROWS($A$1:A91)-1)/9)+1,MOD(ROWS($A$1:A91)-1,9)+1))</f>
        <v/>
      </c>
      <c r="R252" s="1" t="str">
        <f>IF(OR('Infraestruturas Tratamento'!$C$59="",'Infraestruturas Tratamento'!$C$59="(máximo 300 carateres)",J252=""),"",'Infraestruturas Tratamento'!$C$59)</f>
        <v/>
      </c>
      <c r="S252" s="1" t="str">
        <f>IF(OR('Infraestruturas Tratamento'!$C$58="",'Infraestruturas Tratamento'!$C$58="(máximo 1000 carateres)",J252=""),"",'Infraestruturas Tratamento'!$C$58)</f>
        <v/>
      </c>
    </row>
    <row r="253" spans="1:19">
      <c r="A253" s="24" t="str">
        <f>IF(I253="","",IF(OR('Identificação da EG'!$B$7=0,'Identificação da EG'!$B$7=""),"",Capa!$C$10))</f>
        <v/>
      </c>
      <c r="B253" s="24" t="str">
        <f>IF(I253="","",IF(OR('Identificação da EG'!$B$7=0,'Identificação da EG'!$B$7=""),"",'Identificação da EG'!$B$7))</f>
        <v/>
      </c>
      <c r="C253" s="24" t="str">
        <f>IF(I253="","",IF(B253="","",VLOOKUP(B253,Auxiliar!$DK$23:$DL$45,2,0)))</f>
        <v/>
      </c>
      <c r="D253" s="24" t="str">
        <f>IF(I253="","",IF(OR('Identificação da EG'!$B$7=0,'Identificação da EG'!$B$7=""),"","Portugal"))</f>
        <v/>
      </c>
      <c r="E253" s="24" t="str">
        <f>IF(I253="","",'Identificação da EG'!$C$7)</f>
        <v/>
      </c>
      <c r="F253" s="24" t="str">
        <f>IF(I253="","",'Identificação da EG'!$E$7)</f>
        <v/>
      </c>
      <c r="G253" s="24" t="str">
        <f t="shared" si="3"/>
        <v/>
      </c>
      <c r="H253" s="24" t="str">
        <f>IF(I253="","",'Identificação da EG'!$D$7)</f>
        <v/>
      </c>
      <c r="I253" s="28" t="str">
        <f>IF(J253="","",'Infraestruturas Tratamento'!$B$31)</f>
        <v/>
      </c>
      <c r="J253" s="1" t="str">
        <v/>
      </c>
      <c r="K253" s="1" t="str">
        <v/>
      </c>
      <c r="L253" s="1" t="str">
        <v/>
      </c>
      <c r="M253" s="1" t="str">
        <v/>
      </c>
      <c r="N253" s="1"/>
      <c r="O253" s="1" t="str">
        <f>IF(Q253="","","Nº de túneis total")</f>
        <v/>
      </c>
      <c r="P253" s="1" t="str">
        <f>IF(Q253="","","nº")</f>
        <v/>
      </c>
      <c r="Q253" s="1" t="str" cm="1">
        <f t="array" ref="Q253">IF(ISBLANK(INDEX('Infraestruturas Tratamento'!$F$37:$N$56,INT((ROWS($A$1:A92)-1)/9)+1,MOD(ROWS($A$1:A92)-1,9)+1)),"",INDEX('Infraestruturas Tratamento'!$F$37:$N$56,INT((ROWS($A$1:A92)-1)/9)+1,MOD(ROWS($A$1:A92)-1,9)+1))</f>
        <v/>
      </c>
      <c r="R253" s="1" t="str">
        <f>IF(OR('Infraestruturas Tratamento'!$C$59="",'Infraestruturas Tratamento'!$C$59="(máximo 300 carateres)",J253=""),"",'Infraestruturas Tratamento'!$C$59)</f>
        <v/>
      </c>
      <c r="S253" s="1" t="str">
        <f>IF(OR('Infraestruturas Tratamento'!$C$58="",'Infraestruturas Tratamento'!$C$58="(máximo 1000 carateres)",J253=""),"",'Infraestruturas Tratamento'!$C$58)</f>
        <v/>
      </c>
    </row>
    <row r="254" spans="1:19">
      <c r="A254" s="24" t="str">
        <f>IF(I254="","",IF(OR('Identificação da EG'!$B$7=0,'Identificação da EG'!$B$7=""),"",Capa!$C$10))</f>
        <v/>
      </c>
      <c r="B254" s="24" t="str">
        <f>IF(I254="","",IF(OR('Identificação da EG'!$B$7=0,'Identificação da EG'!$B$7=""),"",'Identificação da EG'!$B$7))</f>
        <v/>
      </c>
      <c r="C254" s="24" t="str">
        <f>IF(I254="","",IF(B254="","",VLOOKUP(B254,Auxiliar!$DK$23:$DL$45,2,0)))</f>
        <v/>
      </c>
      <c r="D254" s="24" t="str">
        <f>IF(I254="","",IF(OR('Identificação da EG'!$B$7=0,'Identificação da EG'!$B$7=""),"","Portugal"))</f>
        <v/>
      </c>
      <c r="E254" s="24" t="str">
        <f>IF(I254="","",'Identificação da EG'!$C$7)</f>
        <v/>
      </c>
      <c r="F254" s="24" t="str">
        <f>IF(I254="","",'Identificação da EG'!$E$7)</f>
        <v/>
      </c>
      <c r="G254" s="24" t="str">
        <f t="shared" si="3"/>
        <v/>
      </c>
      <c r="H254" s="24" t="str">
        <f>IF(I254="","",'Identificação da EG'!$D$7)</f>
        <v/>
      </c>
      <c r="I254" s="28" t="str">
        <f>IF(J254="","",'Infraestruturas Tratamento'!$B$31)</f>
        <v/>
      </c>
      <c r="J254" s="1" t="str">
        <v/>
      </c>
      <c r="K254" s="1" t="str">
        <v/>
      </c>
      <c r="L254" s="1" t="str">
        <v/>
      </c>
      <c r="M254" s="1" t="str">
        <v/>
      </c>
      <c r="N254" s="1"/>
      <c r="O254" s="1" t="str">
        <f>IF(Q254="","","Nº de túneis em utilização")</f>
        <v/>
      </c>
      <c r="P254" s="1" t="str">
        <f>IF(Q254="","","nº")</f>
        <v/>
      </c>
      <c r="Q254" s="1" t="str" cm="1">
        <f t="array" ref="Q254">IF(ISBLANK(INDEX('Infraestruturas Tratamento'!$F$37:$N$56,INT((ROWS($A$1:A93)-1)/9)+1,MOD(ROWS($A$1:A93)-1,9)+1)),"",INDEX('Infraestruturas Tratamento'!$F$37:$N$56,INT((ROWS($A$1:A93)-1)/9)+1,MOD(ROWS($A$1:A93)-1,9)+1))</f>
        <v/>
      </c>
      <c r="R254" s="1" t="str">
        <f>IF(OR('Infraestruturas Tratamento'!$C$59="",'Infraestruturas Tratamento'!$C$59="(máximo 300 carateres)",J254=""),"",'Infraestruturas Tratamento'!$C$59)</f>
        <v/>
      </c>
      <c r="S254" s="1" t="str">
        <f>IF(OR('Infraestruturas Tratamento'!$C$58="",'Infraestruturas Tratamento'!$C$58="(máximo 1000 carateres)",J254=""),"",'Infraestruturas Tratamento'!$C$58)</f>
        <v/>
      </c>
    </row>
    <row r="255" spans="1:19">
      <c r="A255" s="24" t="str">
        <f>IF(I255="","",IF(OR('Identificação da EG'!$B$7=0,'Identificação da EG'!$B$7=""),"",Capa!$C$10))</f>
        <v/>
      </c>
      <c r="B255" s="24" t="str">
        <f>IF(I255="","",IF(OR('Identificação da EG'!$B$7=0,'Identificação da EG'!$B$7=""),"",'Identificação da EG'!$B$7))</f>
        <v/>
      </c>
      <c r="C255" s="24" t="str">
        <f>IF(I255="","",IF(B255="","",VLOOKUP(B255,Auxiliar!$DK$23:$DL$45,2,0)))</f>
        <v/>
      </c>
      <c r="D255" s="24" t="str">
        <f>IF(I255="","",IF(OR('Identificação da EG'!$B$7=0,'Identificação da EG'!$B$7=""),"","Portugal"))</f>
        <v/>
      </c>
      <c r="E255" s="24" t="str">
        <f>IF(I255="","",'Identificação da EG'!$C$7)</f>
        <v/>
      </c>
      <c r="F255" s="24" t="str">
        <f>IF(I255="","",'Identificação da EG'!$E$7)</f>
        <v/>
      </c>
      <c r="G255" s="24" t="str">
        <f t="shared" si="3"/>
        <v/>
      </c>
      <c r="H255" s="24" t="str">
        <f>IF(I255="","",'Identificação da EG'!$D$7)</f>
        <v/>
      </c>
      <c r="I255" s="28" t="str">
        <f>IF(J255="","",'Infraestruturas Tratamento'!$B$31)</f>
        <v/>
      </c>
      <c r="J255" s="1" t="str">
        <v/>
      </c>
      <c r="K255" s="1" t="str">
        <v/>
      </c>
      <c r="L255" s="1" t="str">
        <v/>
      </c>
      <c r="M255" s="1" t="str">
        <v/>
      </c>
      <c r="N255" s="1"/>
      <c r="O255" s="1" t="str">
        <f>IF(Q255="","","Capacidade total")</f>
        <v/>
      </c>
      <c r="P255" s="1" t="str">
        <f>IF(Q255="","","toneladas/ano")</f>
        <v/>
      </c>
      <c r="Q255" s="1" t="str" cm="1">
        <f t="array" ref="Q255">IF(ISBLANK(INDEX('Infraestruturas Tratamento'!$F$37:$N$56,INT((ROWS($A$1:A94)-1)/9)+1,MOD(ROWS($A$1:A94)-1,9)+1)),"",INDEX('Infraestruturas Tratamento'!$F$37:$N$56,INT((ROWS($A$1:A94)-1)/9)+1,MOD(ROWS($A$1:A94)-1,9)+1))</f>
        <v/>
      </c>
      <c r="R255" s="1" t="str">
        <f>IF(OR('Infraestruturas Tratamento'!$C$59="",'Infraestruturas Tratamento'!$C$59="(máximo 300 carateres)",J255=""),"",'Infraestruturas Tratamento'!$C$59)</f>
        <v/>
      </c>
      <c r="S255" s="1" t="str">
        <f>IF(OR('Infraestruturas Tratamento'!$C$58="",'Infraestruturas Tratamento'!$C$58="(máximo 1000 carateres)",J255=""),"",'Infraestruturas Tratamento'!$C$58)</f>
        <v/>
      </c>
    </row>
    <row r="256" spans="1:19">
      <c r="A256" s="24" t="str">
        <f>IF(I256="","",IF(OR('Identificação da EG'!$B$7=0,'Identificação da EG'!$B$7=""),"",Capa!$C$10))</f>
        <v/>
      </c>
      <c r="B256" s="24" t="str">
        <f>IF(I256="","",IF(OR('Identificação da EG'!$B$7=0,'Identificação da EG'!$B$7=""),"",'Identificação da EG'!$B$7))</f>
        <v/>
      </c>
      <c r="C256" s="24" t="str">
        <f>IF(I256="","",IF(B256="","",VLOOKUP(B256,Auxiliar!$DK$23:$DL$45,2,0)))</f>
        <v/>
      </c>
      <c r="D256" s="24" t="str">
        <f>IF(I256="","",IF(OR('Identificação da EG'!$B$7=0,'Identificação da EG'!$B$7=""),"","Portugal"))</f>
        <v/>
      </c>
      <c r="E256" s="24" t="str">
        <f>IF(I256="","",'Identificação da EG'!$C$7)</f>
        <v/>
      </c>
      <c r="F256" s="24" t="str">
        <f>IF(I256="","",'Identificação da EG'!$E$7)</f>
        <v/>
      </c>
      <c r="G256" s="24" t="str">
        <f t="shared" si="3"/>
        <v/>
      </c>
      <c r="H256" s="24" t="str">
        <f>IF(I256="","",'Identificação da EG'!$D$7)</f>
        <v/>
      </c>
      <c r="I256" s="28" t="str">
        <f>IF(J256="","",'Infraestruturas Tratamento'!$B$31)</f>
        <v/>
      </c>
      <c r="J256" s="1" t="str">
        <v/>
      </c>
      <c r="K256" s="1" t="str">
        <v/>
      </c>
      <c r="L256" s="1" t="str">
        <v/>
      </c>
      <c r="M256" s="1" t="str">
        <v/>
      </c>
      <c r="N256" s="1"/>
      <c r="O256" s="1" t="str">
        <f>IF(Q256="","","Capacidade utilizada")</f>
        <v/>
      </c>
      <c r="P256" s="1" t="str">
        <f>IF(Q256="","","toneladas/ano")</f>
        <v/>
      </c>
      <c r="Q256" s="1" t="str" cm="1">
        <f t="array" ref="Q256">IF(ISBLANK(INDEX('Infraestruturas Tratamento'!$F$37:$N$56,INT((ROWS($A$1:A95)-1)/9)+1,MOD(ROWS($A$1:A95)-1,9)+1)),"",INDEX('Infraestruturas Tratamento'!$F$37:$N$56,INT((ROWS($A$1:A95)-1)/9)+1,MOD(ROWS($A$1:A95)-1,9)+1))</f>
        <v/>
      </c>
      <c r="R256" s="1" t="str">
        <f>IF(OR('Infraestruturas Tratamento'!$C$59="",'Infraestruturas Tratamento'!$C$59="(máximo 300 carateres)",J256=""),"",'Infraestruturas Tratamento'!$C$59)</f>
        <v/>
      </c>
      <c r="S256" s="1" t="str">
        <f>IF(OR('Infraestruturas Tratamento'!$C$58="",'Infraestruturas Tratamento'!$C$58="(máximo 1000 carateres)",J256=""),"",'Infraestruturas Tratamento'!$C$58)</f>
        <v/>
      </c>
    </row>
    <row r="257" spans="1:19">
      <c r="A257" s="24" t="str">
        <f>IF(I257="","",IF(OR('Identificação da EG'!$B$7=0,'Identificação da EG'!$B$7=""),"",Capa!$C$10))</f>
        <v/>
      </c>
      <c r="B257" s="24" t="str">
        <f>IF(I257="","",IF(OR('Identificação da EG'!$B$7=0,'Identificação da EG'!$B$7=""),"",'Identificação da EG'!$B$7))</f>
        <v/>
      </c>
      <c r="C257" s="24" t="str">
        <f>IF(I257="","",IF(B257="","",VLOOKUP(B257,Auxiliar!$DK$23:$DL$45,2,0)))</f>
        <v/>
      </c>
      <c r="D257" s="24" t="str">
        <f>IF(I257="","",IF(OR('Identificação da EG'!$B$7=0,'Identificação da EG'!$B$7=""),"","Portugal"))</f>
        <v/>
      </c>
      <c r="E257" s="24" t="str">
        <f>IF(I257="","",'Identificação da EG'!$C$7)</f>
        <v/>
      </c>
      <c r="F257" s="24" t="str">
        <f>IF(I257="","",'Identificação da EG'!$E$7)</f>
        <v/>
      </c>
      <c r="G257" s="24" t="str">
        <f t="shared" si="3"/>
        <v/>
      </c>
      <c r="H257" s="24" t="str">
        <f>IF(I257="","",'Identificação da EG'!$D$7)</f>
        <v/>
      </c>
      <c r="I257" s="28" t="str">
        <f>IF(J257="","",'Infraestruturas Tratamento'!$B$31)</f>
        <v/>
      </c>
      <c r="J257" s="1" t="str">
        <v/>
      </c>
      <c r="K257" s="1" t="str">
        <v/>
      </c>
      <c r="L257" s="1" t="str">
        <v/>
      </c>
      <c r="M257" s="1" t="str">
        <v/>
      </c>
      <c r="N257" s="1"/>
      <c r="O257" s="1" t="str">
        <f>IF(Q257="","","Área total do parque")</f>
        <v/>
      </c>
      <c r="P257" s="1" t="str">
        <f>IF(Q257="","","m2")</f>
        <v/>
      </c>
      <c r="Q257" s="1" t="str" cm="1">
        <f t="array" ref="Q257">IF(ISBLANK(INDEX('Infraestruturas Tratamento'!$F$37:$N$56,INT((ROWS($A$1:A96)-1)/9)+1,MOD(ROWS($A$1:A96)-1,9)+1)),"",INDEX('Infraestruturas Tratamento'!$F$37:$N$56,INT((ROWS($A$1:A96)-1)/9)+1,MOD(ROWS($A$1:A96)-1,9)+1))</f>
        <v/>
      </c>
      <c r="R257" s="1" t="str">
        <f>IF(OR('Infraestruturas Tratamento'!$C$59="",'Infraestruturas Tratamento'!$C$59="(máximo 300 carateres)",J257=""),"",'Infraestruturas Tratamento'!$C$59)</f>
        <v/>
      </c>
      <c r="S257" s="1" t="str">
        <f>IF(OR('Infraestruturas Tratamento'!$C$58="",'Infraestruturas Tratamento'!$C$58="(máximo 1000 carateres)",J257=""),"",'Infraestruturas Tratamento'!$C$58)</f>
        <v/>
      </c>
    </row>
    <row r="258" spans="1:19">
      <c r="A258" s="24" t="str">
        <f>IF(I258="","",IF(OR('Identificação da EG'!$B$7=0,'Identificação da EG'!$B$7=""),"",Capa!$C$10))</f>
        <v/>
      </c>
      <c r="B258" s="24" t="str">
        <f>IF(I258="","",IF(OR('Identificação da EG'!$B$7=0,'Identificação da EG'!$B$7=""),"",'Identificação da EG'!$B$7))</f>
        <v/>
      </c>
      <c r="C258" s="24" t="str">
        <f>IF(I258="","",IF(B258="","",VLOOKUP(B258,Auxiliar!$DK$23:$DL$45,2,0)))</f>
        <v/>
      </c>
      <c r="D258" s="24" t="str">
        <f>IF(I258="","",IF(OR('Identificação da EG'!$B$7=0,'Identificação da EG'!$B$7=""),"","Portugal"))</f>
        <v/>
      </c>
      <c r="E258" s="24" t="str">
        <f>IF(I258="","",'Identificação da EG'!$C$7)</f>
        <v/>
      </c>
      <c r="F258" s="24" t="str">
        <f>IF(I258="","",'Identificação da EG'!$E$7)</f>
        <v/>
      </c>
      <c r="G258" s="24" t="str">
        <f t="shared" si="3"/>
        <v/>
      </c>
      <c r="H258" s="24" t="str">
        <f>IF(I258="","",'Identificação da EG'!$D$7)</f>
        <v/>
      </c>
      <c r="I258" s="28" t="str">
        <f>IF(J258="","",'Infraestruturas Tratamento'!$B$31)</f>
        <v/>
      </c>
      <c r="J258" s="1" t="str">
        <v/>
      </c>
      <c r="K258" s="1" t="str">
        <v/>
      </c>
      <c r="L258" s="1" t="str">
        <v/>
      </c>
      <c r="M258" s="1" t="str">
        <v/>
      </c>
      <c r="N258" s="1"/>
      <c r="O258" s="1" t="str">
        <f>IF(Q258="","","Área do parque em utilização")</f>
        <v/>
      </c>
      <c r="P258" s="1" t="str">
        <f>IF(Q258="","","m2")</f>
        <v/>
      </c>
      <c r="Q258" s="1" t="str" cm="1">
        <f t="array" ref="Q258">IF(ISBLANK(INDEX('Infraestruturas Tratamento'!$F$37:$N$56,INT((ROWS($A$1:A97)-1)/9)+1,MOD(ROWS($A$1:A97)-1,9)+1)),"",INDEX('Infraestruturas Tratamento'!$F$37:$N$56,INT((ROWS($A$1:A97)-1)/9)+1,MOD(ROWS($A$1:A97)-1,9)+1))</f>
        <v/>
      </c>
      <c r="R258" s="1" t="str">
        <f>IF(OR('Infraestruturas Tratamento'!$C$59="",'Infraestruturas Tratamento'!$C$59="(máximo 300 carateres)",J258=""),"",'Infraestruturas Tratamento'!$C$59)</f>
        <v/>
      </c>
      <c r="S258" s="1" t="str">
        <f>IF(OR('Infraestruturas Tratamento'!$C$58="",'Infraestruturas Tratamento'!$C$58="(máximo 1000 carateres)",J258=""),"",'Infraestruturas Tratamento'!$C$58)</f>
        <v/>
      </c>
    </row>
    <row r="259" spans="1:19">
      <c r="A259" s="24" t="str">
        <f>IF(I259="","",IF(OR('Identificação da EG'!$B$7=0,'Identificação da EG'!$B$7=""),"",Capa!$C$10))</f>
        <v/>
      </c>
      <c r="B259" s="24" t="str">
        <f>IF(I259="","",IF(OR('Identificação da EG'!$B$7=0,'Identificação da EG'!$B$7=""),"",'Identificação da EG'!$B$7))</f>
        <v/>
      </c>
      <c r="C259" s="24" t="str">
        <f>IF(I259="","",IF(B259="","",VLOOKUP(B259,Auxiliar!$DK$23:$DL$45,2,0)))</f>
        <v/>
      </c>
      <c r="D259" s="24" t="str">
        <f>IF(I259="","",IF(OR('Identificação da EG'!$B$7=0,'Identificação da EG'!$B$7=""),"","Portugal"))</f>
        <v/>
      </c>
      <c r="E259" s="24" t="str">
        <f>IF(I259="","",'Identificação da EG'!$C$7)</f>
        <v/>
      </c>
      <c r="F259" s="24" t="str">
        <f>IF(I259="","",'Identificação da EG'!$E$7)</f>
        <v/>
      </c>
      <c r="G259" s="24" t="str">
        <f t="shared" ref="G259:G322" si="4">IF(I259="","",B259)</f>
        <v/>
      </c>
      <c r="H259" s="24" t="str">
        <f>IF(I259="","",'Identificação da EG'!$D$7)</f>
        <v/>
      </c>
      <c r="I259" s="28" t="str">
        <f>IF(J259="","",'Infraestruturas Tratamento'!$B$31)</f>
        <v/>
      </c>
      <c r="J259" s="1" t="str">
        <v/>
      </c>
      <c r="K259" s="1" t="str">
        <v/>
      </c>
      <c r="L259" s="1" t="str">
        <v/>
      </c>
      <c r="M259" s="1" t="str">
        <v/>
      </c>
      <c r="N259" s="1"/>
      <c r="O259" s="1" t="str">
        <f>IF(Q259="","","Capacidade total")</f>
        <v/>
      </c>
      <c r="P259" s="1" t="str">
        <f>IF(Q259="","","toneladas/ano")</f>
        <v/>
      </c>
      <c r="Q259" s="1" t="str" cm="1">
        <f t="array" ref="Q259">IF(ISBLANK(INDEX('Infraestruturas Tratamento'!$F$37:$N$56,INT((ROWS($A$1:A98)-1)/9)+1,MOD(ROWS($A$1:A98)-1,9)+1)),"",INDEX('Infraestruturas Tratamento'!$F$37:$N$56,INT((ROWS($A$1:A98)-1)/9)+1,MOD(ROWS($A$1:A98)-1,9)+1))</f>
        <v/>
      </c>
      <c r="R259" s="1" t="str">
        <f>IF(OR('Infraestruturas Tratamento'!$C$59="",'Infraestruturas Tratamento'!$C$59="(máximo 300 carateres)",J259=""),"",'Infraestruturas Tratamento'!$C$59)</f>
        <v/>
      </c>
      <c r="S259" s="1" t="str">
        <f>IF(OR('Infraestruturas Tratamento'!$C$58="",'Infraestruturas Tratamento'!$C$58="(máximo 1000 carateres)",J259=""),"",'Infraestruturas Tratamento'!$C$58)</f>
        <v/>
      </c>
    </row>
    <row r="260" spans="1:19">
      <c r="A260" s="24" t="str">
        <f>IF(I260="","",IF(OR('Identificação da EG'!$B$7=0,'Identificação da EG'!$B$7=""),"",Capa!$C$10))</f>
        <v/>
      </c>
      <c r="B260" s="24" t="str">
        <f>IF(I260="","",IF(OR('Identificação da EG'!$B$7=0,'Identificação da EG'!$B$7=""),"",'Identificação da EG'!$B$7))</f>
        <v/>
      </c>
      <c r="C260" s="24" t="str">
        <f>IF(I260="","",IF(B260="","",VLOOKUP(B260,Auxiliar!$DK$23:$DL$45,2,0)))</f>
        <v/>
      </c>
      <c r="D260" s="24" t="str">
        <f>IF(I260="","",IF(OR('Identificação da EG'!$B$7=0,'Identificação da EG'!$B$7=""),"","Portugal"))</f>
        <v/>
      </c>
      <c r="E260" s="24" t="str">
        <f>IF(I260="","",'Identificação da EG'!$C$7)</f>
        <v/>
      </c>
      <c r="F260" s="24" t="str">
        <f>IF(I260="","",'Identificação da EG'!$E$7)</f>
        <v/>
      </c>
      <c r="G260" s="24" t="str">
        <f t="shared" si="4"/>
        <v/>
      </c>
      <c r="H260" s="24" t="str">
        <f>IF(I260="","",'Identificação da EG'!$D$7)</f>
        <v/>
      </c>
      <c r="I260" s="28" t="str">
        <f>IF(J260="","",'Infraestruturas Tratamento'!$B$31)</f>
        <v/>
      </c>
      <c r="J260" s="1" t="str">
        <v/>
      </c>
      <c r="K260" s="1" t="str">
        <v/>
      </c>
      <c r="L260" s="1" t="str">
        <v/>
      </c>
      <c r="M260" s="1" t="str">
        <v/>
      </c>
      <c r="N260" s="1"/>
      <c r="O260" s="1" t="str">
        <f>IF(Q260="","","Capacidade utilizada")</f>
        <v/>
      </c>
      <c r="P260" s="1" t="str">
        <f>IF(Q260="","","toneladas/ano")</f>
        <v/>
      </c>
      <c r="Q260" s="1" t="str" cm="1">
        <f t="array" ref="Q260">IF(ISBLANK(INDEX('Infraestruturas Tratamento'!$F$37:$N$56,INT((ROWS($A$1:A99)-1)/9)+1,MOD(ROWS($A$1:A99)-1,9)+1)),"",INDEX('Infraestruturas Tratamento'!$F$37:$N$56,INT((ROWS($A$1:A99)-1)/9)+1,MOD(ROWS($A$1:A99)-1,9)+1))</f>
        <v/>
      </c>
      <c r="R260" s="1" t="str">
        <f>IF(OR('Infraestruturas Tratamento'!$C$59="",'Infraestruturas Tratamento'!$C$59="(máximo 300 carateres)",J260=""),"",'Infraestruturas Tratamento'!$C$59)</f>
        <v/>
      </c>
      <c r="S260" s="1" t="str">
        <f>IF(OR('Infraestruturas Tratamento'!$C$58="",'Infraestruturas Tratamento'!$C$58="(máximo 1000 carateres)",J260=""),"",'Infraestruturas Tratamento'!$C$58)</f>
        <v/>
      </c>
    </row>
    <row r="261" spans="1:19">
      <c r="A261" s="24" t="str">
        <f>IF(I261="","",IF(OR('Identificação da EG'!$B$7=0,'Identificação da EG'!$B$7=""),"",Capa!$C$10))</f>
        <v/>
      </c>
      <c r="B261" s="24" t="str">
        <f>IF(I261="","",IF(OR('Identificação da EG'!$B$7=0,'Identificação da EG'!$B$7=""),"",'Identificação da EG'!$B$7))</f>
        <v/>
      </c>
      <c r="C261" s="24" t="str">
        <f>IF(I261="","",IF(B261="","",VLOOKUP(B261,Auxiliar!$DK$23:$DL$45,2,0)))</f>
        <v/>
      </c>
      <c r="D261" s="24" t="str">
        <f>IF(I261="","",IF(OR('Identificação da EG'!$B$7=0,'Identificação da EG'!$B$7=""),"","Portugal"))</f>
        <v/>
      </c>
      <c r="E261" s="24" t="str">
        <f>IF(I261="","",'Identificação da EG'!$C$7)</f>
        <v/>
      </c>
      <c r="F261" s="24" t="str">
        <f>IF(I261="","",'Identificação da EG'!$E$7)</f>
        <v/>
      </c>
      <c r="G261" s="24" t="str">
        <f t="shared" si="4"/>
        <v/>
      </c>
      <c r="H261" s="24" t="str">
        <f>IF(I261="","",'Identificação da EG'!$D$7)</f>
        <v/>
      </c>
      <c r="I261" s="28" t="str">
        <f>IF(J261="","",'Infraestruturas Tratamento'!$B$31)</f>
        <v/>
      </c>
      <c r="J261" s="1" t="str">
        <v/>
      </c>
      <c r="K261" s="1" t="str">
        <v/>
      </c>
      <c r="L261" s="1" t="str">
        <v/>
      </c>
      <c r="M261" s="1" t="str">
        <v/>
      </c>
      <c r="N261" s="1"/>
      <c r="O261" s="1" t="str">
        <f>IF(Q261="","","Capacidade digestor")</f>
        <v/>
      </c>
      <c r="P261" s="1" t="str">
        <f>IF(Q261="","","toneladas/ano")</f>
        <v/>
      </c>
      <c r="Q261" s="1" t="str" cm="1">
        <f t="array" ref="Q261">IF(ISBLANK(INDEX('Infraestruturas Tratamento'!$F$37:$N$56,INT((ROWS($A$1:A100)-1)/9)+1,MOD(ROWS($A$1:A100)-1,9)+1)),"",INDEX('Infraestruturas Tratamento'!$F$37:$N$56,INT((ROWS($A$1:A100)-1)/9)+1,MOD(ROWS($A$1:A100)-1,9)+1))</f>
        <v/>
      </c>
      <c r="R261" s="1" t="str">
        <f>IF(OR('Infraestruturas Tratamento'!$C$59="",'Infraestruturas Tratamento'!$C$59="(máximo 300 carateres)",J261=""),"",'Infraestruturas Tratamento'!$C$59)</f>
        <v/>
      </c>
      <c r="S261" s="1" t="str">
        <f>IF(OR('Infraestruturas Tratamento'!$C$58="",'Infraestruturas Tratamento'!$C$58="(máximo 1000 carateres)",J261=""),"",'Infraestruturas Tratamento'!$C$58)</f>
        <v/>
      </c>
    </row>
    <row r="262" spans="1:19">
      <c r="A262" s="24" t="str">
        <f>IF(I262="","",IF(OR('Identificação da EG'!$B$7=0,'Identificação da EG'!$B$7=""),"",Capa!$C$10))</f>
        <v/>
      </c>
      <c r="B262" s="24" t="str">
        <f>IF(I262="","",IF(OR('Identificação da EG'!$B$7=0,'Identificação da EG'!$B$7=""),"",'Identificação da EG'!$B$7))</f>
        <v/>
      </c>
      <c r="C262" s="24" t="str">
        <f>IF(I262="","",IF(B262="","",VLOOKUP(B262,Auxiliar!$DK$23:$DL$45,2,0)))</f>
        <v/>
      </c>
      <c r="D262" s="24" t="str">
        <f>IF(I262="","",IF(OR('Identificação da EG'!$B$7=0,'Identificação da EG'!$B$7=""),"","Portugal"))</f>
        <v/>
      </c>
      <c r="E262" s="24" t="str">
        <f>IF(I262="","",'Identificação da EG'!$C$7)</f>
        <v/>
      </c>
      <c r="F262" s="24" t="str">
        <f>IF(I262="","",'Identificação da EG'!$E$7)</f>
        <v/>
      </c>
      <c r="G262" s="24" t="str">
        <f t="shared" si="4"/>
        <v/>
      </c>
      <c r="H262" s="24" t="str">
        <f>IF(I262="","",'Identificação da EG'!$D$7)</f>
        <v/>
      </c>
      <c r="I262" s="28" t="str">
        <f>IF(J262="","",'Infraestruturas Tratamento'!$B$31)</f>
        <v/>
      </c>
      <c r="J262" s="1" t="str">
        <v/>
      </c>
      <c r="K262" s="1" t="str">
        <v/>
      </c>
      <c r="L262" s="1" t="str">
        <v/>
      </c>
      <c r="M262" s="1" t="str">
        <v/>
      </c>
      <c r="N262" s="1"/>
      <c r="O262" s="1" t="str">
        <f>IF(Q262="","","Nº de túneis total")</f>
        <v/>
      </c>
      <c r="P262" s="1" t="str">
        <f>IF(Q262="","","nº")</f>
        <v/>
      </c>
      <c r="Q262" s="1" t="str" cm="1">
        <f t="array" ref="Q262">IF(ISBLANK(INDEX('Infraestruturas Tratamento'!$F$37:$N$56,INT((ROWS($A$1:A101)-1)/9)+1,MOD(ROWS($A$1:A101)-1,9)+1)),"",INDEX('Infraestruturas Tratamento'!$F$37:$N$56,INT((ROWS($A$1:A101)-1)/9)+1,MOD(ROWS($A$1:A101)-1,9)+1))</f>
        <v/>
      </c>
      <c r="R262" s="1" t="str">
        <f>IF(OR('Infraestruturas Tratamento'!$C$59="",'Infraestruturas Tratamento'!$C$59="(máximo 300 carateres)",J262=""),"",'Infraestruturas Tratamento'!$C$59)</f>
        <v/>
      </c>
      <c r="S262" s="1" t="str">
        <f>IF(OR('Infraestruturas Tratamento'!$C$58="",'Infraestruturas Tratamento'!$C$58="(máximo 1000 carateres)",J262=""),"",'Infraestruturas Tratamento'!$C$58)</f>
        <v/>
      </c>
    </row>
    <row r="263" spans="1:19">
      <c r="A263" s="24" t="str">
        <f>IF(I263="","",IF(OR('Identificação da EG'!$B$7=0,'Identificação da EG'!$B$7=""),"",Capa!$C$10))</f>
        <v/>
      </c>
      <c r="B263" s="24" t="str">
        <f>IF(I263="","",IF(OR('Identificação da EG'!$B$7=0,'Identificação da EG'!$B$7=""),"",'Identificação da EG'!$B$7))</f>
        <v/>
      </c>
      <c r="C263" s="24" t="str">
        <f>IF(I263="","",IF(B263="","",VLOOKUP(B263,Auxiliar!$DK$23:$DL$45,2,0)))</f>
        <v/>
      </c>
      <c r="D263" s="24" t="str">
        <f>IF(I263="","",IF(OR('Identificação da EG'!$B$7=0,'Identificação da EG'!$B$7=""),"","Portugal"))</f>
        <v/>
      </c>
      <c r="E263" s="24" t="str">
        <f>IF(I263="","",'Identificação da EG'!$C$7)</f>
        <v/>
      </c>
      <c r="F263" s="24" t="str">
        <f>IF(I263="","",'Identificação da EG'!$E$7)</f>
        <v/>
      </c>
      <c r="G263" s="24" t="str">
        <f t="shared" si="4"/>
        <v/>
      </c>
      <c r="H263" s="24" t="str">
        <f>IF(I263="","",'Identificação da EG'!$D$7)</f>
        <v/>
      </c>
      <c r="I263" s="28" t="str">
        <f>IF(J263="","",'Infraestruturas Tratamento'!$B$31)</f>
        <v/>
      </c>
      <c r="J263" s="1" t="str">
        <v/>
      </c>
      <c r="K263" s="1" t="str">
        <v/>
      </c>
      <c r="L263" s="1" t="str">
        <v/>
      </c>
      <c r="M263" s="1" t="str">
        <v/>
      </c>
      <c r="N263" s="1"/>
      <c r="O263" s="1" t="str">
        <f>IF(Q263="","","Nº de túneis em utilização")</f>
        <v/>
      </c>
      <c r="P263" s="1" t="str">
        <f>IF(Q263="","","nº")</f>
        <v/>
      </c>
      <c r="Q263" s="1" t="str" cm="1">
        <f t="array" ref="Q263">IF(ISBLANK(INDEX('Infraestruturas Tratamento'!$F$37:$N$56,INT((ROWS($A$1:A102)-1)/9)+1,MOD(ROWS($A$1:A102)-1,9)+1)),"",INDEX('Infraestruturas Tratamento'!$F$37:$N$56,INT((ROWS($A$1:A102)-1)/9)+1,MOD(ROWS($A$1:A102)-1,9)+1))</f>
        <v/>
      </c>
      <c r="R263" s="1" t="str">
        <f>IF(OR('Infraestruturas Tratamento'!$C$59="",'Infraestruturas Tratamento'!$C$59="(máximo 300 carateres)",J263=""),"",'Infraestruturas Tratamento'!$C$59)</f>
        <v/>
      </c>
      <c r="S263" s="1" t="str">
        <f>IF(OR('Infraestruturas Tratamento'!$C$58="",'Infraestruturas Tratamento'!$C$58="(máximo 1000 carateres)",J263=""),"",'Infraestruturas Tratamento'!$C$58)</f>
        <v/>
      </c>
    </row>
    <row r="264" spans="1:19">
      <c r="A264" s="24" t="str">
        <f>IF(I264="","",IF(OR('Identificação da EG'!$B$7=0,'Identificação da EG'!$B$7=""),"",Capa!$C$10))</f>
        <v/>
      </c>
      <c r="B264" s="24" t="str">
        <f>IF(I264="","",IF(OR('Identificação da EG'!$B$7=0,'Identificação da EG'!$B$7=""),"",'Identificação da EG'!$B$7))</f>
        <v/>
      </c>
      <c r="C264" s="24" t="str">
        <f>IF(I264="","",IF(B264="","",VLOOKUP(B264,Auxiliar!$DK$23:$DL$45,2,0)))</f>
        <v/>
      </c>
      <c r="D264" s="24" t="str">
        <f>IF(I264="","",IF(OR('Identificação da EG'!$B$7=0,'Identificação da EG'!$B$7=""),"","Portugal"))</f>
        <v/>
      </c>
      <c r="E264" s="24" t="str">
        <f>IF(I264="","",'Identificação da EG'!$C$7)</f>
        <v/>
      </c>
      <c r="F264" s="24" t="str">
        <f>IF(I264="","",'Identificação da EG'!$E$7)</f>
        <v/>
      </c>
      <c r="G264" s="24" t="str">
        <f t="shared" si="4"/>
        <v/>
      </c>
      <c r="H264" s="24" t="str">
        <f>IF(I264="","",'Identificação da EG'!$D$7)</f>
        <v/>
      </c>
      <c r="I264" s="28" t="str">
        <f>IF(J264="","",'Infraestruturas Tratamento'!$B$31)</f>
        <v/>
      </c>
      <c r="J264" s="1" t="str">
        <v/>
      </c>
      <c r="K264" s="1" t="str">
        <v/>
      </c>
      <c r="L264" s="1" t="str">
        <v/>
      </c>
      <c r="M264" s="1" t="str">
        <v/>
      </c>
      <c r="N264" s="1"/>
      <c r="O264" s="1" t="str">
        <f>IF(Q264="","","Capacidade total")</f>
        <v/>
      </c>
      <c r="P264" s="1" t="str">
        <f>IF(Q264="","","toneladas/ano")</f>
        <v/>
      </c>
      <c r="Q264" s="1" t="str" cm="1">
        <f t="array" ref="Q264">IF(ISBLANK(INDEX('Infraestruturas Tratamento'!$F$37:$N$56,INT((ROWS($A$1:A103)-1)/9)+1,MOD(ROWS($A$1:A103)-1,9)+1)),"",INDEX('Infraestruturas Tratamento'!$F$37:$N$56,INT((ROWS($A$1:A103)-1)/9)+1,MOD(ROWS($A$1:A103)-1,9)+1))</f>
        <v/>
      </c>
      <c r="R264" s="1" t="str">
        <f>IF(OR('Infraestruturas Tratamento'!$C$59="",'Infraestruturas Tratamento'!$C$59="(máximo 300 carateres)",J264=""),"",'Infraestruturas Tratamento'!$C$59)</f>
        <v/>
      </c>
      <c r="S264" s="1" t="str">
        <f>IF(OR('Infraestruturas Tratamento'!$C$58="",'Infraestruturas Tratamento'!$C$58="(máximo 1000 carateres)",J264=""),"",'Infraestruturas Tratamento'!$C$58)</f>
        <v/>
      </c>
    </row>
    <row r="265" spans="1:19">
      <c r="A265" s="24" t="str">
        <f>IF(I265="","",IF(OR('Identificação da EG'!$B$7=0,'Identificação da EG'!$B$7=""),"",Capa!$C$10))</f>
        <v/>
      </c>
      <c r="B265" s="24" t="str">
        <f>IF(I265="","",IF(OR('Identificação da EG'!$B$7=0,'Identificação da EG'!$B$7=""),"",'Identificação da EG'!$B$7))</f>
        <v/>
      </c>
      <c r="C265" s="24" t="str">
        <f>IF(I265="","",IF(B265="","",VLOOKUP(B265,Auxiliar!$DK$23:$DL$45,2,0)))</f>
        <v/>
      </c>
      <c r="D265" s="24" t="str">
        <f>IF(I265="","",IF(OR('Identificação da EG'!$B$7=0,'Identificação da EG'!$B$7=""),"","Portugal"))</f>
        <v/>
      </c>
      <c r="E265" s="24" t="str">
        <f>IF(I265="","",'Identificação da EG'!$C$7)</f>
        <v/>
      </c>
      <c r="F265" s="24" t="str">
        <f>IF(I265="","",'Identificação da EG'!$E$7)</f>
        <v/>
      </c>
      <c r="G265" s="24" t="str">
        <f t="shared" si="4"/>
        <v/>
      </c>
      <c r="H265" s="24" t="str">
        <f>IF(I265="","",'Identificação da EG'!$D$7)</f>
        <v/>
      </c>
      <c r="I265" s="28" t="str">
        <f>IF(J265="","",'Infraestruturas Tratamento'!$B$31)</f>
        <v/>
      </c>
      <c r="J265" s="1" t="str">
        <v/>
      </c>
      <c r="K265" s="1" t="str">
        <v/>
      </c>
      <c r="L265" s="1" t="str">
        <v/>
      </c>
      <c r="M265" s="1" t="str">
        <v/>
      </c>
      <c r="N265" s="1"/>
      <c r="O265" s="1" t="str">
        <f>IF(Q265="","","Capacidade utilizada")</f>
        <v/>
      </c>
      <c r="P265" s="1" t="str">
        <f>IF(Q265="","","toneladas/ano")</f>
        <v/>
      </c>
      <c r="Q265" s="1" t="str" cm="1">
        <f t="array" ref="Q265">IF(ISBLANK(INDEX('Infraestruturas Tratamento'!$F$37:$N$56,INT((ROWS($A$1:A104)-1)/9)+1,MOD(ROWS($A$1:A104)-1,9)+1)),"",INDEX('Infraestruturas Tratamento'!$F$37:$N$56,INT((ROWS($A$1:A104)-1)/9)+1,MOD(ROWS($A$1:A104)-1,9)+1))</f>
        <v/>
      </c>
      <c r="R265" s="1" t="str">
        <f>IF(OR('Infraestruturas Tratamento'!$C$59="",'Infraestruturas Tratamento'!$C$59="(máximo 300 carateres)",J265=""),"",'Infraestruturas Tratamento'!$C$59)</f>
        <v/>
      </c>
      <c r="S265" s="1" t="str">
        <f>IF(OR('Infraestruturas Tratamento'!$C$58="",'Infraestruturas Tratamento'!$C$58="(máximo 1000 carateres)",J265=""),"",'Infraestruturas Tratamento'!$C$58)</f>
        <v/>
      </c>
    </row>
    <row r="266" spans="1:19">
      <c r="A266" s="24" t="str">
        <f>IF(I266="","",IF(OR('Identificação da EG'!$B$7=0,'Identificação da EG'!$B$7=""),"",Capa!$C$10))</f>
        <v/>
      </c>
      <c r="B266" s="24" t="str">
        <f>IF(I266="","",IF(OR('Identificação da EG'!$B$7=0,'Identificação da EG'!$B$7=""),"",'Identificação da EG'!$B$7))</f>
        <v/>
      </c>
      <c r="C266" s="24" t="str">
        <f>IF(I266="","",IF(B266="","",VLOOKUP(B266,Auxiliar!$DK$23:$DL$45,2,0)))</f>
        <v/>
      </c>
      <c r="D266" s="24" t="str">
        <f>IF(I266="","",IF(OR('Identificação da EG'!$B$7=0,'Identificação da EG'!$B$7=""),"","Portugal"))</f>
        <v/>
      </c>
      <c r="E266" s="24" t="str">
        <f>IF(I266="","",'Identificação da EG'!$C$7)</f>
        <v/>
      </c>
      <c r="F266" s="24" t="str">
        <f>IF(I266="","",'Identificação da EG'!$E$7)</f>
        <v/>
      </c>
      <c r="G266" s="24" t="str">
        <f t="shared" si="4"/>
        <v/>
      </c>
      <c r="H266" s="24" t="str">
        <f>IF(I266="","",'Identificação da EG'!$D$7)</f>
        <v/>
      </c>
      <c r="I266" s="28" t="str">
        <f>IF(J266="","",'Infraestruturas Tratamento'!$B$31)</f>
        <v/>
      </c>
      <c r="J266" s="1" t="str">
        <v/>
      </c>
      <c r="K266" s="1" t="str">
        <v/>
      </c>
      <c r="L266" s="1" t="str">
        <v/>
      </c>
      <c r="M266" s="1" t="str">
        <v/>
      </c>
      <c r="N266" s="1"/>
      <c r="O266" s="1" t="str">
        <f>IF(Q266="","","Área total do parque")</f>
        <v/>
      </c>
      <c r="P266" s="1" t="str">
        <f>IF(Q266="","","m2")</f>
        <v/>
      </c>
      <c r="Q266" s="1" t="str" cm="1">
        <f t="array" ref="Q266">IF(ISBLANK(INDEX('Infraestruturas Tratamento'!$F$37:$N$56,INT((ROWS($A$1:A105)-1)/9)+1,MOD(ROWS($A$1:A105)-1,9)+1)),"",INDEX('Infraestruturas Tratamento'!$F$37:$N$56,INT((ROWS($A$1:A105)-1)/9)+1,MOD(ROWS($A$1:A105)-1,9)+1))</f>
        <v/>
      </c>
      <c r="R266" s="1" t="str">
        <f>IF(OR('Infraestruturas Tratamento'!$C$59="",'Infraestruturas Tratamento'!$C$59="(máximo 300 carateres)",J266=""),"",'Infraestruturas Tratamento'!$C$59)</f>
        <v/>
      </c>
      <c r="S266" s="1" t="str">
        <f>IF(OR('Infraestruturas Tratamento'!$C$58="",'Infraestruturas Tratamento'!$C$58="(máximo 1000 carateres)",J266=""),"",'Infraestruturas Tratamento'!$C$58)</f>
        <v/>
      </c>
    </row>
    <row r="267" spans="1:19">
      <c r="A267" s="24" t="str">
        <f>IF(I267="","",IF(OR('Identificação da EG'!$B$7=0,'Identificação da EG'!$B$7=""),"",Capa!$C$10))</f>
        <v/>
      </c>
      <c r="B267" s="24" t="str">
        <f>IF(I267="","",IF(OR('Identificação da EG'!$B$7=0,'Identificação da EG'!$B$7=""),"",'Identificação da EG'!$B$7))</f>
        <v/>
      </c>
      <c r="C267" s="24" t="str">
        <f>IF(I267="","",IF(B267="","",VLOOKUP(B267,Auxiliar!$DK$23:$DL$45,2,0)))</f>
        <v/>
      </c>
      <c r="D267" s="24" t="str">
        <f>IF(I267="","",IF(OR('Identificação da EG'!$B$7=0,'Identificação da EG'!$B$7=""),"","Portugal"))</f>
        <v/>
      </c>
      <c r="E267" s="24" t="str">
        <f>IF(I267="","",'Identificação da EG'!$C$7)</f>
        <v/>
      </c>
      <c r="F267" s="24" t="str">
        <f>IF(I267="","",'Identificação da EG'!$E$7)</f>
        <v/>
      </c>
      <c r="G267" s="24" t="str">
        <f t="shared" si="4"/>
        <v/>
      </c>
      <c r="H267" s="24" t="str">
        <f>IF(I267="","",'Identificação da EG'!$D$7)</f>
        <v/>
      </c>
      <c r="I267" s="28" t="str">
        <f>IF(J267="","",'Infraestruturas Tratamento'!$B$31)</f>
        <v/>
      </c>
      <c r="J267" s="1" t="str">
        <v/>
      </c>
      <c r="K267" s="1" t="str">
        <v/>
      </c>
      <c r="L267" s="1" t="str">
        <v/>
      </c>
      <c r="M267" s="1" t="str">
        <v/>
      </c>
      <c r="N267" s="1"/>
      <c r="O267" s="1" t="str">
        <f>IF(Q267="","","Área do parque em utilização")</f>
        <v/>
      </c>
      <c r="P267" s="1" t="str">
        <f>IF(Q267="","","m2")</f>
        <v/>
      </c>
      <c r="Q267" s="1" t="str" cm="1">
        <f t="array" ref="Q267">IF(ISBLANK(INDEX('Infraestruturas Tratamento'!$F$37:$N$56,INT((ROWS($A$1:A106)-1)/9)+1,MOD(ROWS($A$1:A106)-1,9)+1)),"",INDEX('Infraestruturas Tratamento'!$F$37:$N$56,INT((ROWS($A$1:A106)-1)/9)+1,MOD(ROWS($A$1:A106)-1,9)+1))</f>
        <v/>
      </c>
      <c r="R267" s="1" t="str">
        <f>IF(OR('Infraestruturas Tratamento'!$C$59="",'Infraestruturas Tratamento'!$C$59="(máximo 300 carateres)",J267=""),"",'Infraestruturas Tratamento'!$C$59)</f>
        <v/>
      </c>
      <c r="S267" s="1" t="str">
        <f>IF(OR('Infraestruturas Tratamento'!$C$58="",'Infraestruturas Tratamento'!$C$58="(máximo 1000 carateres)",J267=""),"",'Infraestruturas Tratamento'!$C$58)</f>
        <v/>
      </c>
    </row>
    <row r="268" spans="1:19">
      <c r="A268" s="24" t="str">
        <f>IF(I268="","",IF(OR('Identificação da EG'!$B$7=0,'Identificação da EG'!$B$7=""),"",Capa!$C$10))</f>
        <v/>
      </c>
      <c r="B268" s="24" t="str">
        <f>IF(I268="","",IF(OR('Identificação da EG'!$B$7=0,'Identificação da EG'!$B$7=""),"",'Identificação da EG'!$B$7))</f>
        <v/>
      </c>
      <c r="C268" s="24" t="str">
        <f>IF(I268="","",IF(B268="","",VLOOKUP(B268,Auxiliar!$DK$23:$DL$45,2,0)))</f>
        <v/>
      </c>
      <c r="D268" s="24" t="str">
        <f>IF(I268="","",IF(OR('Identificação da EG'!$B$7=0,'Identificação da EG'!$B$7=""),"","Portugal"))</f>
        <v/>
      </c>
      <c r="E268" s="24" t="str">
        <f>IF(I268="","",'Identificação da EG'!$C$7)</f>
        <v/>
      </c>
      <c r="F268" s="24" t="str">
        <f>IF(I268="","",'Identificação da EG'!$E$7)</f>
        <v/>
      </c>
      <c r="G268" s="24" t="str">
        <f t="shared" si="4"/>
        <v/>
      </c>
      <c r="H268" s="24" t="str">
        <f>IF(I268="","",'Identificação da EG'!$D$7)</f>
        <v/>
      </c>
      <c r="I268" s="28" t="str">
        <f>IF(J268="","",'Infraestruturas Tratamento'!$B$31)</f>
        <v/>
      </c>
      <c r="J268" s="1" t="str">
        <v/>
      </c>
      <c r="K268" s="1" t="str">
        <v/>
      </c>
      <c r="L268" s="1" t="str">
        <v/>
      </c>
      <c r="M268" s="1" t="str">
        <v/>
      </c>
      <c r="N268" s="1"/>
      <c r="O268" s="1" t="str">
        <f>IF(Q268="","","Capacidade total")</f>
        <v/>
      </c>
      <c r="P268" s="1" t="str">
        <f>IF(Q268="","","toneladas/ano")</f>
        <v/>
      </c>
      <c r="Q268" s="1" t="str" cm="1">
        <f t="array" ref="Q268">IF(ISBLANK(INDEX('Infraestruturas Tratamento'!$F$37:$N$56,INT((ROWS($A$1:A107)-1)/9)+1,MOD(ROWS($A$1:A107)-1,9)+1)),"",INDEX('Infraestruturas Tratamento'!$F$37:$N$56,INT((ROWS($A$1:A107)-1)/9)+1,MOD(ROWS($A$1:A107)-1,9)+1))</f>
        <v/>
      </c>
      <c r="R268" s="1" t="str">
        <f>IF(OR('Infraestruturas Tratamento'!$C$59="",'Infraestruturas Tratamento'!$C$59="(máximo 300 carateres)",J268=""),"",'Infraestruturas Tratamento'!$C$59)</f>
        <v/>
      </c>
      <c r="S268" s="1" t="str">
        <f>IF(OR('Infraestruturas Tratamento'!$C$58="",'Infraestruturas Tratamento'!$C$58="(máximo 1000 carateres)",J268=""),"",'Infraestruturas Tratamento'!$C$58)</f>
        <v/>
      </c>
    </row>
    <row r="269" spans="1:19">
      <c r="A269" s="24" t="str">
        <f>IF(I269="","",IF(OR('Identificação da EG'!$B$7=0,'Identificação da EG'!$B$7=""),"",Capa!$C$10))</f>
        <v/>
      </c>
      <c r="B269" s="24" t="str">
        <f>IF(I269="","",IF(OR('Identificação da EG'!$B$7=0,'Identificação da EG'!$B$7=""),"",'Identificação da EG'!$B$7))</f>
        <v/>
      </c>
      <c r="C269" s="24" t="str">
        <f>IF(I269="","",IF(B269="","",VLOOKUP(B269,Auxiliar!$DK$23:$DL$45,2,0)))</f>
        <v/>
      </c>
      <c r="D269" s="24" t="str">
        <f>IF(I269="","",IF(OR('Identificação da EG'!$B$7=0,'Identificação da EG'!$B$7=""),"","Portugal"))</f>
        <v/>
      </c>
      <c r="E269" s="24" t="str">
        <f>IF(I269="","",'Identificação da EG'!$C$7)</f>
        <v/>
      </c>
      <c r="F269" s="24" t="str">
        <f>IF(I269="","",'Identificação da EG'!$E$7)</f>
        <v/>
      </c>
      <c r="G269" s="24" t="str">
        <f t="shared" si="4"/>
        <v/>
      </c>
      <c r="H269" s="24" t="str">
        <f>IF(I269="","",'Identificação da EG'!$D$7)</f>
        <v/>
      </c>
      <c r="I269" s="28" t="str">
        <f>IF(J269="","",'Infraestruturas Tratamento'!$B$31)</f>
        <v/>
      </c>
      <c r="J269" s="1" t="str">
        <v/>
      </c>
      <c r="K269" s="1" t="str">
        <v/>
      </c>
      <c r="L269" s="1" t="str">
        <v/>
      </c>
      <c r="M269" s="1" t="str">
        <v/>
      </c>
      <c r="N269" s="1"/>
      <c r="O269" s="1" t="str">
        <f>IF(Q269="","","Capacidade utilizada")</f>
        <v/>
      </c>
      <c r="P269" s="1" t="str">
        <f>IF(Q269="","","toneladas/ano")</f>
        <v/>
      </c>
      <c r="Q269" s="1" t="str" cm="1">
        <f t="array" ref="Q269">IF(ISBLANK(INDEX('Infraestruturas Tratamento'!$F$37:$N$56,INT((ROWS($A$1:A108)-1)/9)+1,MOD(ROWS($A$1:A108)-1,9)+1)),"",INDEX('Infraestruturas Tratamento'!$F$37:$N$56,INT((ROWS($A$1:A108)-1)/9)+1,MOD(ROWS($A$1:A108)-1,9)+1))</f>
        <v/>
      </c>
      <c r="R269" s="1" t="str">
        <f>IF(OR('Infraestruturas Tratamento'!$C$59="",'Infraestruturas Tratamento'!$C$59="(máximo 300 carateres)",J269=""),"",'Infraestruturas Tratamento'!$C$59)</f>
        <v/>
      </c>
      <c r="S269" s="1" t="str">
        <f>IF(OR('Infraestruturas Tratamento'!$C$58="",'Infraestruturas Tratamento'!$C$58="(máximo 1000 carateres)",J269=""),"",'Infraestruturas Tratamento'!$C$58)</f>
        <v/>
      </c>
    </row>
    <row r="270" spans="1:19">
      <c r="A270" s="24" t="str">
        <f>IF(I270="","",IF(OR('Identificação da EG'!$B$7=0,'Identificação da EG'!$B$7=""),"",Capa!$C$10))</f>
        <v/>
      </c>
      <c r="B270" s="24" t="str">
        <f>IF(I270="","",IF(OR('Identificação da EG'!$B$7=0,'Identificação da EG'!$B$7=""),"",'Identificação da EG'!$B$7))</f>
        <v/>
      </c>
      <c r="C270" s="24" t="str">
        <f>IF(I270="","",IF(B270="","",VLOOKUP(B270,Auxiliar!$DK$23:$DL$45,2,0)))</f>
        <v/>
      </c>
      <c r="D270" s="24" t="str">
        <f>IF(I270="","",IF(OR('Identificação da EG'!$B$7=0,'Identificação da EG'!$B$7=""),"","Portugal"))</f>
        <v/>
      </c>
      <c r="E270" s="24" t="str">
        <f>IF(I270="","",'Identificação da EG'!$C$7)</f>
        <v/>
      </c>
      <c r="F270" s="24" t="str">
        <f>IF(I270="","",'Identificação da EG'!$E$7)</f>
        <v/>
      </c>
      <c r="G270" s="24" t="str">
        <f t="shared" si="4"/>
        <v/>
      </c>
      <c r="H270" s="24" t="str">
        <f>IF(I270="","",'Identificação da EG'!$D$7)</f>
        <v/>
      </c>
      <c r="I270" s="28" t="str">
        <f>IF(J270="","",'Infraestruturas Tratamento'!$B$31)</f>
        <v/>
      </c>
      <c r="J270" s="1" t="str">
        <v/>
      </c>
      <c r="K270" s="1" t="str">
        <v/>
      </c>
      <c r="L270" s="1" t="str">
        <v/>
      </c>
      <c r="M270" s="1" t="str">
        <v/>
      </c>
      <c r="N270" s="1"/>
      <c r="O270" s="1" t="str">
        <f>IF(Q270="","","Capacidade digestor")</f>
        <v/>
      </c>
      <c r="P270" s="1" t="str">
        <f>IF(Q270="","","toneladas/ano")</f>
        <v/>
      </c>
      <c r="Q270" s="1" t="str" cm="1">
        <f t="array" ref="Q270">IF(ISBLANK(INDEX('Infraestruturas Tratamento'!$F$37:$N$56,INT((ROWS($A$1:A109)-1)/9)+1,MOD(ROWS($A$1:A109)-1,9)+1)),"",INDEX('Infraestruturas Tratamento'!$F$37:$N$56,INT((ROWS($A$1:A109)-1)/9)+1,MOD(ROWS($A$1:A109)-1,9)+1))</f>
        <v/>
      </c>
      <c r="R270" s="1" t="str">
        <f>IF(OR('Infraestruturas Tratamento'!$C$59="",'Infraestruturas Tratamento'!$C$59="(máximo 300 carateres)",J270=""),"",'Infraestruturas Tratamento'!$C$59)</f>
        <v/>
      </c>
      <c r="S270" s="1" t="str">
        <f>IF(OR('Infraestruturas Tratamento'!$C$58="",'Infraestruturas Tratamento'!$C$58="(máximo 1000 carateres)",J270=""),"",'Infraestruturas Tratamento'!$C$58)</f>
        <v/>
      </c>
    </row>
    <row r="271" spans="1:19">
      <c r="A271" s="24" t="str">
        <f>IF(I271="","",IF(OR('Identificação da EG'!$B$7=0,'Identificação da EG'!$B$7=""),"",Capa!$C$10))</f>
        <v/>
      </c>
      <c r="B271" s="24" t="str">
        <f>IF(I271="","",IF(OR('Identificação da EG'!$B$7=0,'Identificação da EG'!$B$7=""),"",'Identificação da EG'!$B$7))</f>
        <v/>
      </c>
      <c r="C271" s="24" t="str">
        <f>IF(I271="","",IF(B271="","",VLOOKUP(B271,Auxiliar!$DK$23:$DL$45,2,0)))</f>
        <v/>
      </c>
      <c r="D271" s="24" t="str">
        <f>IF(I271="","",IF(OR('Identificação da EG'!$B$7=0,'Identificação da EG'!$B$7=""),"","Portugal"))</f>
        <v/>
      </c>
      <c r="E271" s="24" t="str">
        <f>IF(I271="","",'Identificação da EG'!$C$7)</f>
        <v/>
      </c>
      <c r="F271" s="24" t="str">
        <f>IF(I271="","",'Identificação da EG'!$E$7)</f>
        <v/>
      </c>
      <c r="G271" s="24" t="str">
        <f t="shared" si="4"/>
        <v/>
      </c>
      <c r="H271" s="24" t="str">
        <f>IF(I271="","",'Identificação da EG'!$D$7)</f>
        <v/>
      </c>
      <c r="I271" s="28" t="str">
        <f>IF(J271="","",'Infraestruturas Tratamento'!$B$31)</f>
        <v/>
      </c>
      <c r="J271" s="1" t="str">
        <v/>
      </c>
      <c r="K271" s="1" t="str">
        <v/>
      </c>
      <c r="L271" s="1" t="str">
        <v/>
      </c>
      <c r="M271" s="1" t="str">
        <v/>
      </c>
      <c r="N271" s="1"/>
      <c r="O271" s="1" t="str">
        <f>IF(Q271="","","Nº de túneis total")</f>
        <v/>
      </c>
      <c r="P271" s="1" t="str">
        <f>IF(Q271="","","nº")</f>
        <v/>
      </c>
      <c r="Q271" s="1" t="str" cm="1">
        <f t="array" ref="Q271">IF(ISBLANK(INDEX('Infraestruturas Tratamento'!$F$37:$N$56,INT((ROWS($A$1:A110)-1)/9)+1,MOD(ROWS($A$1:A110)-1,9)+1)),"",INDEX('Infraestruturas Tratamento'!$F$37:$N$56,INT((ROWS($A$1:A110)-1)/9)+1,MOD(ROWS($A$1:A110)-1,9)+1))</f>
        <v/>
      </c>
      <c r="R271" s="1" t="str">
        <f>IF(OR('Infraestruturas Tratamento'!$C$59="",'Infraestruturas Tratamento'!$C$59="(máximo 300 carateres)",J271=""),"",'Infraestruturas Tratamento'!$C$59)</f>
        <v/>
      </c>
      <c r="S271" s="1" t="str">
        <f>IF(OR('Infraestruturas Tratamento'!$C$58="",'Infraestruturas Tratamento'!$C$58="(máximo 1000 carateres)",J271=""),"",'Infraestruturas Tratamento'!$C$58)</f>
        <v/>
      </c>
    </row>
    <row r="272" spans="1:19">
      <c r="A272" s="24" t="str">
        <f>IF(I272="","",IF(OR('Identificação da EG'!$B$7=0,'Identificação da EG'!$B$7=""),"",Capa!$C$10))</f>
        <v/>
      </c>
      <c r="B272" s="24" t="str">
        <f>IF(I272="","",IF(OR('Identificação da EG'!$B$7=0,'Identificação da EG'!$B$7=""),"",'Identificação da EG'!$B$7))</f>
        <v/>
      </c>
      <c r="C272" s="24" t="str">
        <f>IF(I272="","",IF(B272="","",VLOOKUP(B272,Auxiliar!$DK$23:$DL$45,2,0)))</f>
        <v/>
      </c>
      <c r="D272" s="24" t="str">
        <f>IF(I272="","",IF(OR('Identificação da EG'!$B$7=0,'Identificação da EG'!$B$7=""),"","Portugal"))</f>
        <v/>
      </c>
      <c r="E272" s="24" t="str">
        <f>IF(I272="","",'Identificação da EG'!$C$7)</f>
        <v/>
      </c>
      <c r="F272" s="24" t="str">
        <f>IF(I272="","",'Identificação da EG'!$E$7)</f>
        <v/>
      </c>
      <c r="G272" s="24" t="str">
        <f t="shared" si="4"/>
        <v/>
      </c>
      <c r="H272" s="24" t="str">
        <f>IF(I272="","",'Identificação da EG'!$D$7)</f>
        <v/>
      </c>
      <c r="I272" s="28" t="str">
        <f>IF(J272="","",'Infraestruturas Tratamento'!$B$31)</f>
        <v/>
      </c>
      <c r="J272" s="1" t="str">
        <v/>
      </c>
      <c r="K272" s="1" t="str">
        <v/>
      </c>
      <c r="L272" s="1" t="str">
        <v/>
      </c>
      <c r="M272" s="1" t="str">
        <v/>
      </c>
      <c r="N272" s="1"/>
      <c r="O272" s="1" t="str">
        <f>IF(Q272="","","Nº de túneis em utilização")</f>
        <v/>
      </c>
      <c r="P272" s="1" t="str">
        <f>IF(Q272="","","nº")</f>
        <v/>
      </c>
      <c r="Q272" s="1" t="str" cm="1">
        <f t="array" ref="Q272">IF(ISBLANK(INDEX('Infraestruturas Tratamento'!$F$37:$N$56,INT((ROWS($A$1:A111)-1)/9)+1,MOD(ROWS($A$1:A111)-1,9)+1)),"",INDEX('Infraestruturas Tratamento'!$F$37:$N$56,INT((ROWS($A$1:A111)-1)/9)+1,MOD(ROWS($A$1:A111)-1,9)+1))</f>
        <v/>
      </c>
      <c r="R272" s="1" t="str">
        <f>IF(OR('Infraestruturas Tratamento'!$C$59="",'Infraestruturas Tratamento'!$C$59="(máximo 300 carateres)",J272=""),"",'Infraestruturas Tratamento'!$C$59)</f>
        <v/>
      </c>
      <c r="S272" s="1" t="str">
        <f>IF(OR('Infraestruturas Tratamento'!$C$58="",'Infraestruturas Tratamento'!$C$58="(máximo 1000 carateres)",J272=""),"",'Infraestruturas Tratamento'!$C$58)</f>
        <v/>
      </c>
    </row>
    <row r="273" spans="1:19">
      <c r="A273" s="24" t="str">
        <f>IF(I273="","",IF(OR('Identificação da EG'!$B$7=0,'Identificação da EG'!$B$7=""),"",Capa!$C$10))</f>
        <v/>
      </c>
      <c r="B273" s="24" t="str">
        <f>IF(I273="","",IF(OR('Identificação da EG'!$B$7=0,'Identificação da EG'!$B$7=""),"",'Identificação da EG'!$B$7))</f>
        <v/>
      </c>
      <c r="C273" s="24" t="str">
        <f>IF(I273="","",IF(B273="","",VLOOKUP(B273,Auxiliar!$DK$23:$DL$45,2,0)))</f>
        <v/>
      </c>
      <c r="D273" s="24" t="str">
        <f>IF(I273="","",IF(OR('Identificação da EG'!$B$7=0,'Identificação da EG'!$B$7=""),"","Portugal"))</f>
        <v/>
      </c>
      <c r="E273" s="24" t="str">
        <f>IF(I273="","",'Identificação da EG'!$C$7)</f>
        <v/>
      </c>
      <c r="F273" s="24" t="str">
        <f>IF(I273="","",'Identificação da EG'!$E$7)</f>
        <v/>
      </c>
      <c r="G273" s="24" t="str">
        <f t="shared" si="4"/>
        <v/>
      </c>
      <c r="H273" s="24" t="str">
        <f>IF(I273="","",'Identificação da EG'!$D$7)</f>
        <v/>
      </c>
      <c r="I273" s="28" t="str">
        <f>IF(J273="","",'Infraestruturas Tratamento'!$B$31)</f>
        <v/>
      </c>
      <c r="J273" s="1" t="str">
        <v/>
      </c>
      <c r="K273" s="1" t="str">
        <v/>
      </c>
      <c r="L273" s="1" t="str">
        <v/>
      </c>
      <c r="M273" s="1" t="str">
        <v/>
      </c>
      <c r="N273" s="1"/>
      <c r="O273" s="1" t="str">
        <f>IF(Q273="","","Capacidade total")</f>
        <v/>
      </c>
      <c r="P273" s="1" t="str">
        <f>IF(Q273="","","toneladas/ano")</f>
        <v/>
      </c>
      <c r="Q273" s="1" t="str" cm="1">
        <f t="array" ref="Q273">IF(ISBLANK(INDEX('Infraestruturas Tratamento'!$F$37:$N$56,INT((ROWS($A$1:A112)-1)/9)+1,MOD(ROWS($A$1:A112)-1,9)+1)),"",INDEX('Infraestruturas Tratamento'!$F$37:$N$56,INT((ROWS($A$1:A112)-1)/9)+1,MOD(ROWS($A$1:A112)-1,9)+1))</f>
        <v/>
      </c>
      <c r="R273" s="1" t="str">
        <f>IF(OR('Infraestruturas Tratamento'!$C$59="",'Infraestruturas Tratamento'!$C$59="(máximo 300 carateres)",J273=""),"",'Infraestruturas Tratamento'!$C$59)</f>
        <v/>
      </c>
      <c r="S273" s="1" t="str">
        <f>IF(OR('Infraestruturas Tratamento'!$C$58="",'Infraestruturas Tratamento'!$C$58="(máximo 1000 carateres)",J273=""),"",'Infraestruturas Tratamento'!$C$58)</f>
        <v/>
      </c>
    </row>
    <row r="274" spans="1:19">
      <c r="A274" s="24" t="str">
        <f>IF(I274="","",IF(OR('Identificação da EG'!$B$7=0,'Identificação da EG'!$B$7=""),"",Capa!$C$10))</f>
        <v/>
      </c>
      <c r="B274" s="24" t="str">
        <f>IF(I274="","",IF(OR('Identificação da EG'!$B$7=0,'Identificação da EG'!$B$7=""),"",'Identificação da EG'!$B$7))</f>
        <v/>
      </c>
      <c r="C274" s="24" t="str">
        <f>IF(I274="","",IF(B274="","",VLOOKUP(B274,Auxiliar!$DK$23:$DL$45,2,0)))</f>
        <v/>
      </c>
      <c r="D274" s="24" t="str">
        <f>IF(I274="","",IF(OR('Identificação da EG'!$B$7=0,'Identificação da EG'!$B$7=""),"","Portugal"))</f>
        <v/>
      </c>
      <c r="E274" s="24" t="str">
        <f>IF(I274="","",'Identificação da EG'!$C$7)</f>
        <v/>
      </c>
      <c r="F274" s="24" t="str">
        <f>IF(I274="","",'Identificação da EG'!$E$7)</f>
        <v/>
      </c>
      <c r="G274" s="24" t="str">
        <f t="shared" si="4"/>
        <v/>
      </c>
      <c r="H274" s="24" t="str">
        <f>IF(I274="","",'Identificação da EG'!$D$7)</f>
        <v/>
      </c>
      <c r="I274" s="28" t="str">
        <f>IF(J274="","",'Infraestruturas Tratamento'!$B$31)</f>
        <v/>
      </c>
      <c r="J274" s="1" t="str">
        <v/>
      </c>
      <c r="K274" s="1" t="str">
        <v/>
      </c>
      <c r="L274" s="1" t="str">
        <v/>
      </c>
      <c r="M274" s="1" t="str">
        <v/>
      </c>
      <c r="N274" s="1"/>
      <c r="O274" s="1" t="str">
        <f>IF(Q274="","","Capacidade utilizada")</f>
        <v/>
      </c>
      <c r="P274" s="1" t="str">
        <f>IF(Q274="","","toneladas/ano")</f>
        <v/>
      </c>
      <c r="Q274" s="1" t="str" cm="1">
        <f t="array" ref="Q274">IF(ISBLANK(INDEX('Infraestruturas Tratamento'!$F$37:$N$56,INT((ROWS($A$1:A113)-1)/9)+1,MOD(ROWS($A$1:A113)-1,9)+1)),"",INDEX('Infraestruturas Tratamento'!$F$37:$N$56,INT((ROWS($A$1:A113)-1)/9)+1,MOD(ROWS($A$1:A113)-1,9)+1))</f>
        <v/>
      </c>
      <c r="R274" s="1" t="str">
        <f>IF(OR('Infraestruturas Tratamento'!$C$59="",'Infraestruturas Tratamento'!$C$59="(máximo 300 carateres)",J274=""),"",'Infraestruturas Tratamento'!$C$59)</f>
        <v/>
      </c>
      <c r="S274" s="1" t="str">
        <f>IF(OR('Infraestruturas Tratamento'!$C$58="",'Infraestruturas Tratamento'!$C$58="(máximo 1000 carateres)",J274=""),"",'Infraestruturas Tratamento'!$C$58)</f>
        <v/>
      </c>
    </row>
    <row r="275" spans="1:19">
      <c r="A275" s="24" t="str">
        <f>IF(I275="","",IF(OR('Identificação da EG'!$B$7=0,'Identificação da EG'!$B$7=""),"",Capa!$C$10))</f>
        <v/>
      </c>
      <c r="B275" s="24" t="str">
        <f>IF(I275="","",IF(OR('Identificação da EG'!$B$7=0,'Identificação da EG'!$B$7=""),"",'Identificação da EG'!$B$7))</f>
        <v/>
      </c>
      <c r="C275" s="24" t="str">
        <f>IF(I275="","",IF(B275="","",VLOOKUP(B275,Auxiliar!$DK$23:$DL$45,2,0)))</f>
        <v/>
      </c>
      <c r="D275" s="24" t="str">
        <f>IF(I275="","",IF(OR('Identificação da EG'!$B$7=0,'Identificação da EG'!$B$7=""),"","Portugal"))</f>
        <v/>
      </c>
      <c r="E275" s="24" t="str">
        <f>IF(I275="","",'Identificação da EG'!$C$7)</f>
        <v/>
      </c>
      <c r="F275" s="24" t="str">
        <f>IF(I275="","",'Identificação da EG'!$E$7)</f>
        <v/>
      </c>
      <c r="G275" s="24" t="str">
        <f t="shared" si="4"/>
        <v/>
      </c>
      <c r="H275" s="24" t="str">
        <f>IF(I275="","",'Identificação da EG'!$D$7)</f>
        <v/>
      </c>
      <c r="I275" s="28" t="str">
        <f>IF(J275="","",'Infraestruturas Tratamento'!$B$31)</f>
        <v/>
      </c>
      <c r="J275" s="1" t="str">
        <v/>
      </c>
      <c r="K275" s="1" t="str">
        <v/>
      </c>
      <c r="L275" s="1" t="str">
        <v/>
      </c>
      <c r="M275" s="1" t="str">
        <v/>
      </c>
      <c r="N275" s="1"/>
      <c r="O275" s="1" t="str">
        <f>IF(Q275="","","Área total do parque")</f>
        <v/>
      </c>
      <c r="P275" s="1" t="str">
        <f>IF(Q275="","","m2")</f>
        <v/>
      </c>
      <c r="Q275" s="1" t="str" cm="1">
        <f t="array" ref="Q275">IF(ISBLANK(INDEX('Infraestruturas Tratamento'!$F$37:$N$56,INT((ROWS($A$1:A114)-1)/9)+1,MOD(ROWS($A$1:A114)-1,9)+1)),"",INDEX('Infraestruturas Tratamento'!$F$37:$N$56,INT((ROWS($A$1:A114)-1)/9)+1,MOD(ROWS($A$1:A114)-1,9)+1))</f>
        <v/>
      </c>
      <c r="R275" s="1" t="str">
        <f>IF(OR('Infraestruturas Tratamento'!$C$59="",'Infraestruturas Tratamento'!$C$59="(máximo 300 carateres)",J275=""),"",'Infraestruturas Tratamento'!$C$59)</f>
        <v/>
      </c>
      <c r="S275" s="1" t="str">
        <f>IF(OR('Infraestruturas Tratamento'!$C$58="",'Infraestruturas Tratamento'!$C$58="(máximo 1000 carateres)",J275=""),"",'Infraestruturas Tratamento'!$C$58)</f>
        <v/>
      </c>
    </row>
    <row r="276" spans="1:19">
      <c r="A276" s="24" t="str">
        <f>IF(I276="","",IF(OR('Identificação da EG'!$B$7=0,'Identificação da EG'!$B$7=""),"",Capa!$C$10))</f>
        <v/>
      </c>
      <c r="B276" s="24" t="str">
        <f>IF(I276="","",IF(OR('Identificação da EG'!$B$7=0,'Identificação da EG'!$B$7=""),"",'Identificação da EG'!$B$7))</f>
        <v/>
      </c>
      <c r="C276" s="24" t="str">
        <f>IF(I276="","",IF(B276="","",VLOOKUP(B276,Auxiliar!$DK$23:$DL$45,2,0)))</f>
        <v/>
      </c>
      <c r="D276" s="24" t="str">
        <f>IF(I276="","",IF(OR('Identificação da EG'!$B$7=0,'Identificação da EG'!$B$7=""),"","Portugal"))</f>
        <v/>
      </c>
      <c r="E276" s="24" t="str">
        <f>IF(I276="","",'Identificação da EG'!$C$7)</f>
        <v/>
      </c>
      <c r="F276" s="24" t="str">
        <f>IF(I276="","",'Identificação da EG'!$E$7)</f>
        <v/>
      </c>
      <c r="G276" s="24" t="str">
        <f t="shared" si="4"/>
        <v/>
      </c>
      <c r="H276" s="24" t="str">
        <f>IF(I276="","",'Identificação da EG'!$D$7)</f>
        <v/>
      </c>
      <c r="I276" s="28" t="str">
        <f>IF(J276="","",'Infraestruturas Tratamento'!$B$31)</f>
        <v/>
      </c>
      <c r="J276" s="1" t="str">
        <v/>
      </c>
      <c r="K276" s="1" t="str">
        <v/>
      </c>
      <c r="L276" s="1" t="str">
        <v/>
      </c>
      <c r="M276" s="1" t="str">
        <v/>
      </c>
      <c r="N276" s="1"/>
      <c r="O276" s="1" t="str">
        <f>IF(Q276="","","Área do parque em utilização")</f>
        <v/>
      </c>
      <c r="P276" s="1" t="str">
        <f>IF(Q276="","","m2")</f>
        <v/>
      </c>
      <c r="Q276" s="1" t="str" cm="1">
        <f t="array" ref="Q276">IF(ISBLANK(INDEX('Infraestruturas Tratamento'!$F$37:$N$56,INT((ROWS($A$1:A115)-1)/9)+1,MOD(ROWS($A$1:A115)-1,9)+1)),"",INDEX('Infraestruturas Tratamento'!$F$37:$N$56,INT((ROWS($A$1:A115)-1)/9)+1,MOD(ROWS($A$1:A115)-1,9)+1))</f>
        <v/>
      </c>
      <c r="R276" s="1" t="str">
        <f>IF(OR('Infraestruturas Tratamento'!$C$59="",'Infraestruturas Tratamento'!$C$59="(máximo 300 carateres)",J276=""),"",'Infraestruturas Tratamento'!$C$59)</f>
        <v/>
      </c>
      <c r="S276" s="1" t="str">
        <f>IF(OR('Infraestruturas Tratamento'!$C$58="",'Infraestruturas Tratamento'!$C$58="(máximo 1000 carateres)",J276=""),"",'Infraestruturas Tratamento'!$C$58)</f>
        <v/>
      </c>
    </row>
    <row r="277" spans="1:19">
      <c r="A277" s="24" t="str">
        <f>IF(I277="","",IF(OR('Identificação da EG'!$B$7=0,'Identificação da EG'!$B$7=""),"",Capa!$C$10))</f>
        <v/>
      </c>
      <c r="B277" s="24" t="str">
        <f>IF(I277="","",IF(OR('Identificação da EG'!$B$7=0,'Identificação da EG'!$B$7=""),"",'Identificação da EG'!$B$7))</f>
        <v/>
      </c>
      <c r="C277" s="24" t="str">
        <f>IF(I277="","",IF(B277="","",VLOOKUP(B277,Auxiliar!$DK$23:$DL$45,2,0)))</f>
        <v/>
      </c>
      <c r="D277" s="24" t="str">
        <f>IF(I277="","",IF(OR('Identificação da EG'!$B$7=0,'Identificação da EG'!$B$7=""),"","Portugal"))</f>
        <v/>
      </c>
      <c r="E277" s="24" t="str">
        <f>IF(I277="","",'Identificação da EG'!$C$7)</f>
        <v/>
      </c>
      <c r="F277" s="24" t="str">
        <f>IF(I277="","",'Identificação da EG'!$E$7)</f>
        <v/>
      </c>
      <c r="G277" s="24" t="str">
        <f t="shared" si="4"/>
        <v/>
      </c>
      <c r="H277" s="24" t="str">
        <f>IF(I277="","",'Identificação da EG'!$D$7)</f>
        <v/>
      </c>
      <c r="I277" s="28" t="str">
        <f>IF(J277="","",'Infraestruturas Tratamento'!$B$31)</f>
        <v/>
      </c>
      <c r="J277" s="1" t="str">
        <v/>
      </c>
      <c r="K277" s="1" t="str">
        <v/>
      </c>
      <c r="L277" s="1" t="str">
        <v/>
      </c>
      <c r="M277" s="1" t="str">
        <v/>
      </c>
      <c r="N277" s="1"/>
      <c r="O277" s="1" t="str">
        <f>IF(Q277="","","Capacidade total")</f>
        <v/>
      </c>
      <c r="P277" s="1" t="str">
        <f>IF(Q277="","","toneladas/ano")</f>
        <v/>
      </c>
      <c r="Q277" s="1" t="str" cm="1">
        <f t="array" ref="Q277">IF(ISBLANK(INDEX('Infraestruturas Tratamento'!$F$37:$N$56,INT((ROWS($A$1:A116)-1)/9)+1,MOD(ROWS($A$1:A116)-1,9)+1)),"",INDEX('Infraestruturas Tratamento'!$F$37:$N$56,INT((ROWS($A$1:A116)-1)/9)+1,MOD(ROWS($A$1:A116)-1,9)+1))</f>
        <v/>
      </c>
      <c r="R277" s="1" t="str">
        <f>IF(OR('Infraestruturas Tratamento'!$C$59="",'Infraestruturas Tratamento'!$C$59="(máximo 300 carateres)",J277=""),"",'Infraestruturas Tratamento'!$C$59)</f>
        <v/>
      </c>
      <c r="S277" s="1" t="str">
        <f>IF(OR('Infraestruturas Tratamento'!$C$58="",'Infraestruturas Tratamento'!$C$58="(máximo 1000 carateres)",J277=""),"",'Infraestruturas Tratamento'!$C$58)</f>
        <v/>
      </c>
    </row>
    <row r="278" spans="1:19">
      <c r="A278" s="24" t="str">
        <f>IF(I278="","",IF(OR('Identificação da EG'!$B$7=0,'Identificação da EG'!$B$7=""),"",Capa!$C$10))</f>
        <v/>
      </c>
      <c r="B278" s="24" t="str">
        <f>IF(I278="","",IF(OR('Identificação da EG'!$B$7=0,'Identificação da EG'!$B$7=""),"",'Identificação da EG'!$B$7))</f>
        <v/>
      </c>
      <c r="C278" s="24" t="str">
        <f>IF(I278="","",IF(B278="","",VLOOKUP(B278,Auxiliar!$DK$23:$DL$45,2,0)))</f>
        <v/>
      </c>
      <c r="D278" s="24" t="str">
        <f>IF(I278="","",IF(OR('Identificação da EG'!$B$7=0,'Identificação da EG'!$B$7=""),"","Portugal"))</f>
        <v/>
      </c>
      <c r="E278" s="24" t="str">
        <f>IF(I278="","",'Identificação da EG'!$C$7)</f>
        <v/>
      </c>
      <c r="F278" s="24" t="str">
        <f>IF(I278="","",'Identificação da EG'!$E$7)</f>
        <v/>
      </c>
      <c r="G278" s="24" t="str">
        <f t="shared" si="4"/>
        <v/>
      </c>
      <c r="H278" s="24" t="str">
        <f>IF(I278="","",'Identificação da EG'!$D$7)</f>
        <v/>
      </c>
      <c r="I278" s="28" t="str">
        <f>IF(J278="","",'Infraestruturas Tratamento'!$B$31)</f>
        <v/>
      </c>
      <c r="J278" s="1" t="str">
        <v/>
      </c>
      <c r="K278" s="1" t="str">
        <v/>
      </c>
      <c r="L278" s="1" t="str">
        <v/>
      </c>
      <c r="M278" s="1" t="str">
        <v/>
      </c>
      <c r="N278" s="1"/>
      <c r="O278" s="1" t="str">
        <f>IF(Q278="","","Capacidade utilizada")</f>
        <v/>
      </c>
      <c r="P278" s="1" t="str">
        <f>IF(Q278="","","toneladas/ano")</f>
        <v/>
      </c>
      <c r="Q278" s="1" t="str" cm="1">
        <f t="array" ref="Q278">IF(ISBLANK(INDEX('Infraestruturas Tratamento'!$F$37:$N$56,INT((ROWS($A$1:A117)-1)/9)+1,MOD(ROWS($A$1:A117)-1,9)+1)),"",INDEX('Infraestruturas Tratamento'!$F$37:$N$56,INT((ROWS($A$1:A117)-1)/9)+1,MOD(ROWS($A$1:A117)-1,9)+1))</f>
        <v/>
      </c>
      <c r="R278" s="1" t="str">
        <f>IF(OR('Infraestruturas Tratamento'!$C$59="",'Infraestruturas Tratamento'!$C$59="(máximo 300 carateres)",J278=""),"",'Infraestruturas Tratamento'!$C$59)</f>
        <v/>
      </c>
      <c r="S278" s="1" t="str">
        <f>IF(OR('Infraestruturas Tratamento'!$C$58="",'Infraestruturas Tratamento'!$C$58="(máximo 1000 carateres)",J278=""),"",'Infraestruturas Tratamento'!$C$58)</f>
        <v/>
      </c>
    </row>
    <row r="279" spans="1:19">
      <c r="A279" s="24" t="str">
        <f>IF(I279="","",IF(OR('Identificação da EG'!$B$7=0,'Identificação da EG'!$B$7=""),"",Capa!$C$10))</f>
        <v/>
      </c>
      <c r="B279" s="24" t="str">
        <f>IF(I279="","",IF(OR('Identificação da EG'!$B$7=0,'Identificação da EG'!$B$7=""),"",'Identificação da EG'!$B$7))</f>
        <v/>
      </c>
      <c r="C279" s="24" t="str">
        <f>IF(I279="","",IF(B279="","",VLOOKUP(B279,Auxiliar!$DK$23:$DL$45,2,0)))</f>
        <v/>
      </c>
      <c r="D279" s="24" t="str">
        <f>IF(I279="","",IF(OR('Identificação da EG'!$B$7=0,'Identificação da EG'!$B$7=""),"","Portugal"))</f>
        <v/>
      </c>
      <c r="E279" s="24" t="str">
        <f>IF(I279="","",'Identificação da EG'!$C$7)</f>
        <v/>
      </c>
      <c r="F279" s="24" t="str">
        <f>IF(I279="","",'Identificação da EG'!$E$7)</f>
        <v/>
      </c>
      <c r="G279" s="24" t="str">
        <f t="shared" si="4"/>
        <v/>
      </c>
      <c r="H279" s="24" t="str">
        <f>IF(I279="","",'Identificação da EG'!$D$7)</f>
        <v/>
      </c>
      <c r="I279" s="28" t="str">
        <f>IF(J279="","",'Infraestruturas Tratamento'!$B$31)</f>
        <v/>
      </c>
      <c r="J279" s="1" t="str">
        <v/>
      </c>
      <c r="K279" s="1" t="str">
        <v/>
      </c>
      <c r="L279" s="1" t="str">
        <v/>
      </c>
      <c r="M279" s="1" t="str">
        <v/>
      </c>
      <c r="N279" s="1"/>
      <c r="O279" s="1" t="str">
        <f>IF(Q279="","","Capacidade digestor")</f>
        <v/>
      </c>
      <c r="P279" s="1" t="str">
        <f>IF(Q279="","","toneladas/ano")</f>
        <v/>
      </c>
      <c r="Q279" s="1" t="str" cm="1">
        <f t="array" ref="Q279">IF(ISBLANK(INDEX('Infraestruturas Tratamento'!$F$37:$N$56,INT((ROWS($A$1:A118)-1)/9)+1,MOD(ROWS($A$1:A118)-1,9)+1)),"",INDEX('Infraestruturas Tratamento'!$F$37:$N$56,INT((ROWS($A$1:A118)-1)/9)+1,MOD(ROWS($A$1:A118)-1,9)+1))</f>
        <v/>
      </c>
      <c r="R279" s="1" t="str">
        <f>IF(OR('Infraestruturas Tratamento'!$C$59="",'Infraestruturas Tratamento'!$C$59="(máximo 300 carateres)",J279=""),"",'Infraestruturas Tratamento'!$C$59)</f>
        <v/>
      </c>
      <c r="S279" s="1" t="str">
        <f>IF(OR('Infraestruturas Tratamento'!$C$58="",'Infraestruturas Tratamento'!$C$58="(máximo 1000 carateres)",J279=""),"",'Infraestruturas Tratamento'!$C$58)</f>
        <v/>
      </c>
    </row>
    <row r="280" spans="1:19">
      <c r="A280" s="24" t="str">
        <f>IF(I280="","",IF(OR('Identificação da EG'!$B$7=0,'Identificação da EG'!$B$7=""),"",Capa!$C$10))</f>
        <v/>
      </c>
      <c r="B280" s="24" t="str">
        <f>IF(I280="","",IF(OR('Identificação da EG'!$B$7=0,'Identificação da EG'!$B$7=""),"",'Identificação da EG'!$B$7))</f>
        <v/>
      </c>
      <c r="C280" s="24" t="str">
        <f>IF(I280="","",IF(B280="","",VLOOKUP(B280,Auxiliar!$DK$23:$DL$45,2,0)))</f>
        <v/>
      </c>
      <c r="D280" s="24" t="str">
        <f>IF(I280="","",IF(OR('Identificação da EG'!$B$7=0,'Identificação da EG'!$B$7=""),"","Portugal"))</f>
        <v/>
      </c>
      <c r="E280" s="24" t="str">
        <f>IF(I280="","",'Identificação da EG'!$C$7)</f>
        <v/>
      </c>
      <c r="F280" s="24" t="str">
        <f>IF(I280="","",'Identificação da EG'!$E$7)</f>
        <v/>
      </c>
      <c r="G280" s="24" t="str">
        <f t="shared" si="4"/>
        <v/>
      </c>
      <c r="H280" s="24" t="str">
        <f>IF(I280="","",'Identificação da EG'!$D$7)</f>
        <v/>
      </c>
      <c r="I280" s="28" t="str">
        <f>IF(J280="","",'Infraestruturas Tratamento'!$B$31)</f>
        <v/>
      </c>
      <c r="J280" s="1" t="str">
        <v/>
      </c>
      <c r="K280" s="1" t="str">
        <v/>
      </c>
      <c r="L280" s="1" t="str">
        <v/>
      </c>
      <c r="M280" s="1" t="str">
        <v/>
      </c>
      <c r="N280" s="1"/>
      <c r="O280" s="1" t="str">
        <f>IF(Q280="","","Nº de túneis total")</f>
        <v/>
      </c>
      <c r="P280" s="1" t="str">
        <f>IF(Q280="","","nº")</f>
        <v/>
      </c>
      <c r="Q280" s="1" t="str" cm="1">
        <f t="array" ref="Q280">IF(ISBLANK(INDEX('Infraestruturas Tratamento'!$F$37:$N$56,INT((ROWS($A$1:A119)-1)/9)+1,MOD(ROWS($A$1:A119)-1,9)+1)),"",INDEX('Infraestruturas Tratamento'!$F$37:$N$56,INT((ROWS($A$1:A119)-1)/9)+1,MOD(ROWS($A$1:A119)-1,9)+1))</f>
        <v/>
      </c>
      <c r="R280" s="1" t="str">
        <f>IF(OR('Infraestruturas Tratamento'!$C$59="",'Infraestruturas Tratamento'!$C$59="(máximo 300 carateres)",J280=""),"",'Infraestruturas Tratamento'!$C$59)</f>
        <v/>
      </c>
      <c r="S280" s="1" t="str">
        <f>IF(OR('Infraestruturas Tratamento'!$C$58="",'Infraestruturas Tratamento'!$C$58="(máximo 1000 carateres)",J280=""),"",'Infraestruturas Tratamento'!$C$58)</f>
        <v/>
      </c>
    </row>
    <row r="281" spans="1:19">
      <c r="A281" s="24" t="str">
        <f>IF(I281="","",IF(OR('Identificação da EG'!$B$7=0,'Identificação da EG'!$B$7=""),"",Capa!$C$10))</f>
        <v/>
      </c>
      <c r="B281" s="24" t="str">
        <f>IF(I281="","",IF(OR('Identificação da EG'!$B$7=0,'Identificação da EG'!$B$7=""),"",'Identificação da EG'!$B$7))</f>
        <v/>
      </c>
      <c r="C281" s="24" t="str">
        <f>IF(I281="","",IF(B281="","",VLOOKUP(B281,Auxiliar!$DK$23:$DL$45,2,0)))</f>
        <v/>
      </c>
      <c r="D281" s="24" t="str">
        <f>IF(I281="","",IF(OR('Identificação da EG'!$B$7=0,'Identificação da EG'!$B$7=""),"","Portugal"))</f>
        <v/>
      </c>
      <c r="E281" s="24" t="str">
        <f>IF(I281="","",'Identificação da EG'!$C$7)</f>
        <v/>
      </c>
      <c r="F281" s="24" t="str">
        <f>IF(I281="","",'Identificação da EG'!$E$7)</f>
        <v/>
      </c>
      <c r="G281" s="24" t="str">
        <f t="shared" si="4"/>
        <v/>
      </c>
      <c r="H281" s="24" t="str">
        <f>IF(I281="","",'Identificação da EG'!$D$7)</f>
        <v/>
      </c>
      <c r="I281" s="28" t="str">
        <f>IF(J281="","",'Infraestruturas Tratamento'!$B$31)</f>
        <v/>
      </c>
      <c r="J281" s="1" t="str">
        <v/>
      </c>
      <c r="K281" s="1" t="str">
        <v/>
      </c>
      <c r="L281" s="1" t="str">
        <v/>
      </c>
      <c r="M281" s="1" t="str">
        <v/>
      </c>
      <c r="N281" s="1"/>
      <c r="O281" s="1" t="str">
        <f>IF(Q281="","","Nº de túneis em utilização")</f>
        <v/>
      </c>
      <c r="P281" s="1" t="str">
        <f>IF(Q281="","","nº")</f>
        <v/>
      </c>
      <c r="Q281" s="1" t="str" cm="1">
        <f t="array" ref="Q281">IF(ISBLANK(INDEX('Infraestruturas Tratamento'!$F$37:$N$56,INT((ROWS($A$1:A120)-1)/9)+1,MOD(ROWS($A$1:A120)-1,9)+1)),"",INDEX('Infraestruturas Tratamento'!$F$37:$N$56,INT((ROWS($A$1:A120)-1)/9)+1,MOD(ROWS($A$1:A120)-1,9)+1))</f>
        <v/>
      </c>
      <c r="R281" s="1" t="str">
        <f>IF(OR('Infraestruturas Tratamento'!$C$59="",'Infraestruturas Tratamento'!$C$59="(máximo 300 carateres)",J281=""),"",'Infraestruturas Tratamento'!$C$59)</f>
        <v/>
      </c>
      <c r="S281" s="1" t="str">
        <f>IF(OR('Infraestruturas Tratamento'!$C$58="",'Infraestruturas Tratamento'!$C$58="(máximo 1000 carateres)",J281=""),"",'Infraestruturas Tratamento'!$C$58)</f>
        <v/>
      </c>
    </row>
    <row r="282" spans="1:19">
      <c r="A282" s="24" t="str">
        <f>IF(I282="","",IF(OR('Identificação da EG'!$B$7=0,'Identificação da EG'!$B$7=""),"",Capa!$C$10))</f>
        <v/>
      </c>
      <c r="B282" s="24" t="str">
        <f>IF(I282="","",IF(OR('Identificação da EG'!$B$7=0,'Identificação da EG'!$B$7=""),"",'Identificação da EG'!$B$7))</f>
        <v/>
      </c>
      <c r="C282" s="24" t="str">
        <f>IF(I282="","",IF(B282="","",VLOOKUP(B282,Auxiliar!$DK$23:$DL$45,2,0)))</f>
        <v/>
      </c>
      <c r="D282" s="24" t="str">
        <f>IF(I282="","",IF(OR('Identificação da EG'!$B$7=0,'Identificação da EG'!$B$7=""),"","Portugal"))</f>
        <v/>
      </c>
      <c r="E282" s="24" t="str">
        <f>IF(I282="","",'Identificação da EG'!$C$7)</f>
        <v/>
      </c>
      <c r="F282" s="24" t="str">
        <f>IF(I282="","",'Identificação da EG'!$E$7)</f>
        <v/>
      </c>
      <c r="G282" s="24" t="str">
        <f t="shared" si="4"/>
        <v/>
      </c>
      <c r="H282" s="24" t="str">
        <f>IF(I282="","",'Identificação da EG'!$D$7)</f>
        <v/>
      </c>
      <c r="I282" s="28" t="str">
        <f>IF(J282="","",'Infraestruturas Tratamento'!$B$31)</f>
        <v/>
      </c>
      <c r="J282" s="1" t="str">
        <v/>
      </c>
      <c r="K282" s="1" t="str">
        <v/>
      </c>
      <c r="L282" s="1" t="str">
        <v/>
      </c>
      <c r="M282" s="1" t="str">
        <v/>
      </c>
      <c r="N282" s="1"/>
      <c r="O282" s="1" t="str">
        <f>IF(Q282="","","Capacidade total")</f>
        <v/>
      </c>
      <c r="P282" s="1" t="str">
        <f>IF(Q282="","","toneladas/ano")</f>
        <v/>
      </c>
      <c r="Q282" s="1" t="str" cm="1">
        <f t="array" ref="Q282">IF(ISBLANK(INDEX('Infraestruturas Tratamento'!$F$37:$N$56,INT((ROWS($A$1:A121)-1)/9)+1,MOD(ROWS($A$1:A121)-1,9)+1)),"",INDEX('Infraestruturas Tratamento'!$F$37:$N$56,INT((ROWS($A$1:A121)-1)/9)+1,MOD(ROWS($A$1:A121)-1,9)+1))</f>
        <v/>
      </c>
      <c r="R282" s="1" t="str">
        <f>IF(OR('Infraestruturas Tratamento'!$C$59="",'Infraestruturas Tratamento'!$C$59="(máximo 300 carateres)",J282=""),"",'Infraestruturas Tratamento'!$C$59)</f>
        <v/>
      </c>
      <c r="S282" s="1" t="str">
        <f>IF(OR('Infraestruturas Tratamento'!$C$58="",'Infraestruturas Tratamento'!$C$58="(máximo 1000 carateres)",J282=""),"",'Infraestruturas Tratamento'!$C$58)</f>
        <v/>
      </c>
    </row>
    <row r="283" spans="1:19">
      <c r="A283" s="24" t="str">
        <f>IF(I283="","",IF(OR('Identificação da EG'!$B$7=0,'Identificação da EG'!$B$7=""),"",Capa!$C$10))</f>
        <v/>
      </c>
      <c r="B283" s="24" t="str">
        <f>IF(I283="","",IF(OR('Identificação da EG'!$B$7=0,'Identificação da EG'!$B$7=""),"",'Identificação da EG'!$B$7))</f>
        <v/>
      </c>
      <c r="C283" s="24" t="str">
        <f>IF(I283="","",IF(B283="","",VLOOKUP(B283,Auxiliar!$DK$23:$DL$45,2,0)))</f>
        <v/>
      </c>
      <c r="D283" s="24" t="str">
        <f>IF(I283="","",IF(OR('Identificação da EG'!$B$7=0,'Identificação da EG'!$B$7=""),"","Portugal"))</f>
        <v/>
      </c>
      <c r="E283" s="24" t="str">
        <f>IF(I283="","",'Identificação da EG'!$C$7)</f>
        <v/>
      </c>
      <c r="F283" s="24" t="str">
        <f>IF(I283="","",'Identificação da EG'!$E$7)</f>
        <v/>
      </c>
      <c r="G283" s="24" t="str">
        <f t="shared" si="4"/>
        <v/>
      </c>
      <c r="H283" s="24" t="str">
        <f>IF(I283="","",'Identificação da EG'!$D$7)</f>
        <v/>
      </c>
      <c r="I283" s="28" t="str">
        <f>IF(J283="","",'Infraestruturas Tratamento'!$B$31)</f>
        <v/>
      </c>
      <c r="J283" s="1" t="str">
        <v/>
      </c>
      <c r="K283" s="1" t="str">
        <v/>
      </c>
      <c r="L283" s="1" t="str">
        <v/>
      </c>
      <c r="M283" s="1" t="str">
        <v/>
      </c>
      <c r="N283" s="1"/>
      <c r="O283" s="1" t="str">
        <f>IF(Q283="","","Capacidade utilizada")</f>
        <v/>
      </c>
      <c r="P283" s="1" t="str">
        <f>IF(Q283="","","toneladas/ano")</f>
        <v/>
      </c>
      <c r="Q283" s="1" t="str" cm="1">
        <f t="array" ref="Q283">IF(ISBLANK(INDEX('Infraestruturas Tratamento'!$F$37:$N$56,INT((ROWS($A$1:A122)-1)/9)+1,MOD(ROWS($A$1:A122)-1,9)+1)),"",INDEX('Infraestruturas Tratamento'!$F$37:$N$56,INT((ROWS($A$1:A122)-1)/9)+1,MOD(ROWS($A$1:A122)-1,9)+1))</f>
        <v/>
      </c>
      <c r="R283" s="1" t="str">
        <f>IF(OR('Infraestruturas Tratamento'!$C$59="",'Infraestruturas Tratamento'!$C$59="(máximo 300 carateres)",J283=""),"",'Infraestruturas Tratamento'!$C$59)</f>
        <v/>
      </c>
      <c r="S283" s="1" t="str">
        <f>IF(OR('Infraestruturas Tratamento'!$C$58="",'Infraestruturas Tratamento'!$C$58="(máximo 1000 carateres)",J283=""),"",'Infraestruturas Tratamento'!$C$58)</f>
        <v/>
      </c>
    </row>
    <row r="284" spans="1:19">
      <c r="A284" s="24" t="str">
        <f>IF(I284="","",IF(OR('Identificação da EG'!$B$7=0,'Identificação da EG'!$B$7=""),"",Capa!$C$10))</f>
        <v/>
      </c>
      <c r="B284" s="24" t="str">
        <f>IF(I284="","",IF(OR('Identificação da EG'!$B$7=0,'Identificação da EG'!$B$7=""),"",'Identificação da EG'!$B$7))</f>
        <v/>
      </c>
      <c r="C284" s="24" t="str">
        <f>IF(I284="","",IF(B284="","",VLOOKUP(B284,Auxiliar!$DK$23:$DL$45,2,0)))</f>
        <v/>
      </c>
      <c r="D284" s="24" t="str">
        <f>IF(I284="","",IF(OR('Identificação da EG'!$B$7=0,'Identificação da EG'!$B$7=""),"","Portugal"))</f>
        <v/>
      </c>
      <c r="E284" s="24" t="str">
        <f>IF(I284="","",'Identificação da EG'!$C$7)</f>
        <v/>
      </c>
      <c r="F284" s="24" t="str">
        <f>IF(I284="","",'Identificação da EG'!$E$7)</f>
        <v/>
      </c>
      <c r="G284" s="24" t="str">
        <f t="shared" si="4"/>
        <v/>
      </c>
      <c r="H284" s="24" t="str">
        <f>IF(I284="","",'Identificação da EG'!$D$7)</f>
        <v/>
      </c>
      <c r="I284" s="28" t="str">
        <f>IF(J284="","",'Infraestruturas Tratamento'!$B$31)</f>
        <v/>
      </c>
      <c r="J284" s="1" t="str">
        <v/>
      </c>
      <c r="K284" s="1" t="str">
        <v/>
      </c>
      <c r="L284" s="1" t="str">
        <v/>
      </c>
      <c r="M284" s="1" t="str">
        <v/>
      </c>
      <c r="N284" s="1"/>
      <c r="O284" s="1" t="str">
        <f>IF(Q284="","","Área total do parque")</f>
        <v/>
      </c>
      <c r="P284" s="1" t="str">
        <f>IF(Q284="","","m2")</f>
        <v/>
      </c>
      <c r="Q284" s="1" t="str" cm="1">
        <f t="array" ref="Q284">IF(ISBLANK(INDEX('Infraestruturas Tratamento'!$F$37:$N$56,INT((ROWS($A$1:A123)-1)/9)+1,MOD(ROWS($A$1:A123)-1,9)+1)),"",INDEX('Infraestruturas Tratamento'!$F$37:$N$56,INT((ROWS($A$1:A123)-1)/9)+1,MOD(ROWS($A$1:A123)-1,9)+1))</f>
        <v/>
      </c>
      <c r="R284" s="1" t="str">
        <f>IF(OR('Infraestruturas Tratamento'!$C$59="",'Infraestruturas Tratamento'!$C$59="(máximo 300 carateres)",J284=""),"",'Infraestruturas Tratamento'!$C$59)</f>
        <v/>
      </c>
      <c r="S284" s="1" t="str">
        <f>IF(OR('Infraestruturas Tratamento'!$C$58="",'Infraestruturas Tratamento'!$C$58="(máximo 1000 carateres)",J284=""),"",'Infraestruturas Tratamento'!$C$58)</f>
        <v/>
      </c>
    </row>
    <row r="285" spans="1:19">
      <c r="A285" s="24" t="str">
        <f>IF(I285="","",IF(OR('Identificação da EG'!$B$7=0,'Identificação da EG'!$B$7=""),"",Capa!$C$10))</f>
        <v/>
      </c>
      <c r="B285" s="24" t="str">
        <f>IF(I285="","",IF(OR('Identificação da EG'!$B$7=0,'Identificação da EG'!$B$7=""),"",'Identificação da EG'!$B$7))</f>
        <v/>
      </c>
      <c r="C285" s="24" t="str">
        <f>IF(I285="","",IF(B285="","",VLOOKUP(B285,Auxiliar!$DK$23:$DL$45,2,0)))</f>
        <v/>
      </c>
      <c r="D285" s="24" t="str">
        <f>IF(I285="","",IF(OR('Identificação da EG'!$B$7=0,'Identificação da EG'!$B$7=""),"","Portugal"))</f>
        <v/>
      </c>
      <c r="E285" s="24" t="str">
        <f>IF(I285="","",'Identificação da EG'!$C$7)</f>
        <v/>
      </c>
      <c r="F285" s="24" t="str">
        <f>IF(I285="","",'Identificação da EG'!$E$7)</f>
        <v/>
      </c>
      <c r="G285" s="24" t="str">
        <f t="shared" si="4"/>
        <v/>
      </c>
      <c r="H285" s="24" t="str">
        <f>IF(I285="","",'Identificação da EG'!$D$7)</f>
        <v/>
      </c>
      <c r="I285" s="28" t="str">
        <f>IF(J285="","",'Infraestruturas Tratamento'!$B$31)</f>
        <v/>
      </c>
      <c r="J285" s="1" t="str">
        <v/>
      </c>
      <c r="K285" s="1" t="str">
        <v/>
      </c>
      <c r="L285" s="1" t="str">
        <v/>
      </c>
      <c r="M285" s="1" t="str">
        <v/>
      </c>
      <c r="N285" s="1"/>
      <c r="O285" s="1" t="str">
        <f>IF(Q285="","","Área do parque em utilização")</f>
        <v/>
      </c>
      <c r="P285" s="1" t="str">
        <f>IF(Q285="","","m2")</f>
        <v/>
      </c>
      <c r="Q285" s="1" t="str" cm="1">
        <f t="array" ref="Q285">IF(ISBLANK(INDEX('Infraestruturas Tratamento'!$F$37:$N$56,INT((ROWS($A$1:A124)-1)/9)+1,MOD(ROWS($A$1:A124)-1,9)+1)),"",INDEX('Infraestruturas Tratamento'!$F$37:$N$56,INT((ROWS($A$1:A124)-1)/9)+1,MOD(ROWS($A$1:A124)-1,9)+1))</f>
        <v/>
      </c>
      <c r="R285" s="1" t="str">
        <f>IF(OR('Infraestruturas Tratamento'!$C$59="",'Infraestruturas Tratamento'!$C$59="(máximo 300 carateres)",J285=""),"",'Infraestruturas Tratamento'!$C$59)</f>
        <v/>
      </c>
      <c r="S285" s="1" t="str">
        <f>IF(OR('Infraestruturas Tratamento'!$C$58="",'Infraestruturas Tratamento'!$C$58="(máximo 1000 carateres)",J285=""),"",'Infraestruturas Tratamento'!$C$58)</f>
        <v/>
      </c>
    </row>
    <row r="286" spans="1:19">
      <c r="A286" s="24" t="str">
        <f>IF(I286="","",IF(OR('Identificação da EG'!$B$7=0,'Identificação da EG'!$B$7=""),"",Capa!$C$10))</f>
        <v/>
      </c>
      <c r="B286" s="24" t="str">
        <f>IF(I286="","",IF(OR('Identificação da EG'!$B$7=0,'Identificação da EG'!$B$7=""),"",'Identificação da EG'!$B$7))</f>
        <v/>
      </c>
      <c r="C286" s="24" t="str">
        <f>IF(I286="","",IF(B286="","",VLOOKUP(B286,Auxiliar!$DK$23:$DL$45,2,0)))</f>
        <v/>
      </c>
      <c r="D286" s="24" t="str">
        <f>IF(I286="","",IF(OR('Identificação da EG'!$B$7=0,'Identificação da EG'!$B$7=""),"","Portugal"))</f>
        <v/>
      </c>
      <c r="E286" s="24" t="str">
        <f>IF(I286="","",'Identificação da EG'!$C$7)</f>
        <v/>
      </c>
      <c r="F286" s="24" t="str">
        <f>IF(I286="","",'Identificação da EG'!$E$7)</f>
        <v/>
      </c>
      <c r="G286" s="24" t="str">
        <f t="shared" si="4"/>
        <v/>
      </c>
      <c r="H286" s="24" t="str">
        <f>IF(I286="","",'Identificação da EG'!$D$7)</f>
        <v/>
      </c>
      <c r="I286" s="28" t="str">
        <f>IF(J286="","",'Infraestruturas Tratamento'!$B$31)</f>
        <v/>
      </c>
      <c r="J286" s="1" t="str">
        <v/>
      </c>
      <c r="K286" s="1" t="str">
        <v/>
      </c>
      <c r="L286" s="1" t="str">
        <v/>
      </c>
      <c r="M286" s="1" t="str">
        <v/>
      </c>
      <c r="N286" s="1"/>
      <c r="O286" s="1" t="str">
        <f>IF(Q286="","","Capacidade total")</f>
        <v/>
      </c>
      <c r="P286" s="1" t="str">
        <f>IF(Q286="","","toneladas/ano")</f>
        <v/>
      </c>
      <c r="Q286" s="1" t="str" cm="1">
        <f t="array" ref="Q286">IF(ISBLANK(INDEX('Infraestruturas Tratamento'!$F$37:$N$56,INT((ROWS($A$1:A125)-1)/9)+1,MOD(ROWS($A$1:A125)-1,9)+1)),"",INDEX('Infraestruturas Tratamento'!$F$37:$N$56,INT((ROWS($A$1:A125)-1)/9)+1,MOD(ROWS($A$1:A125)-1,9)+1))</f>
        <v/>
      </c>
      <c r="R286" s="1" t="str">
        <f>IF(OR('Infraestruturas Tratamento'!$C$59="",'Infraestruturas Tratamento'!$C$59="(máximo 300 carateres)",J286=""),"",'Infraestruturas Tratamento'!$C$59)</f>
        <v/>
      </c>
      <c r="S286" s="1" t="str">
        <f>IF(OR('Infraestruturas Tratamento'!$C$58="",'Infraestruturas Tratamento'!$C$58="(máximo 1000 carateres)",J286=""),"",'Infraestruturas Tratamento'!$C$58)</f>
        <v/>
      </c>
    </row>
    <row r="287" spans="1:19">
      <c r="A287" s="24" t="str">
        <f>IF(I287="","",IF(OR('Identificação da EG'!$B$7=0,'Identificação da EG'!$B$7=""),"",Capa!$C$10))</f>
        <v/>
      </c>
      <c r="B287" s="24" t="str">
        <f>IF(I287="","",IF(OR('Identificação da EG'!$B$7=0,'Identificação da EG'!$B$7=""),"",'Identificação da EG'!$B$7))</f>
        <v/>
      </c>
      <c r="C287" s="24" t="str">
        <f>IF(I287="","",IF(B287="","",VLOOKUP(B287,Auxiliar!$DK$23:$DL$45,2,0)))</f>
        <v/>
      </c>
      <c r="D287" s="24" t="str">
        <f>IF(I287="","",IF(OR('Identificação da EG'!$B$7=0,'Identificação da EG'!$B$7=""),"","Portugal"))</f>
        <v/>
      </c>
      <c r="E287" s="24" t="str">
        <f>IF(I287="","",'Identificação da EG'!$C$7)</f>
        <v/>
      </c>
      <c r="F287" s="24" t="str">
        <f>IF(I287="","",'Identificação da EG'!$E$7)</f>
        <v/>
      </c>
      <c r="G287" s="24" t="str">
        <f t="shared" si="4"/>
        <v/>
      </c>
      <c r="H287" s="24" t="str">
        <f>IF(I287="","",'Identificação da EG'!$D$7)</f>
        <v/>
      </c>
      <c r="I287" s="28" t="str">
        <f>IF(J287="","",'Infraestruturas Tratamento'!$B$31)</f>
        <v/>
      </c>
      <c r="J287" s="1" t="str">
        <v/>
      </c>
      <c r="K287" s="1" t="str">
        <v/>
      </c>
      <c r="L287" s="1" t="str">
        <v/>
      </c>
      <c r="M287" s="1" t="str">
        <v/>
      </c>
      <c r="N287" s="1"/>
      <c r="O287" s="1" t="str">
        <f>IF(Q287="","","Capacidade utilizada")</f>
        <v/>
      </c>
      <c r="P287" s="1" t="str">
        <f>IF(Q287="","","toneladas/ano")</f>
        <v/>
      </c>
      <c r="Q287" s="1" t="str" cm="1">
        <f t="array" ref="Q287">IF(ISBLANK(INDEX('Infraestruturas Tratamento'!$F$37:$N$56,INT((ROWS($A$1:A126)-1)/9)+1,MOD(ROWS($A$1:A126)-1,9)+1)),"",INDEX('Infraestruturas Tratamento'!$F$37:$N$56,INT((ROWS($A$1:A126)-1)/9)+1,MOD(ROWS($A$1:A126)-1,9)+1))</f>
        <v/>
      </c>
      <c r="R287" s="1" t="str">
        <f>IF(OR('Infraestruturas Tratamento'!$C$59="",'Infraestruturas Tratamento'!$C$59="(máximo 300 carateres)",J287=""),"",'Infraestruturas Tratamento'!$C$59)</f>
        <v/>
      </c>
      <c r="S287" s="1" t="str">
        <f>IF(OR('Infraestruturas Tratamento'!$C$58="",'Infraestruturas Tratamento'!$C$58="(máximo 1000 carateres)",J287=""),"",'Infraestruturas Tratamento'!$C$58)</f>
        <v/>
      </c>
    </row>
    <row r="288" spans="1:19">
      <c r="A288" s="24" t="str">
        <f>IF(I288="","",IF(OR('Identificação da EG'!$B$7=0,'Identificação da EG'!$B$7=""),"",Capa!$C$10))</f>
        <v/>
      </c>
      <c r="B288" s="24" t="str">
        <f>IF(I288="","",IF(OR('Identificação da EG'!$B$7=0,'Identificação da EG'!$B$7=""),"",'Identificação da EG'!$B$7))</f>
        <v/>
      </c>
      <c r="C288" s="24" t="str">
        <f>IF(I288="","",IF(B288="","",VLOOKUP(B288,Auxiliar!$DK$23:$DL$45,2,0)))</f>
        <v/>
      </c>
      <c r="D288" s="24" t="str">
        <f>IF(I288="","",IF(OR('Identificação da EG'!$B$7=0,'Identificação da EG'!$B$7=""),"","Portugal"))</f>
        <v/>
      </c>
      <c r="E288" s="24" t="str">
        <f>IF(I288="","",'Identificação da EG'!$C$7)</f>
        <v/>
      </c>
      <c r="F288" s="24" t="str">
        <f>IF(I288="","",'Identificação da EG'!$E$7)</f>
        <v/>
      </c>
      <c r="G288" s="24" t="str">
        <f t="shared" si="4"/>
        <v/>
      </c>
      <c r="H288" s="24" t="str">
        <f>IF(I288="","",'Identificação da EG'!$D$7)</f>
        <v/>
      </c>
      <c r="I288" s="28" t="str">
        <f>IF(J288="","",'Infraestruturas Tratamento'!$B$31)</f>
        <v/>
      </c>
      <c r="J288" s="1" t="str">
        <v/>
      </c>
      <c r="K288" s="1" t="str">
        <v/>
      </c>
      <c r="L288" s="1" t="str">
        <v/>
      </c>
      <c r="M288" s="1" t="str">
        <v/>
      </c>
      <c r="N288" s="1"/>
      <c r="O288" s="1" t="str">
        <f>IF(Q288="","","Capacidade digestor")</f>
        <v/>
      </c>
      <c r="P288" s="1" t="str">
        <f>IF(Q288="","","toneladas/ano")</f>
        <v/>
      </c>
      <c r="Q288" s="1" t="str" cm="1">
        <f t="array" ref="Q288">IF(ISBLANK(INDEX('Infraestruturas Tratamento'!$F$37:$N$56,INT((ROWS($A$1:A127)-1)/9)+1,MOD(ROWS($A$1:A127)-1,9)+1)),"",INDEX('Infraestruturas Tratamento'!$F$37:$N$56,INT((ROWS($A$1:A127)-1)/9)+1,MOD(ROWS($A$1:A127)-1,9)+1))</f>
        <v/>
      </c>
      <c r="R288" s="1" t="str">
        <f>IF(OR('Infraestruturas Tratamento'!$C$59="",'Infraestruturas Tratamento'!$C$59="(máximo 300 carateres)",J288=""),"",'Infraestruturas Tratamento'!$C$59)</f>
        <v/>
      </c>
      <c r="S288" s="1" t="str">
        <f>IF(OR('Infraestruturas Tratamento'!$C$58="",'Infraestruturas Tratamento'!$C$58="(máximo 1000 carateres)",J288=""),"",'Infraestruturas Tratamento'!$C$58)</f>
        <v/>
      </c>
    </row>
    <row r="289" spans="1:19">
      <c r="A289" s="24" t="str">
        <f>IF(I289="","",IF(OR('Identificação da EG'!$B$7=0,'Identificação da EG'!$B$7=""),"",Capa!$C$10))</f>
        <v/>
      </c>
      <c r="B289" s="24" t="str">
        <f>IF(I289="","",IF(OR('Identificação da EG'!$B$7=0,'Identificação da EG'!$B$7=""),"",'Identificação da EG'!$B$7))</f>
        <v/>
      </c>
      <c r="C289" s="24" t="str">
        <f>IF(I289="","",IF(B289="","",VLOOKUP(B289,Auxiliar!$DK$23:$DL$45,2,0)))</f>
        <v/>
      </c>
      <c r="D289" s="24" t="str">
        <f>IF(I289="","",IF(OR('Identificação da EG'!$B$7=0,'Identificação da EG'!$B$7=""),"","Portugal"))</f>
        <v/>
      </c>
      <c r="E289" s="24" t="str">
        <f>IF(I289="","",'Identificação da EG'!$C$7)</f>
        <v/>
      </c>
      <c r="F289" s="24" t="str">
        <f>IF(I289="","",'Identificação da EG'!$E$7)</f>
        <v/>
      </c>
      <c r="G289" s="24" t="str">
        <f t="shared" si="4"/>
        <v/>
      </c>
      <c r="H289" s="24" t="str">
        <f>IF(I289="","",'Identificação da EG'!$D$7)</f>
        <v/>
      </c>
      <c r="I289" s="28" t="str">
        <f>IF(J289="","",'Infraestruturas Tratamento'!$B$31)</f>
        <v/>
      </c>
      <c r="J289" s="1" t="str">
        <v/>
      </c>
      <c r="K289" s="1" t="str">
        <v/>
      </c>
      <c r="L289" s="1" t="str">
        <v/>
      </c>
      <c r="M289" s="1" t="str">
        <v/>
      </c>
      <c r="N289" s="1"/>
      <c r="O289" s="1" t="str">
        <f>IF(Q289="","","Nº de túneis total")</f>
        <v/>
      </c>
      <c r="P289" s="1" t="str">
        <f>IF(Q289="","","nº")</f>
        <v/>
      </c>
      <c r="Q289" s="1" t="str" cm="1">
        <f t="array" ref="Q289">IF(ISBLANK(INDEX('Infraestruturas Tratamento'!$F$37:$N$56,INT((ROWS($A$1:A128)-1)/9)+1,MOD(ROWS($A$1:A128)-1,9)+1)),"",INDEX('Infraestruturas Tratamento'!$F$37:$N$56,INT((ROWS($A$1:A128)-1)/9)+1,MOD(ROWS($A$1:A128)-1,9)+1))</f>
        <v/>
      </c>
      <c r="R289" s="1" t="str">
        <f>IF(OR('Infraestruturas Tratamento'!$C$59="",'Infraestruturas Tratamento'!$C$59="(máximo 300 carateres)",J289=""),"",'Infraestruturas Tratamento'!$C$59)</f>
        <v/>
      </c>
      <c r="S289" s="1" t="str">
        <f>IF(OR('Infraestruturas Tratamento'!$C$58="",'Infraestruturas Tratamento'!$C$58="(máximo 1000 carateres)",J289=""),"",'Infraestruturas Tratamento'!$C$58)</f>
        <v/>
      </c>
    </row>
    <row r="290" spans="1:19">
      <c r="A290" s="24" t="str">
        <f>IF(I290="","",IF(OR('Identificação da EG'!$B$7=0,'Identificação da EG'!$B$7=""),"",Capa!$C$10))</f>
        <v/>
      </c>
      <c r="B290" s="24" t="str">
        <f>IF(I290="","",IF(OR('Identificação da EG'!$B$7=0,'Identificação da EG'!$B$7=""),"",'Identificação da EG'!$B$7))</f>
        <v/>
      </c>
      <c r="C290" s="24" t="str">
        <f>IF(I290="","",IF(B290="","",VLOOKUP(B290,Auxiliar!$DK$23:$DL$45,2,0)))</f>
        <v/>
      </c>
      <c r="D290" s="24" t="str">
        <f>IF(I290="","",IF(OR('Identificação da EG'!$B$7=0,'Identificação da EG'!$B$7=""),"","Portugal"))</f>
        <v/>
      </c>
      <c r="E290" s="24" t="str">
        <f>IF(I290="","",'Identificação da EG'!$C$7)</f>
        <v/>
      </c>
      <c r="F290" s="24" t="str">
        <f>IF(I290="","",'Identificação da EG'!$E$7)</f>
        <v/>
      </c>
      <c r="G290" s="24" t="str">
        <f t="shared" si="4"/>
        <v/>
      </c>
      <c r="H290" s="24" t="str">
        <f>IF(I290="","",'Identificação da EG'!$D$7)</f>
        <v/>
      </c>
      <c r="I290" s="28" t="str">
        <f>IF(J290="","",'Infraestruturas Tratamento'!$B$31)</f>
        <v/>
      </c>
      <c r="J290" s="1" t="str">
        <v/>
      </c>
      <c r="K290" s="1" t="str">
        <v/>
      </c>
      <c r="L290" s="1" t="str">
        <v/>
      </c>
      <c r="M290" s="1" t="str">
        <v/>
      </c>
      <c r="N290" s="1"/>
      <c r="O290" s="1" t="str">
        <f>IF(Q290="","","Nº de túneis em utilização")</f>
        <v/>
      </c>
      <c r="P290" s="1" t="str">
        <f>IF(Q290="","","nº")</f>
        <v/>
      </c>
      <c r="Q290" s="1" t="str" cm="1">
        <f t="array" ref="Q290">IF(ISBLANK(INDEX('Infraestruturas Tratamento'!$F$37:$N$56,INT((ROWS($A$1:A129)-1)/9)+1,MOD(ROWS($A$1:A129)-1,9)+1)),"",INDEX('Infraestruturas Tratamento'!$F$37:$N$56,INT((ROWS($A$1:A129)-1)/9)+1,MOD(ROWS($A$1:A129)-1,9)+1))</f>
        <v/>
      </c>
      <c r="R290" s="1" t="str">
        <f>IF(OR('Infraestruturas Tratamento'!$C$59="",'Infraestruturas Tratamento'!$C$59="(máximo 300 carateres)",J290=""),"",'Infraestruturas Tratamento'!$C$59)</f>
        <v/>
      </c>
      <c r="S290" s="1" t="str">
        <f>IF(OR('Infraestruturas Tratamento'!$C$58="",'Infraestruturas Tratamento'!$C$58="(máximo 1000 carateres)",J290=""),"",'Infraestruturas Tratamento'!$C$58)</f>
        <v/>
      </c>
    </row>
    <row r="291" spans="1:19">
      <c r="A291" s="24" t="str">
        <f>IF(I291="","",IF(OR('Identificação da EG'!$B$7=0,'Identificação da EG'!$B$7=""),"",Capa!$C$10))</f>
        <v/>
      </c>
      <c r="B291" s="24" t="str">
        <f>IF(I291="","",IF(OR('Identificação da EG'!$B$7=0,'Identificação da EG'!$B$7=""),"",'Identificação da EG'!$B$7))</f>
        <v/>
      </c>
      <c r="C291" s="24" t="str">
        <f>IF(I291="","",IF(B291="","",VLOOKUP(B291,Auxiliar!$DK$23:$DL$45,2,0)))</f>
        <v/>
      </c>
      <c r="D291" s="24" t="str">
        <f>IF(I291="","",IF(OR('Identificação da EG'!$B$7=0,'Identificação da EG'!$B$7=""),"","Portugal"))</f>
        <v/>
      </c>
      <c r="E291" s="24" t="str">
        <f>IF(I291="","",'Identificação da EG'!$C$7)</f>
        <v/>
      </c>
      <c r="F291" s="24" t="str">
        <f>IF(I291="","",'Identificação da EG'!$E$7)</f>
        <v/>
      </c>
      <c r="G291" s="24" t="str">
        <f t="shared" si="4"/>
        <v/>
      </c>
      <c r="H291" s="24" t="str">
        <f>IF(I291="","",'Identificação da EG'!$D$7)</f>
        <v/>
      </c>
      <c r="I291" s="28" t="str">
        <f>IF(J291="","",'Infraestruturas Tratamento'!$B$31)</f>
        <v/>
      </c>
      <c r="J291" s="1" t="str">
        <v/>
      </c>
      <c r="K291" s="1" t="str">
        <v/>
      </c>
      <c r="L291" s="1" t="str">
        <v/>
      </c>
      <c r="M291" s="1" t="str">
        <v/>
      </c>
      <c r="N291" s="1"/>
      <c r="O291" s="1" t="str">
        <f>IF(Q291="","","Capacidade total")</f>
        <v/>
      </c>
      <c r="P291" s="1" t="str">
        <f>IF(Q291="","","toneladas/ano")</f>
        <v/>
      </c>
      <c r="Q291" s="1" t="str" cm="1">
        <f t="array" ref="Q291">IF(ISBLANK(INDEX('Infraestruturas Tratamento'!$F$37:$N$56,INT((ROWS($A$1:A130)-1)/9)+1,MOD(ROWS($A$1:A130)-1,9)+1)),"",INDEX('Infraestruturas Tratamento'!$F$37:$N$56,INT((ROWS($A$1:A130)-1)/9)+1,MOD(ROWS($A$1:A130)-1,9)+1))</f>
        <v/>
      </c>
      <c r="R291" s="1" t="str">
        <f>IF(OR('Infraestruturas Tratamento'!$C$59="",'Infraestruturas Tratamento'!$C$59="(máximo 300 carateres)",J291=""),"",'Infraestruturas Tratamento'!$C$59)</f>
        <v/>
      </c>
      <c r="S291" s="1" t="str">
        <f>IF(OR('Infraestruturas Tratamento'!$C$58="",'Infraestruturas Tratamento'!$C$58="(máximo 1000 carateres)",J291=""),"",'Infraestruturas Tratamento'!$C$58)</f>
        <v/>
      </c>
    </row>
    <row r="292" spans="1:19">
      <c r="A292" s="24" t="str">
        <f>IF(I292="","",IF(OR('Identificação da EG'!$B$7=0,'Identificação da EG'!$B$7=""),"",Capa!$C$10))</f>
        <v/>
      </c>
      <c r="B292" s="24" t="str">
        <f>IF(I292="","",IF(OR('Identificação da EG'!$B$7=0,'Identificação da EG'!$B$7=""),"",'Identificação da EG'!$B$7))</f>
        <v/>
      </c>
      <c r="C292" s="24" t="str">
        <f>IF(I292="","",IF(B292="","",VLOOKUP(B292,Auxiliar!$DK$23:$DL$45,2,0)))</f>
        <v/>
      </c>
      <c r="D292" s="24" t="str">
        <f>IF(I292="","",IF(OR('Identificação da EG'!$B$7=0,'Identificação da EG'!$B$7=""),"","Portugal"))</f>
        <v/>
      </c>
      <c r="E292" s="24" t="str">
        <f>IF(I292="","",'Identificação da EG'!$C$7)</f>
        <v/>
      </c>
      <c r="F292" s="24" t="str">
        <f>IF(I292="","",'Identificação da EG'!$E$7)</f>
        <v/>
      </c>
      <c r="G292" s="24" t="str">
        <f t="shared" si="4"/>
        <v/>
      </c>
      <c r="H292" s="24" t="str">
        <f>IF(I292="","",'Identificação da EG'!$D$7)</f>
        <v/>
      </c>
      <c r="I292" s="28" t="str">
        <f>IF(J292="","",'Infraestruturas Tratamento'!$B$31)</f>
        <v/>
      </c>
      <c r="J292" s="1" t="str">
        <v/>
      </c>
      <c r="K292" s="1" t="str">
        <v/>
      </c>
      <c r="L292" s="1" t="str">
        <v/>
      </c>
      <c r="M292" s="1" t="str">
        <v/>
      </c>
      <c r="N292" s="1"/>
      <c r="O292" s="1" t="str">
        <f>IF(Q292="","","Capacidade utilizada")</f>
        <v/>
      </c>
      <c r="P292" s="1" t="str">
        <f>IF(Q292="","","toneladas/ano")</f>
        <v/>
      </c>
      <c r="Q292" s="1" t="str" cm="1">
        <f t="array" ref="Q292">IF(ISBLANK(INDEX('Infraestruturas Tratamento'!$F$37:$N$56,INT((ROWS($A$1:A131)-1)/9)+1,MOD(ROWS($A$1:A131)-1,9)+1)),"",INDEX('Infraestruturas Tratamento'!$F$37:$N$56,INT((ROWS($A$1:A131)-1)/9)+1,MOD(ROWS($A$1:A131)-1,9)+1))</f>
        <v/>
      </c>
      <c r="R292" s="1" t="str">
        <f>IF(OR('Infraestruturas Tratamento'!$C$59="",'Infraestruturas Tratamento'!$C$59="(máximo 300 carateres)",J292=""),"",'Infraestruturas Tratamento'!$C$59)</f>
        <v/>
      </c>
      <c r="S292" s="1" t="str">
        <f>IF(OR('Infraestruturas Tratamento'!$C$58="",'Infraestruturas Tratamento'!$C$58="(máximo 1000 carateres)",J292=""),"",'Infraestruturas Tratamento'!$C$58)</f>
        <v/>
      </c>
    </row>
    <row r="293" spans="1:19">
      <c r="A293" s="24" t="str">
        <f>IF(I293="","",IF(OR('Identificação da EG'!$B$7=0,'Identificação da EG'!$B$7=""),"",Capa!$C$10))</f>
        <v/>
      </c>
      <c r="B293" s="24" t="str">
        <f>IF(I293="","",IF(OR('Identificação da EG'!$B$7=0,'Identificação da EG'!$B$7=""),"",'Identificação da EG'!$B$7))</f>
        <v/>
      </c>
      <c r="C293" s="24" t="str">
        <f>IF(I293="","",IF(B293="","",VLOOKUP(B293,Auxiliar!$DK$23:$DL$45,2,0)))</f>
        <v/>
      </c>
      <c r="D293" s="24" t="str">
        <f>IF(I293="","",IF(OR('Identificação da EG'!$B$7=0,'Identificação da EG'!$B$7=""),"","Portugal"))</f>
        <v/>
      </c>
      <c r="E293" s="24" t="str">
        <f>IF(I293="","",'Identificação da EG'!$C$7)</f>
        <v/>
      </c>
      <c r="F293" s="24" t="str">
        <f>IF(I293="","",'Identificação da EG'!$E$7)</f>
        <v/>
      </c>
      <c r="G293" s="24" t="str">
        <f t="shared" si="4"/>
        <v/>
      </c>
      <c r="H293" s="24" t="str">
        <f>IF(I293="","",'Identificação da EG'!$D$7)</f>
        <v/>
      </c>
      <c r="I293" s="28" t="str">
        <f>IF(J293="","",'Infraestruturas Tratamento'!$B$31)</f>
        <v/>
      </c>
      <c r="J293" s="1" t="str">
        <v/>
      </c>
      <c r="K293" s="1" t="str">
        <v/>
      </c>
      <c r="L293" s="1" t="str">
        <v/>
      </c>
      <c r="M293" s="1" t="str">
        <v/>
      </c>
      <c r="N293" s="1"/>
      <c r="O293" s="1" t="str">
        <f>IF(Q293="","","Área total do parque")</f>
        <v/>
      </c>
      <c r="P293" s="1" t="str">
        <f>IF(Q293="","","m2")</f>
        <v/>
      </c>
      <c r="Q293" s="1" t="str" cm="1">
        <f t="array" ref="Q293">IF(ISBLANK(INDEX('Infraestruturas Tratamento'!$F$37:$N$56,INT((ROWS($A$1:A132)-1)/9)+1,MOD(ROWS($A$1:A132)-1,9)+1)),"",INDEX('Infraestruturas Tratamento'!$F$37:$N$56,INT((ROWS($A$1:A132)-1)/9)+1,MOD(ROWS($A$1:A132)-1,9)+1))</f>
        <v/>
      </c>
      <c r="R293" s="1" t="str">
        <f>IF(OR('Infraestruturas Tratamento'!$C$59="",'Infraestruturas Tratamento'!$C$59="(máximo 300 carateres)",J293=""),"",'Infraestruturas Tratamento'!$C$59)</f>
        <v/>
      </c>
      <c r="S293" s="1" t="str">
        <f>IF(OR('Infraestruturas Tratamento'!$C$58="",'Infraestruturas Tratamento'!$C$58="(máximo 1000 carateres)",J293=""),"",'Infraestruturas Tratamento'!$C$58)</f>
        <v/>
      </c>
    </row>
    <row r="294" spans="1:19">
      <c r="A294" s="24" t="str">
        <f>IF(I294="","",IF(OR('Identificação da EG'!$B$7=0,'Identificação da EG'!$B$7=""),"",Capa!$C$10))</f>
        <v/>
      </c>
      <c r="B294" s="24" t="str">
        <f>IF(I294="","",IF(OR('Identificação da EG'!$B$7=0,'Identificação da EG'!$B$7=""),"",'Identificação da EG'!$B$7))</f>
        <v/>
      </c>
      <c r="C294" s="24" t="str">
        <f>IF(I294="","",IF(B294="","",VLOOKUP(B294,Auxiliar!$DK$23:$DL$45,2,0)))</f>
        <v/>
      </c>
      <c r="D294" s="24" t="str">
        <f>IF(I294="","",IF(OR('Identificação da EG'!$B$7=0,'Identificação da EG'!$B$7=""),"","Portugal"))</f>
        <v/>
      </c>
      <c r="E294" s="24" t="str">
        <f>IF(I294="","",'Identificação da EG'!$C$7)</f>
        <v/>
      </c>
      <c r="F294" s="24" t="str">
        <f>IF(I294="","",'Identificação da EG'!$E$7)</f>
        <v/>
      </c>
      <c r="G294" s="24" t="str">
        <f t="shared" si="4"/>
        <v/>
      </c>
      <c r="H294" s="24" t="str">
        <f>IF(I294="","",'Identificação da EG'!$D$7)</f>
        <v/>
      </c>
      <c r="I294" s="28" t="str">
        <f>IF(J294="","",'Infraestruturas Tratamento'!$B$31)</f>
        <v/>
      </c>
      <c r="J294" s="1" t="str">
        <v/>
      </c>
      <c r="K294" s="1" t="str">
        <v/>
      </c>
      <c r="L294" s="1" t="str">
        <v/>
      </c>
      <c r="M294" s="1" t="str">
        <v/>
      </c>
      <c r="N294" s="1"/>
      <c r="O294" s="1" t="str">
        <f>IF(Q294="","","Área do parque em utilização")</f>
        <v/>
      </c>
      <c r="P294" s="1" t="str">
        <f>IF(Q294="","","m2")</f>
        <v/>
      </c>
      <c r="Q294" s="1" t="str" cm="1">
        <f t="array" ref="Q294">IF(ISBLANK(INDEX('Infraestruturas Tratamento'!$F$37:$N$56,INT((ROWS($A$1:A133)-1)/9)+1,MOD(ROWS($A$1:A133)-1,9)+1)),"",INDEX('Infraestruturas Tratamento'!$F$37:$N$56,INT((ROWS($A$1:A133)-1)/9)+1,MOD(ROWS($A$1:A133)-1,9)+1))</f>
        <v/>
      </c>
      <c r="R294" s="1" t="str">
        <f>IF(OR('Infraestruturas Tratamento'!$C$59="",'Infraestruturas Tratamento'!$C$59="(máximo 300 carateres)",J294=""),"",'Infraestruturas Tratamento'!$C$59)</f>
        <v/>
      </c>
      <c r="S294" s="1" t="str">
        <f>IF(OR('Infraestruturas Tratamento'!$C$58="",'Infraestruturas Tratamento'!$C$58="(máximo 1000 carateres)",J294=""),"",'Infraestruturas Tratamento'!$C$58)</f>
        <v/>
      </c>
    </row>
    <row r="295" spans="1:19">
      <c r="A295" s="24" t="str">
        <f>IF(I295="","",IF(OR('Identificação da EG'!$B$7=0,'Identificação da EG'!$B$7=""),"",Capa!$C$10))</f>
        <v/>
      </c>
      <c r="B295" s="24" t="str">
        <f>IF(I295="","",IF(OR('Identificação da EG'!$B$7=0,'Identificação da EG'!$B$7=""),"",'Identificação da EG'!$B$7))</f>
        <v/>
      </c>
      <c r="C295" s="24" t="str">
        <f>IF(I295="","",IF(B295="","",VLOOKUP(B295,Auxiliar!$DK$23:$DL$45,2,0)))</f>
        <v/>
      </c>
      <c r="D295" s="24" t="str">
        <f>IF(I295="","",IF(OR('Identificação da EG'!$B$7=0,'Identificação da EG'!$B$7=""),"","Portugal"))</f>
        <v/>
      </c>
      <c r="E295" s="24" t="str">
        <f>IF(I295="","",'Identificação da EG'!$C$7)</f>
        <v/>
      </c>
      <c r="F295" s="24" t="str">
        <f>IF(I295="","",'Identificação da EG'!$E$7)</f>
        <v/>
      </c>
      <c r="G295" s="24" t="str">
        <f t="shared" si="4"/>
        <v/>
      </c>
      <c r="H295" s="24" t="str">
        <f>IF(I295="","",'Identificação da EG'!$D$7)</f>
        <v/>
      </c>
      <c r="I295" s="28" t="str">
        <f>IF(J295="","",'Infraestruturas Tratamento'!$B$31)</f>
        <v/>
      </c>
      <c r="J295" s="1" t="str">
        <v/>
      </c>
      <c r="K295" s="1" t="str">
        <v/>
      </c>
      <c r="L295" s="1" t="str">
        <v/>
      </c>
      <c r="M295" s="1" t="str">
        <v/>
      </c>
      <c r="N295" s="1"/>
      <c r="O295" s="1" t="str">
        <f>IF(Q295="","","Capacidade total")</f>
        <v/>
      </c>
      <c r="P295" s="1" t="str">
        <f>IF(Q295="","","toneladas/ano")</f>
        <v/>
      </c>
      <c r="Q295" s="1" t="str" cm="1">
        <f t="array" ref="Q295">IF(ISBLANK(INDEX('Infraestruturas Tratamento'!$F$37:$N$56,INT((ROWS($A$1:A134)-1)/9)+1,MOD(ROWS($A$1:A134)-1,9)+1)),"",INDEX('Infraestruturas Tratamento'!$F$37:$N$56,INT((ROWS($A$1:A134)-1)/9)+1,MOD(ROWS($A$1:A134)-1,9)+1))</f>
        <v/>
      </c>
      <c r="R295" s="1" t="str">
        <f>IF(OR('Infraestruturas Tratamento'!$C$59="",'Infraestruturas Tratamento'!$C$59="(máximo 300 carateres)",J295=""),"",'Infraestruturas Tratamento'!$C$59)</f>
        <v/>
      </c>
      <c r="S295" s="1" t="str">
        <f>IF(OR('Infraestruturas Tratamento'!$C$58="",'Infraestruturas Tratamento'!$C$58="(máximo 1000 carateres)",J295=""),"",'Infraestruturas Tratamento'!$C$58)</f>
        <v/>
      </c>
    </row>
    <row r="296" spans="1:19">
      <c r="A296" s="24" t="str">
        <f>IF(I296="","",IF(OR('Identificação da EG'!$B$7=0,'Identificação da EG'!$B$7=""),"",Capa!$C$10))</f>
        <v/>
      </c>
      <c r="B296" s="24" t="str">
        <f>IF(I296="","",IF(OR('Identificação da EG'!$B$7=0,'Identificação da EG'!$B$7=""),"",'Identificação da EG'!$B$7))</f>
        <v/>
      </c>
      <c r="C296" s="24" t="str">
        <f>IF(I296="","",IF(B296="","",VLOOKUP(B296,Auxiliar!$DK$23:$DL$45,2,0)))</f>
        <v/>
      </c>
      <c r="D296" s="24" t="str">
        <f>IF(I296="","",IF(OR('Identificação da EG'!$B$7=0,'Identificação da EG'!$B$7=""),"","Portugal"))</f>
        <v/>
      </c>
      <c r="E296" s="24" t="str">
        <f>IF(I296="","",'Identificação da EG'!$C$7)</f>
        <v/>
      </c>
      <c r="F296" s="24" t="str">
        <f>IF(I296="","",'Identificação da EG'!$E$7)</f>
        <v/>
      </c>
      <c r="G296" s="24" t="str">
        <f t="shared" si="4"/>
        <v/>
      </c>
      <c r="H296" s="24" t="str">
        <f>IF(I296="","",'Identificação da EG'!$D$7)</f>
        <v/>
      </c>
      <c r="I296" s="28" t="str">
        <f>IF(J296="","",'Infraestruturas Tratamento'!$B$31)</f>
        <v/>
      </c>
      <c r="J296" s="1" t="str">
        <v/>
      </c>
      <c r="K296" s="1" t="str">
        <v/>
      </c>
      <c r="L296" s="1" t="str">
        <v/>
      </c>
      <c r="M296" s="1" t="str">
        <v/>
      </c>
      <c r="N296" s="1"/>
      <c r="O296" s="1" t="str">
        <f>IF(Q296="","","Capacidade utilizada")</f>
        <v/>
      </c>
      <c r="P296" s="1" t="str">
        <f>IF(Q296="","","toneladas/ano")</f>
        <v/>
      </c>
      <c r="Q296" s="1" t="str" cm="1">
        <f t="array" ref="Q296">IF(ISBLANK(INDEX('Infraestruturas Tratamento'!$F$37:$N$56,INT((ROWS($A$1:A135)-1)/9)+1,MOD(ROWS($A$1:A135)-1,9)+1)),"",INDEX('Infraestruturas Tratamento'!$F$37:$N$56,INT((ROWS($A$1:A135)-1)/9)+1,MOD(ROWS($A$1:A135)-1,9)+1))</f>
        <v/>
      </c>
      <c r="R296" s="1" t="str">
        <f>IF(OR('Infraestruturas Tratamento'!$C$59="",'Infraestruturas Tratamento'!$C$59="(máximo 300 carateres)",J296=""),"",'Infraestruturas Tratamento'!$C$59)</f>
        <v/>
      </c>
      <c r="S296" s="1" t="str">
        <f>IF(OR('Infraestruturas Tratamento'!$C$58="",'Infraestruturas Tratamento'!$C$58="(máximo 1000 carateres)",J296=""),"",'Infraestruturas Tratamento'!$C$58)</f>
        <v/>
      </c>
    </row>
    <row r="297" spans="1:19">
      <c r="A297" s="24" t="str">
        <f>IF(I297="","",IF(OR('Identificação da EG'!$B$7=0,'Identificação da EG'!$B$7=""),"",Capa!$C$10))</f>
        <v/>
      </c>
      <c r="B297" s="24" t="str">
        <f>IF(I297="","",IF(OR('Identificação da EG'!$B$7=0,'Identificação da EG'!$B$7=""),"",'Identificação da EG'!$B$7))</f>
        <v/>
      </c>
      <c r="C297" s="24" t="str">
        <f>IF(I297="","",IF(B297="","",VLOOKUP(B297,Auxiliar!$DK$23:$DL$45,2,0)))</f>
        <v/>
      </c>
      <c r="D297" s="24" t="str">
        <f>IF(I297="","",IF(OR('Identificação da EG'!$B$7=0,'Identificação da EG'!$B$7=""),"","Portugal"))</f>
        <v/>
      </c>
      <c r="E297" s="24" t="str">
        <f>IF(I297="","",'Identificação da EG'!$C$7)</f>
        <v/>
      </c>
      <c r="F297" s="24" t="str">
        <f>IF(I297="","",'Identificação da EG'!$E$7)</f>
        <v/>
      </c>
      <c r="G297" s="24" t="str">
        <f t="shared" si="4"/>
        <v/>
      </c>
      <c r="H297" s="24" t="str">
        <f>IF(I297="","",'Identificação da EG'!$D$7)</f>
        <v/>
      </c>
      <c r="I297" s="28" t="str">
        <f>IF(J297="","",'Infraestruturas Tratamento'!$B$31)</f>
        <v/>
      </c>
      <c r="J297" s="1" t="str">
        <v/>
      </c>
      <c r="K297" s="1" t="str">
        <v/>
      </c>
      <c r="L297" s="1" t="str">
        <v/>
      </c>
      <c r="M297" s="1" t="str">
        <v/>
      </c>
      <c r="N297" s="1"/>
      <c r="O297" s="1" t="str">
        <f>IF(Q297="","","Capacidade digestor")</f>
        <v/>
      </c>
      <c r="P297" s="1" t="str">
        <f>IF(Q297="","","toneladas/ano")</f>
        <v/>
      </c>
      <c r="Q297" s="1" t="str" cm="1">
        <f t="array" ref="Q297">IF(ISBLANK(INDEX('Infraestruturas Tratamento'!$F$37:$N$56,INT((ROWS($A$1:A136)-1)/9)+1,MOD(ROWS($A$1:A136)-1,9)+1)),"",INDEX('Infraestruturas Tratamento'!$F$37:$N$56,INT((ROWS($A$1:A136)-1)/9)+1,MOD(ROWS($A$1:A136)-1,9)+1))</f>
        <v/>
      </c>
      <c r="R297" s="1" t="str">
        <f>IF(OR('Infraestruturas Tratamento'!$C$59="",'Infraestruturas Tratamento'!$C$59="(máximo 300 carateres)",J297=""),"",'Infraestruturas Tratamento'!$C$59)</f>
        <v/>
      </c>
      <c r="S297" s="1" t="str">
        <f>IF(OR('Infraestruturas Tratamento'!$C$58="",'Infraestruturas Tratamento'!$C$58="(máximo 1000 carateres)",J297=""),"",'Infraestruturas Tratamento'!$C$58)</f>
        <v/>
      </c>
    </row>
    <row r="298" spans="1:19">
      <c r="A298" s="24" t="str">
        <f>IF(I298="","",IF(OR('Identificação da EG'!$B$7=0,'Identificação da EG'!$B$7=""),"",Capa!$C$10))</f>
        <v/>
      </c>
      <c r="B298" s="24" t="str">
        <f>IF(I298="","",IF(OR('Identificação da EG'!$B$7=0,'Identificação da EG'!$B$7=""),"",'Identificação da EG'!$B$7))</f>
        <v/>
      </c>
      <c r="C298" s="24" t="str">
        <f>IF(I298="","",IF(B298="","",VLOOKUP(B298,Auxiliar!$DK$23:$DL$45,2,0)))</f>
        <v/>
      </c>
      <c r="D298" s="24" t="str">
        <f>IF(I298="","",IF(OR('Identificação da EG'!$B$7=0,'Identificação da EG'!$B$7=""),"","Portugal"))</f>
        <v/>
      </c>
      <c r="E298" s="24" t="str">
        <f>IF(I298="","",'Identificação da EG'!$C$7)</f>
        <v/>
      </c>
      <c r="F298" s="24" t="str">
        <f>IF(I298="","",'Identificação da EG'!$E$7)</f>
        <v/>
      </c>
      <c r="G298" s="24" t="str">
        <f t="shared" si="4"/>
        <v/>
      </c>
      <c r="H298" s="24" t="str">
        <f>IF(I298="","",'Identificação da EG'!$D$7)</f>
        <v/>
      </c>
      <c r="I298" s="28" t="str">
        <f>IF(J298="","",'Infraestruturas Tratamento'!$B$31)</f>
        <v/>
      </c>
      <c r="J298" s="1" t="str">
        <v/>
      </c>
      <c r="K298" s="1" t="str">
        <v/>
      </c>
      <c r="L298" s="1" t="str">
        <v/>
      </c>
      <c r="M298" s="1" t="str">
        <v/>
      </c>
      <c r="N298" s="1"/>
      <c r="O298" s="1" t="str">
        <f>IF(Q298="","","Nº de túneis total")</f>
        <v/>
      </c>
      <c r="P298" s="1" t="str">
        <f>IF(Q298="","","nº")</f>
        <v/>
      </c>
      <c r="Q298" s="1" t="str" cm="1">
        <f t="array" ref="Q298">IF(ISBLANK(INDEX('Infraestruturas Tratamento'!$F$37:$N$56,INT((ROWS($A$1:A137)-1)/9)+1,MOD(ROWS($A$1:A137)-1,9)+1)),"",INDEX('Infraestruturas Tratamento'!$F$37:$N$56,INT((ROWS($A$1:A137)-1)/9)+1,MOD(ROWS($A$1:A137)-1,9)+1))</f>
        <v/>
      </c>
      <c r="R298" s="1" t="str">
        <f>IF(OR('Infraestruturas Tratamento'!$C$59="",'Infraestruturas Tratamento'!$C$59="(máximo 300 carateres)",J298=""),"",'Infraestruturas Tratamento'!$C$59)</f>
        <v/>
      </c>
      <c r="S298" s="1" t="str">
        <f>IF(OR('Infraestruturas Tratamento'!$C$58="",'Infraestruturas Tratamento'!$C$58="(máximo 1000 carateres)",J298=""),"",'Infraestruturas Tratamento'!$C$58)</f>
        <v/>
      </c>
    </row>
    <row r="299" spans="1:19">
      <c r="A299" s="24" t="str">
        <f>IF(I299="","",IF(OR('Identificação da EG'!$B$7=0,'Identificação da EG'!$B$7=""),"",Capa!$C$10))</f>
        <v/>
      </c>
      <c r="B299" s="24" t="str">
        <f>IF(I299="","",IF(OR('Identificação da EG'!$B$7=0,'Identificação da EG'!$B$7=""),"",'Identificação da EG'!$B$7))</f>
        <v/>
      </c>
      <c r="C299" s="24" t="str">
        <f>IF(I299="","",IF(B299="","",VLOOKUP(B299,Auxiliar!$DK$23:$DL$45,2,0)))</f>
        <v/>
      </c>
      <c r="D299" s="24" t="str">
        <f>IF(I299="","",IF(OR('Identificação da EG'!$B$7=0,'Identificação da EG'!$B$7=""),"","Portugal"))</f>
        <v/>
      </c>
      <c r="E299" s="24" t="str">
        <f>IF(I299="","",'Identificação da EG'!$C$7)</f>
        <v/>
      </c>
      <c r="F299" s="24" t="str">
        <f>IF(I299="","",'Identificação da EG'!$E$7)</f>
        <v/>
      </c>
      <c r="G299" s="24" t="str">
        <f t="shared" si="4"/>
        <v/>
      </c>
      <c r="H299" s="24" t="str">
        <f>IF(I299="","",'Identificação da EG'!$D$7)</f>
        <v/>
      </c>
      <c r="I299" s="28" t="str">
        <f>IF(J299="","",'Infraestruturas Tratamento'!$B$31)</f>
        <v/>
      </c>
      <c r="J299" s="1" t="str">
        <v/>
      </c>
      <c r="K299" s="1" t="str">
        <v/>
      </c>
      <c r="L299" s="1" t="str">
        <v/>
      </c>
      <c r="M299" s="1" t="str">
        <v/>
      </c>
      <c r="N299" s="1"/>
      <c r="O299" s="1" t="str">
        <f>IF(Q299="","","Nº de túneis em utilização")</f>
        <v/>
      </c>
      <c r="P299" s="1" t="str">
        <f>IF(Q299="","","nº")</f>
        <v/>
      </c>
      <c r="Q299" s="1" t="str" cm="1">
        <f t="array" ref="Q299">IF(ISBLANK(INDEX('Infraestruturas Tratamento'!$F$37:$N$56,INT((ROWS($A$1:A138)-1)/9)+1,MOD(ROWS($A$1:A138)-1,9)+1)),"",INDEX('Infraestruturas Tratamento'!$F$37:$N$56,INT((ROWS($A$1:A138)-1)/9)+1,MOD(ROWS($A$1:A138)-1,9)+1))</f>
        <v/>
      </c>
      <c r="R299" s="1" t="str">
        <f>IF(OR('Infraestruturas Tratamento'!$C$59="",'Infraestruturas Tratamento'!$C$59="(máximo 300 carateres)",J299=""),"",'Infraestruturas Tratamento'!$C$59)</f>
        <v/>
      </c>
      <c r="S299" s="1" t="str">
        <f>IF(OR('Infraestruturas Tratamento'!$C$58="",'Infraestruturas Tratamento'!$C$58="(máximo 1000 carateres)",J299=""),"",'Infraestruturas Tratamento'!$C$58)</f>
        <v/>
      </c>
    </row>
    <row r="300" spans="1:19">
      <c r="A300" s="24" t="str">
        <f>IF(I300="","",IF(OR('Identificação da EG'!$B$7=0,'Identificação da EG'!$B$7=""),"",Capa!$C$10))</f>
        <v/>
      </c>
      <c r="B300" s="24" t="str">
        <f>IF(I300="","",IF(OR('Identificação da EG'!$B$7=0,'Identificação da EG'!$B$7=""),"",'Identificação da EG'!$B$7))</f>
        <v/>
      </c>
      <c r="C300" s="24" t="str">
        <f>IF(I300="","",IF(B300="","",VLOOKUP(B300,Auxiliar!$DK$23:$DL$45,2,0)))</f>
        <v/>
      </c>
      <c r="D300" s="24" t="str">
        <f>IF(I300="","",IF(OR('Identificação da EG'!$B$7=0,'Identificação da EG'!$B$7=""),"","Portugal"))</f>
        <v/>
      </c>
      <c r="E300" s="24" t="str">
        <f>IF(I300="","",'Identificação da EG'!$C$7)</f>
        <v/>
      </c>
      <c r="F300" s="24" t="str">
        <f>IF(I300="","",'Identificação da EG'!$E$7)</f>
        <v/>
      </c>
      <c r="G300" s="24" t="str">
        <f t="shared" si="4"/>
        <v/>
      </c>
      <c r="H300" s="24" t="str">
        <f>IF(I300="","",'Identificação da EG'!$D$7)</f>
        <v/>
      </c>
      <c r="I300" s="28" t="str">
        <f>IF(J300="","",'Infraestruturas Tratamento'!$B$31)</f>
        <v/>
      </c>
      <c r="J300" s="1" t="str">
        <v/>
      </c>
      <c r="K300" s="1" t="str">
        <v/>
      </c>
      <c r="L300" s="1" t="str">
        <v/>
      </c>
      <c r="M300" s="1" t="str">
        <v/>
      </c>
      <c r="N300" s="1"/>
      <c r="O300" s="1" t="str">
        <f>IF(Q300="","","Capacidade total")</f>
        <v/>
      </c>
      <c r="P300" s="1" t="str">
        <f>IF(Q300="","","toneladas/ano")</f>
        <v/>
      </c>
      <c r="Q300" s="1" t="str" cm="1">
        <f t="array" ref="Q300">IF(ISBLANK(INDEX('Infraestruturas Tratamento'!$F$37:$N$56,INT((ROWS($A$1:A139)-1)/9)+1,MOD(ROWS($A$1:A139)-1,9)+1)),"",INDEX('Infraestruturas Tratamento'!$F$37:$N$56,INT((ROWS($A$1:A139)-1)/9)+1,MOD(ROWS($A$1:A139)-1,9)+1))</f>
        <v/>
      </c>
      <c r="R300" s="1" t="str">
        <f>IF(OR('Infraestruturas Tratamento'!$C$59="",'Infraestruturas Tratamento'!$C$59="(máximo 300 carateres)",J300=""),"",'Infraestruturas Tratamento'!$C$59)</f>
        <v/>
      </c>
      <c r="S300" s="1" t="str">
        <f>IF(OR('Infraestruturas Tratamento'!$C$58="",'Infraestruturas Tratamento'!$C$58="(máximo 1000 carateres)",J300=""),"",'Infraestruturas Tratamento'!$C$58)</f>
        <v/>
      </c>
    </row>
    <row r="301" spans="1:19">
      <c r="A301" s="24" t="str">
        <f>IF(I301="","",IF(OR('Identificação da EG'!$B$7=0,'Identificação da EG'!$B$7=""),"",Capa!$C$10))</f>
        <v/>
      </c>
      <c r="B301" s="24" t="str">
        <f>IF(I301="","",IF(OR('Identificação da EG'!$B$7=0,'Identificação da EG'!$B$7=""),"",'Identificação da EG'!$B$7))</f>
        <v/>
      </c>
      <c r="C301" s="24" t="str">
        <f>IF(I301="","",IF(B301="","",VLOOKUP(B301,Auxiliar!$DK$23:$DL$45,2,0)))</f>
        <v/>
      </c>
      <c r="D301" s="24" t="str">
        <f>IF(I301="","",IF(OR('Identificação da EG'!$B$7=0,'Identificação da EG'!$B$7=""),"","Portugal"))</f>
        <v/>
      </c>
      <c r="E301" s="24" t="str">
        <f>IF(I301="","",'Identificação da EG'!$C$7)</f>
        <v/>
      </c>
      <c r="F301" s="24" t="str">
        <f>IF(I301="","",'Identificação da EG'!$E$7)</f>
        <v/>
      </c>
      <c r="G301" s="24" t="str">
        <f t="shared" si="4"/>
        <v/>
      </c>
      <c r="H301" s="24" t="str">
        <f>IF(I301="","",'Identificação da EG'!$D$7)</f>
        <v/>
      </c>
      <c r="I301" s="28" t="str">
        <f>IF(J301="","",'Infraestruturas Tratamento'!$B$31)</f>
        <v/>
      </c>
      <c r="J301" s="1" t="str">
        <v/>
      </c>
      <c r="K301" s="1" t="str">
        <v/>
      </c>
      <c r="L301" s="1" t="str">
        <v/>
      </c>
      <c r="M301" s="1" t="str">
        <v/>
      </c>
      <c r="N301" s="1"/>
      <c r="O301" s="1" t="str">
        <f>IF(Q301="","","Capacidade utilizada")</f>
        <v/>
      </c>
      <c r="P301" s="1" t="str">
        <f>IF(Q301="","","toneladas/ano")</f>
        <v/>
      </c>
      <c r="Q301" s="1" t="str" cm="1">
        <f t="array" ref="Q301">IF(ISBLANK(INDEX('Infraestruturas Tratamento'!$F$37:$N$56,INT((ROWS($A$1:A140)-1)/9)+1,MOD(ROWS($A$1:A140)-1,9)+1)),"",INDEX('Infraestruturas Tratamento'!$F$37:$N$56,INT((ROWS($A$1:A140)-1)/9)+1,MOD(ROWS($A$1:A140)-1,9)+1))</f>
        <v/>
      </c>
      <c r="R301" s="1" t="str">
        <f>IF(OR('Infraestruturas Tratamento'!$C$59="",'Infraestruturas Tratamento'!$C$59="(máximo 300 carateres)",J301=""),"",'Infraestruturas Tratamento'!$C$59)</f>
        <v/>
      </c>
      <c r="S301" s="1" t="str">
        <f>IF(OR('Infraestruturas Tratamento'!$C$58="",'Infraestruturas Tratamento'!$C$58="(máximo 1000 carateres)",J301=""),"",'Infraestruturas Tratamento'!$C$58)</f>
        <v/>
      </c>
    </row>
    <row r="302" spans="1:19">
      <c r="A302" s="24" t="str">
        <f>IF(I302="","",IF(OR('Identificação da EG'!$B$7=0,'Identificação da EG'!$B$7=""),"",Capa!$C$10))</f>
        <v/>
      </c>
      <c r="B302" s="24" t="str">
        <f>IF(I302="","",IF(OR('Identificação da EG'!$B$7=0,'Identificação da EG'!$B$7=""),"",'Identificação da EG'!$B$7))</f>
        <v/>
      </c>
      <c r="C302" s="24" t="str">
        <f>IF(I302="","",IF(B302="","",VLOOKUP(B302,Auxiliar!$DK$23:$DL$45,2,0)))</f>
        <v/>
      </c>
      <c r="D302" s="24" t="str">
        <f>IF(I302="","",IF(OR('Identificação da EG'!$B$7=0,'Identificação da EG'!$B$7=""),"","Portugal"))</f>
        <v/>
      </c>
      <c r="E302" s="24" t="str">
        <f>IF(I302="","",'Identificação da EG'!$C$7)</f>
        <v/>
      </c>
      <c r="F302" s="24" t="str">
        <f>IF(I302="","",'Identificação da EG'!$E$7)</f>
        <v/>
      </c>
      <c r="G302" s="24" t="str">
        <f t="shared" si="4"/>
        <v/>
      </c>
      <c r="H302" s="24" t="str">
        <f>IF(I302="","",'Identificação da EG'!$D$7)</f>
        <v/>
      </c>
      <c r="I302" s="28" t="str">
        <f>IF(J302="","",'Infraestruturas Tratamento'!$B$31)</f>
        <v/>
      </c>
      <c r="J302" s="1" t="str">
        <v/>
      </c>
      <c r="K302" s="1" t="str">
        <v/>
      </c>
      <c r="L302" s="1" t="str">
        <v/>
      </c>
      <c r="M302" s="1" t="str">
        <v/>
      </c>
      <c r="N302" s="1"/>
      <c r="O302" s="1" t="str">
        <f>IF(Q302="","","Área total do parque")</f>
        <v/>
      </c>
      <c r="P302" s="1" t="str">
        <f>IF(Q302="","","m2")</f>
        <v/>
      </c>
      <c r="Q302" s="1" t="str" cm="1">
        <f t="array" ref="Q302">IF(ISBLANK(INDEX('Infraestruturas Tratamento'!$F$37:$N$56,INT((ROWS($A$1:A141)-1)/9)+1,MOD(ROWS($A$1:A141)-1,9)+1)),"",INDEX('Infraestruturas Tratamento'!$F$37:$N$56,INT((ROWS($A$1:A141)-1)/9)+1,MOD(ROWS($A$1:A141)-1,9)+1))</f>
        <v/>
      </c>
      <c r="R302" s="1" t="str">
        <f>IF(OR('Infraestruturas Tratamento'!$C$59="",'Infraestruturas Tratamento'!$C$59="(máximo 300 carateres)",J302=""),"",'Infraestruturas Tratamento'!$C$59)</f>
        <v/>
      </c>
      <c r="S302" s="1" t="str">
        <f>IF(OR('Infraestruturas Tratamento'!$C$58="",'Infraestruturas Tratamento'!$C$58="(máximo 1000 carateres)",J302=""),"",'Infraestruturas Tratamento'!$C$58)</f>
        <v/>
      </c>
    </row>
    <row r="303" spans="1:19">
      <c r="A303" s="24" t="str">
        <f>IF(I303="","",IF(OR('Identificação da EG'!$B$7=0,'Identificação da EG'!$B$7=""),"",Capa!$C$10))</f>
        <v/>
      </c>
      <c r="B303" s="24" t="str">
        <f>IF(I303="","",IF(OR('Identificação da EG'!$B$7=0,'Identificação da EG'!$B$7=""),"",'Identificação da EG'!$B$7))</f>
        <v/>
      </c>
      <c r="C303" s="24" t="str">
        <f>IF(I303="","",IF(B303="","",VLOOKUP(B303,Auxiliar!$DK$23:$DL$45,2,0)))</f>
        <v/>
      </c>
      <c r="D303" s="24" t="str">
        <f>IF(I303="","",IF(OR('Identificação da EG'!$B$7=0,'Identificação da EG'!$B$7=""),"","Portugal"))</f>
        <v/>
      </c>
      <c r="E303" s="24" t="str">
        <f>IF(I303="","",'Identificação da EG'!$C$7)</f>
        <v/>
      </c>
      <c r="F303" s="24" t="str">
        <f>IF(I303="","",'Identificação da EG'!$E$7)</f>
        <v/>
      </c>
      <c r="G303" s="24" t="str">
        <f t="shared" si="4"/>
        <v/>
      </c>
      <c r="H303" s="24" t="str">
        <f>IF(I303="","",'Identificação da EG'!$D$7)</f>
        <v/>
      </c>
      <c r="I303" s="28" t="str">
        <f>IF(J303="","",'Infraestruturas Tratamento'!$B$31)</f>
        <v/>
      </c>
      <c r="J303" s="1" t="str">
        <v/>
      </c>
      <c r="K303" s="1" t="str">
        <v/>
      </c>
      <c r="L303" s="1" t="str">
        <v/>
      </c>
      <c r="M303" s="1" t="str">
        <v/>
      </c>
      <c r="N303" s="1"/>
      <c r="O303" s="1" t="str">
        <f>IF(Q303="","","Área do parque em utilização")</f>
        <v/>
      </c>
      <c r="P303" s="1" t="str">
        <f>IF(Q303="","","m2")</f>
        <v/>
      </c>
      <c r="Q303" s="1" t="str" cm="1">
        <f t="array" ref="Q303">IF(ISBLANK(INDEX('Infraestruturas Tratamento'!$F$37:$N$56,INT((ROWS($A$1:A142)-1)/9)+1,MOD(ROWS($A$1:A142)-1,9)+1)),"",INDEX('Infraestruturas Tratamento'!$F$37:$N$56,INT((ROWS($A$1:A142)-1)/9)+1,MOD(ROWS($A$1:A142)-1,9)+1))</f>
        <v/>
      </c>
      <c r="R303" s="1" t="str">
        <f>IF(OR('Infraestruturas Tratamento'!$C$59="",'Infraestruturas Tratamento'!$C$59="(máximo 300 carateres)",J303=""),"",'Infraestruturas Tratamento'!$C$59)</f>
        <v/>
      </c>
      <c r="S303" s="1" t="str">
        <f>IF(OR('Infraestruturas Tratamento'!$C$58="",'Infraestruturas Tratamento'!$C$58="(máximo 1000 carateres)",J303=""),"",'Infraestruturas Tratamento'!$C$58)</f>
        <v/>
      </c>
    </row>
    <row r="304" spans="1:19">
      <c r="A304" s="24" t="str">
        <f>IF(I304="","",IF(OR('Identificação da EG'!$B$7=0,'Identificação da EG'!$B$7=""),"",Capa!$C$10))</f>
        <v/>
      </c>
      <c r="B304" s="24" t="str">
        <f>IF(I304="","",IF(OR('Identificação da EG'!$B$7=0,'Identificação da EG'!$B$7=""),"",'Identificação da EG'!$B$7))</f>
        <v/>
      </c>
      <c r="C304" s="24" t="str">
        <f>IF(I304="","",IF(B304="","",VLOOKUP(B304,Auxiliar!$DK$23:$DL$45,2,0)))</f>
        <v/>
      </c>
      <c r="D304" s="24" t="str">
        <f>IF(I304="","",IF(OR('Identificação da EG'!$B$7=0,'Identificação da EG'!$B$7=""),"","Portugal"))</f>
        <v/>
      </c>
      <c r="E304" s="24" t="str">
        <f>IF(I304="","",'Identificação da EG'!$C$7)</f>
        <v/>
      </c>
      <c r="F304" s="24" t="str">
        <f>IF(I304="","",'Identificação da EG'!$E$7)</f>
        <v/>
      </c>
      <c r="G304" s="24" t="str">
        <f t="shared" si="4"/>
        <v/>
      </c>
      <c r="H304" s="24" t="str">
        <f>IF(I304="","",'Identificação da EG'!$D$7)</f>
        <v/>
      </c>
      <c r="I304" s="28" t="str">
        <f>IF(J304="","",'Infraestruturas Tratamento'!$B$31)</f>
        <v/>
      </c>
      <c r="J304" s="1" t="str">
        <v/>
      </c>
      <c r="K304" s="1" t="str">
        <v/>
      </c>
      <c r="L304" s="1" t="str">
        <v/>
      </c>
      <c r="M304" s="1" t="str">
        <v/>
      </c>
      <c r="N304" s="1"/>
      <c r="O304" s="1" t="str">
        <f>IF(Q304="","","Capacidade total")</f>
        <v/>
      </c>
      <c r="P304" s="1" t="str">
        <f>IF(Q304="","","toneladas/ano")</f>
        <v/>
      </c>
      <c r="Q304" s="1" t="str" cm="1">
        <f t="array" ref="Q304">IF(ISBLANK(INDEX('Infraestruturas Tratamento'!$F$37:$N$56,INT((ROWS($A$1:A143)-1)/9)+1,MOD(ROWS($A$1:A143)-1,9)+1)),"",INDEX('Infraestruturas Tratamento'!$F$37:$N$56,INT((ROWS($A$1:A143)-1)/9)+1,MOD(ROWS($A$1:A143)-1,9)+1))</f>
        <v/>
      </c>
      <c r="R304" s="1" t="str">
        <f>IF(OR('Infraestruturas Tratamento'!$C$59="",'Infraestruturas Tratamento'!$C$59="(máximo 300 carateres)",J304=""),"",'Infraestruturas Tratamento'!$C$59)</f>
        <v/>
      </c>
      <c r="S304" s="1" t="str">
        <f>IF(OR('Infraestruturas Tratamento'!$C$58="",'Infraestruturas Tratamento'!$C$58="(máximo 1000 carateres)",J304=""),"",'Infraestruturas Tratamento'!$C$58)</f>
        <v/>
      </c>
    </row>
    <row r="305" spans="1:19">
      <c r="A305" s="24" t="str">
        <f>IF(I305="","",IF(OR('Identificação da EG'!$B$7=0,'Identificação da EG'!$B$7=""),"",Capa!$C$10))</f>
        <v/>
      </c>
      <c r="B305" s="24" t="str">
        <f>IF(I305="","",IF(OR('Identificação da EG'!$B$7=0,'Identificação da EG'!$B$7=""),"",'Identificação da EG'!$B$7))</f>
        <v/>
      </c>
      <c r="C305" s="24" t="str">
        <f>IF(I305="","",IF(B305="","",VLOOKUP(B305,Auxiliar!$DK$23:$DL$45,2,0)))</f>
        <v/>
      </c>
      <c r="D305" s="24" t="str">
        <f>IF(I305="","",IF(OR('Identificação da EG'!$B$7=0,'Identificação da EG'!$B$7=""),"","Portugal"))</f>
        <v/>
      </c>
      <c r="E305" s="24" t="str">
        <f>IF(I305="","",'Identificação da EG'!$C$7)</f>
        <v/>
      </c>
      <c r="F305" s="24" t="str">
        <f>IF(I305="","",'Identificação da EG'!$E$7)</f>
        <v/>
      </c>
      <c r="G305" s="24" t="str">
        <f t="shared" si="4"/>
        <v/>
      </c>
      <c r="H305" s="24" t="str">
        <f>IF(I305="","",'Identificação da EG'!$D$7)</f>
        <v/>
      </c>
      <c r="I305" s="28" t="str">
        <f>IF(J305="","",'Infraestruturas Tratamento'!$B$31)</f>
        <v/>
      </c>
      <c r="J305" s="1" t="str">
        <v/>
      </c>
      <c r="K305" s="1" t="str">
        <v/>
      </c>
      <c r="L305" s="1" t="str">
        <v/>
      </c>
      <c r="M305" s="1" t="str">
        <v/>
      </c>
      <c r="N305" s="1"/>
      <c r="O305" s="1" t="str">
        <f>IF(Q305="","","Capacidade utilizada")</f>
        <v/>
      </c>
      <c r="P305" s="1" t="str">
        <f>IF(Q305="","","toneladas/ano")</f>
        <v/>
      </c>
      <c r="Q305" s="1" t="str" cm="1">
        <f t="array" ref="Q305">IF(ISBLANK(INDEX('Infraestruturas Tratamento'!$F$37:$N$56,INT((ROWS($A$1:A144)-1)/9)+1,MOD(ROWS($A$1:A144)-1,9)+1)),"",INDEX('Infraestruturas Tratamento'!$F$37:$N$56,INT((ROWS($A$1:A144)-1)/9)+1,MOD(ROWS($A$1:A144)-1,9)+1))</f>
        <v/>
      </c>
      <c r="R305" s="1" t="str">
        <f>IF(OR('Infraestruturas Tratamento'!$C$59="",'Infraestruturas Tratamento'!$C$59="(máximo 300 carateres)",J305=""),"",'Infraestruturas Tratamento'!$C$59)</f>
        <v/>
      </c>
      <c r="S305" s="1" t="str">
        <f>IF(OR('Infraestruturas Tratamento'!$C$58="",'Infraestruturas Tratamento'!$C$58="(máximo 1000 carateres)",J305=""),"",'Infraestruturas Tratamento'!$C$58)</f>
        <v/>
      </c>
    </row>
    <row r="306" spans="1:19">
      <c r="A306" s="24" t="str">
        <f>IF(I306="","",IF(OR('Identificação da EG'!$B$7=0,'Identificação da EG'!$B$7=""),"",Capa!$C$10))</f>
        <v/>
      </c>
      <c r="B306" s="24" t="str">
        <f>IF(I306="","",IF(OR('Identificação da EG'!$B$7=0,'Identificação da EG'!$B$7=""),"",'Identificação da EG'!$B$7))</f>
        <v/>
      </c>
      <c r="C306" s="24" t="str">
        <f>IF(I306="","",IF(B306="","",VLOOKUP(B306,Auxiliar!$DK$23:$DL$45,2,0)))</f>
        <v/>
      </c>
      <c r="D306" s="24" t="str">
        <f>IF(I306="","",IF(OR('Identificação da EG'!$B$7=0,'Identificação da EG'!$B$7=""),"","Portugal"))</f>
        <v/>
      </c>
      <c r="E306" s="24" t="str">
        <f>IF(I306="","",'Identificação da EG'!$C$7)</f>
        <v/>
      </c>
      <c r="F306" s="24" t="str">
        <f>IF(I306="","",'Identificação da EG'!$E$7)</f>
        <v/>
      </c>
      <c r="G306" s="24" t="str">
        <f t="shared" si="4"/>
        <v/>
      </c>
      <c r="H306" s="24" t="str">
        <f>IF(I306="","",'Identificação da EG'!$D$7)</f>
        <v/>
      </c>
      <c r="I306" s="28" t="str">
        <f>IF(J306="","",'Infraestruturas Tratamento'!$B$31)</f>
        <v/>
      </c>
      <c r="J306" s="1" t="str">
        <v/>
      </c>
      <c r="K306" s="1" t="str">
        <v/>
      </c>
      <c r="L306" s="1" t="str">
        <v/>
      </c>
      <c r="M306" s="1" t="str">
        <v/>
      </c>
      <c r="N306" s="1"/>
      <c r="O306" s="1" t="str">
        <f>IF(Q306="","","Capacidade digestor")</f>
        <v/>
      </c>
      <c r="P306" s="1" t="str">
        <f>IF(Q306="","","toneladas/ano")</f>
        <v/>
      </c>
      <c r="Q306" s="1" t="str" cm="1">
        <f t="array" ref="Q306">IF(ISBLANK(INDEX('Infraestruturas Tratamento'!$F$37:$N$56,INT((ROWS($A$1:A145)-1)/9)+1,MOD(ROWS($A$1:A145)-1,9)+1)),"",INDEX('Infraestruturas Tratamento'!$F$37:$N$56,INT((ROWS($A$1:A145)-1)/9)+1,MOD(ROWS($A$1:A145)-1,9)+1))</f>
        <v/>
      </c>
      <c r="R306" s="1" t="str">
        <f>IF(OR('Infraestruturas Tratamento'!$C$59="",'Infraestruturas Tratamento'!$C$59="(máximo 300 carateres)",J306=""),"",'Infraestruturas Tratamento'!$C$59)</f>
        <v/>
      </c>
      <c r="S306" s="1" t="str">
        <f>IF(OR('Infraestruturas Tratamento'!$C$58="",'Infraestruturas Tratamento'!$C$58="(máximo 1000 carateres)",J306=""),"",'Infraestruturas Tratamento'!$C$58)</f>
        <v/>
      </c>
    </row>
    <row r="307" spans="1:19">
      <c r="A307" s="24" t="str">
        <f>IF(I307="","",IF(OR('Identificação da EG'!$B$7=0,'Identificação da EG'!$B$7=""),"",Capa!$C$10))</f>
        <v/>
      </c>
      <c r="B307" s="24" t="str">
        <f>IF(I307="","",IF(OR('Identificação da EG'!$B$7=0,'Identificação da EG'!$B$7=""),"",'Identificação da EG'!$B$7))</f>
        <v/>
      </c>
      <c r="C307" s="24" t="str">
        <f>IF(I307="","",IF(B307="","",VLOOKUP(B307,Auxiliar!$DK$23:$DL$45,2,0)))</f>
        <v/>
      </c>
      <c r="D307" s="24" t="str">
        <f>IF(I307="","",IF(OR('Identificação da EG'!$B$7=0,'Identificação da EG'!$B$7=""),"","Portugal"))</f>
        <v/>
      </c>
      <c r="E307" s="24" t="str">
        <f>IF(I307="","",'Identificação da EG'!$C$7)</f>
        <v/>
      </c>
      <c r="F307" s="24" t="str">
        <f>IF(I307="","",'Identificação da EG'!$E$7)</f>
        <v/>
      </c>
      <c r="G307" s="24" t="str">
        <f t="shared" si="4"/>
        <v/>
      </c>
      <c r="H307" s="24" t="str">
        <f>IF(I307="","",'Identificação da EG'!$D$7)</f>
        <v/>
      </c>
      <c r="I307" s="28" t="str">
        <f>IF(J307="","",'Infraestruturas Tratamento'!$B$31)</f>
        <v/>
      </c>
      <c r="J307" s="1" t="str">
        <v/>
      </c>
      <c r="K307" s="1" t="str">
        <v/>
      </c>
      <c r="L307" s="1" t="str">
        <v/>
      </c>
      <c r="M307" s="1" t="str">
        <v/>
      </c>
      <c r="N307" s="1"/>
      <c r="O307" s="1" t="str">
        <f>IF(Q307="","","Nº de túneis total")</f>
        <v/>
      </c>
      <c r="P307" s="1" t="str">
        <f>IF(Q307="","","nº")</f>
        <v/>
      </c>
      <c r="Q307" s="1" t="str" cm="1">
        <f t="array" ref="Q307">IF(ISBLANK(INDEX('Infraestruturas Tratamento'!$F$37:$N$56,INT((ROWS($A$1:A146)-1)/9)+1,MOD(ROWS($A$1:A146)-1,9)+1)),"",INDEX('Infraestruturas Tratamento'!$F$37:$N$56,INT((ROWS($A$1:A146)-1)/9)+1,MOD(ROWS($A$1:A146)-1,9)+1))</f>
        <v/>
      </c>
      <c r="R307" s="1" t="str">
        <f>IF(OR('Infraestruturas Tratamento'!$C$59="",'Infraestruturas Tratamento'!$C$59="(máximo 300 carateres)",J307=""),"",'Infraestruturas Tratamento'!$C$59)</f>
        <v/>
      </c>
      <c r="S307" s="1" t="str">
        <f>IF(OR('Infraestruturas Tratamento'!$C$58="",'Infraestruturas Tratamento'!$C$58="(máximo 1000 carateres)",J307=""),"",'Infraestruturas Tratamento'!$C$58)</f>
        <v/>
      </c>
    </row>
    <row r="308" spans="1:19">
      <c r="A308" s="24" t="str">
        <f>IF(I308="","",IF(OR('Identificação da EG'!$B$7=0,'Identificação da EG'!$B$7=""),"",Capa!$C$10))</f>
        <v/>
      </c>
      <c r="B308" s="24" t="str">
        <f>IF(I308="","",IF(OR('Identificação da EG'!$B$7=0,'Identificação da EG'!$B$7=""),"",'Identificação da EG'!$B$7))</f>
        <v/>
      </c>
      <c r="C308" s="24" t="str">
        <f>IF(I308="","",IF(B308="","",VLOOKUP(B308,Auxiliar!$DK$23:$DL$45,2,0)))</f>
        <v/>
      </c>
      <c r="D308" s="24" t="str">
        <f>IF(I308="","",IF(OR('Identificação da EG'!$B$7=0,'Identificação da EG'!$B$7=""),"","Portugal"))</f>
        <v/>
      </c>
      <c r="E308" s="24" t="str">
        <f>IF(I308="","",'Identificação da EG'!$C$7)</f>
        <v/>
      </c>
      <c r="F308" s="24" t="str">
        <f>IF(I308="","",'Identificação da EG'!$E$7)</f>
        <v/>
      </c>
      <c r="G308" s="24" t="str">
        <f t="shared" si="4"/>
        <v/>
      </c>
      <c r="H308" s="24" t="str">
        <f>IF(I308="","",'Identificação da EG'!$D$7)</f>
        <v/>
      </c>
      <c r="I308" s="28" t="str">
        <f>IF(J308="","",'Infraestruturas Tratamento'!$B$31)</f>
        <v/>
      </c>
      <c r="J308" s="1" t="str">
        <v/>
      </c>
      <c r="K308" s="1" t="str">
        <v/>
      </c>
      <c r="L308" s="1" t="str">
        <v/>
      </c>
      <c r="M308" s="1" t="str">
        <v/>
      </c>
      <c r="N308" s="1"/>
      <c r="O308" s="1" t="str">
        <f>IF(Q308="","","Nº de túneis em utilização")</f>
        <v/>
      </c>
      <c r="P308" s="1" t="str">
        <f>IF(Q308="","","nº")</f>
        <v/>
      </c>
      <c r="Q308" s="1" t="str" cm="1">
        <f t="array" ref="Q308">IF(ISBLANK(INDEX('Infraestruturas Tratamento'!$F$37:$N$56,INT((ROWS($A$1:A147)-1)/9)+1,MOD(ROWS($A$1:A147)-1,9)+1)),"",INDEX('Infraestruturas Tratamento'!$F$37:$N$56,INT((ROWS($A$1:A147)-1)/9)+1,MOD(ROWS($A$1:A147)-1,9)+1))</f>
        <v/>
      </c>
      <c r="R308" s="1" t="str">
        <f>IF(OR('Infraestruturas Tratamento'!$C$59="",'Infraestruturas Tratamento'!$C$59="(máximo 300 carateres)",J308=""),"",'Infraestruturas Tratamento'!$C$59)</f>
        <v/>
      </c>
      <c r="S308" s="1" t="str">
        <f>IF(OR('Infraestruturas Tratamento'!$C$58="",'Infraestruturas Tratamento'!$C$58="(máximo 1000 carateres)",J308=""),"",'Infraestruturas Tratamento'!$C$58)</f>
        <v/>
      </c>
    </row>
    <row r="309" spans="1:19">
      <c r="A309" s="24" t="str">
        <f>IF(I309="","",IF(OR('Identificação da EG'!$B$7=0,'Identificação da EG'!$B$7=""),"",Capa!$C$10))</f>
        <v/>
      </c>
      <c r="B309" s="24" t="str">
        <f>IF(I309="","",IF(OR('Identificação da EG'!$B$7=0,'Identificação da EG'!$B$7=""),"",'Identificação da EG'!$B$7))</f>
        <v/>
      </c>
      <c r="C309" s="24" t="str">
        <f>IF(I309="","",IF(B309="","",VLOOKUP(B309,Auxiliar!$DK$23:$DL$45,2,0)))</f>
        <v/>
      </c>
      <c r="D309" s="24" t="str">
        <f>IF(I309="","",IF(OR('Identificação da EG'!$B$7=0,'Identificação da EG'!$B$7=""),"","Portugal"))</f>
        <v/>
      </c>
      <c r="E309" s="24" t="str">
        <f>IF(I309="","",'Identificação da EG'!$C$7)</f>
        <v/>
      </c>
      <c r="F309" s="24" t="str">
        <f>IF(I309="","",'Identificação da EG'!$E$7)</f>
        <v/>
      </c>
      <c r="G309" s="24" t="str">
        <f t="shared" si="4"/>
        <v/>
      </c>
      <c r="H309" s="24" t="str">
        <f>IF(I309="","",'Identificação da EG'!$D$7)</f>
        <v/>
      </c>
      <c r="I309" s="28" t="str">
        <f>IF(J309="","",'Infraestruturas Tratamento'!$B$31)</f>
        <v/>
      </c>
      <c r="J309" s="1" t="str">
        <v/>
      </c>
      <c r="K309" s="1" t="str">
        <v/>
      </c>
      <c r="L309" s="1" t="str">
        <v/>
      </c>
      <c r="M309" s="1" t="str">
        <v/>
      </c>
      <c r="N309" s="1"/>
      <c r="O309" s="1" t="str">
        <f>IF(Q309="","","Capacidade total")</f>
        <v/>
      </c>
      <c r="P309" s="1" t="str">
        <f>IF(Q309="","","toneladas/ano")</f>
        <v/>
      </c>
      <c r="Q309" s="1" t="str" cm="1">
        <f t="array" ref="Q309">IF(ISBLANK(INDEX('Infraestruturas Tratamento'!$F$37:$N$56,INT((ROWS($A$1:A148)-1)/9)+1,MOD(ROWS($A$1:A148)-1,9)+1)),"",INDEX('Infraestruturas Tratamento'!$F$37:$N$56,INT((ROWS($A$1:A148)-1)/9)+1,MOD(ROWS($A$1:A148)-1,9)+1))</f>
        <v/>
      </c>
      <c r="R309" s="1" t="str">
        <f>IF(OR('Infraestruturas Tratamento'!$C$59="",'Infraestruturas Tratamento'!$C$59="(máximo 300 carateres)",J309=""),"",'Infraestruturas Tratamento'!$C$59)</f>
        <v/>
      </c>
      <c r="S309" s="1" t="str">
        <f>IF(OR('Infraestruturas Tratamento'!$C$58="",'Infraestruturas Tratamento'!$C$58="(máximo 1000 carateres)",J309=""),"",'Infraestruturas Tratamento'!$C$58)</f>
        <v/>
      </c>
    </row>
    <row r="310" spans="1:19">
      <c r="A310" s="24" t="str">
        <f>IF(I310="","",IF(OR('Identificação da EG'!$B$7=0,'Identificação da EG'!$B$7=""),"",Capa!$C$10))</f>
        <v/>
      </c>
      <c r="B310" s="24" t="str">
        <f>IF(I310="","",IF(OR('Identificação da EG'!$B$7=0,'Identificação da EG'!$B$7=""),"",'Identificação da EG'!$B$7))</f>
        <v/>
      </c>
      <c r="C310" s="24" t="str">
        <f>IF(I310="","",IF(B310="","",VLOOKUP(B310,Auxiliar!$DK$23:$DL$45,2,0)))</f>
        <v/>
      </c>
      <c r="D310" s="24" t="str">
        <f>IF(I310="","",IF(OR('Identificação da EG'!$B$7=0,'Identificação da EG'!$B$7=""),"","Portugal"))</f>
        <v/>
      </c>
      <c r="E310" s="24" t="str">
        <f>IF(I310="","",'Identificação da EG'!$C$7)</f>
        <v/>
      </c>
      <c r="F310" s="24" t="str">
        <f>IF(I310="","",'Identificação da EG'!$E$7)</f>
        <v/>
      </c>
      <c r="G310" s="24" t="str">
        <f t="shared" si="4"/>
        <v/>
      </c>
      <c r="H310" s="24" t="str">
        <f>IF(I310="","",'Identificação da EG'!$D$7)</f>
        <v/>
      </c>
      <c r="I310" s="28" t="str">
        <f>IF(J310="","",'Infraestruturas Tratamento'!$B$31)</f>
        <v/>
      </c>
      <c r="J310" s="1" t="str">
        <v/>
      </c>
      <c r="K310" s="1" t="str">
        <v/>
      </c>
      <c r="L310" s="1" t="str">
        <v/>
      </c>
      <c r="M310" s="1" t="str">
        <v/>
      </c>
      <c r="N310" s="1"/>
      <c r="O310" s="1" t="str">
        <f>IF(Q310="","","Capacidade utilizada")</f>
        <v/>
      </c>
      <c r="P310" s="1" t="str">
        <f>IF(Q310="","","toneladas/ano")</f>
        <v/>
      </c>
      <c r="Q310" s="1" t="str" cm="1">
        <f t="array" ref="Q310">IF(ISBLANK(INDEX('Infraestruturas Tratamento'!$F$37:$N$56,INT((ROWS($A$1:A149)-1)/9)+1,MOD(ROWS($A$1:A149)-1,9)+1)),"",INDEX('Infraestruturas Tratamento'!$F$37:$N$56,INT((ROWS($A$1:A149)-1)/9)+1,MOD(ROWS($A$1:A149)-1,9)+1))</f>
        <v/>
      </c>
      <c r="R310" s="1" t="str">
        <f>IF(OR('Infraestruturas Tratamento'!$C$59="",'Infraestruturas Tratamento'!$C$59="(máximo 300 carateres)",J310=""),"",'Infraestruturas Tratamento'!$C$59)</f>
        <v/>
      </c>
      <c r="S310" s="1" t="str">
        <f>IF(OR('Infraestruturas Tratamento'!$C$58="",'Infraestruturas Tratamento'!$C$58="(máximo 1000 carateres)",J310=""),"",'Infraestruturas Tratamento'!$C$58)</f>
        <v/>
      </c>
    </row>
    <row r="311" spans="1:19">
      <c r="A311" s="24" t="str">
        <f>IF(I311="","",IF(OR('Identificação da EG'!$B$7=0,'Identificação da EG'!$B$7=""),"",Capa!$C$10))</f>
        <v/>
      </c>
      <c r="B311" s="24" t="str">
        <f>IF(I311="","",IF(OR('Identificação da EG'!$B$7=0,'Identificação da EG'!$B$7=""),"",'Identificação da EG'!$B$7))</f>
        <v/>
      </c>
      <c r="C311" s="24" t="str">
        <f>IF(I311="","",IF(B311="","",VLOOKUP(B311,Auxiliar!$DK$23:$DL$45,2,0)))</f>
        <v/>
      </c>
      <c r="D311" s="24" t="str">
        <f>IF(I311="","",IF(OR('Identificação da EG'!$B$7=0,'Identificação da EG'!$B$7=""),"","Portugal"))</f>
        <v/>
      </c>
      <c r="E311" s="24" t="str">
        <f>IF(I311="","",'Identificação da EG'!$C$7)</f>
        <v/>
      </c>
      <c r="F311" s="24" t="str">
        <f>IF(I311="","",'Identificação da EG'!$E$7)</f>
        <v/>
      </c>
      <c r="G311" s="24" t="str">
        <f t="shared" si="4"/>
        <v/>
      </c>
      <c r="H311" s="24" t="str">
        <f>IF(I311="","",'Identificação da EG'!$D$7)</f>
        <v/>
      </c>
      <c r="I311" s="28" t="str">
        <f>IF(J311="","",'Infraestruturas Tratamento'!$B$31)</f>
        <v/>
      </c>
      <c r="J311" s="1" t="str">
        <v/>
      </c>
      <c r="K311" s="1" t="str">
        <v/>
      </c>
      <c r="L311" s="1" t="str">
        <v/>
      </c>
      <c r="M311" s="1" t="str">
        <v/>
      </c>
      <c r="N311" s="1"/>
      <c r="O311" s="1" t="str">
        <f>IF(Q311="","","Área total do parque")</f>
        <v/>
      </c>
      <c r="P311" s="1" t="str">
        <f>IF(Q311="","","m2")</f>
        <v/>
      </c>
      <c r="Q311" s="1" t="str" cm="1">
        <f t="array" ref="Q311">IF(ISBLANK(INDEX('Infraestruturas Tratamento'!$F$37:$N$56,INT((ROWS($A$1:A150)-1)/9)+1,MOD(ROWS($A$1:A150)-1,9)+1)),"",INDEX('Infraestruturas Tratamento'!$F$37:$N$56,INT((ROWS($A$1:A150)-1)/9)+1,MOD(ROWS($A$1:A150)-1,9)+1))</f>
        <v/>
      </c>
      <c r="R311" s="1" t="str">
        <f>IF(OR('Infraestruturas Tratamento'!$C$59="",'Infraestruturas Tratamento'!$C$59="(máximo 300 carateres)",J311=""),"",'Infraestruturas Tratamento'!$C$59)</f>
        <v/>
      </c>
      <c r="S311" s="1" t="str">
        <f>IF(OR('Infraestruturas Tratamento'!$C$58="",'Infraestruturas Tratamento'!$C$58="(máximo 1000 carateres)",J311=""),"",'Infraestruturas Tratamento'!$C$58)</f>
        <v/>
      </c>
    </row>
    <row r="312" spans="1:19">
      <c r="A312" s="24" t="str">
        <f>IF(I312="","",IF(OR('Identificação da EG'!$B$7=0,'Identificação da EG'!$B$7=""),"",Capa!$C$10))</f>
        <v/>
      </c>
      <c r="B312" s="24" t="str">
        <f>IF(I312="","",IF(OR('Identificação da EG'!$B$7=0,'Identificação da EG'!$B$7=""),"",'Identificação da EG'!$B$7))</f>
        <v/>
      </c>
      <c r="C312" s="24" t="str">
        <f>IF(I312="","",IF(B312="","",VLOOKUP(B312,Auxiliar!$DK$23:$DL$45,2,0)))</f>
        <v/>
      </c>
      <c r="D312" s="24" t="str">
        <f>IF(I312="","",IF(OR('Identificação da EG'!$B$7=0,'Identificação da EG'!$B$7=""),"","Portugal"))</f>
        <v/>
      </c>
      <c r="E312" s="24" t="str">
        <f>IF(I312="","",'Identificação da EG'!$C$7)</f>
        <v/>
      </c>
      <c r="F312" s="24" t="str">
        <f>IF(I312="","",'Identificação da EG'!$E$7)</f>
        <v/>
      </c>
      <c r="G312" s="24" t="str">
        <f t="shared" si="4"/>
        <v/>
      </c>
      <c r="H312" s="24" t="str">
        <f>IF(I312="","",'Identificação da EG'!$D$7)</f>
        <v/>
      </c>
      <c r="I312" s="28" t="str">
        <f>IF(J312="","",'Infraestruturas Tratamento'!$B$31)</f>
        <v/>
      </c>
      <c r="J312" s="1" t="str">
        <v/>
      </c>
      <c r="K312" s="1" t="str">
        <v/>
      </c>
      <c r="L312" s="1" t="str">
        <v/>
      </c>
      <c r="M312" s="1" t="str">
        <v/>
      </c>
      <c r="N312" s="1"/>
      <c r="O312" s="1" t="str">
        <f>IF(Q312="","","Área do parque em utilização")</f>
        <v/>
      </c>
      <c r="P312" s="1" t="str">
        <f>IF(Q312="","","m2")</f>
        <v/>
      </c>
      <c r="Q312" s="1" t="str" cm="1">
        <f t="array" ref="Q312">IF(ISBLANK(INDEX('Infraestruturas Tratamento'!$F$37:$N$56,INT((ROWS($A$1:A151)-1)/9)+1,MOD(ROWS($A$1:A151)-1,9)+1)),"",INDEX('Infraestruturas Tratamento'!$F$37:$N$56,INT((ROWS($A$1:A151)-1)/9)+1,MOD(ROWS($A$1:A151)-1,9)+1))</f>
        <v/>
      </c>
      <c r="R312" s="1" t="str">
        <f>IF(OR('Infraestruturas Tratamento'!$C$59="",'Infraestruturas Tratamento'!$C$59="(máximo 300 carateres)",J312=""),"",'Infraestruturas Tratamento'!$C$59)</f>
        <v/>
      </c>
      <c r="S312" s="1" t="str">
        <f>IF(OR('Infraestruturas Tratamento'!$C$58="",'Infraestruturas Tratamento'!$C$58="(máximo 1000 carateres)",J312=""),"",'Infraestruturas Tratamento'!$C$58)</f>
        <v/>
      </c>
    </row>
    <row r="313" spans="1:19">
      <c r="A313" s="24" t="str">
        <f>IF(I313="","",IF(OR('Identificação da EG'!$B$7=0,'Identificação da EG'!$B$7=""),"",Capa!$C$10))</f>
        <v/>
      </c>
      <c r="B313" s="24" t="str">
        <f>IF(I313="","",IF(OR('Identificação da EG'!$B$7=0,'Identificação da EG'!$B$7=""),"",'Identificação da EG'!$B$7))</f>
        <v/>
      </c>
      <c r="C313" s="24" t="str">
        <f>IF(I313="","",IF(B313="","",VLOOKUP(B313,Auxiliar!$DK$23:$DL$45,2,0)))</f>
        <v/>
      </c>
      <c r="D313" s="24" t="str">
        <f>IF(I313="","",IF(OR('Identificação da EG'!$B$7=0,'Identificação da EG'!$B$7=""),"","Portugal"))</f>
        <v/>
      </c>
      <c r="E313" s="24" t="str">
        <f>IF(I313="","",'Identificação da EG'!$C$7)</f>
        <v/>
      </c>
      <c r="F313" s="24" t="str">
        <f>IF(I313="","",'Identificação da EG'!$E$7)</f>
        <v/>
      </c>
      <c r="G313" s="24" t="str">
        <f t="shared" si="4"/>
        <v/>
      </c>
      <c r="H313" s="24" t="str">
        <f>IF(I313="","",'Identificação da EG'!$D$7)</f>
        <v/>
      </c>
      <c r="I313" s="28" t="str">
        <f>IF(J313="","",'Infraestruturas Tratamento'!$B$31)</f>
        <v/>
      </c>
      <c r="J313" s="1" t="str">
        <v/>
      </c>
      <c r="K313" s="1" t="str">
        <v/>
      </c>
      <c r="L313" s="1" t="str">
        <v/>
      </c>
      <c r="M313" s="1" t="str">
        <v/>
      </c>
      <c r="N313" s="1"/>
      <c r="O313" s="1" t="str">
        <f>IF(Q313="","","Capacidade total")</f>
        <v/>
      </c>
      <c r="P313" s="1" t="str">
        <f>IF(Q313="","","toneladas/ano")</f>
        <v/>
      </c>
      <c r="Q313" s="1" t="str" cm="1">
        <f t="array" ref="Q313">IF(ISBLANK(INDEX('Infraestruturas Tratamento'!$F$37:$N$56,INT((ROWS($A$1:A152)-1)/9)+1,MOD(ROWS($A$1:A152)-1,9)+1)),"",INDEX('Infraestruturas Tratamento'!$F$37:$N$56,INT((ROWS($A$1:A152)-1)/9)+1,MOD(ROWS($A$1:A152)-1,9)+1))</f>
        <v/>
      </c>
      <c r="R313" s="1" t="str">
        <f>IF(OR('Infraestruturas Tratamento'!$C$59="",'Infraestruturas Tratamento'!$C$59="(máximo 300 carateres)",J313=""),"",'Infraestruturas Tratamento'!$C$59)</f>
        <v/>
      </c>
      <c r="S313" s="1" t="str">
        <f>IF(OR('Infraestruturas Tratamento'!$C$58="",'Infraestruturas Tratamento'!$C$58="(máximo 1000 carateres)",J313=""),"",'Infraestruturas Tratamento'!$C$58)</f>
        <v/>
      </c>
    </row>
    <row r="314" spans="1:19">
      <c r="A314" s="24" t="str">
        <f>IF(I314="","",IF(OR('Identificação da EG'!$B$7=0,'Identificação da EG'!$B$7=""),"",Capa!$C$10))</f>
        <v/>
      </c>
      <c r="B314" s="24" t="str">
        <f>IF(I314="","",IF(OR('Identificação da EG'!$B$7=0,'Identificação da EG'!$B$7=""),"",'Identificação da EG'!$B$7))</f>
        <v/>
      </c>
      <c r="C314" s="24" t="str">
        <f>IF(I314="","",IF(B314="","",VLOOKUP(B314,Auxiliar!$DK$23:$DL$45,2,0)))</f>
        <v/>
      </c>
      <c r="D314" s="24" t="str">
        <f>IF(I314="","",IF(OR('Identificação da EG'!$B$7=0,'Identificação da EG'!$B$7=""),"","Portugal"))</f>
        <v/>
      </c>
      <c r="E314" s="24" t="str">
        <f>IF(I314="","",'Identificação da EG'!$C$7)</f>
        <v/>
      </c>
      <c r="F314" s="24" t="str">
        <f>IF(I314="","",'Identificação da EG'!$E$7)</f>
        <v/>
      </c>
      <c r="G314" s="24" t="str">
        <f t="shared" si="4"/>
        <v/>
      </c>
      <c r="H314" s="24" t="str">
        <f>IF(I314="","",'Identificação da EG'!$D$7)</f>
        <v/>
      </c>
      <c r="I314" s="28" t="str">
        <f>IF(J314="","",'Infraestruturas Tratamento'!$B$31)</f>
        <v/>
      </c>
      <c r="J314" s="1" t="str">
        <v/>
      </c>
      <c r="K314" s="1" t="str">
        <v/>
      </c>
      <c r="L314" s="1" t="str">
        <v/>
      </c>
      <c r="M314" s="1" t="str">
        <v/>
      </c>
      <c r="N314" s="1"/>
      <c r="O314" s="1" t="str">
        <f>IF(Q314="","","Capacidade utilizada")</f>
        <v/>
      </c>
      <c r="P314" s="1" t="str">
        <f>IF(Q314="","","toneladas/ano")</f>
        <v/>
      </c>
      <c r="Q314" s="1" t="str" cm="1">
        <f t="array" ref="Q314">IF(ISBLANK(INDEX('Infraestruturas Tratamento'!$F$37:$N$56,INT((ROWS($A$1:A153)-1)/9)+1,MOD(ROWS($A$1:A153)-1,9)+1)),"",INDEX('Infraestruturas Tratamento'!$F$37:$N$56,INT((ROWS($A$1:A153)-1)/9)+1,MOD(ROWS($A$1:A153)-1,9)+1))</f>
        <v/>
      </c>
      <c r="R314" s="1" t="str">
        <f>IF(OR('Infraestruturas Tratamento'!$C$59="",'Infraestruturas Tratamento'!$C$59="(máximo 300 carateres)",J314=""),"",'Infraestruturas Tratamento'!$C$59)</f>
        <v/>
      </c>
      <c r="S314" s="1" t="str">
        <f>IF(OR('Infraestruturas Tratamento'!$C$58="",'Infraestruturas Tratamento'!$C$58="(máximo 1000 carateres)",J314=""),"",'Infraestruturas Tratamento'!$C$58)</f>
        <v/>
      </c>
    </row>
    <row r="315" spans="1:19">
      <c r="A315" s="24" t="str">
        <f>IF(I315="","",IF(OR('Identificação da EG'!$B$7=0,'Identificação da EG'!$B$7=""),"",Capa!$C$10))</f>
        <v/>
      </c>
      <c r="B315" s="24" t="str">
        <f>IF(I315="","",IF(OR('Identificação da EG'!$B$7=0,'Identificação da EG'!$B$7=""),"",'Identificação da EG'!$B$7))</f>
        <v/>
      </c>
      <c r="C315" s="24" t="str">
        <f>IF(I315="","",IF(B315="","",VLOOKUP(B315,Auxiliar!$DK$23:$DL$45,2,0)))</f>
        <v/>
      </c>
      <c r="D315" s="24" t="str">
        <f>IF(I315="","",IF(OR('Identificação da EG'!$B$7=0,'Identificação da EG'!$B$7=""),"","Portugal"))</f>
        <v/>
      </c>
      <c r="E315" s="24" t="str">
        <f>IF(I315="","",'Identificação da EG'!$C$7)</f>
        <v/>
      </c>
      <c r="F315" s="24" t="str">
        <f>IF(I315="","",'Identificação da EG'!$E$7)</f>
        <v/>
      </c>
      <c r="G315" s="24" t="str">
        <f t="shared" si="4"/>
        <v/>
      </c>
      <c r="H315" s="24" t="str">
        <f>IF(I315="","",'Identificação da EG'!$D$7)</f>
        <v/>
      </c>
      <c r="I315" s="28" t="str">
        <f>IF(J315="","",'Infraestruturas Tratamento'!$B$31)</f>
        <v/>
      </c>
      <c r="J315" s="1" t="str">
        <v/>
      </c>
      <c r="K315" s="1" t="str">
        <v/>
      </c>
      <c r="L315" s="1" t="str">
        <v/>
      </c>
      <c r="M315" s="1" t="str">
        <v/>
      </c>
      <c r="N315" s="1"/>
      <c r="O315" s="1" t="str">
        <f>IF(Q315="","","Capacidade digestor")</f>
        <v/>
      </c>
      <c r="P315" s="1" t="str">
        <f>IF(Q315="","","toneladas/ano")</f>
        <v/>
      </c>
      <c r="Q315" s="1" t="str" cm="1">
        <f t="array" ref="Q315">IF(ISBLANK(INDEX('Infraestruturas Tratamento'!$F$37:$N$56,INT((ROWS($A$1:A154)-1)/9)+1,MOD(ROWS($A$1:A154)-1,9)+1)),"",INDEX('Infraestruturas Tratamento'!$F$37:$N$56,INT((ROWS($A$1:A154)-1)/9)+1,MOD(ROWS($A$1:A154)-1,9)+1))</f>
        <v/>
      </c>
      <c r="R315" s="1" t="str">
        <f>IF(OR('Infraestruturas Tratamento'!$C$59="",'Infraestruturas Tratamento'!$C$59="(máximo 300 carateres)",J315=""),"",'Infraestruturas Tratamento'!$C$59)</f>
        <v/>
      </c>
      <c r="S315" s="1" t="str">
        <f>IF(OR('Infraestruturas Tratamento'!$C$58="",'Infraestruturas Tratamento'!$C$58="(máximo 1000 carateres)",J315=""),"",'Infraestruturas Tratamento'!$C$58)</f>
        <v/>
      </c>
    </row>
    <row r="316" spans="1:19">
      <c r="A316" s="24" t="str">
        <f>IF(I316="","",IF(OR('Identificação da EG'!$B$7=0,'Identificação da EG'!$B$7=""),"",Capa!$C$10))</f>
        <v/>
      </c>
      <c r="B316" s="24" t="str">
        <f>IF(I316="","",IF(OR('Identificação da EG'!$B$7=0,'Identificação da EG'!$B$7=""),"",'Identificação da EG'!$B$7))</f>
        <v/>
      </c>
      <c r="C316" s="24" t="str">
        <f>IF(I316="","",IF(B316="","",VLOOKUP(B316,Auxiliar!$DK$23:$DL$45,2,0)))</f>
        <v/>
      </c>
      <c r="D316" s="24" t="str">
        <f>IF(I316="","",IF(OR('Identificação da EG'!$B$7=0,'Identificação da EG'!$B$7=""),"","Portugal"))</f>
        <v/>
      </c>
      <c r="E316" s="24" t="str">
        <f>IF(I316="","",'Identificação da EG'!$C$7)</f>
        <v/>
      </c>
      <c r="F316" s="24" t="str">
        <f>IF(I316="","",'Identificação da EG'!$E$7)</f>
        <v/>
      </c>
      <c r="G316" s="24" t="str">
        <f t="shared" si="4"/>
        <v/>
      </c>
      <c r="H316" s="24" t="str">
        <f>IF(I316="","",'Identificação da EG'!$D$7)</f>
        <v/>
      </c>
      <c r="I316" s="28" t="str">
        <f>IF(J316="","",'Infraestruturas Tratamento'!$B$31)</f>
        <v/>
      </c>
      <c r="J316" s="1" t="str">
        <v/>
      </c>
      <c r="K316" s="1" t="str">
        <v/>
      </c>
      <c r="L316" s="1" t="str">
        <v/>
      </c>
      <c r="M316" s="1" t="str">
        <v/>
      </c>
      <c r="N316" s="1"/>
      <c r="O316" s="1" t="str">
        <f>IF(Q316="","","Nº de túneis total")</f>
        <v/>
      </c>
      <c r="P316" s="1" t="str">
        <f>IF(Q316="","","nº")</f>
        <v/>
      </c>
      <c r="Q316" s="1" t="str" cm="1">
        <f t="array" ref="Q316">IF(ISBLANK(INDEX('Infraestruturas Tratamento'!$F$37:$N$56,INT((ROWS($A$1:A155)-1)/9)+1,MOD(ROWS($A$1:A155)-1,9)+1)),"",INDEX('Infraestruturas Tratamento'!$F$37:$N$56,INT((ROWS($A$1:A155)-1)/9)+1,MOD(ROWS($A$1:A155)-1,9)+1))</f>
        <v/>
      </c>
      <c r="R316" s="1" t="str">
        <f>IF(OR('Infraestruturas Tratamento'!$C$59="",'Infraestruturas Tratamento'!$C$59="(máximo 300 carateres)",J316=""),"",'Infraestruturas Tratamento'!$C$59)</f>
        <v/>
      </c>
      <c r="S316" s="1" t="str">
        <f>IF(OR('Infraestruturas Tratamento'!$C$58="",'Infraestruturas Tratamento'!$C$58="(máximo 1000 carateres)",J316=""),"",'Infraestruturas Tratamento'!$C$58)</f>
        <v/>
      </c>
    </row>
    <row r="317" spans="1:19">
      <c r="A317" s="24" t="str">
        <f>IF(I317="","",IF(OR('Identificação da EG'!$B$7=0,'Identificação da EG'!$B$7=""),"",Capa!$C$10))</f>
        <v/>
      </c>
      <c r="B317" s="24" t="str">
        <f>IF(I317="","",IF(OR('Identificação da EG'!$B$7=0,'Identificação da EG'!$B$7=""),"",'Identificação da EG'!$B$7))</f>
        <v/>
      </c>
      <c r="C317" s="24" t="str">
        <f>IF(I317="","",IF(B317="","",VLOOKUP(B317,Auxiliar!$DK$23:$DL$45,2,0)))</f>
        <v/>
      </c>
      <c r="D317" s="24" t="str">
        <f>IF(I317="","",IF(OR('Identificação da EG'!$B$7=0,'Identificação da EG'!$B$7=""),"","Portugal"))</f>
        <v/>
      </c>
      <c r="E317" s="24" t="str">
        <f>IF(I317="","",'Identificação da EG'!$C$7)</f>
        <v/>
      </c>
      <c r="F317" s="24" t="str">
        <f>IF(I317="","",'Identificação da EG'!$E$7)</f>
        <v/>
      </c>
      <c r="G317" s="24" t="str">
        <f t="shared" si="4"/>
        <v/>
      </c>
      <c r="H317" s="24" t="str">
        <f>IF(I317="","",'Identificação da EG'!$D$7)</f>
        <v/>
      </c>
      <c r="I317" s="28" t="str">
        <f>IF(J317="","",'Infraestruturas Tratamento'!$B$31)</f>
        <v/>
      </c>
      <c r="J317" s="1" t="str">
        <v/>
      </c>
      <c r="K317" s="1" t="str">
        <v/>
      </c>
      <c r="L317" s="1" t="str">
        <v/>
      </c>
      <c r="M317" s="1" t="str">
        <v/>
      </c>
      <c r="N317" s="1"/>
      <c r="O317" s="1" t="str">
        <f>IF(Q317="","","Nº de túneis em utilização")</f>
        <v/>
      </c>
      <c r="P317" s="1" t="str">
        <f>IF(Q317="","","nº")</f>
        <v/>
      </c>
      <c r="Q317" s="1" t="str" cm="1">
        <f t="array" ref="Q317">IF(ISBLANK(INDEX('Infraestruturas Tratamento'!$F$37:$N$56,INT((ROWS($A$1:A156)-1)/9)+1,MOD(ROWS($A$1:A156)-1,9)+1)),"",INDEX('Infraestruturas Tratamento'!$F$37:$N$56,INT((ROWS($A$1:A156)-1)/9)+1,MOD(ROWS($A$1:A156)-1,9)+1))</f>
        <v/>
      </c>
      <c r="R317" s="1" t="str">
        <f>IF(OR('Infraestruturas Tratamento'!$C$59="",'Infraestruturas Tratamento'!$C$59="(máximo 300 carateres)",J317=""),"",'Infraestruturas Tratamento'!$C$59)</f>
        <v/>
      </c>
      <c r="S317" s="1" t="str">
        <f>IF(OR('Infraestruturas Tratamento'!$C$58="",'Infraestruturas Tratamento'!$C$58="(máximo 1000 carateres)",J317=""),"",'Infraestruturas Tratamento'!$C$58)</f>
        <v/>
      </c>
    </row>
    <row r="318" spans="1:19">
      <c r="A318" s="24" t="str">
        <f>IF(I318="","",IF(OR('Identificação da EG'!$B$7=0,'Identificação da EG'!$B$7=""),"",Capa!$C$10))</f>
        <v/>
      </c>
      <c r="B318" s="24" t="str">
        <f>IF(I318="","",IF(OR('Identificação da EG'!$B$7=0,'Identificação da EG'!$B$7=""),"",'Identificação da EG'!$B$7))</f>
        <v/>
      </c>
      <c r="C318" s="24" t="str">
        <f>IF(I318="","",IF(B318="","",VLOOKUP(B318,Auxiliar!$DK$23:$DL$45,2,0)))</f>
        <v/>
      </c>
      <c r="D318" s="24" t="str">
        <f>IF(I318="","",IF(OR('Identificação da EG'!$B$7=0,'Identificação da EG'!$B$7=""),"","Portugal"))</f>
        <v/>
      </c>
      <c r="E318" s="24" t="str">
        <f>IF(I318="","",'Identificação da EG'!$C$7)</f>
        <v/>
      </c>
      <c r="F318" s="24" t="str">
        <f>IF(I318="","",'Identificação da EG'!$E$7)</f>
        <v/>
      </c>
      <c r="G318" s="24" t="str">
        <f t="shared" si="4"/>
        <v/>
      </c>
      <c r="H318" s="24" t="str">
        <f>IF(I318="","",'Identificação da EG'!$D$7)</f>
        <v/>
      </c>
      <c r="I318" s="28" t="str">
        <f>IF(J318="","",'Infraestruturas Tratamento'!$B$31)</f>
        <v/>
      </c>
      <c r="J318" s="1" t="str">
        <v/>
      </c>
      <c r="K318" s="1" t="str">
        <v/>
      </c>
      <c r="L318" s="1" t="str">
        <v/>
      </c>
      <c r="M318" s="1" t="str">
        <v/>
      </c>
      <c r="N318" s="1"/>
      <c r="O318" s="1" t="str">
        <f>IF(Q318="","","Capacidade total")</f>
        <v/>
      </c>
      <c r="P318" s="1" t="str">
        <f>IF(Q318="","","toneladas/ano")</f>
        <v/>
      </c>
      <c r="Q318" s="1" t="str" cm="1">
        <f t="array" ref="Q318">IF(ISBLANK(INDEX('Infraestruturas Tratamento'!$F$37:$N$56,INT((ROWS($A$1:A157)-1)/9)+1,MOD(ROWS($A$1:A157)-1,9)+1)),"",INDEX('Infraestruturas Tratamento'!$F$37:$N$56,INT((ROWS($A$1:A157)-1)/9)+1,MOD(ROWS($A$1:A157)-1,9)+1))</f>
        <v/>
      </c>
      <c r="R318" s="1" t="str">
        <f>IF(OR('Infraestruturas Tratamento'!$C$59="",'Infraestruturas Tratamento'!$C$59="(máximo 300 carateres)",J318=""),"",'Infraestruturas Tratamento'!$C$59)</f>
        <v/>
      </c>
      <c r="S318" s="1" t="str">
        <f>IF(OR('Infraestruturas Tratamento'!$C$58="",'Infraestruturas Tratamento'!$C$58="(máximo 1000 carateres)",J318=""),"",'Infraestruturas Tratamento'!$C$58)</f>
        <v/>
      </c>
    </row>
    <row r="319" spans="1:19">
      <c r="A319" s="24" t="str">
        <f>IF(I319="","",IF(OR('Identificação da EG'!$B$7=0,'Identificação da EG'!$B$7=""),"",Capa!$C$10))</f>
        <v/>
      </c>
      <c r="B319" s="24" t="str">
        <f>IF(I319="","",IF(OR('Identificação da EG'!$B$7=0,'Identificação da EG'!$B$7=""),"",'Identificação da EG'!$B$7))</f>
        <v/>
      </c>
      <c r="C319" s="24" t="str">
        <f>IF(I319="","",IF(B319="","",VLOOKUP(B319,Auxiliar!$DK$23:$DL$45,2,0)))</f>
        <v/>
      </c>
      <c r="D319" s="24" t="str">
        <f>IF(I319="","",IF(OR('Identificação da EG'!$B$7=0,'Identificação da EG'!$B$7=""),"","Portugal"))</f>
        <v/>
      </c>
      <c r="E319" s="24" t="str">
        <f>IF(I319="","",'Identificação da EG'!$C$7)</f>
        <v/>
      </c>
      <c r="F319" s="24" t="str">
        <f>IF(I319="","",'Identificação da EG'!$E$7)</f>
        <v/>
      </c>
      <c r="G319" s="24" t="str">
        <f t="shared" si="4"/>
        <v/>
      </c>
      <c r="H319" s="24" t="str">
        <f>IF(I319="","",'Identificação da EG'!$D$7)</f>
        <v/>
      </c>
      <c r="I319" s="28" t="str">
        <f>IF(J319="","",'Infraestruturas Tratamento'!$B$31)</f>
        <v/>
      </c>
      <c r="J319" s="1" t="str">
        <v/>
      </c>
      <c r="K319" s="1" t="str">
        <v/>
      </c>
      <c r="L319" s="1" t="str">
        <v/>
      </c>
      <c r="M319" s="1" t="str">
        <v/>
      </c>
      <c r="N319" s="1"/>
      <c r="O319" s="1" t="str">
        <f>IF(Q319="","","Capacidade utilizada")</f>
        <v/>
      </c>
      <c r="P319" s="1" t="str">
        <f>IF(Q319="","","toneladas/ano")</f>
        <v/>
      </c>
      <c r="Q319" s="1" t="str" cm="1">
        <f t="array" ref="Q319">IF(ISBLANK(INDEX('Infraestruturas Tratamento'!$F$37:$N$56,INT((ROWS($A$1:A158)-1)/9)+1,MOD(ROWS($A$1:A158)-1,9)+1)),"",INDEX('Infraestruturas Tratamento'!$F$37:$N$56,INT((ROWS($A$1:A158)-1)/9)+1,MOD(ROWS($A$1:A158)-1,9)+1))</f>
        <v/>
      </c>
      <c r="R319" s="1" t="str">
        <f>IF(OR('Infraestruturas Tratamento'!$C$59="",'Infraestruturas Tratamento'!$C$59="(máximo 300 carateres)",J319=""),"",'Infraestruturas Tratamento'!$C$59)</f>
        <v/>
      </c>
      <c r="S319" s="1" t="str">
        <f>IF(OR('Infraestruturas Tratamento'!$C$58="",'Infraestruturas Tratamento'!$C$58="(máximo 1000 carateres)",J319=""),"",'Infraestruturas Tratamento'!$C$58)</f>
        <v/>
      </c>
    </row>
    <row r="320" spans="1:19">
      <c r="A320" s="24" t="str">
        <f>IF(I320="","",IF(OR('Identificação da EG'!$B$7=0,'Identificação da EG'!$B$7=""),"",Capa!$C$10))</f>
        <v/>
      </c>
      <c r="B320" s="24" t="str">
        <f>IF(I320="","",IF(OR('Identificação da EG'!$B$7=0,'Identificação da EG'!$B$7=""),"",'Identificação da EG'!$B$7))</f>
        <v/>
      </c>
      <c r="C320" s="24" t="str">
        <f>IF(I320="","",IF(B320="","",VLOOKUP(B320,Auxiliar!$DK$23:$DL$45,2,0)))</f>
        <v/>
      </c>
      <c r="D320" s="24" t="str">
        <f>IF(I320="","",IF(OR('Identificação da EG'!$B$7=0,'Identificação da EG'!$B$7=""),"","Portugal"))</f>
        <v/>
      </c>
      <c r="E320" s="24" t="str">
        <f>IF(I320="","",'Identificação da EG'!$C$7)</f>
        <v/>
      </c>
      <c r="F320" s="24" t="str">
        <f>IF(I320="","",'Identificação da EG'!$E$7)</f>
        <v/>
      </c>
      <c r="G320" s="24" t="str">
        <f t="shared" si="4"/>
        <v/>
      </c>
      <c r="H320" s="24" t="str">
        <f>IF(I320="","",'Identificação da EG'!$D$7)</f>
        <v/>
      </c>
      <c r="I320" s="28" t="str">
        <f>IF(J320="","",'Infraestruturas Tratamento'!$B$31)</f>
        <v/>
      </c>
      <c r="J320" s="1" t="str">
        <v/>
      </c>
      <c r="K320" s="1" t="str">
        <v/>
      </c>
      <c r="L320" s="1" t="str">
        <v/>
      </c>
      <c r="M320" s="1" t="str">
        <v/>
      </c>
      <c r="N320" s="1"/>
      <c r="O320" s="1" t="str">
        <f>IF(Q320="","","Área total do parque")</f>
        <v/>
      </c>
      <c r="P320" s="1" t="str">
        <f>IF(Q320="","","m2")</f>
        <v/>
      </c>
      <c r="Q320" s="1" t="str" cm="1">
        <f t="array" ref="Q320">IF(ISBLANK(INDEX('Infraestruturas Tratamento'!$F$37:$N$56,INT((ROWS($A$1:A159)-1)/9)+1,MOD(ROWS($A$1:A159)-1,9)+1)),"",INDEX('Infraestruturas Tratamento'!$F$37:$N$56,INT((ROWS($A$1:A159)-1)/9)+1,MOD(ROWS($A$1:A159)-1,9)+1))</f>
        <v/>
      </c>
      <c r="R320" s="1" t="str">
        <f>IF(OR('Infraestruturas Tratamento'!$C$59="",'Infraestruturas Tratamento'!$C$59="(máximo 300 carateres)",J320=""),"",'Infraestruturas Tratamento'!$C$59)</f>
        <v/>
      </c>
      <c r="S320" s="1" t="str">
        <f>IF(OR('Infraestruturas Tratamento'!$C$58="",'Infraestruturas Tratamento'!$C$58="(máximo 1000 carateres)",J320=""),"",'Infraestruturas Tratamento'!$C$58)</f>
        <v/>
      </c>
    </row>
    <row r="321" spans="1:19">
      <c r="A321" s="24" t="str">
        <f>IF(I321="","",IF(OR('Identificação da EG'!$B$7=0,'Identificação da EG'!$B$7=""),"",Capa!$C$10))</f>
        <v/>
      </c>
      <c r="B321" s="24" t="str">
        <f>IF(I321="","",IF(OR('Identificação da EG'!$B$7=0,'Identificação da EG'!$B$7=""),"",'Identificação da EG'!$B$7))</f>
        <v/>
      </c>
      <c r="C321" s="24" t="str">
        <f>IF(I321="","",IF(B321="","",VLOOKUP(B321,Auxiliar!$DK$23:$DL$45,2,0)))</f>
        <v/>
      </c>
      <c r="D321" s="24" t="str">
        <f>IF(I321="","",IF(OR('Identificação da EG'!$B$7=0,'Identificação da EG'!$B$7=""),"","Portugal"))</f>
        <v/>
      </c>
      <c r="E321" s="24" t="str">
        <f>IF(I321="","",'Identificação da EG'!$C$7)</f>
        <v/>
      </c>
      <c r="F321" s="24" t="str">
        <f>IF(I321="","",'Identificação da EG'!$E$7)</f>
        <v/>
      </c>
      <c r="G321" s="24" t="str">
        <f t="shared" si="4"/>
        <v/>
      </c>
      <c r="H321" s="24" t="str">
        <f>IF(I321="","",'Identificação da EG'!$D$7)</f>
        <v/>
      </c>
      <c r="I321" s="28" t="str">
        <f>IF(J321="","",'Infraestruturas Tratamento'!$B$31)</f>
        <v/>
      </c>
      <c r="J321" s="1" t="str">
        <v/>
      </c>
      <c r="K321" s="1" t="str">
        <v/>
      </c>
      <c r="L321" s="1" t="str">
        <v/>
      </c>
      <c r="M321" s="1" t="str">
        <v/>
      </c>
      <c r="N321" s="1"/>
      <c r="O321" s="1" t="str">
        <f>IF(Q321="","","Área do parque em utilização")</f>
        <v/>
      </c>
      <c r="P321" s="1" t="str">
        <f>IF(Q321="","","m2")</f>
        <v/>
      </c>
      <c r="Q321" s="1" t="str" cm="1">
        <f t="array" ref="Q321">IF(ISBLANK(INDEX('Infraestruturas Tratamento'!$F$37:$N$56,INT((ROWS($A$1:A160)-1)/9)+1,MOD(ROWS($A$1:A160)-1,9)+1)),"",INDEX('Infraestruturas Tratamento'!$F$37:$N$56,INT((ROWS($A$1:A160)-1)/9)+1,MOD(ROWS($A$1:A160)-1,9)+1))</f>
        <v/>
      </c>
      <c r="R321" s="1" t="str">
        <f>IF(OR('Infraestruturas Tratamento'!$C$59="",'Infraestruturas Tratamento'!$C$59="(máximo 300 carateres)",J321=""),"",'Infraestruturas Tratamento'!$C$59)</f>
        <v/>
      </c>
      <c r="S321" s="1" t="str">
        <f>IF(OR('Infraestruturas Tratamento'!$C$58="",'Infraestruturas Tratamento'!$C$58="(máximo 1000 carateres)",J321=""),"",'Infraestruturas Tratamento'!$C$58)</f>
        <v/>
      </c>
    </row>
    <row r="322" spans="1:19">
      <c r="A322" s="24" t="str">
        <f>IF(I322="","",IF(OR('Identificação da EG'!$B$7=0,'Identificação da EG'!$B$7=""),"",Capa!$C$10))</f>
        <v/>
      </c>
      <c r="B322" s="24" t="str">
        <f>IF(I322="","",IF(OR('Identificação da EG'!$B$7=0,'Identificação da EG'!$B$7=""),"",'Identificação da EG'!$B$7))</f>
        <v/>
      </c>
      <c r="C322" s="24" t="str">
        <f>IF(I322="","",IF(B322="","",VLOOKUP(B322,Auxiliar!$DK$23:$DL$45,2,0)))</f>
        <v/>
      </c>
      <c r="D322" s="24" t="str">
        <f>IF(I322="","",IF(OR('Identificação da EG'!$B$7=0,'Identificação da EG'!$B$7=""),"","Portugal"))</f>
        <v/>
      </c>
      <c r="E322" s="24" t="str">
        <f>IF(I322="","",'Identificação da EG'!$C$7)</f>
        <v/>
      </c>
      <c r="F322" s="24" t="str">
        <f>IF(I322="","",'Identificação da EG'!$E$7)</f>
        <v/>
      </c>
      <c r="G322" s="24" t="str">
        <f t="shared" si="4"/>
        <v/>
      </c>
      <c r="H322" s="24" t="str">
        <f>IF(I322="","",'Identificação da EG'!$D$7)</f>
        <v/>
      </c>
      <c r="I322" s="28" t="str">
        <f>IF(J322="","",'Infraestruturas Tratamento'!$B$31)</f>
        <v/>
      </c>
      <c r="J322" s="1" t="str">
        <v/>
      </c>
      <c r="K322" s="1" t="str">
        <v/>
      </c>
      <c r="L322" s="1" t="str">
        <v/>
      </c>
      <c r="M322" s="1" t="str">
        <v/>
      </c>
      <c r="N322" s="1"/>
      <c r="O322" s="1" t="str">
        <f>IF(Q322="","","Capacidade total")</f>
        <v/>
      </c>
      <c r="P322" s="1" t="str">
        <f>IF(Q322="","","toneladas/ano")</f>
        <v/>
      </c>
      <c r="Q322" s="1" t="str" cm="1">
        <f t="array" ref="Q322">IF(ISBLANK(INDEX('Infraestruturas Tratamento'!$F$37:$N$56,INT((ROWS($A$1:A161)-1)/9)+1,MOD(ROWS($A$1:A161)-1,9)+1)),"",INDEX('Infraestruturas Tratamento'!$F$37:$N$56,INT((ROWS($A$1:A161)-1)/9)+1,MOD(ROWS($A$1:A161)-1,9)+1))</f>
        <v/>
      </c>
      <c r="R322" s="1" t="str">
        <f>IF(OR('Infraestruturas Tratamento'!$C$59="",'Infraestruturas Tratamento'!$C$59="(máximo 300 carateres)",J322=""),"",'Infraestruturas Tratamento'!$C$59)</f>
        <v/>
      </c>
      <c r="S322" s="1" t="str">
        <f>IF(OR('Infraestruturas Tratamento'!$C$58="",'Infraestruturas Tratamento'!$C$58="(máximo 1000 carateres)",J322=""),"",'Infraestruturas Tratamento'!$C$58)</f>
        <v/>
      </c>
    </row>
    <row r="323" spans="1:19">
      <c r="A323" s="24" t="str">
        <f>IF(I323="","",IF(OR('Identificação da EG'!$B$7=0,'Identificação da EG'!$B$7=""),"",Capa!$C$10))</f>
        <v/>
      </c>
      <c r="B323" s="24" t="str">
        <f>IF(I323="","",IF(OR('Identificação da EG'!$B$7=0,'Identificação da EG'!$B$7=""),"",'Identificação da EG'!$B$7))</f>
        <v/>
      </c>
      <c r="C323" s="24" t="str">
        <f>IF(I323="","",IF(B323="","",VLOOKUP(B323,Auxiliar!$DK$23:$DL$45,2,0)))</f>
        <v/>
      </c>
      <c r="D323" s="24" t="str">
        <f>IF(I323="","",IF(OR('Identificação da EG'!$B$7=0,'Identificação da EG'!$B$7=""),"","Portugal"))</f>
        <v/>
      </c>
      <c r="E323" s="24" t="str">
        <f>IF(I323="","",'Identificação da EG'!$C$7)</f>
        <v/>
      </c>
      <c r="F323" s="24" t="str">
        <f>IF(I323="","",'Identificação da EG'!$E$7)</f>
        <v/>
      </c>
      <c r="G323" s="24" t="str">
        <f t="shared" ref="G323:G386" si="5">IF(I323="","",B323)</f>
        <v/>
      </c>
      <c r="H323" s="24" t="str">
        <f>IF(I323="","",'Identificação da EG'!$D$7)</f>
        <v/>
      </c>
      <c r="I323" s="28" t="str">
        <f>IF(J323="","",'Infraestruturas Tratamento'!$B$31)</f>
        <v/>
      </c>
      <c r="J323" s="1" t="str">
        <v/>
      </c>
      <c r="K323" s="1" t="str">
        <v/>
      </c>
      <c r="L323" s="1" t="str">
        <v/>
      </c>
      <c r="M323" s="1" t="str">
        <v/>
      </c>
      <c r="N323" s="1"/>
      <c r="O323" s="1" t="str">
        <f>IF(Q323="","","Capacidade utilizada")</f>
        <v/>
      </c>
      <c r="P323" s="1" t="str">
        <f>IF(Q323="","","toneladas/ano")</f>
        <v/>
      </c>
      <c r="Q323" s="1" t="str" cm="1">
        <f t="array" ref="Q323">IF(ISBLANK(INDEX('Infraestruturas Tratamento'!$F$37:$N$56,INT((ROWS($A$1:A162)-1)/9)+1,MOD(ROWS($A$1:A162)-1,9)+1)),"",INDEX('Infraestruturas Tratamento'!$F$37:$N$56,INT((ROWS($A$1:A162)-1)/9)+1,MOD(ROWS($A$1:A162)-1,9)+1))</f>
        <v/>
      </c>
      <c r="R323" s="1" t="str">
        <f>IF(OR('Infraestruturas Tratamento'!$C$59="",'Infraestruturas Tratamento'!$C$59="(máximo 300 carateres)",J323=""),"",'Infraestruturas Tratamento'!$C$59)</f>
        <v/>
      </c>
      <c r="S323" s="1" t="str">
        <f>IF(OR('Infraestruturas Tratamento'!$C$58="",'Infraestruturas Tratamento'!$C$58="(máximo 1000 carateres)",J323=""),"",'Infraestruturas Tratamento'!$C$58)</f>
        <v/>
      </c>
    </row>
    <row r="324" spans="1:19">
      <c r="A324" s="24" t="str">
        <f>IF(I324="","",IF(OR('Identificação da EG'!$B$7=0,'Identificação da EG'!$B$7=""),"",Capa!$C$10))</f>
        <v/>
      </c>
      <c r="B324" s="24" t="str">
        <f>IF(I324="","",IF(OR('Identificação da EG'!$B$7=0,'Identificação da EG'!$B$7=""),"",'Identificação da EG'!$B$7))</f>
        <v/>
      </c>
      <c r="C324" s="24" t="str">
        <f>IF(I324="","",IF(B324="","",VLOOKUP(B324,Auxiliar!$DK$23:$DL$45,2,0)))</f>
        <v/>
      </c>
      <c r="D324" s="24" t="str">
        <f>IF(I324="","",IF(OR('Identificação da EG'!$B$7=0,'Identificação da EG'!$B$7=""),"","Portugal"))</f>
        <v/>
      </c>
      <c r="E324" s="24" t="str">
        <f>IF(I324="","",'Identificação da EG'!$C$7)</f>
        <v/>
      </c>
      <c r="F324" s="24" t="str">
        <f>IF(I324="","",'Identificação da EG'!$E$7)</f>
        <v/>
      </c>
      <c r="G324" s="24" t="str">
        <f t="shared" si="5"/>
        <v/>
      </c>
      <c r="H324" s="24" t="str">
        <f>IF(I324="","",'Identificação da EG'!$D$7)</f>
        <v/>
      </c>
      <c r="I324" s="28" t="str">
        <f>IF(J324="","",'Infraestruturas Tratamento'!$B$31)</f>
        <v/>
      </c>
      <c r="J324" s="1" t="str">
        <v/>
      </c>
      <c r="K324" s="1" t="str">
        <v/>
      </c>
      <c r="L324" s="1" t="str">
        <v/>
      </c>
      <c r="M324" s="1" t="str">
        <v/>
      </c>
      <c r="N324" s="1"/>
      <c r="O324" s="1" t="str">
        <f>IF(Q324="","","Capacidade digestor")</f>
        <v/>
      </c>
      <c r="P324" s="1" t="str">
        <f>IF(Q324="","","toneladas/ano")</f>
        <v/>
      </c>
      <c r="Q324" s="1" t="str" cm="1">
        <f t="array" ref="Q324">IF(ISBLANK(INDEX('Infraestruturas Tratamento'!$F$37:$N$56,INT((ROWS($A$1:A163)-1)/9)+1,MOD(ROWS($A$1:A163)-1,9)+1)),"",INDEX('Infraestruturas Tratamento'!$F$37:$N$56,INT((ROWS($A$1:A163)-1)/9)+1,MOD(ROWS($A$1:A163)-1,9)+1))</f>
        <v/>
      </c>
      <c r="R324" s="1" t="str">
        <f>IF(OR('Infraestruturas Tratamento'!$C$59="",'Infraestruturas Tratamento'!$C$59="(máximo 300 carateres)",J324=""),"",'Infraestruturas Tratamento'!$C$59)</f>
        <v/>
      </c>
      <c r="S324" s="1" t="str">
        <f>IF(OR('Infraestruturas Tratamento'!$C$58="",'Infraestruturas Tratamento'!$C$58="(máximo 1000 carateres)",J324=""),"",'Infraestruturas Tratamento'!$C$58)</f>
        <v/>
      </c>
    </row>
    <row r="325" spans="1:19">
      <c r="A325" s="24" t="str">
        <f>IF(I325="","",IF(OR('Identificação da EG'!$B$7=0,'Identificação da EG'!$B$7=""),"",Capa!$C$10))</f>
        <v/>
      </c>
      <c r="B325" s="24" t="str">
        <f>IF(I325="","",IF(OR('Identificação da EG'!$B$7=0,'Identificação da EG'!$B$7=""),"",'Identificação da EG'!$B$7))</f>
        <v/>
      </c>
      <c r="C325" s="24" t="str">
        <f>IF(I325="","",IF(B325="","",VLOOKUP(B325,Auxiliar!$DK$23:$DL$45,2,0)))</f>
        <v/>
      </c>
      <c r="D325" s="24" t="str">
        <f>IF(I325="","",IF(OR('Identificação da EG'!$B$7=0,'Identificação da EG'!$B$7=""),"","Portugal"))</f>
        <v/>
      </c>
      <c r="E325" s="24" t="str">
        <f>IF(I325="","",'Identificação da EG'!$C$7)</f>
        <v/>
      </c>
      <c r="F325" s="24" t="str">
        <f>IF(I325="","",'Identificação da EG'!$E$7)</f>
        <v/>
      </c>
      <c r="G325" s="24" t="str">
        <f t="shared" si="5"/>
        <v/>
      </c>
      <c r="H325" s="24" t="str">
        <f>IF(I325="","",'Identificação da EG'!$D$7)</f>
        <v/>
      </c>
      <c r="I325" s="28" t="str">
        <f>IF(J325="","",'Infraestruturas Tratamento'!$B$31)</f>
        <v/>
      </c>
      <c r="J325" s="1" t="str">
        <v/>
      </c>
      <c r="K325" s="1" t="str">
        <v/>
      </c>
      <c r="L325" s="1" t="str">
        <v/>
      </c>
      <c r="M325" s="1" t="str">
        <v/>
      </c>
      <c r="N325" s="1"/>
      <c r="O325" s="1" t="str">
        <f>IF(Q325="","","Nº de túneis total")</f>
        <v/>
      </c>
      <c r="P325" s="1" t="str">
        <f>IF(Q325="","","nº")</f>
        <v/>
      </c>
      <c r="Q325" s="1" t="str" cm="1">
        <f t="array" ref="Q325">IF(ISBLANK(INDEX('Infraestruturas Tratamento'!$F$37:$N$56,INT((ROWS($A$1:A164)-1)/9)+1,MOD(ROWS($A$1:A164)-1,9)+1)),"",INDEX('Infraestruturas Tratamento'!$F$37:$N$56,INT((ROWS($A$1:A164)-1)/9)+1,MOD(ROWS($A$1:A164)-1,9)+1))</f>
        <v/>
      </c>
      <c r="R325" s="1" t="str">
        <f>IF(OR('Infraestruturas Tratamento'!$C$59="",'Infraestruturas Tratamento'!$C$59="(máximo 300 carateres)",J325=""),"",'Infraestruturas Tratamento'!$C$59)</f>
        <v/>
      </c>
      <c r="S325" s="1" t="str">
        <f>IF(OR('Infraestruturas Tratamento'!$C$58="",'Infraestruturas Tratamento'!$C$58="(máximo 1000 carateres)",J325=""),"",'Infraestruturas Tratamento'!$C$58)</f>
        <v/>
      </c>
    </row>
    <row r="326" spans="1:19">
      <c r="A326" s="24" t="str">
        <f>IF(I326="","",IF(OR('Identificação da EG'!$B$7=0,'Identificação da EG'!$B$7=""),"",Capa!$C$10))</f>
        <v/>
      </c>
      <c r="B326" s="24" t="str">
        <f>IF(I326="","",IF(OR('Identificação da EG'!$B$7=0,'Identificação da EG'!$B$7=""),"",'Identificação da EG'!$B$7))</f>
        <v/>
      </c>
      <c r="C326" s="24" t="str">
        <f>IF(I326="","",IF(B326="","",VLOOKUP(B326,Auxiliar!$DK$23:$DL$45,2,0)))</f>
        <v/>
      </c>
      <c r="D326" s="24" t="str">
        <f>IF(I326="","",IF(OR('Identificação da EG'!$B$7=0,'Identificação da EG'!$B$7=""),"","Portugal"))</f>
        <v/>
      </c>
      <c r="E326" s="24" t="str">
        <f>IF(I326="","",'Identificação da EG'!$C$7)</f>
        <v/>
      </c>
      <c r="F326" s="24" t="str">
        <f>IF(I326="","",'Identificação da EG'!$E$7)</f>
        <v/>
      </c>
      <c r="G326" s="24" t="str">
        <f t="shared" si="5"/>
        <v/>
      </c>
      <c r="H326" s="24" t="str">
        <f>IF(I326="","",'Identificação da EG'!$D$7)</f>
        <v/>
      </c>
      <c r="I326" s="28" t="str">
        <f>IF(J326="","",'Infraestruturas Tratamento'!$B$31)</f>
        <v/>
      </c>
      <c r="J326" s="1" t="str">
        <v/>
      </c>
      <c r="K326" s="1" t="str">
        <v/>
      </c>
      <c r="L326" s="1" t="str">
        <v/>
      </c>
      <c r="M326" s="1" t="str">
        <v/>
      </c>
      <c r="N326" s="1"/>
      <c r="O326" s="1" t="str">
        <f>IF(Q326="","","Nº de túneis em utilização")</f>
        <v/>
      </c>
      <c r="P326" s="1" t="str">
        <f>IF(Q326="","","nº")</f>
        <v/>
      </c>
      <c r="Q326" s="1" t="str" cm="1">
        <f t="array" ref="Q326">IF(ISBLANK(INDEX('Infraestruturas Tratamento'!$F$37:$N$56,INT((ROWS($A$1:A165)-1)/9)+1,MOD(ROWS($A$1:A165)-1,9)+1)),"",INDEX('Infraestruturas Tratamento'!$F$37:$N$56,INT((ROWS($A$1:A165)-1)/9)+1,MOD(ROWS($A$1:A165)-1,9)+1))</f>
        <v/>
      </c>
      <c r="R326" s="1" t="str">
        <f>IF(OR('Infraestruturas Tratamento'!$C$59="",'Infraestruturas Tratamento'!$C$59="(máximo 300 carateres)",J326=""),"",'Infraestruturas Tratamento'!$C$59)</f>
        <v/>
      </c>
      <c r="S326" s="1" t="str">
        <f>IF(OR('Infraestruturas Tratamento'!$C$58="",'Infraestruturas Tratamento'!$C$58="(máximo 1000 carateres)",J326=""),"",'Infraestruturas Tratamento'!$C$58)</f>
        <v/>
      </c>
    </row>
    <row r="327" spans="1:19">
      <c r="A327" s="24" t="str">
        <f>IF(I327="","",IF(OR('Identificação da EG'!$B$7=0,'Identificação da EG'!$B$7=""),"",Capa!$C$10))</f>
        <v/>
      </c>
      <c r="B327" s="24" t="str">
        <f>IF(I327="","",IF(OR('Identificação da EG'!$B$7=0,'Identificação da EG'!$B$7=""),"",'Identificação da EG'!$B$7))</f>
        <v/>
      </c>
      <c r="C327" s="24" t="str">
        <f>IF(I327="","",IF(B327="","",VLOOKUP(B327,Auxiliar!$DK$23:$DL$45,2,0)))</f>
        <v/>
      </c>
      <c r="D327" s="24" t="str">
        <f>IF(I327="","",IF(OR('Identificação da EG'!$B$7=0,'Identificação da EG'!$B$7=""),"","Portugal"))</f>
        <v/>
      </c>
      <c r="E327" s="24" t="str">
        <f>IF(I327="","",'Identificação da EG'!$C$7)</f>
        <v/>
      </c>
      <c r="F327" s="24" t="str">
        <f>IF(I327="","",'Identificação da EG'!$E$7)</f>
        <v/>
      </c>
      <c r="G327" s="24" t="str">
        <f t="shared" si="5"/>
        <v/>
      </c>
      <c r="H327" s="24" t="str">
        <f>IF(I327="","",'Identificação da EG'!$D$7)</f>
        <v/>
      </c>
      <c r="I327" s="28" t="str">
        <f>IF(J327="","",'Infraestruturas Tratamento'!$B$31)</f>
        <v/>
      </c>
      <c r="J327" s="1" t="str">
        <v/>
      </c>
      <c r="K327" s="1" t="str">
        <v/>
      </c>
      <c r="L327" s="1" t="str">
        <v/>
      </c>
      <c r="M327" s="1" t="str">
        <v/>
      </c>
      <c r="N327" s="1"/>
      <c r="O327" s="1" t="str">
        <f>IF(Q327="","","Capacidade total")</f>
        <v/>
      </c>
      <c r="P327" s="1" t="str">
        <f>IF(Q327="","","toneladas/ano")</f>
        <v/>
      </c>
      <c r="Q327" s="1" t="str" cm="1">
        <f t="array" ref="Q327">IF(ISBLANK(INDEX('Infraestruturas Tratamento'!$F$37:$N$56,INT((ROWS($A$1:A166)-1)/9)+1,MOD(ROWS($A$1:A166)-1,9)+1)),"",INDEX('Infraestruturas Tratamento'!$F$37:$N$56,INT((ROWS($A$1:A166)-1)/9)+1,MOD(ROWS($A$1:A166)-1,9)+1))</f>
        <v/>
      </c>
      <c r="R327" s="1" t="str">
        <f>IF(OR('Infraestruturas Tratamento'!$C$59="",'Infraestruturas Tratamento'!$C$59="(máximo 300 carateres)",J327=""),"",'Infraestruturas Tratamento'!$C$59)</f>
        <v/>
      </c>
      <c r="S327" s="1" t="str">
        <f>IF(OR('Infraestruturas Tratamento'!$C$58="",'Infraestruturas Tratamento'!$C$58="(máximo 1000 carateres)",J327=""),"",'Infraestruturas Tratamento'!$C$58)</f>
        <v/>
      </c>
    </row>
    <row r="328" spans="1:19">
      <c r="A328" s="24" t="str">
        <f>IF(I328="","",IF(OR('Identificação da EG'!$B$7=0,'Identificação da EG'!$B$7=""),"",Capa!$C$10))</f>
        <v/>
      </c>
      <c r="B328" s="24" t="str">
        <f>IF(I328="","",IF(OR('Identificação da EG'!$B$7=0,'Identificação da EG'!$B$7=""),"",'Identificação da EG'!$B$7))</f>
        <v/>
      </c>
      <c r="C328" s="24" t="str">
        <f>IF(I328="","",IF(B328="","",VLOOKUP(B328,Auxiliar!$DK$23:$DL$45,2,0)))</f>
        <v/>
      </c>
      <c r="D328" s="24" t="str">
        <f>IF(I328="","",IF(OR('Identificação da EG'!$B$7=0,'Identificação da EG'!$B$7=""),"","Portugal"))</f>
        <v/>
      </c>
      <c r="E328" s="24" t="str">
        <f>IF(I328="","",'Identificação da EG'!$C$7)</f>
        <v/>
      </c>
      <c r="F328" s="24" t="str">
        <f>IF(I328="","",'Identificação da EG'!$E$7)</f>
        <v/>
      </c>
      <c r="G328" s="24" t="str">
        <f t="shared" si="5"/>
        <v/>
      </c>
      <c r="H328" s="24" t="str">
        <f>IF(I328="","",'Identificação da EG'!$D$7)</f>
        <v/>
      </c>
      <c r="I328" s="28" t="str">
        <f>IF(J328="","",'Infraestruturas Tratamento'!$B$31)</f>
        <v/>
      </c>
      <c r="J328" s="1" t="str">
        <v/>
      </c>
      <c r="K328" s="1" t="str">
        <v/>
      </c>
      <c r="L328" s="1" t="str">
        <v/>
      </c>
      <c r="M328" s="1" t="str">
        <v/>
      </c>
      <c r="N328" s="1"/>
      <c r="O328" s="1" t="str">
        <f>IF(Q328="","","Capacidade utilizada")</f>
        <v/>
      </c>
      <c r="P328" s="1" t="str">
        <f>IF(Q328="","","toneladas/ano")</f>
        <v/>
      </c>
      <c r="Q328" s="1" t="str" cm="1">
        <f t="array" ref="Q328">IF(ISBLANK(INDEX('Infraestruturas Tratamento'!$F$37:$N$56,INT((ROWS($A$1:A167)-1)/9)+1,MOD(ROWS($A$1:A167)-1,9)+1)),"",INDEX('Infraestruturas Tratamento'!$F$37:$N$56,INT((ROWS($A$1:A167)-1)/9)+1,MOD(ROWS($A$1:A167)-1,9)+1))</f>
        <v/>
      </c>
      <c r="R328" s="1" t="str">
        <f>IF(OR('Infraestruturas Tratamento'!$C$59="",'Infraestruturas Tratamento'!$C$59="(máximo 300 carateres)",J328=""),"",'Infraestruturas Tratamento'!$C$59)</f>
        <v/>
      </c>
      <c r="S328" s="1" t="str">
        <f>IF(OR('Infraestruturas Tratamento'!$C$58="",'Infraestruturas Tratamento'!$C$58="(máximo 1000 carateres)",J328=""),"",'Infraestruturas Tratamento'!$C$58)</f>
        <v/>
      </c>
    </row>
    <row r="329" spans="1:19">
      <c r="A329" s="24" t="str">
        <f>IF(I329="","",IF(OR('Identificação da EG'!$B$7=0,'Identificação da EG'!$B$7=""),"",Capa!$C$10))</f>
        <v/>
      </c>
      <c r="B329" s="24" t="str">
        <f>IF(I329="","",IF(OR('Identificação da EG'!$B$7=0,'Identificação da EG'!$B$7=""),"",'Identificação da EG'!$B$7))</f>
        <v/>
      </c>
      <c r="C329" s="24" t="str">
        <f>IF(I329="","",IF(B329="","",VLOOKUP(B329,Auxiliar!$DK$23:$DL$45,2,0)))</f>
        <v/>
      </c>
      <c r="D329" s="24" t="str">
        <f>IF(I329="","",IF(OR('Identificação da EG'!$B$7=0,'Identificação da EG'!$B$7=""),"","Portugal"))</f>
        <v/>
      </c>
      <c r="E329" s="24" t="str">
        <f>IF(I329="","",'Identificação da EG'!$C$7)</f>
        <v/>
      </c>
      <c r="F329" s="24" t="str">
        <f>IF(I329="","",'Identificação da EG'!$E$7)</f>
        <v/>
      </c>
      <c r="G329" s="24" t="str">
        <f t="shared" si="5"/>
        <v/>
      </c>
      <c r="H329" s="24" t="str">
        <f>IF(I329="","",'Identificação da EG'!$D$7)</f>
        <v/>
      </c>
      <c r="I329" s="28" t="str">
        <f>IF(J329="","",'Infraestruturas Tratamento'!$B$31)</f>
        <v/>
      </c>
      <c r="J329" s="1" t="str">
        <v/>
      </c>
      <c r="K329" s="1" t="str">
        <v/>
      </c>
      <c r="L329" s="1" t="str">
        <v/>
      </c>
      <c r="M329" s="1" t="str">
        <v/>
      </c>
      <c r="N329" s="1"/>
      <c r="O329" s="1" t="str">
        <f>IF(Q329="","","Área total do parque")</f>
        <v/>
      </c>
      <c r="P329" s="1" t="str">
        <f>IF(Q329="","","m2")</f>
        <v/>
      </c>
      <c r="Q329" s="1" t="str" cm="1">
        <f t="array" ref="Q329">IF(ISBLANK(INDEX('Infraestruturas Tratamento'!$F$37:$N$56,INT((ROWS($A$1:A168)-1)/9)+1,MOD(ROWS($A$1:A168)-1,9)+1)),"",INDEX('Infraestruturas Tratamento'!$F$37:$N$56,INT((ROWS($A$1:A168)-1)/9)+1,MOD(ROWS($A$1:A168)-1,9)+1))</f>
        <v/>
      </c>
      <c r="R329" s="1" t="str">
        <f>IF(OR('Infraestruturas Tratamento'!$C$59="",'Infraestruturas Tratamento'!$C$59="(máximo 300 carateres)",J329=""),"",'Infraestruturas Tratamento'!$C$59)</f>
        <v/>
      </c>
      <c r="S329" s="1" t="str">
        <f>IF(OR('Infraestruturas Tratamento'!$C$58="",'Infraestruturas Tratamento'!$C$58="(máximo 1000 carateres)",J329=""),"",'Infraestruturas Tratamento'!$C$58)</f>
        <v/>
      </c>
    </row>
    <row r="330" spans="1:19">
      <c r="A330" s="24" t="str">
        <f>IF(I330="","",IF(OR('Identificação da EG'!$B$7=0,'Identificação da EG'!$B$7=""),"",Capa!$C$10))</f>
        <v/>
      </c>
      <c r="B330" s="24" t="str">
        <f>IF(I330="","",IF(OR('Identificação da EG'!$B$7=0,'Identificação da EG'!$B$7=""),"",'Identificação da EG'!$B$7))</f>
        <v/>
      </c>
      <c r="C330" s="24" t="str">
        <f>IF(I330="","",IF(B330="","",VLOOKUP(B330,Auxiliar!$DK$23:$DL$45,2,0)))</f>
        <v/>
      </c>
      <c r="D330" s="24" t="str">
        <f>IF(I330="","",IF(OR('Identificação da EG'!$B$7=0,'Identificação da EG'!$B$7=""),"","Portugal"))</f>
        <v/>
      </c>
      <c r="E330" s="24" t="str">
        <f>IF(I330="","",'Identificação da EG'!$C$7)</f>
        <v/>
      </c>
      <c r="F330" s="24" t="str">
        <f>IF(I330="","",'Identificação da EG'!$E$7)</f>
        <v/>
      </c>
      <c r="G330" s="24" t="str">
        <f t="shared" si="5"/>
        <v/>
      </c>
      <c r="H330" s="24" t="str">
        <f>IF(I330="","",'Identificação da EG'!$D$7)</f>
        <v/>
      </c>
      <c r="I330" s="28" t="str">
        <f>IF(J330="","",'Infraestruturas Tratamento'!$B$31)</f>
        <v/>
      </c>
      <c r="J330" s="1" t="str">
        <v/>
      </c>
      <c r="K330" s="1" t="str">
        <v/>
      </c>
      <c r="L330" s="1" t="str">
        <v/>
      </c>
      <c r="M330" s="1" t="str">
        <v/>
      </c>
      <c r="N330" s="1"/>
      <c r="O330" s="1" t="str">
        <f>IF(Q330="","","Área do parque em utilização")</f>
        <v/>
      </c>
      <c r="P330" s="1" t="str">
        <f>IF(Q330="","","m2")</f>
        <v/>
      </c>
      <c r="Q330" s="1" t="str" cm="1">
        <f t="array" ref="Q330">IF(ISBLANK(INDEX('Infraestruturas Tratamento'!$F$37:$N$56,INT((ROWS($A$1:A169)-1)/9)+1,MOD(ROWS($A$1:A169)-1,9)+1)),"",INDEX('Infraestruturas Tratamento'!$F$37:$N$56,INT((ROWS($A$1:A169)-1)/9)+1,MOD(ROWS($A$1:A169)-1,9)+1))</f>
        <v/>
      </c>
      <c r="R330" s="1" t="str">
        <f>IF(OR('Infraestruturas Tratamento'!$C$59="",'Infraestruturas Tratamento'!$C$59="(máximo 300 carateres)",J330=""),"",'Infraestruturas Tratamento'!$C$59)</f>
        <v/>
      </c>
      <c r="S330" s="1" t="str">
        <f>IF(OR('Infraestruturas Tratamento'!$C$58="",'Infraestruturas Tratamento'!$C$58="(máximo 1000 carateres)",J330=""),"",'Infraestruturas Tratamento'!$C$58)</f>
        <v/>
      </c>
    </row>
    <row r="331" spans="1:19">
      <c r="A331" s="24" t="str">
        <f>IF(I331="","",IF(OR('Identificação da EG'!$B$7=0,'Identificação da EG'!$B$7=""),"",Capa!$C$10))</f>
        <v/>
      </c>
      <c r="B331" s="24" t="str">
        <f>IF(I331="","",IF(OR('Identificação da EG'!$B$7=0,'Identificação da EG'!$B$7=""),"",'Identificação da EG'!$B$7))</f>
        <v/>
      </c>
      <c r="C331" s="24" t="str">
        <f>IF(I331="","",IF(B331="","",VLOOKUP(B331,Auxiliar!$DK$23:$DL$45,2,0)))</f>
        <v/>
      </c>
      <c r="D331" s="24" t="str">
        <f>IF(I331="","",IF(OR('Identificação da EG'!$B$7=0,'Identificação da EG'!$B$7=""),"","Portugal"))</f>
        <v/>
      </c>
      <c r="E331" s="24" t="str">
        <f>IF(I331="","",'Identificação da EG'!$C$7)</f>
        <v/>
      </c>
      <c r="F331" s="24" t="str">
        <f>IF(I331="","",'Identificação da EG'!$E$7)</f>
        <v/>
      </c>
      <c r="G331" s="24" t="str">
        <f t="shared" si="5"/>
        <v/>
      </c>
      <c r="H331" s="24" t="str">
        <f>IF(I331="","",'Identificação da EG'!$D$7)</f>
        <v/>
      </c>
      <c r="I331" s="28" t="str">
        <f>IF(J331="","",'Infraestruturas Tratamento'!$B$31)</f>
        <v/>
      </c>
      <c r="J331" s="1" t="str">
        <v/>
      </c>
      <c r="K331" s="1" t="str">
        <v/>
      </c>
      <c r="L331" s="1" t="str">
        <v/>
      </c>
      <c r="M331" s="1" t="str">
        <v/>
      </c>
      <c r="N331" s="1"/>
      <c r="O331" s="1" t="str">
        <f>IF(Q331="","","Capacidade total")</f>
        <v/>
      </c>
      <c r="P331" s="1" t="str">
        <f>IF(Q331="","","toneladas/ano")</f>
        <v/>
      </c>
      <c r="Q331" s="1" t="str" cm="1">
        <f t="array" ref="Q331">IF(ISBLANK(INDEX('Infraestruturas Tratamento'!$F$37:$N$56,INT((ROWS($A$1:A170)-1)/9)+1,MOD(ROWS($A$1:A170)-1,9)+1)),"",INDEX('Infraestruturas Tratamento'!$F$37:$N$56,INT((ROWS($A$1:A170)-1)/9)+1,MOD(ROWS($A$1:A170)-1,9)+1))</f>
        <v/>
      </c>
      <c r="R331" s="1" t="str">
        <f>IF(OR('Infraestruturas Tratamento'!$C$59="",'Infraestruturas Tratamento'!$C$59="(máximo 300 carateres)",J331=""),"",'Infraestruturas Tratamento'!$C$59)</f>
        <v/>
      </c>
      <c r="S331" s="1" t="str">
        <f>IF(OR('Infraestruturas Tratamento'!$C$58="",'Infraestruturas Tratamento'!$C$58="(máximo 1000 carateres)",J331=""),"",'Infraestruturas Tratamento'!$C$58)</f>
        <v/>
      </c>
    </row>
    <row r="332" spans="1:19">
      <c r="A332" s="24" t="str">
        <f>IF(I332="","",IF(OR('Identificação da EG'!$B$7=0,'Identificação da EG'!$B$7=""),"",Capa!$C$10))</f>
        <v/>
      </c>
      <c r="B332" s="24" t="str">
        <f>IF(I332="","",IF(OR('Identificação da EG'!$B$7=0,'Identificação da EG'!$B$7=""),"",'Identificação da EG'!$B$7))</f>
        <v/>
      </c>
      <c r="C332" s="24" t="str">
        <f>IF(I332="","",IF(B332="","",VLOOKUP(B332,Auxiliar!$DK$23:$DL$45,2,0)))</f>
        <v/>
      </c>
      <c r="D332" s="24" t="str">
        <f>IF(I332="","",IF(OR('Identificação da EG'!$B$7=0,'Identificação da EG'!$B$7=""),"","Portugal"))</f>
        <v/>
      </c>
      <c r="E332" s="24" t="str">
        <f>IF(I332="","",'Identificação da EG'!$C$7)</f>
        <v/>
      </c>
      <c r="F332" s="24" t="str">
        <f>IF(I332="","",'Identificação da EG'!$E$7)</f>
        <v/>
      </c>
      <c r="G332" s="24" t="str">
        <f t="shared" si="5"/>
        <v/>
      </c>
      <c r="H332" s="24" t="str">
        <f>IF(I332="","",'Identificação da EG'!$D$7)</f>
        <v/>
      </c>
      <c r="I332" s="28" t="str">
        <f>IF(J332="","",'Infraestruturas Tratamento'!$B$31)</f>
        <v/>
      </c>
      <c r="J332" s="1" t="str">
        <v/>
      </c>
      <c r="K332" s="1" t="str">
        <v/>
      </c>
      <c r="L332" s="1" t="str">
        <v/>
      </c>
      <c r="M332" s="1" t="str">
        <v/>
      </c>
      <c r="N332" s="1"/>
      <c r="O332" s="1" t="str">
        <f>IF(Q332="","","Capacidade utilizada")</f>
        <v/>
      </c>
      <c r="P332" s="1" t="str">
        <f>IF(Q332="","","toneladas/ano")</f>
        <v/>
      </c>
      <c r="Q332" s="1" t="str" cm="1">
        <f t="array" ref="Q332">IF(ISBLANK(INDEX('Infraestruturas Tratamento'!$F$37:$N$56,INT((ROWS($A$1:A171)-1)/9)+1,MOD(ROWS($A$1:A171)-1,9)+1)),"",INDEX('Infraestruturas Tratamento'!$F$37:$N$56,INT((ROWS($A$1:A171)-1)/9)+1,MOD(ROWS($A$1:A171)-1,9)+1))</f>
        <v/>
      </c>
      <c r="R332" s="1" t="str">
        <f>IF(OR('Infraestruturas Tratamento'!$C$59="",'Infraestruturas Tratamento'!$C$59="(máximo 300 carateres)",J332=""),"",'Infraestruturas Tratamento'!$C$59)</f>
        <v/>
      </c>
      <c r="S332" s="1" t="str">
        <f>IF(OR('Infraestruturas Tratamento'!$C$58="",'Infraestruturas Tratamento'!$C$58="(máximo 1000 carateres)",J332=""),"",'Infraestruturas Tratamento'!$C$58)</f>
        <v/>
      </c>
    </row>
    <row r="333" spans="1:19">
      <c r="A333" s="24" t="str">
        <f>IF(I333="","",IF(OR('Identificação da EG'!$B$7=0,'Identificação da EG'!$B$7=""),"",Capa!$C$10))</f>
        <v/>
      </c>
      <c r="B333" s="24" t="str">
        <f>IF(I333="","",IF(OR('Identificação da EG'!$B$7=0,'Identificação da EG'!$B$7=""),"",'Identificação da EG'!$B$7))</f>
        <v/>
      </c>
      <c r="C333" s="24" t="str">
        <f>IF(I333="","",IF(B333="","",VLOOKUP(B333,Auxiliar!$DK$23:$DL$45,2,0)))</f>
        <v/>
      </c>
      <c r="D333" s="24" t="str">
        <f>IF(I333="","",IF(OR('Identificação da EG'!$B$7=0,'Identificação da EG'!$B$7=""),"","Portugal"))</f>
        <v/>
      </c>
      <c r="E333" s="24" t="str">
        <f>IF(I333="","",'Identificação da EG'!$C$7)</f>
        <v/>
      </c>
      <c r="F333" s="24" t="str">
        <f>IF(I333="","",'Identificação da EG'!$E$7)</f>
        <v/>
      </c>
      <c r="G333" s="24" t="str">
        <f t="shared" si="5"/>
        <v/>
      </c>
      <c r="H333" s="24" t="str">
        <f>IF(I333="","",'Identificação da EG'!$D$7)</f>
        <v/>
      </c>
      <c r="I333" s="28" t="str">
        <f>IF(J333="","",'Infraestruturas Tratamento'!$B$31)</f>
        <v/>
      </c>
      <c r="J333" s="1" t="str">
        <v/>
      </c>
      <c r="K333" s="1" t="str">
        <v/>
      </c>
      <c r="L333" s="1" t="str">
        <v/>
      </c>
      <c r="M333" s="1" t="str">
        <v/>
      </c>
      <c r="N333" s="1"/>
      <c r="O333" s="1" t="str">
        <f>IF(Q333="","","Capacidade digestor")</f>
        <v/>
      </c>
      <c r="P333" s="1" t="str">
        <f>IF(Q333="","","toneladas/ano")</f>
        <v/>
      </c>
      <c r="Q333" s="1" t="str" cm="1">
        <f t="array" ref="Q333">IF(ISBLANK(INDEX('Infraestruturas Tratamento'!$F$37:$N$56,INT((ROWS($A$1:A172)-1)/9)+1,MOD(ROWS($A$1:A172)-1,9)+1)),"",INDEX('Infraestruturas Tratamento'!$F$37:$N$56,INT((ROWS($A$1:A172)-1)/9)+1,MOD(ROWS($A$1:A172)-1,9)+1))</f>
        <v/>
      </c>
      <c r="R333" s="1" t="str">
        <f>IF(OR('Infraestruturas Tratamento'!$C$59="",'Infraestruturas Tratamento'!$C$59="(máximo 300 carateres)",J333=""),"",'Infraestruturas Tratamento'!$C$59)</f>
        <v/>
      </c>
      <c r="S333" s="1" t="str">
        <f>IF(OR('Infraestruturas Tratamento'!$C$58="",'Infraestruturas Tratamento'!$C$58="(máximo 1000 carateres)",J333=""),"",'Infraestruturas Tratamento'!$C$58)</f>
        <v/>
      </c>
    </row>
    <row r="334" spans="1:19">
      <c r="A334" s="24" t="str">
        <f>IF(I334="","",IF(OR('Identificação da EG'!$B$7=0,'Identificação da EG'!$B$7=""),"",Capa!$C$10))</f>
        <v/>
      </c>
      <c r="B334" s="24" t="str">
        <f>IF(I334="","",IF(OR('Identificação da EG'!$B$7=0,'Identificação da EG'!$B$7=""),"",'Identificação da EG'!$B$7))</f>
        <v/>
      </c>
      <c r="C334" s="24" t="str">
        <f>IF(I334="","",IF(B334="","",VLOOKUP(B334,Auxiliar!$DK$23:$DL$45,2,0)))</f>
        <v/>
      </c>
      <c r="D334" s="24" t="str">
        <f>IF(I334="","",IF(OR('Identificação da EG'!$B$7=0,'Identificação da EG'!$B$7=""),"","Portugal"))</f>
        <v/>
      </c>
      <c r="E334" s="24" t="str">
        <f>IF(I334="","",'Identificação da EG'!$C$7)</f>
        <v/>
      </c>
      <c r="F334" s="24" t="str">
        <f>IF(I334="","",'Identificação da EG'!$E$7)</f>
        <v/>
      </c>
      <c r="G334" s="24" t="str">
        <f t="shared" si="5"/>
        <v/>
      </c>
      <c r="H334" s="24" t="str">
        <f>IF(I334="","",'Identificação da EG'!$D$7)</f>
        <v/>
      </c>
      <c r="I334" s="28" t="str">
        <f>IF(J334="","",'Infraestruturas Tratamento'!$B$31)</f>
        <v/>
      </c>
      <c r="J334" s="1" t="str">
        <v/>
      </c>
      <c r="K334" s="1" t="str">
        <v/>
      </c>
      <c r="L334" s="1" t="str">
        <v/>
      </c>
      <c r="M334" s="1" t="str">
        <v/>
      </c>
      <c r="N334" s="1"/>
      <c r="O334" s="1" t="str">
        <f>IF(Q334="","","Nº de túneis total")</f>
        <v/>
      </c>
      <c r="P334" s="1" t="str">
        <f>IF(Q334="","","nº")</f>
        <v/>
      </c>
      <c r="Q334" s="1" t="str" cm="1">
        <f t="array" ref="Q334">IF(ISBLANK(INDEX('Infraestruturas Tratamento'!$F$37:$N$56,INT((ROWS($A$1:A173)-1)/9)+1,MOD(ROWS($A$1:A173)-1,9)+1)),"",INDEX('Infraestruturas Tratamento'!$F$37:$N$56,INT((ROWS($A$1:A173)-1)/9)+1,MOD(ROWS($A$1:A173)-1,9)+1))</f>
        <v/>
      </c>
      <c r="R334" s="1" t="str">
        <f>IF(OR('Infraestruturas Tratamento'!$C$59="",'Infraestruturas Tratamento'!$C$59="(máximo 300 carateres)",J334=""),"",'Infraestruturas Tratamento'!$C$59)</f>
        <v/>
      </c>
      <c r="S334" s="1" t="str">
        <f>IF(OR('Infraestruturas Tratamento'!$C$58="",'Infraestruturas Tratamento'!$C$58="(máximo 1000 carateres)",J334=""),"",'Infraestruturas Tratamento'!$C$58)</f>
        <v/>
      </c>
    </row>
    <row r="335" spans="1:19">
      <c r="A335" s="24" t="str">
        <f>IF(I335="","",IF(OR('Identificação da EG'!$B$7=0,'Identificação da EG'!$B$7=""),"",Capa!$C$10))</f>
        <v/>
      </c>
      <c r="B335" s="24" t="str">
        <f>IF(I335="","",IF(OR('Identificação da EG'!$B$7=0,'Identificação da EG'!$B$7=""),"",'Identificação da EG'!$B$7))</f>
        <v/>
      </c>
      <c r="C335" s="24" t="str">
        <f>IF(I335="","",IF(B335="","",VLOOKUP(B335,Auxiliar!$DK$23:$DL$45,2,0)))</f>
        <v/>
      </c>
      <c r="D335" s="24" t="str">
        <f>IF(I335="","",IF(OR('Identificação da EG'!$B$7=0,'Identificação da EG'!$B$7=""),"","Portugal"))</f>
        <v/>
      </c>
      <c r="E335" s="24" t="str">
        <f>IF(I335="","",'Identificação da EG'!$C$7)</f>
        <v/>
      </c>
      <c r="F335" s="24" t="str">
        <f>IF(I335="","",'Identificação da EG'!$E$7)</f>
        <v/>
      </c>
      <c r="G335" s="24" t="str">
        <f t="shared" si="5"/>
        <v/>
      </c>
      <c r="H335" s="24" t="str">
        <f>IF(I335="","",'Identificação da EG'!$D$7)</f>
        <v/>
      </c>
      <c r="I335" s="28" t="str">
        <f>IF(J335="","",'Infraestruturas Tratamento'!$B$31)</f>
        <v/>
      </c>
      <c r="J335" s="1" t="str">
        <v/>
      </c>
      <c r="K335" s="1" t="str">
        <v/>
      </c>
      <c r="L335" s="1" t="str">
        <v/>
      </c>
      <c r="M335" s="1" t="str">
        <v/>
      </c>
      <c r="N335" s="1"/>
      <c r="O335" s="1" t="str">
        <f>IF(Q335="","","Nº de túneis em utilização")</f>
        <v/>
      </c>
      <c r="P335" s="1" t="str">
        <f>IF(Q335="","","nº")</f>
        <v/>
      </c>
      <c r="Q335" s="1" t="str" cm="1">
        <f t="array" ref="Q335">IF(ISBLANK(INDEX('Infraestruturas Tratamento'!$F$37:$N$56,INT((ROWS($A$1:A174)-1)/9)+1,MOD(ROWS($A$1:A174)-1,9)+1)),"",INDEX('Infraestruturas Tratamento'!$F$37:$N$56,INT((ROWS($A$1:A174)-1)/9)+1,MOD(ROWS($A$1:A174)-1,9)+1))</f>
        <v/>
      </c>
      <c r="R335" s="1" t="str">
        <f>IF(OR('Infraestruturas Tratamento'!$C$59="",'Infraestruturas Tratamento'!$C$59="(máximo 300 carateres)",J335=""),"",'Infraestruturas Tratamento'!$C$59)</f>
        <v/>
      </c>
      <c r="S335" s="1" t="str">
        <f>IF(OR('Infraestruturas Tratamento'!$C$58="",'Infraestruturas Tratamento'!$C$58="(máximo 1000 carateres)",J335=""),"",'Infraestruturas Tratamento'!$C$58)</f>
        <v/>
      </c>
    </row>
    <row r="336" spans="1:19">
      <c r="A336" s="24" t="str">
        <f>IF(I336="","",IF(OR('Identificação da EG'!$B$7=0,'Identificação da EG'!$B$7=""),"",Capa!$C$10))</f>
        <v/>
      </c>
      <c r="B336" s="24" t="str">
        <f>IF(I336="","",IF(OR('Identificação da EG'!$B$7=0,'Identificação da EG'!$B$7=""),"",'Identificação da EG'!$B$7))</f>
        <v/>
      </c>
      <c r="C336" s="24" t="str">
        <f>IF(I336="","",IF(B336="","",VLOOKUP(B336,Auxiliar!$DK$23:$DL$45,2,0)))</f>
        <v/>
      </c>
      <c r="D336" s="24" t="str">
        <f>IF(I336="","",IF(OR('Identificação da EG'!$B$7=0,'Identificação da EG'!$B$7=""),"","Portugal"))</f>
        <v/>
      </c>
      <c r="E336" s="24" t="str">
        <f>IF(I336="","",'Identificação da EG'!$C$7)</f>
        <v/>
      </c>
      <c r="F336" s="24" t="str">
        <f>IF(I336="","",'Identificação da EG'!$E$7)</f>
        <v/>
      </c>
      <c r="G336" s="24" t="str">
        <f t="shared" si="5"/>
        <v/>
      </c>
      <c r="H336" s="24" t="str">
        <f>IF(I336="","",'Identificação da EG'!$D$7)</f>
        <v/>
      </c>
      <c r="I336" s="28" t="str">
        <f>IF(J336="","",'Infraestruturas Tratamento'!$B$31)</f>
        <v/>
      </c>
      <c r="J336" s="1" t="str">
        <v/>
      </c>
      <c r="K336" s="1" t="str">
        <v/>
      </c>
      <c r="L336" s="1" t="str">
        <v/>
      </c>
      <c r="M336" s="1" t="str">
        <v/>
      </c>
      <c r="N336" s="1"/>
      <c r="O336" s="1" t="str">
        <f>IF(Q336="","","Capacidade total")</f>
        <v/>
      </c>
      <c r="P336" s="1" t="str">
        <f>IF(Q336="","","toneladas/ano")</f>
        <v/>
      </c>
      <c r="Q336" s="1" t="str" cm="1">
        <f t="array" ref="Q336">IF(ISBLANK(INDEX('Infraestruturas Tratamento'!$F$37:$N$56,INT((ROWS($A$1:A175)-1)/9)+1,MOD(ROWS($A$1:A175)-1,9)+1)),"",INDEX('Infraestruturas Tratamento'!$F$37:$N$56,INT((ROWS($A$1:A175)-1)/9)+1,MOD(ROWS($A$1:A175)-1,9)+1))</f>
        <v/>
      </c>
      <c r="R336" s="1" t="str">
        <f>IF(OR('Infraestruturas Tratamento'!$C$59="",'Infraestruturas Tratamento'!$C$59="(máximo 300 carateres)",J336=""),"",'Infraestruturas Tratamento'!$C$59)</f>
        <v/>
      </c>
      <c r="S336" s="1" t="str">
        <f>IF(OR('Infraestruturas Tratamento'!$C$58="",'Infraestruturas Tratamento'!$C$58="(máximo 1000 carateres)",J336=""),"",'Infraestruturas Tratamento'!$C$58)</f>
        <v/>
      </c>
    </row>
    <row r="337" spans="1:19">
      <c r="A337" s="24" t="str">
        <f>IF(I337="","",IF(OR('Identificação da EG'!$B$7=0,'Identificação da EG'!$B$7=""),"",Capa!$C$10))</f>
        <v/>
      </c>
      <c r="B337" s="24" t="str">
        <f>IF(I337="","",IF(OR('Identificação da EG'!$B$7=0,'Identificação da EG'!$B$7=""),"",'Identificação da EG'!$B$7))</f>
        <v/>
      </c>
      <c r="C337" s="24" t="str">
        <f>IF(I337="","",IF(B337="","",VLOOKUP(B337,Auxiliar!$DK$23:$DL$45,2,0)))</f>
        <v/>
      </c>
      <c r="D337" s="24" t="str">
        <f>IF(I337="","",IF(OR('Identificação da EG'!$B$7=0,'Identificação da EG'!$B$7=""),"","Portugal"))</f>
        <v/>
      </c>
      <c r="E337" s="24" t="str">
        <f>IF(I337="","",'Identificação da EG'!$C$7)</f>
        <v/>
      </c>
      <c r="F337" s="24" t="str">
        <f>IF(I337="","",'Identificação da EG'!$E$7)</f>
        <v/>
      </c>
      <c r="G337" s="24" t="str">
        <f t="shared" si="5"/>
        <v/>
      </c>
      <c r="H337" s="24" t="str">
        <f>IF(I337="","",'Identificação da EG'!$D$7)</f>
        <v/>
      </c>
      <c r="I337" s="28" t="str">
        <f>IF(J337="","",'Infraestruturas Tratamento'!$B$31)</f>
        <v/>
      </c>
      <c r="J337" s="1" t="str">
        <v/>
      </c>
      <c r="K337" s="1" t="str">
        <v/>
      </c>
      <c r="L337" s="1" t="str">
        <v/>
      </c>
      <c r="M337" s="1" t="str">
        <v/>
      </c>
      <c r="N337" s="1"/>
      <c r="O337" s="1" t="str">
        <f>IF(Q337="","","Capacidade utilizada")</f>
        <v/>
      </c>
      <c r="P337" s="1" t="str">
        <f>IF(Q337="","","toneladas/ano")</f>
        <v/>
      </c>
      <c r="Q337" s="1" t="str" cm="1">
        <f t="array" ref="Q337">IF(ISBLANK(INDEX('Infraestruturas Tratamento'!$F$37:$N$56,INT((ROWS($A$1:A176)-1)/9)+1,MOD(ROWS($A$1:A176)-1,9)+1)),"",INDEX('Infraestruturas Tratamento'!$F$37:$N$56,INT((ROWS($A$1:A176)-1)/9)+1,MOD(ROWS($A$1:A176)-1,9)+1))</f>
        <v/>
      </c>
      <c r="R337" s="1" t="str">
        <f>IF(OR('Infraestruturas Tratamento'!$C$59="",'Infraestruturas Tratamento'!$C$59="(máximo 300 carateres)",J337=""),"",'Infraestruturas Tratamento'!$C$59)</f>
        <v/>
      </c>
      <c r="S337" s="1" t="str">
        <f>IF(OR('Infraestruturas Tratamento'!$C$58="",'Infraestruturas Tratamento'!$C$58="(máximo 1000 carateres)",J337=""),"",'Infraestruturas Tratamento'!$C$58)</f>
        <v/>
      </c>
    </row>
    <row r="338" spans="1:19">
      <c r="A338" s="24" t="str">
        <f>IF(I338="","",IF(OR('Identificação da EG'!$B$7=0,'Identificação da EG'!$B$7=""),"",Capa!$C$10))</f>
        <v/>
      </c>
      <c r="B338" s="24" t="str">
        <f>IF(I338="","",IF(OR('Identificação da EG'!$B$7=0,'Identificação da EG'!$B$7=""),"",'Identificação da EG'!$B$7))</f>
        <v/>
      </c>
      <c r="C338" s="24" t="str">
        <f>IF(I338="","",IF(B338="","",VLOOKUP(B338,Auxiliar!$DK$23:$DL$45,2,0)))</f>
        <v/>
      </c>
      <c r="D338" s="24" t="str">
        <f>IF(I338="","",IF(OR('Identificação da EG'!$B$7=0,'Identificação da EG'!$B$7=""),"","Portugal"))</f>
        <v/>
      </c>
      <c r="E338" s="24" t="str">
        <f>IF(I338="","",'Identificação da EG'!$C$7)</f>
        <v/>
      </c>
      <c r="F338" s="24" t="str">
        <f>IF(I338="","",'Identificação da EG'!$E$7)</f>
        <v/>
      </c>
      <c r="G338" s="24" t="str">
        <f t="shared" si="5"/>
        <v/>
      </c>
      <c r="H338" s="24" t="str">
        <f>IF(I338="","",'Identificação da EG'!$D$7)</f>
        <v/>
      </c>
      <c r="I338" s="28" t="str">
        <f>IF(J338="","",'Infraestruturas Tratamento'!$B$31)</f>
        <v/>
      </c>
      <c r="J338" s="1" t="str">
        <v/>
      </c>
      <c r="K338" s="1" t="str">
        <v/>
      </c>
      <c r="L338" s="1" t="str">
        <v/>
      </c>
      <c r="M338" s="1" t="str">
        <v/>
      </c>
      <c r="N338" s="1"/>
      <c r="O338" s="1" t="str">
        <f>IF(Q338="","","Área total do parque")</f>
        <v/>
      </c>
      <c r="P338" s="1" t="str">
        <f>IF(Q338="","","m2")</f>
        <v/>
      </c>
      <c r="Q338" s="1" t="str" cm="1">
        <f t="array" ref="Q338">IF(ISBLANK(INDEX('Infraestruturas Tratamento'!$F$37:$N$56,INT((ROWS($A$1:A177)-1)/9)+1,MOD(ROWS($A$1:A177)-1,9)+1)),"",INDEX('Infraestruturas Tratamento'!$F$37:$N$56,INT((ROWS($A$1:A177)-1)/9)+1,MOD(ROWS($A$1:A177)-1,9)+1))</f>
        <v/>
      </c>
      <c r="R338" s="1" t="str">
        <f>IF(OR('Infraestruturas Tratamento'!$C$59="",'Infraestruturas Tratamento'!$C$59="(máximo 300 carateres)",J338=""),"",'Infraestruturas Tratamento'!$C$59)</f>
        <v/>
      </c>
      <c r="S338" s="1" t="str">
        <f>IF(OR('Infraestruturas Tratamento'!$C$58="",'Infraestruturas Tratamento'!$C$58="(máximo 1000 carateres)",J338=""),"",'Infraestruturas Tratamento'!$C$58)</f>
        <v/>
      </c>
    </row>
    <row r="339" spans="1:19">
      <c r="A339" s="24" t="str">
        <f>IF(I339="","",IF(OR('Identificação da EG'!$B$7=0,'Identificação da EG'!$B$7=""),"",Capa!$C$10))</f>
        <v/>
      </c>
      <c r="B339" s="24" t="str">
        <f>IF(I339="","",IF(OR('Identificação da EG'!$B$7=0,'Identificação da EG'!$B$7=""),"",'Identificação da EG'!$B$7))</f>
        <v/>
      </c>
      <c r="C339" s="24" t="str">
        <f>IF(I339="","",IF(B339="","",VLOOKUP(B339,Auxiliar!$DK$23:$DL$45,2,0)))</f>
        <v/>
      </c>
      <c r="D339" s="24" t="str">
        <f>IF(I339="","",IF(OR('Identificação da EG'!$B$7=0,'Identificação da EG'!$B$7=""),"","Portugal"))</f>
        <v/>
      </c>
      <c r="E339" s="24" t="str">
        <f>IF(I339="","",'Identificação da EG'!$C$7)</f>
        <v/>
      </c>
      <c r="F339" s="24" t="str">
        <f>IF(I339="","",'Identificação da EG'!$E$7)</f>
        <v/>
      </c>
      <c r="G339" s="24" t="str">
        <f t="shared" si="5"/>
        <v/>
      </c>
      <c r="H339" s="24" t="str">
        <f>IF(I339="","",'Identificação da EG'!$D$7)</f>
        <v/>
      </c>
      <c r="I339" s="28" t="str">
        <f>IF(J339="","",'Infraestruturas Tratamento'!$B$31)</f>
        <v/>
      </c>
      <c r="J339" s="1" t="str">
        <v/>
      </c>
      <c r="K339" s="1" t="str">
        <v/>
      </c>
      <c r="L339" s="1" t="str">
        <v/>
      </c>
      <c r="M339" s="1" t="str">
        <v/>
      </c>
      <c r="N339" s="1"/>
      <c r="O339" s="1" t="str">
        <f>IF(Q339="","","Área do parque em utilização")</f>
        <v/>
      </c>
      <c r="P339" s="1" t="str">
        <f>IF(Q339="","","m2")</f>
        <v/>
      </c>
      <c r="Q339" s="1" t="str" cm="1">
        <f t="array" ref="Q339">IF(ISBLANK(INDEX('Infraestruturas Tratamento'!$F$37:$N$56,INT((ROWS($A$1:A178)-1)/9)+1,MOD(ROWS($A$1:A178)-1,9)+1)),"",INDEX('Infraestruturas Tratamento'!$F$37:$N$56,INT((ROWS($A$1:A178)-1)/9)+1,MOD(ROWS($A$1:A178)-1,9)+1))</f>
        <v/>
      </c>
      <c r="R339" s="1" t="str">
        <f>IF(OR('Infraestruturas Tratamento'!$C$59="",'Infraestruturas Tratamento'!$C$59="(máximo 300 carateres)",J339=""),"",'Infraestruturas Tratamento'!$C$59)</f>
        <v/>
      </c>
      <c r="S339" s="1" t="str">
        <f>IF(OR('Infraestruturas Tratamento'!$C$58="",'Infraestruturas Tratamento'!$C$58="(máximo 1000 carateres)",J339=""),"",'Infraestruturas Tratamento'!$C$58)</f>
        <v/>
      </c>
    </row>
    <row r="340" spans="1:19">
      <c r="A340" s="24" t="str">
        <f>IF(I340="","",IF(OR('Identificação da EG'!$B$7=0,'Identificação da EG'!$B$7=""),"",Capa!$C$10))</f>
        <v/>
      </c>
      <c r="B340" s="24" t="str">
        <f>IF(I340="","",IF(OR('Identificação da EG'!$B$7=0,'Identificação da EG'!$B$7=""),"",'Identificação da EG'!$B$7))</f>
        <v/>
      </c>
      <c r="C340" s="24" t="str">
        <f>IF(I340="","",IF(B340="","",VLOOKUP(B340,Auxiliar!$DK$23:$DL$45,2,0)))</f>
        <v/>
      </c>
      <c r="D340" s="24" t="str">
        <f>IF(I340="","",IF(OR('Identificação da EG'!$B$7=0,'Identificação da EG'!$B$7=""),"","Portugal"))</f>
        <v/>
      </c>
      <c r="E340" s="24" t="str">
        <f>IF(I340="","",'Identificação da EG'!$C$7)</f>
        <v/>
      </c>
      <c r="F340" s="24" t="str">
        <f>IF(I340="","",'Identificação da EG'!$E$7)</f>
        <v/>
      </c>
      <c r="G340" s="24" t="str">
        <f t="shared" si="5"/>
        <v/>
      </c>
      <c r="H340" s="24" t="str">
        <f>IF(I340="","",'Identificação da EG'!$D$7)</f>
        <v/>
      </c>
      <c r="I340" s="28" t="str">
        <f>IF(J340="","",'Infraestruturas Tratamento'!$B$31)</f>
        <v/>
      </c>
      <c r="J340" s="1" t="str">
        <v/>
      </c>
      <c r="K340" s="1" t="str">
        <v/>
      </c>
      <c r="L340" s="1" t="str">
        <v/>
      </c>
      <c r="M340" s="1" t="str">
        <v/>
      </c>
      <c r="N340" s="1"/>
      <c r="O340" s="1" t="str">
        <f>IF(Q340="","","Capacidade total")</f>
        <v/>
      </c>
      <c r="P340" s="1" t="str">
        <f>IF(Q340="","","toneladas/ano")</f>
        <v/>
      </c>
      <c r="Q340" s="1" t="str" cm="1">
        <f t="array" ref="Q340">IF(ISBLANK(INDEX('Infraestruturas Tratamento'!$F$37:$N$56,INT((ROWS($A$1:A179)-1)/9)+1,MOD(ROWS($A$1:A179)-1,9)+1)),"",INDEX('Infraestruturas Tratamento'!$F$37:$N$56,INT((ROWS($A$1:A179)-1)/9)+1,MOD(ROWS($A$1:A179)-1,9)+1))</f>
        <v/>
      </c>
      <c r="R340" s="1" t="str">
        <f>IF(OR('Infraestruturas Tratamento'!$C$59="",'Infraestruturas Tratamento'!$C$59="(máximo 300 carateres)",J340=""),"",'Infraestruturas Tratamento'!$C$59)</f>
        <v/>
      </c>
      <c r="S340" s="1" t="str">
        <f>IF(OR('Infraestruturas Tratamento'!$C$58="",'Infraestruturas Tratamento'!$C$58="(máximo 1000 carateres)",J340=""),"",'Infraestruturas Tratamento'!$C$58)</f>
        <v/>
      </c>
    </row>
    <row r="341" spans="1:19">
      <c r="A341" s="24" t="str">
        <f>IF(I341="","",IF(OR('Identificação da EG'!$B$7=0,'Identificação da EG'!$B$7=""),"",Capa!$C$10))</f>
        <v/>
      </c>
      <c r="B341" s="24" t="str">
        <f>IF(I341="","",IF(OR('Identificação da EG'!$B$7=0,'Identificação da EG'!$B$7=""),"",'Identificação da EG'!$B$7))</f>
        <v/>
      </c>
      <c r="C341" s="24" t="str">
        <f>IF(I341="","",IF(B341="","",VLOOKUP(B341,Auxiliar!$DK$23:$DL$45,2,0)))</f>
        <v/>
      </c>
      <c r="D341" s="24" t="str">
        <f>IF(I341="","",IF(OR('Identificação da EG'!$B$7=0,'Identificação da EG'!$B$7=""),"","Portugal"))</f>
        <v/>
      </c>
      <c r="E341" s="24" t="str">
        <f>IF(I341="","",'Identificação da EG'!$C$7)</f>
        <v/>
      </c>
      <c r="F341" s="24" t="str">
        <f>IF(I341="","",'Identificação da EG'!$E$7)</f>
        <v/>
      </c>
      <c r="G341" s="24" t="str">
        <f t="shared" si="5"/>
        <v/>
      </c>
      <c r="H341" s="24" t="str">
        <f>IF(I341="","",'Identificação da EG'!$D$7)</f>
        <v/>
      </c>
      <c r="I341" s="28" t="str">
        <f>IF(J341="","",'Infraestruturas Tratamento'!$B$31)</f>
        <v/>
      </c>
      <c r="J341" s="1" t="str">
        <v/>
      </c>
      <c r="K341" s="1" t="str">
        <v/>
      </c>
      <c r="L341" s="1" t="str">
        <v/>
      </c>
      <c r="M341" s="1" t="str">
        <v/>
      </c>
      <c r="N341" s="1"/>
      <c r="O341" s="1" t="str">
        <f>IF(Q341="","","Capacidade utilizada")</f>
        <v/>
      </c>
      <c r="P341" s="1" t="str">
        <f>IF(Q341="","","toneladas/ano")</f>
        <v/>
      </c>
      <c r="Q341" s="1" t="str" cm="1">
        <f t="array" ref="Q341">IF(ISBLANK(INDEX('Infraestruturas Tratamento'!$F$37:$N$56,INT((ROWS($A$1:A180)-1)/9)+1,MOD(ROWS($A$1:A180)-1,9)+1)),"",INDEX('Infraestruturas Tratamento'!$F$37:$N$56,INT((ROWS($A$1:A180)-1)/9)+1,MOD(ROWS($A$1:A180)-1,9)+1))</f>
        <v/>
      </c>
      <c r="R341" s="1" t="str">
        <f>IF(OR('Infraestruturas Tratamento'!$C$59="",'Infraestruturas Tratamento'!$C$59="(máximo 300 carateres)",J341=""),"",'Infraestruturas Tratamento'!$C$59)</f>
        <v/>
      </c>
      <c r="S341" s="1" t="str">
        <f>IF(OR('Infraestruturas Tratamento'!$C$58="",'Infraestruturas Tratamento'!$C$58="(máximo 1000 carateres)",J341=""),"",'Infraestruturas Tratamento'!$C$58)</f>
        <v/>
      </c>
    </row>
    <row r="342" spans="1:19">
      <c r="A342" s="24" t="str">
        <f>IF(I342="","",IF(OR('Identificação da EG'!$B$7=0,'Identificação da EG'!$B$7=""),"",Capa!$C$10))</f>
        <v/>
      </c>
      <c r="B342" s="24" t="str">
        <f>IF(I342="","",IF(OR('Identificação da EG'!$B$7=0,'Identificação da EG'!$B$7=""),"",'Identificação da EG'!$B$7))</f>
        <v/>
      </c>
      <c r="C342" s="24" t="str">
        <f>IF(I342="","",IF(B342="","",VLOOKUP(B342,Auxiliar!$DK$23:$DL$45,2,0)))</f>
        <v/>
      </c>
      <c r="D342" s="24" t="str">
        <f>IF(I342="","",IF(OR('Identificação da EG'!$B$7=0,'Identificação da EG'!$B$7=""),"","Portugal"))</f>
        <v/>
      </c>
      <c r="E342" s="24" t="str">
        <f>IF(I342="","",'Identificação da EG'!$C$7)</f>
        <v/>
      </c>
      <c r="F342" s="24" t="str">
        <f>IF(I342="","",'Identificação da EG'!$E$7)</f>
        <v/>
      </c>
      <c r="G342" s="24" t="str">
        <f t="shared" si="5"/>
        <v/>
      </c>
      <c r="H342" s="24" t="str">
        <f>IF(I342="","",'Identificação da EG'!$D$7)</f>
        <v/>
      </c>
      <c r="I342" s="1" t="str">
        <f>IF(J342="","",'Infraestruturas Tratamento'!$B$62)</f>
        <v/>
      </c>
      <c r="J342" s="24" t="str" cm="1">
        <f t="array" ref="J342:J421">IF(INDEX('Infraestruturas Tratamento'!B70:B79,INT((_xlfn.SEQUENCE(ROWS('Infraestruturas Tratamento'!B70:B79)*8,1,1,1)-1)/8)+1)=0,"",INDEX('Infraestruturas Tratamento'!B70:B79,INT((_xlfn.SEQUENCE(ROWS('Infraestruturas Tratamento'!B70:B79)*8,1,1,1)-1)/8)+1))</f>
        <v/>
      </c>
      <c r="K342" s="24" t="str" cm="1">
        <f t="array" ref="K342:K421">IF(INDEX('Infraestruturas Tratamento'!C70:C79,INT((_xlfn.SEQUENCE(ROWS('Infraestruturas Tratamento'!C70:C79)*8,1,1,1)-1)/8)+1)=0,"",INDEX('Infraestruturas Tratamento'!C70:C79,INT((_xlfn.SEQUENCE(ROWS('Infraestruturas Tratamento'!C70:C79)*8,1,1,1)-1)/8)+1))</f>
        <v/>
      </c>
      <c r="L342" s="24" t="str" cm="1">
        <f t="array" ref="L342:L421">IF(INDEX('Infraestruturas Tratamento'!D70:D79,INT((_xlfn.SEQUENCE(ROWS('Infraestruturas Tratamento'!D70:D79)*8,1,1,1)-1)/8)+1)=0,"",INDEX('Infraestruturas Tratamento'!D70:D79,INT((_xlfn.SEQUENCE(ROWS('Infraestruturas Tratamento'!D70:D79)*8,1,1,1)-1)/8)+1))</f>
        <v/>
      </c>
      <c r="M342" s="24" t="str" cm="1">
        <f t="array" ref="M342:M421">IF(INDEX('Infraestruturas Tratamento'!E70:E79,INT((_xlfn.SEQUENCE(ROWS('Infraestruturas Tratamento'!E70:E79)*8,1,1,1)-1)/8)+1)=0,"",INDEX('Infraestruturas Tratamento'!E70:E79,INT((_xlfn.SEQUENCE(ROWS('Infraestruturas Tratamento'!E70:E79)*8,1,1,1)-1)/8)+1))</f>
        <v/>
      </c>
      <c r="N342" s="1"/>
      <c r="O342" s="1" t="str">
        <f>IF(J342="","","Capacidade")</f>
        <v/>
      </c>
      <c r="P342" s="1" t="str">
        <f>IF(J342="","","toneladas/hora")</f>
        <v/>
      </c>
      <c r="Q342" s="1" t="str" cm="1">
        <f t="array" ref="Q342">IF(ISBLANK(INDEX('Infraestruturas Tratamento'!$F$70:$M$79,INT((ROWS($A$1:A1)-1)/8)+1,MOD(ROWS($A$1:A1)-1,8)+1)),"",INDEX('Infraestruturas Tratamento'!$F$70:$M$79,INT((ROWS($A$1:A1)-1)/8)+1,MOD(ROWS($A$1:A1)-1,8)+1))</f>
        <v/>
      </c>
      <c r="R342" s="24" t="str">
        <f>IF(OR('Infraestruturas Tratamento'!$C$81="",'Infraestruturas Tratamento'!$C$81="(máximo 300 carateres)",J342=""),"",'Infraestruturas Tratamento'!$C$81)</f>
        <v/>
      </c>
      <c r="S342" s="1"/>
    </row>
    <row r="343" spans="1:19">
      <c r="A343" s="24" t="str">
        <f>IF(I343="","",IF(OR('Identificação da EG'!$B$7=0,'Identificação da EG'!$B$7=""),"",Capa!$C$10))</f>
        <v/>
      </c>
      <c r="B343" s="24" t="str">
        <f>IF(I343="","",IF(OR('Identificação da EG'!$B$7=0,'Identificação da EG'!$B$7=""),"",'Identificação da EG'!$B$7))</f>
        <v/>
      </c>
      <c r="C343" s="24" t="str">
        <f>IF(I343="","",IF(B343="","",VLOOKUP(B343,Auxiliar!$DK$23:$DL$45,2,0)))</f>
        <v/>
      </c>
      <c r="D343" s="24" t="str">
        <f>IF(I343="","",IF(OR('Identificação da EG'!$B$7=0,'Identificação da EG'!$B$7=""),"","Portugal"))</f>
        <v/>
      </c>
      <c r="E343" s="24" t="str">
        <f>IF(I343="","",'Identificação da EG'!$C$7)</f>
        <v/>
      </c>
      <c r="F343" s="24" t="str">
        <f>IF(I343="","",'Identificação da EG'!$E$7)</f>
        <v/>
      </c>
      <c r="G343" s="24" t="str">
        <f t="shared" si="5"/>
        <v/>
      </c>
      <c r="H343" s="24" t="str">
        <f>IF(I343="","",'Identificação da EG'!$D$7)</f>
        <v/>
      </c>
      <c r="I343" s="1" t="str">
        <f>IF(J343="","",'Infraestruturas Tratamento'!$B$62)</f>
        <v/>
      </c>
      <c r="J343" s="24" t="str">
        <v/>
      </c>
      <c r="K343" s="24" t="str">
        <v/>
      </c>
      <c r="L343" s="24" t="str">
        <v/>
      </c>
      <c r="M343" s="24" t="str">
        <v/>
      </c>
      <c r="N343" s="1"/>
      <c r="O343" s="1" t="str">
        <f>IF(J343="","","Horas de trabalho")</f>
        <v/>
      </c>
      <c r="P343" s="1" t="str">
        <f>IF(J343="","","horas/turno")</f>
        <v/>
      </c>
      <c r="Q343" s="1" t="str" cm="1">
        <f t="array" ref="Q343">IF(ISBLANK(INDEX('Infraestruturas Tratamento'!$F$70:$M$79,INT((ROWS($A$1:A2)-1)/8)+1,MOD(ROWS($A$1:A2)-1,8)+1)),"",INDEX('Infraestruturas Tratamento'!$F$70:$M$79,INT((ROWS($A$1:A2)-1)/8)+1,MOD(ROWS($A$1:A2)-1,8)+1))</f>
        <v/>
      </c>
      <c r="R343" s="24" t="str">
        <f>IF(OR('Infraestruturas Tratamento'!$C$81="",'Infraestruturas Tratamento'!$C$81="(máximo 300 carateres)",J343=""),"",'Infraestruturas Tratamento'!$C$81)</f>
        <v/>
      </c>
      <c r="S343" s="1"/>
    </row>
    <row r="344" spans="1:19">
      <c r="A344" s="24" t="str">
        <f>IF(I344="","",IF(OR('Identificação da EG'!$B$7=0,'Identificação da EG'!$B$7=""),"",Capa!$C$10))</f>
        <v/>
      </c>
      <c r="B344" s="24" t="str">
        <f>IF(I344="","",IF(OR('Identificação da EG'!$B$7=0,'Identificação da EG'!$B$7=""),"",'Identificação da EG'!$B$7))</f>
        <v/>
      </c>
      <c r="C344" s="24" t="str">
        <f>IF(I344="","",IF(B344="","",VLOOKUP(B344,Auxiliar!$DK$23:$DL$45,2,0)))</f>
        <v/>
      </c>
      <c r="D344" s="24" t="str">
        <f>IF(I344="","",IF(OR('Identificação da EG'!$B$7=0,'Identificação da EG'!$B$7=""),"","Portugal"))</f>
        <v/>
      </c>
      <c r="E344" s="24" t="str">
        <f>IF(I344="","",'Identificação da EG'!$C$7)</f>
        <v/>
      </c>
      <c r="F344" s="24" t="str">
        <f>IF(I344="","",'Identificação da EG'!$E$7)</f>
        <v/>
      </c>
      <c r="G344" s="24" t="str">
        <f t="shared" si="5"/>
        <v/>
      </c>
      <c r="H344" s="24" t="str">
        <f>IF(I344="","",'Identificação da EG'!$D$7)</f>
        <v/>
      </c>
      <c r="I344" s="1" t="str">
        <f>IF(J344="","",'Infraestruturas Tratamento'!$B$62)</f>
        <v/>
      </c>
      <c r="J344" s="24" t="str">
        <v/>
      </c>
      <c r="K344" s="24" t="str">
        <v/>
      </c>
      <c r="L344" s="24" t="str">
        <v/>
      </c>
      <c r="M344" s="24" t="str">
        <v/>
      </c>
      <c r="N344" s="1"/>
      <c r="O344" s="1" t="str">
        <f>IF(J344="","","Nº turnos (máximo)")</f>
        <v/>
      </c>
      <c r="P344" s="1" t="str">
        <f>IF(J344="","","turnos/dia")</f>
        <v/>
      </c>
      <c r="Q344" s="1" t="str" cm="1">
        <f t="array" ref="Q344">IF(ISBLANK(INDEX('Infraestruturas Tratamento'!$F$70:$M$79,INT((ROWS($A$1:A3)-1)/8)+1,MOD(ROWS($A$1:A3)-1,8)+1)),"",INDEX('Infraestruturas Tratamento'!$F$70:$M$79,INT((ROWS($A$1:A3)-1)/8)+1,MOD(ROWS($A$1:A3)-1,8)+1))</f>
        <v/>
      </c>
      <c r="R344" s="24" t="str">
        <f>IF(OR('Infraestruturas Tratamento'!$C$81="",'Infraestruturas Tratamento'!$C$81="(máximo 300 carateres)",J344=""),"",'Infraestruturas Tratamento'!$C$81)</f>
        <v/>
      </c>
      <c r="S344" s="1"/>
    </row>
    <row r="345" spans="1:19">
      <c r="A345" s="24" t="str">
        <f>IF(I345="","",IF(OR('Identificação da EG'!$B$7=0,'Identificação da EG'!$B$7=""),"",Capa!$C$10))</f>
        <v/>
      </c>
      <c r="B345" s="24" t="str">
        <f>IF(I345="","",IF(OR('Identificação da EG'!$B$7=0,'Identificação da EG'!$B$7=""),"",'Identificação da EG'!$B$7))</f>
        <v/>
      </c>
      <c r="C345" s="24" t="str">
        <f>IF(I345="","",IF(B345="","",VLOOKUP(B345,Auxiliar!$DK$23:$DL$45,2,0)))</f>
        <v/>
      </c>
      <c r="D345" s="24" t="str">
        <f>IF(I345="","",IF(OR('Identificação da EG'!$B$7=0,'Identificação da EG'!$B$7=""),"","Portugal"))</f>
        <v/>
      </c>
      <c r="E345" s="24" t="str">
        <f>IF(I345="","",'Identificação da EG'!$C$7)</f>
        <v/>
      </c>
      <c r="F345" s="24" t="str">
        <f>IF(I345="","",'Identificação da EG'!$E$7)</f>
        <v/>
      </c>
      <c r="G345" s="24" t="str">
        <f t="shared" si="5"/>
        <v/>
      </c>
      <c r="H345" s="24" t="str">
        <f>IF(I345="","",'Identificação da EG'!$D$7)</f>
        <v/>
      </c>
      <c r="I345" s="1" t="str">
        <f>IF(J345="","",'Infraestruturas Tratamento'!$B$62)</f>
        <v/>
      </c>
      <c r="J345" s="24" t="str">
        <v/>
      </c>
      <c r="K345" s="24" t="str">
        <v/>
      </c>
      <c r="L345" s="24" t="str">
        <v/>
      </c>
      <c r="M345" s="24" t="str">
        <v/>
      </c>
      <c r="N345" s="1"/>
      <c r="O345" s="1" t="str">
        <f>IF(J345="","","Nº turnos (efetivo)")</f>
        <v/>
      </c>
      <c r="P345" s="1" t="str">
        <f>IF(J345="","","turnos/dia")</f>
        <v/>
      </c>
      <c r="Q345" s="1" t="str" cm="1">
        <f t="array" ref="Q345">IF(ISBLANK(INDEX('Infraestruturas Tratamento'!$F$70:$M$79,INT((ROWS($A$1:A4)-1)/8)+1,MOD(ROWS($A$1:A4)-1,8)+1)),"",INDEX('Infraestruturas Tratamento'!$F$70:$M$79,INT((ROWS($A$1:A4)-1)/8)+1,MOD(ROWS($A$1:A4)-1,8)+1))</f>
        <v/>
      </c>
      <c r="R345" s="24" t="str">
        <f>IF(OR('Infraestruturas Tratamento'!$C$81="",'Infraestruturas Tratamento'!$C$81="(máximo 300 carateres)",J345=""),"",'Infraestruturas Tratamento'!$C$81)</f>
        <v/>
      </c>
      <c r="S345" s="1"/>
    </row>
    <row r="346" spans="1:19">
      <c r="A346" s="24" t="str">
        <f>IF(I346="","",IF(OR('Identificação da EG'!$B$7=0,'Identificação da EG'!$B$7=""),"",Capa!$C$10))</f>
        <v/>
      </c>
      <c r="B346" s="24" t="str">
        <f>IF(I346="","",IF(OR('Identificação da EG'!$B$7=0,'Identificação da EG'!$B$7=""),"",'Identificação da EG'!$B$7))</f>
        <v/>
      </c>
      <c r="C346" s="24" t="str">
        <f>IF(I346="","",IF(B346="","",VLOOKUP(B346,Auxiliar!$DK$23:$DL$45,2,0)))</f>
        <v/>
      </c>
      <c r="D346" s="24" t="str">
        <f>IF(I346="","",IF(OR('Identificação da EG'!$B$7=0,'Identificação da EG'!$B$7=""),"","Portugal"))</f>
        <v/>
      </c>
      <c r="E346" s="24" t="str">
        <f>IF(I346="","",'Identificação da EG'!$C$7)</f>
        <v/>
      </c>
      <c r="F346" s="24" t="str">
        <f>IF(I346="","",'Identificação da EG'!$E$7)</f>
        <v/>
      </c>
      <c r="G346" s="24" t="str">
        <f t="shared" si="5"/>
        <v/>
      </c>
      <c r="H346" s="24" t="str">
        <f>IF(I346="","",'Identificação da EG'!$D$7)</f>
        <v/>
      </c>
      <c r="I346" s="1" t="str">
        <f>IF(J346="","",'Infraestruturas Tratamento'!$B$62)</f>
        <v/>
      </c>
      <c r="J346" s="24" t="str">
        <v/>
      </c>
      <c r="K346" s="24" t="str">
        <v/>
      </c>
      <c r="L346" s="24" t="str">
        <v/>
      </c>
      <c r="M346" s="24" t="str">
        <v/>
      </c>
      <c r="N346" s="1"/>
      <c r="O346" s="1" t="str">
        <f>IF(J346="","","Nº dias de trabalho (máximo)")</f>
        <v/>
      </c>
      <c r="P346" s="1" t="str">
        <f>IF(J346="","","dias/ano")</f>
        <v/>
      </c>
      <c r="Q346" s="1" t="str" cm="1">
        <f t="array" ref="Q346">IF(ISBLANK(INDEX('Infraestruturas Tratamento'!$F$70:$M$79,INT((ROWS($A$1:A5)-1)/8)+1,MOD(ROWS($A$1:A5)-1,8)+1)),"",INDEX('Infraestruturas Tratamento'!$F$70:$M$79,INT((ROWS($A$1:A5)-1)/8)+1,MOD(ROWS($A$1:A5)-1,8)+1))</f>
        <v/>
      </c>
      <c r="R346" s="24" t="str">
        <f>IF(OR('Infraestruturas Tratamento'!$C$81="",'Infraestruturas Tratamento'!$C$81="(máximo 300 carateres)",J346=""),"",'Infraestruturas Tratamento'!$C$81)</f>
        <v/>
      </c>
      <c r="S346" s="1"/>
    </row>
    <row r="347" spans="1:19">
      <c r="A347" s="24" t="str">
        <f>IF(I347="","",IF(OR('Identificação da EG'!$B$7=0,'Identificação da EG'!$B$7=""),"",Capa!$C$10))</f>
        <v/>
      </c>
      <c r="B347" s="24" t="str">
        <f>IF(I347="","",IF(OR('Identificação da EG'!$B$7=0,'Identificação da EG'!$B$7=""),"",'Identificação da EG'!$B$7))</f>
        <v/>
      </c>
      <c r="C347" s="24" t="str">
        <f>IF(I347="","",IF(B347="","",VLOOKUP(B347,Auxiliar!$DK$23:$DL$45,2,0)))</f>
        <v/>
      </c>
      <c r="D347" s="24" t="str">
        <f>IF(I347="","",IF(OR('Identificação da EG'!$B$7=0,'Identificação da EG'!$B$7=""),"","Portugal"))</f>
        <v/>
      </c>
      <c r="E347" s="24" t="str">
        <f>IF(I347="","",'Identificação da EG'!$C$7)</f>
        <v/>
      </c>
      <c r="F347" s="24" t="str">
        <f>IF(I347="","",'Identificação da EG'!$E$7)</f>
        <v/>
      </c>
      <c r="G347" s="24" t="str">
        <f t="shared" si="5"/>
        <v/>
      </c>
      <c r="H347" s="24" t="str">
        <f>IF(I347="","",'Identificação da EG'!$D$7)</f>
        <v/>
      </c>
      <c r="I347" s="1" t="str">
        <f>IF(J347="","",'Infraestruturas Tratamento'!$B$62)</f>
        <v/>
      </c>
      <c r="J347" s="24" t="str">
        <v/>
      </c>
      <c r="K347" s="24" t="str">
        <v/>
      </c>
      <c r="L347" s="24" t="str">
        <v/>
      </c>
      <c r="M347" s="24" t="str">
        <v/>
      </c>
      <c r="N347" s="1"/>
      <c r="O347" s="1" t="str">
        <f>IF(J347="","","Nº dias de trabalho (efetivo)")</f>
        <v/>
      </c>
      <c r="P347" s="1" t="str">
        <f>IF(J347="","","dias/ano")</f>
        <v/>
      </c>
      <c r="Q347" s="1" t="str" cm="1">
        <f t="array" ref="Q347">IF(ISBLANK(INDEX('Infraestruturas Tratamento'!$F$70:$M$79,INT((ROWS($A$1:A6)-1)/8)+1,MOD(ROWS($A$1:A6)-1,8)+1)),"",INDEX('Infraestruturas Tratamento'!$F$70:$M$79,INT((ROWS($A$1:A6)-1)/8)+1,MOD(ROWS($A$1:A6)-1,8)+1))</f>
        <v/>
      </c>
      <c r="R347" s="24" t="str">
        <f>IF(OR('Infraestruturas Tratamento'!$C$81="",'Infraestruturas Tratamento'!$C$81="(máximo 300 carateres)",J347=""),"",'Infraestruturas Tratamento'!$C$81)</f>
        <v/>
      </c>
      <c r="S347" s="1"/>
    </row>
    <row r="348" spans="1:19">
      <c r="A348" s="24" t="str">
        <f>IF(I348="","",IF(OR('Identificação da EG'!$B$7=0,'Identificação da EG'!$B$7=""),"",Capa!$C$10))</f>
        <v/>
      </c>
      <c r="B348" s="24" t="str">
        <f>IF(I348="","",IF(OR('Identificação da EG'!$B$7=0,'Identificação da EG'!$B$7=""),"",'Identificação da EG'!$B$7))</f>
        <v/>
      </c>
      <c r="C348" s="24" t="str">
        <f>IF(I348="","",IF(B348="","",VLOOKUP(B348,Auxiliar!$DK$23:$DL$45,2,0)))</f>
        <v/>
      </c>
      <c r="D348" s="24" t="str">
        <f>IF(I348="","",IF(OR('Identificação da EG'!$B$7=0,'Identificação da EG'!$B$7=""),"","Portugal"))</f>
        <v/>
      </c>
      <c r="E348" s="24" t="str">
        <f>IF(I348="","",'Identificação da EG'!$C$7)</f>
        <v/>
      </c>
      <c r="F348" s="24" t="str">
        <f>IF(I348="","",'Identificação da EG'!$E$7)</f>
        <v/>
      </c>
      <c r="G348" s="24" t="str">
        <f t="shared" si="5"/>
        <v/>
      </c>
      <c r="H348" s="24" t="str">
        <f>IF(I348="","",'Identificação da EG'!$D$7)</f>
        <v/>
      </c>
      <c r="I348" s="1" t="str">
        <f>IF(J348="","",'Infraestruturas Tratamento'!$B$62)</f>
        <v/>
      </c>
      <c r="J348" s="24" t="str">
        <v/>
      </c>
      <c r="K348" s="24" t="str">
        <v/>
      </c>
      <c r="L348" s="24" t="str">
        <v/>
      </c>
      <c r="M348" s="24" t="str">
        <v/>
      </c>
      <c r="N348" s="1"/>
      <c r="O348" s="1" t="str">
        <f>IF(J348="","","Capacidade instalação (máximo)")</f>
        <v/>
      </c>
      <c r="P348" s="1" t="str">
        <f>IF(J348="","","toneladas/ano")</f>
        <v/>
      </c>
      <c r="Q348" s="1" t="str" cm="1">
        <f t="array" ref="Q348">IF(ISBLANK(INDEX('Infraestruturas Tratamento'!$F$70:$M$79,INT((ROWS($A$1:A7)-1)/8)+1,MOD(ROWS($A$1:A7)-1,8)+1)),"",INDEX('Infraestruturas Tratamento'!$F$70:$M$79,INT((ROWS($A$1:A7)-1)/8)+1,MOD(ROWS($A$1:A7)-1,8)+1))</f>
        <v/>
      </c>
      <c r="R348" s="24" t="str">
        <f>IF(OR('Infraestruturas Tratamento'!$C$81="",'Infraestruturas Tratamento'!$C$81="(máximo 300 carateres)",J348=""),"",'Infraestruturas Tratamento'!$C$81)</f>
        <v/>
      </c>
      <c r="S348" s="1"/>
    </row>
    <row r="349" spans="1:19">
      <c r="A349" s="24" t="str">
        <f>IF(I349="","",IF(OR('Identificação da EG'!$B$7=0,'Identificação da EG'!$B$7=""),"",Capa!$C$10))</f>
        <v/>
      </c>
      <c r="B349" s="24" t="str">
        <f>IF(I349="","",IF(OR('Identificação da EG'!$B$7=0,'Identificação da EG'!$B$7=""),"",'Identificação da EG'!$B$7))</f>
        <v/>
      </c>
      <c r="C349" s="24" t="str">
        <f>IF(I349="","",IF(B349="","",VLOOKUP(B349,Auxiliar!$DK$23:$DL$45,2,0)))</f>
        <v/>
      </c>
      <c r="D349" s="24" t="str">
        <f>IF(I349="","",IF(OR('Identificação da EG'!$B$7=0,'Identificação da EG'!$B$7=""),"","Portugal"))</f>
        <v/>
      </c>
      <c r="E349" s="24" t="str">
        <f>IF(I349="","",'Identificação da EG'!$C$7)</f>
        <v/>
      </c>
      <c r="F349" s="24" t="str">
        <f>IF(I349="","",'Identificação da EG'!$E$7)</f>
        <v/>
      </c>
      <c r="G349" s="24" t="str">
        <f t="shared" si="5"/>
        <v/>
      </c>
      <c r="H349" s="24" t="str">
        <f>IF(I349="","",'Identificação da EG'!$D$7)</f>
        <v/>
      </c>
      <c r="I349" s="1" t="str">
        <f>IF(J349="","",'Infraestruturas Tratamento'!$B$62)</f>
        <v/>
      </c>
      <c r="J349" s="24" t="str">
        <v/>
      </c>
      <c r="K349" s="24" t="str">
        <v/>
      </c>
      <c r="L349" s="24" t="str">
        <v/>
      </c>
      <c r="M349" s="24" t="str">
        <v/>
      </c>
      <c r="N349" s="1"/>
      <c r="O349" s="1" t="str">
        <f>IF(J349="","","Capacidade instalação (efetivo)")</f>
        <v/>
      </c>
      <c r="P349" s="1" t="str">
        <f>IF(J349="","","toneladas/ano")</f>
        <v/>
      </c>
      <c r="Q349" s="1" t="str" cm="1">
        <f t="array" ref="Q349">IF(ISBLANK(INDEX('Infraestruturas Tratamento'!$F$70:$M$79,INT((ROWS($A$1:A8)-1)/8)+1,MOD(ROWS($A$1:A8)-1,8)+1)),"",INDEX('Infraestruturas Tratamento'!$F$70:$M$79,INT((ROWS($A$1:A8)-1)/8)+1,MOD(ROWS($A$1:A8)-1,8)+1))</f>
        <v/>
      </c>
      <c r="R349" s="24" t="str">
        <f>IF(OR('Infraestruturas Tratamento'!$C$81="",'Infraestruturas Tratamento'!$C$81="(máximo 300 carateres)",J349=""),"",'Infraestruturas Tratamento'!$C$81)</f>
        <v/>
      </c>
      <c r="S349" s="1"/>
    </row>
    <row r="350" spans="1:19">
      <c r="A350" s="24" t="str">
        <f>IF(I350="","",IF(OR('Identificação da EG'!$B$7=0,'Identificação da EG'!$B$7=""),"",Capa!$C$10))</f>
        <v/>
      </c>
      <c r="B350" s="24" t="str">
        <f>IF(I350="","",IF(OR('Identificação da EG'!$B$7=0,'Identificação da EG'!$B$7=""),"",'Identificação da EG'!$B$7))</f>
        <v/>
      </c>
      <c r="C350" s="24" t="str">
        <f>IF(I350="","",IF(B350="","",VLOOKUP(B350,Auxiliar!$DK$23:$DL$45,2,0)))</f>
        <v/>
      </c>
      <c r="D350" s="24" t="str">
        <f>IF(I350="","",IF(OR('Identificação da EG'!$B$7=0,'Identificação da EG'!$B$7=""),"","Portugal"))</f>
        <v/>
      </c>
      <c r="E350" s="24" t="str">
        <f>IF(I350="","",'Identificação da EG'!$C$7)</f>
        <v/>
      </c>
      <c r="F350" s="24" t="str">
        <f>IF(I350="","",'Identificação da EG'!$E$7)</f>
        <v/>
      </c>
      <c r="G350" s="24" t="str">
        <f t="shared" si="5"/>
        <v/>
      </c>
      <c r="H350" s="24" t="str">
        <f>IF(I350="","",'Identificação da EG'!$D$7)</f>
        <v/>
      </c>
      <c r="I350" s="1" t="str">
        <f>IF(J350="","",'Infraestruturas Tratamento'!$B$62)</f>
        <v/>
      </c>
      <c r="J350" s="24" t="str">
        <v/>
      </c>
      <c r="K350" s="24" t="str">
        <v/>
      </c>
      <c r="L350" s="24" t="str">
        <v/>
      </c>
      <c r="M350" s="24" t="str">
        <v/>
      </c>
      <c r="N350" s="1"/>
      <c r="O350" s="1" t="str">
        <f>IF(J350="","","Capacidade")</f>
        <v/>
      </c>
      <c r="P350" s="1" t="str">
        <f>IF(J350="","","toneladas/hora")</f>
        <v/>
      </c>
      <c r="Q350" s="1" t="str" cm="1">
        <f t="array" ref="Q350">IF(ISBLANK(INDEX('Infraestruturas Tratamento'!$F$70:$M$79,INT((ROWS($A$1:A9)-1)/8)+1,MOD(ROWS($A$1:A9)-1,8)+1)),"",INDEX('Infraestruturas Tratamento'!$F$70:$M$79,INT((ROWS($A$1:A9)-1)/8)+1,MOD(ROWS($A$1:A9)-1,8)+1))</f>
        <v/>
      </c>
      <c r="R350" s="24" t="str">
        <f>IF(OR('Infraestruturas Tratamento'!$C$81="",'Infraestruturas Tratamento'!$C$81="(máximo 300 carateres)",J350=""),"",'Infraestruturas Tratamento'!$C$81)</f>
        <v/>
      </c>
      <c r="S350" s="1"/>
    </row>
    <row r="351" spans="1:19">
      <c r="A351" s="24" t="str">
        <f>IF(I351="","",IF(OR('Identificação da EG'!$B$7=0,'Identificação da EG'!$B$7=""),"",Capa!$C$10))</f>
        <v/>
      </c>
      <c r="B351" s="24" t="str">
        <f>IF(I351="","",IF(OR('Identificação da EG'!$B$7=0,'Identificação da EG'!$B$7=""),"",'Identificação da EG'!$B$7))</f>
        <v/>
      </c>
      <c r="C351" s="24" t="str">
        <f>IF(I351="","",IF(B351="","",VLOOKUP(B351,Auxiliar!$DK$23:$DL$45,2,0)))</f>
        <v/>
      </c>
      <c r="D351" s="24" t="str">
        <f>IF(I351="","",IF(OR('Identificação da EG'!$B$7=0,'Identificação da EG'!$B$7=""),"","Portugal"))</f>
        <v/>
      </c>
      <c r="E351" s="24" t="str">
        <f>IF(I351="","",'Identificação da EG'!$C$7)</f>
        <v/>
      </c>
      <c r="F351" s="24" t="str">
        <f>IF(I351="","",'Identificação da EG'!$E$7)</f>
        <v/>
      </c>
      <c r="G351" s="24" t="str">
        <f t="shared" si="5"/>
        <v/>
      </c>
      <c r="H351" s="24" t="str">
        <f>IF(I351="","",'Identificação da EG'!$D$7)</f>
        <v/>
      </c>
      <c r="I351" s="1" t="str">
        <f>IF(J351="","",'Infraestruturas Tratamento'!$B$62)</f>
        <v/>
      </c>
      <c r="J351" s="24" t="str">
        <v/>
      </c>
      <c r="K351" s="24" t="str">
        <v/>
      </c>
      <c r="L351" s="24" t="str">
        <v/>
      </c>
      <c r="M351" s="24" t="str">
        <v/>
      </c>
      <c r="N351" s="1"/>
      <c r="O351" s="1" t="str">
        <f>IF(J351="","","Horas de trabalho")</f>
        <v/>
      </c>
      <c r="P351" s="1" t="str">
        <f>IF(J351="","","horas/turno")</f>
        <v/>
      </c>
      <c r="Q351" s="1" t="str" cm="1">
        <f t="array" ref="Q351">IF(ISBLANK(INDEX('Infraestruturas Tratamento'!$F$70:$M$79,INT((ROWS($A$1:A10)-1)/8)+1,MOD(ROWS($A$1:A10)-1,8)+1)),"",INDEX('Infraestruturas Tratamento'!$F$70:$M$79,INT((ROWS($A$1:A10)-1)/8)+1,MOD(ROWS($A$1:A10)-1,8)+1))</f>
        <v/>
      </c>
      <c r="R351" s="24" t="str">
        <f>IF(OR('Infraestruturas Tratamento'!$C$81="",'Infraestruturas Tratamento'!$C$81="(máximo 300 carateres)",J351=""),"",'Infraestruturas Tratamento'!$C$81)</f>
        <v/>
      </c>
      <c r="S351" s="1"/>
    </row>
    <row r="352" spans="1:19">
      <c r="A352" s="24" t="str">
        <f>IF(I352="","",IF(OR('Identificação da EG'!$B$7=0,'Identificação da EG'!$B$7=""),"",Capa!$C$10))</f>
        <v/>
      </c>
      <c r="B352" s="24" t="str">
        <f>IF(I352="","",IF(OR('Identificação da EG'!$B$7=0,'Identificação da EG'!$B$7=""),"",'Identificação da EG'!$B$7))</f>
        <v/>
      </c>
      <c r="C352" s="24" t="str">
        <f>IF(I352="","",IF(B352="","",VLOOKUP(B352,Auxiliar!$DK$23:$DL$45,2,0)))</f>
        <v/>
      </c>
      <c r="D352" s="24" t="str">
        <f>IF(I352="","",IF(OR('Identificação da EG'!$B$7=0,'Identificação da EG'!$B$7=""),"","Portugal"))</f>
        <v/>
      </c>
      <c r="E352" s="24" t="str">
        <f>IF(I352="","",'Identificação da EG'!$C$7)</f>
        <v/>
      </c>
      <c r="F352" s="24" t="str">
        <f>IF(I352="","",'Identificação da EG'!$E$7)</f>
        <v/>
      </c>
      <c r="G352" s="24" t="str">
        <f t="shared" si="5"/>
        <v/>
      </c>
      <c r="H352" s="24" t="str">
        <f>IF(I352="","",'Identificação da EG'!$D$7)</f>
        <v/>
      </c>
      <c r="I352" s="1" t="str">
        <f>IF(J352="","",'Infraestruturas Tratamento'!$B$62)</f>
        <v/>
      </c>
      <c r="J352" s="24" t="str">
        <v/>
      </c>
      <c r="K352" s="24" t="str">
        <v/>
      </c>
      <c r="L352" s="24" t="str">
        <v/>
      </c>
      <c r="M352" s="24" t="str">
        <v/>
      </c>
      <c r="N352" s="1"/>
      <c r="O352" s="1" t="str">
        <f>IF(J352="","","Nº turnos (máximo)")</f>
        <v/>
      </c>
      <c r="P352" s="1" t="str">
        <f>IF(J352="","","turnos/dia")</f>
        <v/>
      </c>
      <c r="Q352" s="1" t="str" cm="1">
        <f t="array" ref="Q352">IF(ISBLANK(INDEX('Infraestruturas Tratamento'!$F$70:$M$79,INT((ROWS($A$1:A11)-1)/8)+1,MOD(ROWS($A$1:A11)-1,8)+1)),"",INDEX('Infraestruturas Tratamento'!$F$70:$M$79,INT((ROWS($A$1:A11)-1)/8)+1,MOD(ROWS($A$1:A11)-1,8)+1))</f>
        <v/>
      </c>
      <c r="R352" s="24" t="str">
        <f>IF(OR('Infraestruturas Tratamento'!$C$81="",'Infraestruturas Tratamento'!$C$81="(máximo 300 carateres)",J352=""),"",'Infraestruturas Tratamento'!$C$81)</f>
        <v/>
      </c>
      <c r="S352" s="1"/>
    </row>
    <row r="353" spans="1:19">
      <c r="A353" s="24" t="str">
        <f>IF(I353="","",IF(OR('Identificação da EG'!$B$7=0,'Identificação da EG'!$B$7=""),"",Capa!$C$10))</f>
        <v/>
      </c>
      <c r="B353" s="24" t="str">
        <f>IF(I353="","",IF(OR('Identificação da EG'!$B$7=0,'Identificação da EG'!$B$7=""),"",'Identificação da EG'!$B$7))</f>
        <v/>
      </c>
      <c r="C353" s="24" t="str">
        <f>IF(I353="","",IF(B353="","",VLOOKUP(B353,Auxiliar!$DK$23:$DL$45,2,0)))</f>
        <v/>
      </c>
      <c r="D353" s="24" t="str">
        <f>IF(I353="","",IF(OR('Identificação da EG'!$B$7=0,'Identificação da EG'!$B$7=""),"","Portugal"))</f>
        <v/>
      </c>
      <c r="E353" s="24" t="str">
        <f>IF(I353="","",'Identificação da EG'!$C$7)</f>
        <v/>
      </c>
      <c r="F353" s="24" t="str">
        <f>IF(I353="","",'Identificação da EG'!$E$7)</f>
        <v/>
      </c>
      <c r="G353" s="24" t="str">
        <f t="shared" si="5"/>
        <v/>
      </c>
      <c r="H353" s="24" t="str">
        <f>IF(I353="","",'Identificação da EG'!$D$7)</f>
        <v/>
      </c>
      <c r="I353" s="1" t="str">
        <f>IF(J353="","",'Infraestruturas Tratamento'!$B$62)</f>
        <v/>
      </c>
      <c r="J353" s="24" t="str">
        <v/>
      </c>
      <c r="K353" s="24" t="str">
        <v/>
      </c>
      <c r="L353" s="24" t="str">
        <v/>
      </c>
      <c r="M353" s="24" t="str">
        <v/>
      </c>
      <c r="N353" s="1"/>
      <c r="O353" s="1" t="str">
        <f>IF(J353="","","Nº turnos (efetivo)")</f>
        <v/>
      </c>
      <c r="P353" s="1" t="str">
        <f>IF(J353="","","turnos/dia")</f>
        <v/>
      </c>
      <c r="Q353" s="1" t="str" cm="1">
        <f t="array" ref="Q353">IF(ISBLANK(INDEX('Infraestruturas Tratamento'!$F$70:$M$79,INT((ROWS($A$1:A12)-1)/8)+1,MOD(ROWS($A$1:A12)-1,8)+1)),"",INDEX('Infraestruturas Tratamento'!$F$70:$M$79,INT((ROWS($A$1:A12)-1)/8)+1,MOD(ROWS($A$1:A12)-1,8)+1))</f>
        <v/>
      </c>
      <c r="R353" s="24" t="str">
        <f>IF(OR('Infraestruturas Tratamento'!$C$81="",'Infraestruturas Tratamento'!$C$81="(máximo 300 carateres)",J353=""),"",'Infraestruturas Tratamento'!$C$81)</f>
        <v/>
      </c>
      <c r="S353" s="1"/>
    </row>
    <row r="354" spans="1:19">
      <c r="A354" s="24" t="str">
        <f>IF(I354="","",IF(OR('Identificação da EG'!$B$7=0,'Identificação da EG'!$B$7=""),"",Capa!$C$10))</f>
        <v/>
      </c>
      <c r="B354" s="24" t="str">
        <f>IF(I354="","",IF(OR('Identificação da EG'!$B$7=0,'Identificação da EG'!$B$7=""),"",'Identificação da EG'!$B$7))</f>
        <v/>
      </c>
      <c r="C354" s="24" t="str">
        <f>IF(I354="","",IF(B354="","",VLOOKUP(B354,Auxiliar!$DK$23:$DL$45,2,0)))</f>
        <v/>
      </c>
      <c r="D354" s="24" t="str">
        <f>IF(I354="","",IF(OR('Identificação da EG'!$B$7=0,'Identificação da EG'!$B$7=""),"","Portugal"))</f>
        <v/>
      </c>
      <c r="E354" s="24" t="str">
        <f>IF(I354="","",'Identificação da EG'!$C$7)</f>
        <v/>
      </c>
      <c r="F354" s="24" t="str">
        <f>IF(I354="","",'Identificação da EG'!$E$7)</f>
        <v/>
      </c>
      <c r="G354" s="24" t="str">
        <f t="shared" si="5"/>
        <v/>
      </c>
      <c r="H354" s="24" t="str">
        <f>IF(I354="","",'Identificação da EG'!$D$7)</f>
        <v/>
      </c>
      <c r="I354" s="1" t="str">
        <f>IF(J354="","",'Infraestruturas Tratamento'!$B$62)</f>
        <v/>
      </c>
      <c r="J354" s="24" t="str">
        <v/>
      </c>
      <c r="K354" s="24" t="str">
        <v/>
      </c>
      <c r="L354" s="24" t="str">
        <v/>
      </c>
      <c r="M354" s="24" t="str">
        <v/>
      </c>
      <c r="N354" s="1"/>
      <c r="O354" s="1" t="str">
        <f>IF(J354="","","Nº dias de trabalho (máximo)")</f>
        <v/>
      </c>
      <c r="P354" s="1" t="str">
        <f>IF(J354="","","dias/ano")</f>
        <v/>
      </c>
      <c r="Q354" s="1" t="str" cm="1">
        <f t="array" ref="Q354">IF(ISBLANK(INDEX('Infraestruturas Tratamento'!$F$70:$M$79,INT((ROWS($A$1:A13)-1)/8)+1,MOD(ROWS($A$1:A13)-1,8)+1)),"",INDEX('Infraestruturas Tratamento'!$F$70:$M$79,INT((ROWS($A$1:A13)-1)/8)+1,MOD(ROWS($A$1:A13)-1,8)+1))</f>
        <v/>
      </c>
      <c r="R354" s="24" t="str">
        <f>IF(OR('Infraestruturas Tratamento'!$C$81="",'Infraestruturas Tratamento'!$C$81="(máximo 300 carateres)",J354=""),"",'Infraestruturas Tratamento'!$C$81)</f>
        <v/>
      </c>
      <c r="S354" s="1"/>
    </row>
    <row r="355" spans="1:19">
      <c r="A355" s="24" t="str">
        <f>IF(I355="","",IF(OR('Identificação da EG'!$B$7=0,'Identificação da EG'!$B$7=""),"",Capa!$C$10))</f>
        <v/>
      </c>
      <c r="B355" s="24" t="str">
        <f>IF(I355="","",IF(OR('Identificação da EG'!$B$7=0,'Identificação da EG'!$B$7=""),"",'Identificação da EG'!$B$7))</f>
        <v/>
      </c>
      <c r="C355" s="24" t="str">
        <f>IF(I355="","",IF(B355="","",VLOOKUP(B355,Auxiliar!$DK$23:$DL$45,2,0)))</f>
        <v/>
      </c>
      <c r="D355" s="24" t="str">
        <f>IF(I355="","",IF(OR('Identificação da EG'!$B$7=0,'Identificação da EG'!$B$7=""),"","Portugal"))</f>
        <v/>
      </c>
      <c r="E355" s="24" t="str">
        <f>IF(I355="","",'Identificação da EG'!$C$7)</f>
        <v/>
      </c>
      <c r="F355" s="24" t="str">
        <f>IF(I355="","",'Identificação da EG'!$E$7)</f>
        <v/>
      </c>
      <c r="G355" s="24" t="str">
        <f t="shared" si="5"/>
        <v/>
      </c>
      <c r="H355" s="24" t="str">
        <f>IF(I355="","",'Identificação da EG'!$D$7)</f>
        <v/>
      </c>
      <c r="I355" s="1" t="str">
        <f>IF(J355="","",'Infraestruturas Tratamento'!$B$62)</f>
        <v/>
      </c>
      <c r="J355" s="24" t="str">
        <v/>
      </c>
      <c r="K355" s="24" t="str">
        <v/>
      </c>
      <c r="L355" s="24" t="str">
        <v/>
      </c>
      <c r="M355" s="24" t="str">
        <v/>
      </c>
      <c r="N355" s="1"/>
      <c r="O355" s="1" t="str">
        <f>IF(J355="","","Nº dias de trabalho (efetivo)")</f>
        <v/>
      </c>
      <c r="P355" s="1" t="str">
        <f>IF(J355="","","dias/ano")</f>
        <v/>
      </c>
      <c r="Q355" s="1" t="str" cm="1">
        <f t="array" ref="Q355">IF(ISBLANK(INDEX('Infraestruturas Tratamento'!$F$70:$M$79,INT((ROWS($A$1:A14)-1)/8)+1,MOD(ROWS($A$1:A14)-1,8)+1)),"",INDEX('Infraestruturas Tratamento'!$F$70:$M$79,INT((ROWS($A$1:A14)-1)/8)+1,MOD(ROWS($A$1:A14)-1,8)+1))</f>
        <v/>
      </c>
      <c r="R355" s="24" t="str">
        <f>IF(OR('Infraestruturas Tratamento'!$C$81="",'Infraestruturas Tratamento'!$C$81="(máximo 300 carateres)",J355=""),"",'Infraestruturas Tratamento'!$C$81)</f>
        <v/>
      </c>
      <c r="S355" s="1"/>
    </row>
    <row r="356" spans="1:19">
      <c r="A356" s="24" t="str">
        <f>IF(I356="","",IF(OR('Identificação da EG'!$B$7=0,'Identificação da EG'!$B$7=""),"",Capa!$C$10))</f>
        <v/>
      </c>
      <c r="B356" s="24" t="str">
        <f>IF(I356="","",IF(OR('Identificação da EG'!$B$7=0,'Identificação da EG'!$B$7=""),"",'Identificação da EG'!$B$7))</f>
        <v/>
      </c>
      <c r="C356" s="24" t="str">
        <f>IF(I356="","",IF(B356="","",VLOOKUP(B356,Auxiliar!$DK$23:$DL$45,2,0)))</f>
        <v/>
      </c>
      <c r="D356" s="24" t="str">
        <f>IF(I356="","",IF(OR('Identificação da EG'!$B$7=0,'Identificação da EG'!$B$7=""),"","Portugal"))</f>
        <v/>
      </c>
      <c r="E356" s="24" t="str">
        <f>IF(I356="","",'Identificação da EG'!$C$7)</f>
        <v/>
      </c>
      <c r="F356" s="24" t="str">
        <f>IF(I356="","",'Identificação da EG'!$E$7)</f>
        <v/>
      </c>
      <c r="G356" s="24" t="str">
        <f t="shared" si="5"/>
        <v/>
      </c>
      <c r="H356" s="24" t="str">
        <f>IF(I356="","",'Identificação da EG'!$D$7)</f>
        <v/>
      </c>
      <c r="I356" s="1" t="str">
        <f>IF(J356="","",'Infraestruturas Tratamento'!$B$62)</f>
        <v/>
      </c>
      <c r="J356" s="24" t="str">
        <v/>
      </c>
      <c r="K356" s="24" t="str">
        <v/>
      </c>
      <c r="L356" s="24" t="str">
        <v/>
      </c>
      <c r="M356" s="24" t="str">
        <v/>
      </c>
      <c r="N356" s="1"/>
      <c r="O356" s="1" t="str">
        <f>IF(J356="","","Capacidade instalação (máximo)")</f>
        <v/>
      </c>
      <c r="P356" s="1" t="str">
        <f>IF(J356="","","toneladas/ano")</f>
        <v/>
      </c>
      <c r="Q356" s="1" t="str" cm="1">
        <f t="array" ref="Q356">IF(ISBLANK(INDEX('Infraestruturas Tratamento'!$F$70:$M$79,INT((ROWS($A$1:A15)-1)/8)+1,MOD(ROWS($A$1:A15)-1,8)+1)),"",INDEX('Infraestruturas Tratamento'!$F$70:$M$79,INT((ROWS($A$1:A15)-1)/8)+1,MOD(ROWS($A$1:A15)-1,8)+1))</f>
        <v/>
      </c>
      <c r="R356" s="24" t="str">
        <f>IF(OR('Infraestruturas Tratamento'!$C$81="",'Infraestruturas Tratamento'!$C$81="(máximo 300 carateres)",J356=""),"",'Infraestruturas Tratamento'!$C$81)</f>
        <v/>
      </c>
      <c r="S356" s="1"/>
    </row>
    <row r="357" spans="1:19">
      <c r="A357" s="24" t="str">
        <f>IF(I357="","",IF(OR('Identificação da EG'!$B$7=0,'Identificação da EG'!$B$7=""),"",Capa!$C$10))</f>
        <v/>
      </c>
      <c r="B357" s="24" t="str">
        <f>IF(I357="","",IF(OR('Identificação da EG'!$B$7=0,'Identificação da EG'!$B$7=""),"",'Identificação da EG'!$B$7))</f>
        <v/>
      </c>
      <c r="C357" s="24" t="str">
        <f>IF(I357="","",IF(B357="","",VLOOKUP(B357,Auxiliar!$DK$23:$DL$45,2,0)))</f>
        <v/>
      </c>
      <c r="D357" s="24" t="str">
        <f>IF(I357="","",IF(OR('Identificação da EG'!$B$7=0,'Identificação da EG'!$B$7=""),"","Portugal"))</f>
        <v/>
      </c>
      <c r="E357" s="24" t="str">
        <f>IF(I357="","",'Identificação da EG'!$C$7)</f>
        <v/>
      </c>
      <c r="F357" s="24" t="str">
        <f>IF(I357="","",'Identificação da EG'!$E$7)</f>
        <v/>
      </c>
      <c r="G357" s="24" t="str">
        <f t="shared" si="5"/>
        <v/>
      </c>
      <c r="H357" s="24" t="str">
        <f>IF(I357="","",'Identificação da EG'!$D$7)</f>
        <v/>
      </c>
      <c r="I357" s="1" t="str">
        <f>IF(J357="","",'Infraestruturas Tratamento'!$B$62)</f>
        <v/>
      </c>
      <c r="J357" s="24" t="str">
        <v/>
      </c>
      <c r="K357" s="24" t="str">
        <v/>
      </c>
      <c r="L357" s="24" t="str">
        <v/>
      </c>
      <c r="M357" s="24" t="str">
        <v/>
      </c>
      <c r="N357" s="1"/>
      <c r="O357" s="1" t="str">
        <f>IF(J357="","","Capacidade instalação (efetivo)")</f>
        <v/>
      </c>
      <c r="P357" s="1" t="str">
        <f>IF(J357="","","toneladas/ano")</f>
        <v/>
      </c>
      <c r="Q357" s="1" t="str" cm="1">
        <f t="array" ref="Q357">IF(ISBLANK(INDEX('Infraestruturas Tratamento'!$F$70:$M$79,INT((ROWS($A$1:A16)-1)/8)+1,MOD(ROWS($A$1:A16)-1,8)+1)),"",INDEX('Infraestruturas Tratamento'!$F$70:$M$79,INT((ROWS($A$1:A16)-1)/8)+1,MOD(ROWS($A$1:A16)-1,8)+1))</f>
        <v/>
      </c>
      <c r="R357" s="24" t="str">
        <f>IF(OR('Infraestruturas Tratamento'!$C$81="",'Infraestruturas Tratamento'!$C$81="(máximo 300 carateres)",J357=""),"",'Infraestruturas Tratamento'!$C$81)</f>
        <v/>
      </c>
      <c r="S357" s="1"/>
    </row>
    <row r="358" spans="1:19">
      <c r="A358" s="24" t="str">
        <f>IF(I358="","",IF(OR('Identificação da EG'!$B$7=0,'Identificação da EG'!$B$7=""),"",Capa!$C$10))</f>
        <v/>
      </c>
      <c r="B358" s="24" t="str">
        <f>IF(I358="","",IF(OR('Identificação da EG'!$B$7=0,'Identificação da EG'!$B$7=""),"",'Identificação da EG'!$B$7))</f>
        <v/>
      </c>
      <c r="C358" s="24" t="str">
        <f>IF(I358="","",IF(B358="","",VLOOKUP(B358,Auxiliar!$DK$23:$DL$45,2,0)))</f>
        <v/>
      </c>
      <c r="D358" s="24" t="str">
        <f>IF(I358="","",IF(OR('Identificação da EG'!$B$7=0,'Identificação da EG'!$B$7=""),"","Portugal"))</f>
        <v/>
      </c>
      <c r="E358" s="24" t="str">
        <f>IF(I358="","",'Identificação da EG'!$C$7)</f>
        <v/>
      </c>
      <c r="F358" s="24" t="str">
        <f>IF(I358="","",'Identificação da EG'!$E$7)</f>
        <v/>
      </c>
      <c r="G358" s="24" t="str">
        <f t="shared" si="5"/>
        <v/>
      </c>
      <c r="H358" s="24" t="str">
        <f>IF(I358="","",'Identificação da EG'!$D$7)</f>
        <v/>
      </c>
      <c r="I358" s="1" t="str">
        <f>IF(J358="","",'Infraestruturas Tratamento'!$B$62)</f>
        <v/>
      </c>
      <c r="J358" s="24" t="str">
        <v/>
      </c>
      <c r="K358" s="24" t="str">
        <v/>
      </c>
      <c r="L358" s="24" t="str">
        <v/>
      </c>
      <c r="M358" s="24" t="str">
        <v/>
      </c>
      <c r="N358" s="1"/>
      <c r="O358" s="1" t="str">
        <f>IF(J358="","","Capacidade")</f>
        <v/>
      </c>
      <c r="P358" s="1" t="str">
        <f>IF(J358="","","toneladas/hora")</f>
        <v/>
      </c>
      <c r="Q358" s="1" t="str" cm="1">
        <f t="array" ref="Q358">IF(ISBLANK(INDEX('Infraestruturas Tratamento'!$F$70:$M$79,INT((ROWS($A$1:A17)-1)/8)+1,MOD(ROWS($A$1:A17)-1,8)+1)),"",INDEX('Infraestruturas Tratamento'!$F$70:$M$79,INT((ROWS($A$1:A17)-1)/8)+1,MOD(ROWS($A$1:A17)-1,8)+1))</f>
        <v/>
      </c>
      <c r="R358" s="24" t="str">
        <f>IF(OR('Infraestruturas Tratamento'!$C$81="",'Infraestruturas Tratamento'!$C$81="(máximo 300 carateres)",J358=""),"",'Infraestruturas Tratamento'!$C$81)</f>
        <v/>
      </c>
      <c r="S358" s="1"/>
    </row>
    <row r="359" spans="1:19">
      <c r="A359" s="24" t="str">
        <f>IF(I359="","",IF(OR('Identificação da EG'!$B$7=0,'Identificação da EG'!$B$7=""),"",Capa!$C$10))</f>
        <v/>
      </c>
      <c r="B359" s="24" t="str">
        <f>IF(I359="","",IF(OR('Identificação da EG'!$B$7=0,'Identificação da EG'!$B$7=""),"",'Identificação da EG'!$B$7))</f>
        <v/>
      </c>
      <c r="C359" s="24" t="str">
        <f>IF(I359="","",IF(B359="","",VLOOKUP(B359,Auxiliar!$DK$23:$DL$45,2,0)))</f>
        <v/>
      </c>
      <c r="D359" s="24" t="str">
        <f>IF(I359="","",IF(OR('Identificação da EG'!$B$7=0,'Identificação da EG'!$B$7=""),"","Portugal"))</f>
        <v/>
      </c>
      <c r="E359" s="24" t="str">
        <f>IF(I359="","",'Identificação da EG'!$C$7)</f>
        <v/>
      </c>
      <c r="F359" s="24" t="str">
        <f>IF(I359="","",'Identificação da EG'!$E$7)</f>
        <v/>
      </c>
      <c r="G359" s="24" t="str">
        <f t="shared" si="5"/>
        <v/>
      </c>
      <c r="H359" s="24" t="str">
        <f>IF(I359="","",'Identificação da EG'!$D$7)</f>
        <v/>
      </c>
      <c r="I359" s="1" t="str">
        <f>IF(J359="","",'Infraestruturas Tratamento'!$B$62)</f>
        <v/>
      </c>
      <c r="J359" s="24" t="str">
        <v/>
      </c>
      <c r="K359" s="24" t="str">
        <v/>
      </c>
      <c r="L359" s="24" t="str">
        <v/>
      </c>
      <c r="M359" s="24" t="str">
        <v/>
      </c>
      <c r="N359" s="1"/>
      <c r="O359" s="1" t="str">
        <f>IF(J359="","","Horas de trabalho")</f>
        <v/>
      </c>
      <c r="P359" s="1" t="str">
        <f>IF(J359="","","horas/turno")</f>
        <v/>
      </c>
      <c r="Q359" s="1" t="str" cm="1">
        <f t="array" ref="Q359">IF(ISBLANK(INDEX('Infraestruturas Tratamento'!$F$70:$M$79,INT((ROWS($A$1:A18)-1)/8)+1,MOD(ROWS($A$1:A18)-1,8)+1)),"",INDEX('Infraestruturas Tratamento'!$F$70:$M$79,INT((ROWS($A$1:A18)-1)/8)+1,MOD(ROWS($A$1:A18)-1,8)+1))</f>
        <v/>
      </c>
      <c r="R359" s="24" t="str">
        <f>IF(OR('Infraestruturas Tratamento'!$C$81="",'Infraestruturas Tratamento'!$C$81="(máximo 300 carateres)",J359=""),"",'Infraestruturas Tratamento'!$C$81)</f>
        <v/>
      </c>
      <c r="S359" s="1"/>
    </row>
    <row r="360" spans="1:19">
      <c r="A360" s="24" t="str">
        <f>IF(I360="","",IF(OR('Identificação da EG'!$B$7=0,'Identificação da EG'!$B$7=""),"",Capa!$C$10))</f>
        <v/>
      </c>
      <c r="B360" s="24" t="str">
        <f>IF(I360="","",IF(OR('Identificação da EG'!$B$7=0,'Identificação da EG'!$B$7=""),"",'Identificação da EG'!$B$7))</f>
        <v/>
      </c>
      <c r="C360" s="24" t="str">
        <f>IF(I360="","",IF(B360="","",VLOOKUP(B360,Auxiliar!$DK$23:$DL$45,2,0)))</f>
        <v/>
      </c>
      <c r="D360" s="24" t="str">
        <f>IF(I360="","",IF(OR('Identificação da EG'!$B$7=0,'Identificação da EG'!$B$7=""),"","Portugal"))</f>
        <v/>
      </c>
      <c r="E360" s="24" t="str">
        <f>IF(I360="","",'Identificação da EG'!$C$7)</f>
        <v/>
      </c>
      <c r="F360" s="24" t="str">
        <f>IF(I360="","",'Identificação da EG'!$E$7)</f>
        <v/>
      </c>
      <c r="G360" s="24" t="str">
        <f t="shared" si="5"/>
        <v/>
      </c>
      <c r="H360" s="24" t="str">
        <f>IF(I360="","",'Identificação da EG'!$D$7)</f>
        <v/>
      </c>
      <c r="I360" s="1" t="str">
        <f>IF(J360="","",'Infraestruturas Tratamento'!$B$62)</f>
        <v/>
      </c>
      <c r="J360" s="24" t="str">
        <v/>
      </c>
      <c r="K360" s="24" t="str">
        <v/>
      </c>
      <c r="L360" s="24" t="str">
        <v/>
      </c>
      <c r="M360" s="24" t="str">
        <v/>
      </c>
      <c r="N360" s="1"/>
      <c r="O360" s="1" t="str">
        <f>IF(J360="","","Nº turnos (máximo)")</f>
        <v/>
      </c>
      <c r="P360" s="1" t="str">
        <f>IF(J360="","","turnos/dia")</f>
        <v/>
      </c>
      <c r="Q360" s="1" t="str" cm="1">
        <f t="array" ref="Q360">IF(ISBLANK(INDEX('Infraestruturas Tratamento'!$F$70:$M$79,INT((ROWS($A$1:A19)-1)/8)+1,MOD(ROWS($A$1:A19)-1,8)+1)),"",INDEX('Infraestruturas Tratamento'!$F$70:$M$79,INT((ROWS($A$1:A19)-1)/8)+1,MOD(ROWS($A$1:A19)-1,8)+1))</f>
        <v/>
      </c>
      <c r="R360" s="24" t="str">
        <f>IF(OR('Infraestruturas Tratamento'!$C$81="",'Infraestruturas Tratamento'!$C$81="(máximo 300 carateres)",J360=""),"",'Infraestruturas Tratamento'!$C$81)</f>
        <v/>
      </c>
      <c r="S360" s="1"/>
    </row>
    <row r="361" spans="1:19">
      <c r="A361" s="24" t="str">
        <f>IF(I361="","",IF(OR('Identificação da EG'!$B$7=0,'Identificação da EG'!$B$7=""),"",Capa!$C$10))</f>
        <v/>
      </c>
      <c r="B361" s="24" t="str">
        <f>IF(I361="","",IF(OR('Identificação da EG'!$B$7=0,'Identificação da EG'!$B$7=""),"",'Identificação da EG'!$B$7))</f>
        <v/>
      </c>
      <c r="C361" s="24" t="str">
        <f>IF(I361="","",IF(B361="","",VLOOKUP(B361,Auxiliar!$DK$23:$DL$45,2,0)))</f>
        <v/>
      </c>
      <c r="D361" s="24" t="str">
        <f>IF(I361="","",IF(OR('Identificação da EG'!$B$7=0,'Identificação da EG'!$B$7=""),"","Portugal"))</f>
        <v/>
      </c>
      <c r="E361" s="24" t="str">
        <f>IF(I361="","",'Identificação da EG'!$C$7)</f>
        <v/>
      </c>
      <c r="F361" s="24" t="str">
        <f>IF(I361="","",'Identificação da EG'!$E$7)</f>
        <v/>
      </c>
      <c r="G361" s="24" t="str">
        <f t="shared" si="5"/>
        <v/>
      </c>
      <c r="H361" s="24" t="str">
        <f>IF(I361="","",'Identificação da EG'!$D$7)</f>
        <v/>
      </c>
      <c r="I361" s="1" t="str">
        <f>IF(J361="","",'Infraestruturas Tratamento'!$B$62)</f>
        <v/>
      </c>
      <c r="J361" s="24" t="str">
        <v/>
      </c>
      <c r="K361" s="24" t="str">
        <v/>
      </c>
      <c r="L361" s="24" t="str">
        <v/>
      </c>
      <c r="M361" s="24" t="str">
        <v/>
      </c>
      <c r="N361" s="1"/>
      <c r="O361" s="1" t="str">
        <f>IF(J361="","","Nº turnos (efetivo)")</f>
        <v/>
      </c>
      <c r="P361" s="1" t="str">
        <f>IF(J361="","","turnos/dia")</f>
        <v/>
      </c>
      <c r="Q361" s="1" t="str" cm="1">
        <f t="array" ref="Q361">IF(ISBLANK(INDEX('Infraestruturas Tratamento'!$F$70:$M$79,INT((ROWS($A$1:A20)-1)/8)+1,MOD(ROWS($A$1:A20)-1,8)+1)),"",INDEX('Infraestruturas Tratamento'!$F$70:$M$79,INT((ROWS($A$1:A20)-1)/8)+1,MOD(ROWS($A$1:A20)-1,8)+1))</f>
        <v/>
      </c>
      <c r="R361" s="24" t="str">
        <f>IF(OR('Infraestruturas Tratamento'!$C$81="",'Infraestruturas Tratamento'!$C$81="(máximo 300 carateres)",J361=""),"",'Infraestruturas Tratamento'!$C$81)</f>
        <v/>
      </c>
      <c r="S361" s="1"/>
    </row>
    <row r="362" spans="1:19">
      <c r="A362" s="24" t="str">
        <f>IF(I362="","",IF(OR('Identificação da EG'!$B$7=0,'Identificação da EG'!$B$7=""),"",Capa!$C$10))</f>
        <v/>
      </c>
      <c r="B362" s="24" t="str">
        <f>IF(I362="","",IF(OR('Identificação da EG'!$B$7=0,'Identificação da EG'!$B$7=""),"",'Identificação da EG'!$B$7))</f>
        <v/>
      </c>
      <c r="C362" s="24" t="str">
        <f>IF(I362="","",IF(B362="","",VLOOKUP(B362,Auxiliar!$DK$23:$DL$45,2,0)))</f>
        <v/>
      </c>
      <c r="D362" s="24" t="str">
        <f>IF(I362="","",IF(OR('Identificação da EG'!$B$7=0,'Identificação da EG'!$B$7=""),"","Portugal"))</f>
        <v/>
      </c>
      <c r="E362" s="24" t="str">
        <f>IF(I362="","",'Identificação da EG'!$C$7)</f>
        <v/>
      </c>
      <c r="F362" s="24" t="str">
        <f>IF(I362="","",'Identificação da EG'!$E$7)</f>
        <v/>
      </c>
      <c r="G362" s="24" t="str">
        <f t="shared" si="5"/>
        <v/>
      </c>
      <c r="H362" s="24" t="str">
        <f>IF(I362="","",'Identificação da EG'!$D$7)</f>
        <v/>
      </c>
      <c r="I362" s="1" t="str">
        <f>IF(J362="","",'Infraestruturas Tratamento'!$B$62)</f>
        <v/>
      </c>
      <c r="J362" s="24" t="str">
        <v/>
      </c>
      <c r="K362" s="24" t="str">
        <v/>
      </c>
      <c r="L362" s="24" t="str">
        <v/>
      </c>
      <c r="M362" s="24" t="str">
        <v/>
      </c>
      <c r="N362" s="1"/>
      <c r="O362" s="1" t="str">
        <f>IF(J362="","","Nº dias de trabalho (máximo)")</f>
        <v/>
      </c>
      <c r="P362" s="1" t="str">
        <f>IF(J362="","","dias/ano")</f>
        <v/>
      </c>
      <c r="Q362" s="1" t="str" cm="1">
        <f t="array" ref="Q362">IF(ISBLANK(INDEX('Infraestruturas Tratamento'!$F$70:$M$79,INT((ROWS($A$1:A21)-1)/8)+1,MOD(ROWS($A$1:A21)-1,8)+1)),"",INDEX('Infraestruturas Tratamento'!$F$70:$M$79,INT((ROWS($A$1:A21)-1)/8)+1,MOD(ROWS($A$1:A21)-1,8)+1))</f>
        <v/>
      </c>
      <c r="R362" s="24" t="str">
        <f>IF(OR('Infraestruturas Tratamento'!$C$81="",'Infraestruturas Tratamento'!$C$81="(máximo 300 carateres)",J362=""),"",'Infraestruturas Tratamento'!$C$81)</f>
        <v/>
      </c>
      <c r="S362" s="1"/>
    </row>
    <row r="363" spans="1:19">
      <c r="A363" s="24" t="str">
        <f>IF(I363="","",IF(OR('Identificação da EG'!$B$7=0,'Identificação da EG'!$B$7=""),"",Capa!$C$10))</f>
        <v/>
      </c>
      <c r="B363" s="24" t="str">
        <f>IF(I363="","",IF(OR('Identificação da EG'!$B$7=0,'Identificação da EG'!$B$7=""),"",'Identificação da EG'!$B$7))</f>
        <v/>
      </c>
      <c r="C363" s="24" t="str">
        <f>IF(I363="","",IF(B363="","",VLOOKUP(B363,Auxiliar!$DK$23:$DL$45,2,0)))</f>
        <v/>
      </c>
      <c r="D363" s="24" t="str">
        <f>IF(I363="","",IF(OR('Identificação da EG'!$B$7=0,'Identificação da EG'!$B$7=""),"","Portugal"))</f>
        <v/>
      </c>
      <c r="E363" s="24" t="str">
        <f>IF(I363="","",'Identificação da EG'!$C$7)</f>
        <v/>
      </c>
      <c r="F363" s="24" t="str">
        <f>IF(I363="","",'Identificação da EG'!$E$7)</f>
        <v/>
      </c>
      <c r="G363" s="24" t="str">
        <f t="shared" si="5"/>
        <v/>
      </c>
      <c r="H363" s="24" t="str">
        <f>IF(I363="","",'Identificação da EG'!$D$7)</f>
        <v/>
      </c>
      <c r="I363" s="1" t="str">
        <f>IF(J363="","",'Infraestruturas Tratamento'!$B$62)</f>
        <v/>
      </c>
      <c r="J363" s="24" t="str">
        <v/>
      </c>
      <c r="K363" s="24" t="str">
        <v/>
      </c>
      <c r="L363" s="24" t="str">
        <v/>
      </c>
      <c r="M363" s="24" t="str">
        <v/>
      </c>
      <c r="N363" s="1"/>
      <c r="O363" s="1" t="str">
        <f>IF(J363="","","Nº dias de trabalho (efetivo)")</f>
        <v/>
      </c>
      <c r="P363" s="1" t="str">
        <f>IF(J363="","","dias/ano")</f>
        <v/>
      </c>
      <c r="Q363" s="1" t="str" cm="1">
        <f t="array" ref="Q363">IF(ISBLANK(INDEX('Infraestruturas Tratamento'!$F$70:$M$79,INT((ROWS($A$1:A22)-1)/8)+1,MOD(ROWS($A$1:A22)-1,8)+1)),"",INDEX('Infraestruturas Tratamento'!$F$70:$M$79,INT((ROWS($A$1:A22)-1)/8)+1,MOD(ROWS($A$1:A22)-1,8)+1))</f>
        <v/>
      </c>
      <c r="R363" s="24" t="str">
        <f>IF(OR('Infraestruturas Tratamento'!$C$81="",'Infraestruturas Tratamento'!$C$81="(máximo 300 carateres)",J363=""),"",'Infraestruturas Tratamento'!$C$81)</f>
        <v/>
      </c>
      <c r="S363" s="1"/>
    </row>
    <row r="364" spans="1:19">
      <c r="A364" s="24" t="str">
        <f>IF(I364="","",IF(OR('Identificação da EG'!$B$7=0,'Identificação da EG'!$B$7=""),"",Capa!$C$10))</f>
        <v/>
      </c>
      <c r="B364" s="24" t="str">
        <f>IF(I364="","",IF(OR('Identificação da EG'!$B$7=0,'Identificação da EG'!$B$7=""),"",'Identificação da EG'!$B$7))</f>
        <v/>
      </c>
      <c r="C364" s="24" t="str">
        <f>IF(I364="","",IF(B364="","",VLOOKUP(B364,Auxiliar!$DK$23:$DL$45,2,0)))</f>
        <v/>
      </c>
      <c r="D364" s="24" t="str">
        <f>IF(I364="","",IF(OR('Identificação da EG'!$B$7=0,'Identificação da EG'!$B$7=""),"","Portugal"))</f>
        <v/>
      </c>
      <c r="E364" s="24" t="str">
        <f>IF(I364="","",'Identificação da EG'!$C$7)</f>
        <v/>
      </c>
      <c r="F364" s="24" t="str">
        <f>IF(I364="","",'Identificação da EG'!$E$7)</f>
        <v/>
      </c>
      <c r="G364" s="24" t="str">
        <f t="shared" si="5"/>
        <v/>
      </c>
      <c r="H364" s="24" t="str">
        <f>IF(I364="","",'Identificação da EG'!$D$7)</f>
        <v/>
      </c>
      <c r="I364" s="1" t="str">
        <f>IF(J364="","",'Infraestruturas Tratamento'!$B$62)</f>
        <v/>
      </c>
      <c r="J364" s="24" t="str">
        <v/>
      </c>
      <c r="K364" s="24" t="str">
        <v/>
      </c>
      <c r="L364" s="24" t="str">
        <v/>
      </c>
      <c r="M364" s="24" t="str">
        <v/>
      </c>
      <c r="N364" s="1"/>
      <c r="O364" s="1" t="str">
        <f>IF(J364="","","Capacidade instalação (máximo)")</f>
        <v/>
      </c>
      <c r="P364" s="1" t="str">
        <f>IF(J364="","","toneladas/ano")</f>
        <v/>
      </c>
      <c r="Q364" s="1" t="str" cm="1">
        <f t="array" ref="Q364">IF(ISBLANK(INDEX('Infraestruturas Tratamento'!$F$70:$M$79,INT((ROWS($A$1:A23)-1)/8)+1,MOD(ROWS($A$1:A23)-1,8)+1)),"",INDEX('Infraestruturas Tratamento'!$F$70:$M$79,INT((ROWS($A$1:A23)-1)/8)+1,MOD(ROWS($A$1:A23)-1,8)+1))</f>
        <v/>
      </c>
      <c r="R364" s="24" t="str">
        <f>IF(OR('Infraestruturas Tratamento'!$C$81="",'Infraestruturas Tratamento'!$C$81="(máximo 300 carateres)",J364=""),"",'Infraestruturas Tratamento'!$C$81)</f>
        <v/>
      </c>
      <c r="S364" s="1"/>
    </row>
    <row r="365" spans="1:19">
      <c r="A365" s="24" t="str">
        <f>IF(I365="","",IF(OR('Identificação da EG'!$B$7=0,'Identificação da EG'!$B$7=""),"",Capa!$C$10))</f>
        <v/>
      </c>
      <c r="B365" s="24" t="str">
        <f>IF(I365="","",IF(OR('Identificação da EG'!$B$7=0,'Identificação da EG'!$B$7=""),"",'Identificação da EG'!$B$7))</f>
        <v/>
      </c>
      <c r="C365" s="24" t="str">
        <f>IF(I365="","",IF(B365="","",VLOOKUP(B365,Auxiliar!$DK$23:$DL$45,2,0)))</f>
        <v/>
      </c>
      <c r="D365" s="24" t="str">
        <f>IF(I365="","",IF(OR('Identificação da EG'!$B$7=0,'Identificação da EG'!$B$7=""),"","Portugal"))</f>
        <v/>
      </c>
      <c r="E365" s="24" t="str">
        <f>IF(I365="","",'Identificação da EG'!$C$7)</f>
        <v/>
      </c>
      <c r="F365" s="24" t="str">
        <f>IF(I365="","",'Identificação da EG'!$E$7)</f>
        <v/>
      </c>
      <c r="G365" s="24" t="str">
        <f t="shared" si="5"/>
        <v/>
      </c>
      <c r="H365" s="24" t="str">
        <f>IF(I365="","",'Identificação da EG'!$D$7)</f>
        <v/>
      </c>
      <c r="I365" s="1" t="str">
        <f>IF(J365="","",'Infraestruturas Tratamento'!$B$62)</f>
        <v/>
      </c>
      <c r="J365" s="24" t="str">
        <v/>
      </c>
      <c r="K365" s="24" t="str">
        <v/>
      </c>
      <c r="L365" s="24" t="str">
        <v/>
      </c>
      <c r="M365" s="24" t="str">
        <v/>
      </c>
      <c r="N365" s="1"/>
      <c r="O365" s="1" t="str">
        <f>IF(J365="","","Capacidade instalação (efetivo)")</f>
        <v/>
      </c>
      <c r="P365" s="1" t="str">
        <f>IF(J365="","","toneladas/ano")</f>
        <v/>
      </c>
      <c r="Q365" s="1" t="str" cm="1">
        <f t="array" ref="Q365">IF(ISBLANK(INDEX('Infraestruturas Tratamento'!$F$70:$M$79,INT((ROWS($A$1:A24)-1)/8)+1,MOD(ROWS($A$1:A24)-1,8)+1)),"",INDEX('Infraestruturas Tratamento'!$F$70:$M$79,INT((ROWS($A$1:A24)-1)/8)+1,MOD(ROWS($A$1:A24)-1,8)+1))</f>
        <v/>
      </c>
      <c r="R365" s="24" t="str">
        <f>IF(OR('Infraestruturas Tratamento'!$C$81="",'Infraestruturas Tratamento'!$C$81="(máximo 300 carateres)",J365=""),"",'Infraestruturas Tratamento'!$C$81)</f>
        <v/>
      </c>
      <c r="S365" s="1"/>
    </row>
    <row r="366" spans="1:19">
      <c r="A366" s="24" t="str">
        <f>IF(I366="","",IF(OR('Identificação da EG'!$B$7=0,'Identificação da EG'!$B$7=""),"",Capa!$C$10))</f>
        <v/>
      </c>
      <c r="B366" s="24" t="str">
        <f>IF(I366="","",IF(OR('Identificação da EG'!$B$7=0,'Identificação da EG'!$B$7=""),"",'Identificação da EG'!$B$7))</f>
        <v/>
      </c>
      <c r="C366" s="24" t="str">
        <f>IF(I366="","",IF(B366="","",VLOOKUP(B366,Auxiliar!$DK$23:$DL$45,2,0)))</f>
        <v/>
      </c>
      <c r="D366" s="24" t="str">
        <f>IF(I366="","",IF(OR('Identificação da EG'!$B$7=0,'Identificação da EG'!$B$7=""),"","Portugal"))</f>
        <v/>
      </c>
      <c r="E366" s="24" t="str">
        <f>IF(I366="","",'Identificação da EG'!$C$7)</f>
        <v/>
      </c>
      <c r="F366" s="24" t="str">
        <f>IF(I366="","",'Identificação da EG'!$E$7)</f>
        <v/>
      </c>
      <c r="G366" s="24" t="str">
        <f t="shared" si="5"/>
        <v/>
      </c>
      <c r="H366" s="24" t="str">
        <f>IF(I366="","",'Identificação da EG'!$D$7)</f>
        <v/>
      </c>
      <c r="I366" s="1" t="str">
        <f>IF(J366="","",'Infraestruturas Tratamento'!$B$62)</f>
        <v/>
      </c>
      <c r="J366" s="24" t="str">
        <v/>
      </c>
      <c r="K366" s="24" t="str">
        <v/>
      </c>
      <c r="L366" s="24" t="str">
        <v/>
      </c>
      <c r="M366" s="24" t="str">
        <v/>
      </c>
      <c r="N366" s="1"/>
      <c r="O366" s="1" t="str">
        <f>IF(J366="","","Capacidade")</f>
        <v/>
      </c>
      <c r="P366" s="1" t="str">
        <f>IF(J366="","","toneladas/hora")</f>
        <v/>
      </c>
      <c r="Q366" s="1" t="str" cm="1">
        <f t="array" ref="Q366">IF(ISBLANK(INDEX('Infraestruturas Tratamento'!$F$70:$M$79,INT((ROWS($A$1:A25)-1)/8)+1,MOD(ROWS($A$1:A25)-1,8)+1)),"",INDEX('Infraestruturas Tratamento'!$F$70:$M$79,INT((ROWS($A$1:A25)-1)/8)+1,MOD(ROWS($A$1:A25)-1,8)+1))</f>
        <v/>
      </c>
      <c r="R366" s="24" t="str">
        <f>IF(OR('Infraestruturas Tratamento'!$C$81="",'Infraestruturas Tratamento'!$C$81="(máximo 300 carateres)",J366=""),"",'Infraestruturas Tratamento'!$C$81)</f>
        <v/>
      </c>
      <c r="S366" s="1"/>
    </row>
    <row r="367" spans="1:19">
      <c r="A367" s="24" t="str">
        <f>IF(I367="","",IF(OR('Identificação da EG'!$B$7=0,'Identificação da EG'!$B$7=""),"",Capa!$C$10))</f>
        <v/>
      </c>
      <c r="B367" s="24" t="str">
        <f>IF(I367="","",IF(OR('Identificação da EG'!$B$7=0,'Identificação da EG'!$B$7=""),"",'Identificação da EG'!$B$7))</f>
        <v/>
      </c>
      <c r="C367" s="24" t="str">
        <f>IF(I367="","",IF(B367="","",VLOOKUP(B367,Auxiliar!$DK$23:$DL$45,2,0)))</f>
        <v/>
      </c>
      <c r="D367" s="24" t="str">
        <f>IF(I367="","",IF(OR('Identificação da EG'!$B$7=0,'Identificação da EG'!$B$7=""),"","Portugal"))</f>
        <v/>
      </c>
      <c r="E367" s="24" t="str">
        <f>IF(I367="","",'Identificação da EG'!$C$7)</f>
        <v/>
      </c>
      <c r="F367" s="24" t="str">
        <f>IF(I367="","",'Identificação da EG'!$E$7)</f>
        <v/>
      </c>
      <c r="G367" s="24" t="str">
        <f t="shared" si="5"/>
        <v/>
      </c>
      <c r="H367" s="24" t="str">
        <f>IF(I367="","",'Identificação da EG'!$D$7)</f>
        <v/>
      </c>
      <c r="I367" s="1" t="str">
        <f>IF(J367="","",'Infraestruturas Tratamento'!$B$62)</f>
        <v/>
      </c>
      <c r="J367" s="24" t="str">
        <v/>
      </c>
      <c r="K367" s="24" t="str">
        <v/>
      </c>
      <c r="L367" s="24" t="str">
        <v/>
      </c>
      <c r="M367" s="24" t="str">
        <v/>
      </c>
      <c r="N367" s="1"/>
      <c r="O367" s="1" t="str">
        <f>IF(J367="","","Horas de trabalho")</f>
        <v/>
      </c>
      <c r="P367" s="1" t="str">
        <f>IF(J367="","","horas/turno")</f>
        <v/>
      </c>
      <c r="Q367" s="1" t="str" cm="1">
        <f t="array" ref="Q367">IF(ISBLANK(INDEX('Infraestruturas Tratamento'!$F$70:$M$79,INT((ROWS($A$1:A26)-1)/8)+1,MOD(ROWS($A$1:A26)-1,8)+1)),"",INDEX('Infraestruturas Tratamento'!$F$70:$M$79,INT((ROWS($A$1:A26)-1)/8)+1,MOD(ROWS($A$1:A26)-1,8)+1))</f>
        <v/>
      </c>
      <c r="R367" s="24" t="str">
        <f>IF(OR('Infraestruturas Tratamento'!$C$81="",'Infraestruturas Tratamento'!$C$81="(máximo 300 carateres)",J367=""),"",'Infraestruturas Tratamento'!$C$81)</f>
        <v/>
      </c>
      <c r="S367" s="1"/>
    </row>
    <row r="368" spans="1:19">
      <c r="A368" s="24" t="str">
        <f>IF(I368="","",IF(OR('Identificação da EG'!$B$7=0,'Identificação da EG'!$B$7=""),"",Capa!$C$10))</f>
        <v/>
      </c>
      <c r="B368" s="24" t="str">
        <f>IF(I368="","",IF(OR('Identificação da EG'!$B$7=0,'Identificação da EG'!$B$7=""),"",'Identificação da EG'!$B$7))</f>
        <v/>
      </c>
      <c r="C368" s="24" t="str">
        <f>IF(I368="","",IF(B368="","",VLOOKUP(B368,Auxiliar!$DK$23:$DL$45,2,0)))</f>
        <v/>
      </c>
      <c r="D368" s="24" t="str">
        <f>IF(I368="","",IF(OR('Identificação da EG'!$B$7=0,'Identificação da EG'!$B$7=""),"","Portugal"))</f>
        <v/>
      </c>
      <c r="E368" s="24" t="str">
        <f>IF(I368="","",'Identificação da EG'!$C$7)</f>
        <v/>
      </c>
      <c r="F368" s="24" t="str">
        <f>IF(I368="","",'Identificação da EG'!$E$7)</f>
        <v/>
      </c>
      <c r="G368" s="24" t="str">
        <f t="shared" si="5"/>
        <v/>
      </c>
      <c r="H368" s="24" t="str">
        <f>IF(I368="","",'Identificação da EG'!$D$7)</f>
        <v/>
      </c>
      <c r="I368" s="1" t="str">
        <f>IF(J368="","",'Infraestruturas Tratamento'!$B$62)</f>
        <v/>
      </c>
      <c r="J368" s="24" t="str">
        <v/>
      </c>
      <c r="K368" s="24" t="str">
        <v/>
      </c>
      <c r="L368" s="24" t="str">
        <v/>
      </c>
      <c r="M368" s="24" t="str">
        <v/>
      </c>
      <c r="N368" s="1"/>
      <c r="O368" s="1" t="str">
        <f>IF(J368="","","Nº turnos (máximo)")</f>
        <v/>
      </c>
      <c r="P368" s="1" t="str">
        <f>IF(J368="","","turnos/dia")</f>
        <v/>
      </c>
      <c r="Q368" s="1" t="str" cm="1">
        <f t="array" ref="Q368">IF(ISBLANK(INDEX('Infraestruturas Tratamento'!$F$70:$M$79,INT((ROWS($A$1:A27)-1)/8)+1,MOD(ROWS($A$1:A27)-1,8)+1)),"",INDEX('Infraestruturas Tratamento'!$F$70:$M$79,INT((ROWS($A$1:A27)-1)/8)+1,MOD(ROWS($A$1:A27)-1,8)+1))</f>
        <v/>
      </c>
      <c r="R368" s="24" t="str">
        <f>IF(OR('Infraestruturas Tratamento'!$C$81="",'Infraestruturas Tratamento'!$C$81="(máximo 300 carateres)",J368=""),"",'Infraestruturas Tratamento'!$C$81)</f>
        <v/>
      </c>
      <c r="S368" s="1"/>
    </row>
    <row r="369" spans="1:19">
      <c r="A369" s="24" t="str">
        <f>IF(I369="","",IF(OR('Identificação da EG'!$B$7=0,'Identificação da EG'!$B$7=""),"",Capa!$C$10))</f>
        <v/>
      </c>
      <c r="B369" s="24" t="str">
        <f>IF(I369="","",IF(OR('Identificação da EG'!$B$7=0,'Identificação da EG'!$B$7=""),"",'Identificação da EG'!$B$7))</f>
        <v/>
      </c>
      <c r="C369" s="24" t="str">
        <f>IF(I369="","",IF(B369="","",VLOOKUP(B369,Auxiliar!$DK$23:$DL$45,2,0)))</f>
        <v/>
      </c>
      <c r="D369" s="24" t="str">
        <f>IF(I369="","",IF(OR('Identificação da EG'!$B$7=0,'Identificação da EG'!$B$7=""),"","Portugal"))</f>
        <v/>
      </c>
      <c r="E369" s="24" t="str">
        <f>IF(I369="","",'Identificação da EG'!$C$7)</f>
        <v/>
      </c>
      <c r="F369" s="24" t="str">
        <f>IF(I369="","",'Identificação da EG'!$E$7)</f>
        <v/>
      </c>
      <c r="G369" s="24" t="str">
        <f t="shared" si="5"/>
        <v/>
      </c>
      <c r="H369" s="24" t="str">
        <f>IF(I369="","",'Identificação da EG'!$D$7)</f>
        <v/>
      </c>
      <c r="I369" s="1" t="str">
        <f>IF(J369="","",'Infraestruturas Tratamento'!$B$62)</f>
        <v/>
      </c>
      <c r="J369" s="24" t="str">
        <v/>
      </c>
      <c r="K369" s="24" t="str">
        <v/>
      </c>
      <c r="L369" s="24" t="str">
        <v/>
      </c>
      <c r="M369" s="24" t="str">
        <v/>
      </c>
      <c r="N369" s="1"/>
      <c r="O369" s="1" t="str">
        <f>IF(J369="","","Nº turnos (efetivo)")</f>
        <v/>
      </c>
      <c r="P369" s="1" t="str">
        <f>IF(J369="","","turnos/dia")</f>
        <v/>
      </c>
      <c r="Q369" s="1" t="str" cm="1">
        <f t="array" ref="Q369">IF(ISBLANK(INDEX('Infraestruturas Tratamento'!$F$70:$M$79,INT((ROWS($A$1:A28)-1)/8)+1,MOD(ROWS($A$1:A28)-1,8)+1)),"",INDEX('Infraestruturas Tratamento'!$F$70:$M$79,INT((ROWS($A$1:A28)-1)/8)+1,MOD(ROWS($A$1:A28)-1,8)+1))</f>
        <v/>
      </c>
      <c r="R369" s="24" t="str">
        <f>IF(OR('Infraestruturas Tratamento'!$C$81="",'Infraestruturas Tratamento'!$C$81="(máximo 300 carateres)",J369=""),"",'Infraestruturas Tratamento'!$C$81)</f>
        <v/>
      </c>
      <c r="S369" s="1"/>
    </row>
    <row r="370" spans="1:19">
      <c r="A370" s="24" t="str">
        <f>IF(I370="","",IF(OR('Identificação da EG'!$B$7=0,'Identificação da EG'!$B$7=""),"",Capa!$C$10))</f>
        <v/>
      </c>
      <c r="B370" s="24" t="str">
        <f>IF(I370="","",IF(OR('Identificação da EG'!$B$7=0,'Identificação da EG'!$B$7=""),"",'Identificação da EG'!$B$7))</f>
        <v/>
      </c>
      <c r="C370" s="24" t="str">
        <f>IF(I370="","",IF(B370="","",VLOOKUP(B370,Auxiliar!$DK$23:$DL$45,2,0)))</f>
        <v/>
      </c>
      <c r="D370" s="24" t="str">
        <f>IF(I370="","",IF(OR('Identificação da EG'!$B$7=0,'Identificação da EG'!$B$7=""),"","Portugal"))</f>
        <v/>
      </c>
      <c r="E370" s="24" t="str">
        <f>IF(I370="","",'Identificação da EG'!$C$7)</f>
        <v/>
      </c>
      <c r="F370" s="24" t="str">
        <f>IF(I370="","",'Identificação da EG'!$E$7)</f>
        <v/>
      </c>
      <c r="G370" s="24" t="str">
        <f t="shared" si="5"/>
        <v/>
      </c>
      <c r="H370" s="24" t="str">
        <f>IF(I370="","",'Identificação da EG'!$D$7)</f>
        <v/>
      </c>
      <c r="I370" s="1" t="str">
        <f>IF(J370="","",'Infraestruturas Tratamento'!$B$62)</f>
        <v/>
      </c>
      <c r="J370" s="24" t="str">
        <v/>
      </c>
      <c r="K370" s="24" t="str">
        <v/>
      </c>
      <c r="L370" s="24" t="str">
        <v/>
      </c>
      <c r="M370" s="24" t="str">
        <v/>
      </c>
      <c r="N370" s="1"/>
      <c r="O370" s="1" t="str">
        <f>IF(J370="","","Nº dias de trabalho (máximo)")</f>
        <v/>
      </c>
      <c r="P370" s="1" t="str">
        <f>IF(J370="","","dias/ano")</f>
        <v/>
      </c>
      <c r="Q370" s="1" t="str" cm="1">
        <f t="array" ref="Q370">IF(ISBLANK(INDEX('Infraestruturas Tratamento'!$F$70:$M$79,INT((ROWS($A$1:A29)-1)/8)+1,MOD(ROWS($A$1:A29)-1,8)+1)),"",INDEX('Infraestruturas Tratamento'!$F$70:$M$79,INT((ROWS($A$1:A29)-1)/8)+1,MOD(ROWS($A$1:A29)-1,8)+1))</f>
        <v/>
      </c>
      <c r="R370" s="24" t="str">
        <f>IF(OR('Infraestruturas Tratamento'!$C$81="",'Infraestruturas Tratamento'!$C$81="(máximo 300 carateres)",J370=""),"",'Infraestruturas Tratamento'!$C$81)</f>
        <v/>
      </c>
      <c r="S370" s="1"/>
    </row>
    <row r="371" spans="1:19">
      <c r="A371" s="24" t="str">
        <f>IF(I371="","",IF(OR('Identificação da EG'!$B$7=0,'Identificação da EG'!$B$7=""),"",Capa!$C$10))</f>
        <v/>
      </c>
      <c r="B371" s="24" t="str">
        <f>IF(I371="","",IF(OR('Identificação da EG'!$B$7=0,'Identificação da EG'!$B$7=""),"",'Identificação da EG'!$B$7))</f>
        <v/>
      </c>
      <c r="C371" s="24" t="str">
        <f>IF(I371="","",IF(B371="","",VLOOKUP(B371,Auxiliar!$DK$23:$DL$45,2,0)))</f>
        <v/>
      </c>
      <c r="D371" s="24" t="str">
        <f>IF(I371="","",IF(OR('Identificação da EG'!$B$7=0,'Identificação da EG'!$B$7=""),"","Portugal"))</f>
        <v/>
      </c>
      <c r="E371" s="24" t="str">
        <f>IF(I371="","",'Identificação da EG'!$C$7)</f>
        <v/>
      </c>
      <c r="F371" s="24" t="str">
        <f>IF(I371="","",'Identificação da EG'!$E$7)</f>
        <v/>
      </c>
      <c r="G371" s="24" t="str">
        <f t="shared" si="5"/>
        <v/>
      </c>
      <c r="H371" s="24" t="str">
        <f>IF(I371="","",'Identificação da EG'!$D$7)</f>
        <v/>
      </c>
      <c r="I371" s="1" t="str">
        <f>IF(J371="","",'Infraestruturas Tratamento'!$B$62)</f>
        <v/>
      </c>
      <c r="J371" s="24" t="str">
        <v/>
      </c>
      <c r="K371" s="24" t="str">
        <v/>
      </c>
      <c r="L371" s="24" t="str">
        <v/>
      </c>
      <c r="M371" s="24" t="str">
        <v/>
      </c>
      <c r="N371" s="1"/>
      <c r="O371" s="1" t="str">
        <f>IF(J371="","","Nº dias de trabalho (efetivo)")</f>
        <v/>
      </c>
      <c r="P371" s="1" t="str">
        <f>IF(J371="","","dias/ano")</f>
        <v/>
      </c>
      <c r="Q371" s="1" t="str" cm="1">
        <f t="array" ref="Q371">IF(ISBLANK(INDEX('Infraestruturas Tratamento'!$F$70:$M$79,INT((ROWS($A$1:A30)-1)/8)+1,MOD(ROWS($A$1:A30)-1,8)+1)),"",INDEX('Infraestruturas Tratamento'!$F$70:$M$79,INT((ROWS($A$1:A30)-1)/8)+1,MOD(ROWS($A$1:A30)-1,8)+1))</f>
        <v/>
      </c>
      <c r="R371" s="24" t="str">
        <f>IF(OR('Infraestruturas Tratamento'!$C$81="",'Infraestruturas Tratamento'!$C$81="(máximo 300 carateres)",J371=""),"",'Infraestruturas Tratamento'!$C$81)</f>
        <v/>
      </c>
      <c r="S371" s="1"/>
    </row>
    <row r="372" spans="1:19">
      <c r="A372" s="24" t="str">
        <f>IF(I372="","",IF(OR('Identificação da EG'!$B$7=0,'Identificação da EG'!$B$7=""),"",Capa!$C$10))</f>
        <v/>
      </c>
      <c r="B372" s="24" t="str">
        <f>IF(I372="","",IF(OR('Identificação da EG'!$B$7=0,'Identificação da EG'!$B$7=""),"",'Identificação da EG'!$B$7))</f>
        <v/>
      </c>
      <c r="C372" s="24" t="str">
        <f>IF(I372="","",IF(B372="","",VLOOKUP(B372,Auxiliar!$DK$23:$DL$45,2,0)))</f>
        <v/>
      </c>
      <c r="D372" s="24" t="str">
        <f>IF(I372="","",IF(OR('Identificação da EG'!$B$7=0,'Identificação da EG'!$B$7=""),"","Portugal"))</f>
        <v/>
      </c>
      <c r="E372" s="24" t="str">
        <f>IF(I372="","",'Identificação da EG'!$C$7)</f>
        <v/>
      </c>
      <c r="F372" s="24" t="str">
        <f>IF(I372="","",'Identificação da EG'!$E$7)</f>
        <v/>
      </c>
      <c r="G372" s="24" t="str">
        <f t="shared" si="5"/>
        <v/>
      </c>
      <c r="H372" s="24" t="str">
        <f>IF(I372="","",'Identificação da EG'!$D$7)</f>
        <v/>
      </c>
      <c r="I372" s="1" t="str">
        <f>IF(J372="","",'Infraestruturas Tratamento'!$B$62)</f>
        <v/>
      </c>
      <c r="J372" s="24" t="str">
        <v/>
      </c>
      <c r="K372" s="24" t="str">
        <v/>
      </c>
      <c r="L372" s="24" t="str">
        <v/>
      </c>
      <c r="M372" s="24" t="str">
        <v/>
      </c>
      <c r="N372" s="1"/>
      <c r="O372" s="1" t="str">
        <f>IF(J372="","","Capacidade instalação (máximo)")</f>
        <v/>
      </c>
      <c r="P372" s="1" t="str">
        <f>IF(J372="","","toneladas/ano")</f>
        <v/>
      </c>
      <c r="Q372" s="1" t="str" cm="1">
        <f t="array" ref="Q372">IF(ISBLANK(INDEX('Infraestruturas Tratamento'!$F$70:$M$79,INT((ROWS($A$1:A31)-1)/8)+1,MOD(ROWS($A$1:A31)-1,8)+1)),"",INDEX('Infraestruturas Tratamento'!$F$70:$M$79,INT((ROWS($A$1:A31)-1)/8)+1,MOD(ROWS($A$1:A31)-1,8)+1))</f>
        <v/>
      </c>
      <c r="R372" s="24" t="str">
        <f>IF(OR('Infraestruturas Tratamento'!$C$81="",'Infraestruturas Tratamento'!$C$81="(máximo 300 carateres)",J372=""),"",'Infraestruturas Tratamento'!$C$81)</f>
        <v/>
      </c>
      <c r="S372" s="1"/>
    </row>
    <row r="373" spans="1:19">
      <c r="A373" s="24" t="str">
        <f>IF(I373="","",IF(OR('Identificação da EG'!$B$7=0,'Identificação da EG'!$B$7=""),"",Capa!$C$10))</f>
        <v/>
      </c>
      <c r="B373" s="24" t="str">
        <f>IF(I373="","",IF(OR('Identificação da EG'!$B$7=0,'Identificação da EG'!$B$7=""),"",'Identificação da EG'!$B$7))</f>
        <v/>
      </c>
      <c r="C373" s="24" t="str">
        <f>IF(I373="","",IF(B373="","",VLOOKUP(B373,Auxiliar!$DK$23:$DL$45,2,0)))</f>
        <v/>
      </c>
      <c r="D373" s="24" t="str">
        <f>IF(I373="","",IF(OR('Identificação da EG'!$B$7=0,'Identificação da EG'!$B$7=""),"","Portugal"))</f>
        <v/>
      </c>
      <c r="E373" s="24" t="str">
        <f>IF(I373="","",'Identificação da EG'!$C$7)</f>
        <v/>
      </c>
      <c r="F373" s="24" t="str">
        <f>IF(I373="","",'Identificação da EG'!$E$7)</f>
        <v/>
      </c>
      <c r="G373" s="24" t="str">
        <f t="shared" si="5"/>
        <v/>
      </c>
      <c r="H373" s="24" t="str">
        <f>IF(I373="","",'Identificação da EG'!$D$7)</f>
        <v/>
      </c>
      <c r="I373" s="1" t="str">
        <f>IF(J373="","",'Infraestruturas Tratamento'!$B$62)</f>
        <v/>
      </c>
      <c r="J373" s="24" t="str">
        <v/>
      </c>
      <c r="K373" s="24" t="str">
        <v/>
      </c>
      <c r="L373" s="24" t="str">
        <v/>
      </c>
      <c r="M373" s="24" t="str">
        <v/>
      </c>
      <c r="N373" s="1"/>
      <c r="O373" s="1" t="str">
        <f>IF(J373="","","Capacidade instalação (efetivo)")</f>
        <v/>
      </c>
      <c r="P373" s="1" t="str">
        <f>IF(J373="","","toneladas/ano")</f>
        <v/>
      </c>
      <c r="Q373" s="1" t="str" cm="1">
        <f t="array" ref="Q373">IF(ISBLANK(INDEX('Infraestruturas Tratamento'!$F$70:$M$79,INT((ROWS($A$1:A32)-1)/8)+1,MOD(ROWS($A$1:A32)-1,8)+1)),"",INDEX('Infraestruturas Tratamento'!$F$70:$M$79,INT((ROWS($A$1:A32)-1)/8)+1,MOD(ROWS($A$1:A32)-1,8)+1))</f>
        <v/>
      </c>
      <c r="R373" s="24" t="str">
        <f>IF(OR('Infraestruturas Tratamento'!$C$81="",'Infraestruturas Tratamento'!$C$81="(máximo 300 carateres)",J373=""),"",'Infraestruturas Tratamento'!$C$81)</f>
        <v/>
      </c>
      <c r="S373" s="1"/>
    </row>
    <row r="374" spans="1:19">
      <c r="A374" s="24" t="str">
        <f>IF(I374="","",IF(OR('Identificação da EG'!$B$7=0,'Identificação da EG'!$B$7=""),"",Capa!$C$10))</f>
        <v/>
      </c>
      <c r="B374" s="24" t="str">
        <f>IF(I374="","",IF(OR('Identificação da EG'!$B$7=0,'Identificação da EG'!$B$7=""),"",'Identificação da EG'!$B$7))</f>
        <v/>
      </c>
      <c r="C374" s="24" t="str">
        <f>IF(I374="","",IF(B374="","",VLOOKUP(B374,Auxiliar!$DK$23:$DL$45,2,0)))</f>
        <v/>
      </c>
      <c r="D374" s="24" t="str">
        <f>IF(I374="","",IF(OR('Identificação da EG'!$B$7=0,'Identificação da EG'!$B$7=""),"","Portugal"))</f>
        <v/>
      </c>
      <c r="E374" s="24" t="str">
        <f>IF(I374="","",'Identificação da EG'!$C$7)</f>
        <v/>
      </c>
      <c r="F374" s="24" t="str">
        <f>IF(I374="","",'Identificação da EG'!$E$7)</f>
        <v/>
      </c>
      <c r="G374" s="24" t="str">
        <f t="shared" si="5"/>
        <v/>
      </c>
      <c r="H374" s="24" t="str">
        <f>IF(I374="","",'Identificação da EG'!$D$7)</f>
        <v/>
      </c>
      <c r="I374" s="1" t="str">
        <f>IF(J374="","",'Infraestruturas Tratamento'!$B$62)</f>
        <v/>
      </c>
      <c r="J374" s="24" t="str">
        <v/>
      </c>
      <c r="K374" s="24" t="str">
        <v/>
      </c>
      <c r="L374" s="24" t="str">
        <v/>
      </c>
      <c r="M374" s="24" t="str">
        <v/>
      </c>
      <c r="N374" s="1"/>
      <c r="O374" s="1" t="str">
        <f>IF(J374="","","Capacidade")</f>
        <v/>
      </c>
      <c r="P374" s="1" t="str">
        <f>IF(J374="","","toneladas/hora")</f>
        <v/>
      </c>
      <c r="Q374" s="1" t="str" cm="1">
        <f t="array" ref="Q374">IF(ISBLANK(INDEX('Infraestruturas Tratamento'!$F$70:$M$79,INT((ROWS($A$1:A33)-1)/8)+1,MOD(ROWS($A$1:A33)-1,8)+1)),"",INDEX('Infraestruturas Tratamento'!$F$70:$M$79,INT((ROWS($A$1:A33)-1)/8)+1,MOD(ROWS($A$1:A33)-1,8)+1))</f>
        <v/>
      </c>
      <c r="R374" s="24" t="str">
        <f>IF(OR('Infraestruturas Tratamento'!$C$81="",'Infraestruturas Tratamento'!$C$81="(máximo 300 carateres)",J374=""),"",'Infraestruturas Tratamento'!$C$81)</f>
        <v/>
      </c>
      <c r="S374" s="1"/>
    </row>
    <row r="375" spans="1:19">
      <c r="A375" s="24" t="str">
        <f>IF(I375="","",IF(OR('Identificação da EG'!$B$7=0,'Identificação da EG'!$B$7=""),"",Capa!$C$10))</f>
        <v/>
      </c>
      <c r="B375" s="24" t="str">
        <f>IF(I375="","",IF(OR('Identificação da EG'!$B$7=0,'Identificação da EG'!$B$7=""),"",'Identificação da EG'!$B$7))</f>
        <v/>
      </c>
      <c r="C375" s="24" t="str">
        <f>IF(I375="","",IF(B375="","",VLOOKUP(B375,Auxiliar!$DK$23:$DL$45,2,0)))</f>
        <v/>
      </c>
      <c r="D375" s="24" t="str">
        <f>IF(I375="","",IF(OR('Identificação da EG'!$B$7=0,'Identificação da EG'!$B$7=""),"","Portugal"))</f>
        <v/>
      </c>
      <c r="E375" s="24" t="str">
        <f>IF(I375="","",'Identificação da EG'!$C$7)</f>
        <v/>
      </c>
      <c r="F375" s="24" t="str">
        <f>IF(I375="","",'Identificação da EG'!$E$7)</f>
        <v/>
      </c>
      <c r="G375" s="24" t="str">
        <f t="shared" si="5"/>
        <v/>
      </c>
      <c r="H375" s="24" t="str">
        <f>IF(I375="","",'Identificação da EG'!$D$7)</f>
        <v/>
      </c>
      <c r="I375" s="1" t="str">
        <f>IF(J375="","",'Infraestruturas Tratamento'!$B$62)</f>
        <v/>
      </c>
      <c r="J375" s="24" t="str">
        <v/>
      </c>
      <c r="K375" s="24" t="str">
        <v/>
      </c>
      <c r="L375" s="24" t="str">
        <v/>
      </c>
      <c r="M375" s="24" t="str">
        <v/>
      </c>
      <c r="N375" s="1"/>
      <c r="O375" s="1" t="str">
        <f>IF(J375="","","Horas de trabalho")</f>
        <v/>
      </c>
      <c r="P375" s="1" t="str">
        <f>IF(J375="","","horas/turno")</f>
        <v/>
      </c>
      <c r="Q375" s="1" t="str" cm="1">
        <f t="array" ref="Q375">IF(ISBLANK(INDEX('Infraestruturas Tratamento'!$F$70:$M$79,INT((ROWS($A$1:A34)-1)/8)+1,MOD(ROWS($A$1:A34)-1,8)+1)),"",INDEX('Infraestruturas Tratamento'!$F$70:$M$79,INT((ROWS($A$1:A34)-1)/8)+1,MOD(ROWS($A$1:A34)-1,8)+1))</f>
        <v/>
      </c>
      <c r="R375" s="24" t="str">
        <f>IF(OR('Infraestruturas Tratamento'!$C$81="",'Infraestruturas Tratamento'!$C$81="(máximo 300 carateres)",J375=""),"",'Infraestruturas Tratamento'!$C$81)</f>
        <v/>
      </c>
      <c r="S375" s="1"/>
    </row>
    <row r="376" spans="1:19">
      <c r="A376" s="24" t="str">
        <f>IF(I376="","",IF(OR('Identificação da EG'!$B$7=0,'Identificação da EG'!$B$7=""),"",Capa!$C$10))</f>
        <v/>
      </c>
      <c r="B376" s="24" t="str">
        <f>IF(I376="","",IF(OR('Identificação da EG'!$B$7=0,'Identificação da EG'!$B$7=""),"",'Identificação da EG'!$B$7))</f>
        <v/>
      </c>
      <c r="C376" s="24" t="str">
        <f>IF(I376="","",IF(B376="","",VLOOKUP(B376,Auxiliar!$DK$23:$DL$45,2,0)))</f>
        <v/>
      </c>
      <c r="D376" s="24" t="str">
        <f>IF(I376="","",IF(OR('Identificação da EG'!$B$7=0,'Identificação da EG'!$B$7=""),"","Portugal"))</f>
        <v/>
      </c>
      <c r="E376" s="24" t="str">
        <f>IF(I376="","",'Identificação da EG'!$C$7)</f>
        <v/>
      </c>
      <c r="F376" s="24" t="str">
        <f>IF(I376="","",'Identificação da EG'!$E$7)</f>
        <v/>
      </c>
      <c r="G376" s="24" t="str">
        <f t="shared" si="5"/>
        <v/>
      </c>
      <c r="H376" s="24" t="str">
        <f>IF(I376="","",'Identificação da EG'!$D$7)</f>
        <v/>
      </c>
      <c r="I376" s="1" t="str">
        <f>IF(J376="","",'Infraestruturas Tratamento'!$B$62)</f>
        <v/>
      </c>
      <c r="J376" s="24" t="str">
        <v/>
      </c>
      <c r="K376" s="24" t="str">
        <v/>
      </c>
      <c r="L376" s="24" t="str">
        <v/>
      </c>
      <c r="M376" s="24" t="str">
        <v/>
      </c>
      <c r="N376" s="1"/>
      <c r="O376" s="1" t="str">
        <f>IF(J376="","","Nº turnos (máximo)")</f>
        <v/>
      </c>
      <c r="P376" s="1" t="str">
        <f>IF(J376="","","turnos/dia")</f>
        <v/>
      </c>
      <c r="Q376" s="1" t="str" cm="1">
        <f t="array" ref="Q376">IF(ISBLANK(INDEX('Infraestruturas Tratamento'!$F$70:$M$79,INT((ROWS($A$1:A35)-1)/8)+1,MOD(ROWS($A$1:A35)-1,8)+1)),"",INDEX('Infraestruturas Tratamento'!$F$70:$M$79,INT((ROWS($A$1:A35)-1)/8)+1,MOD(ROWS($A$1:A35)-1,8)+1))</f>
        <v/>
      </c>
      <c r="R376" s="24" t="str">
        <f>IF(OR('Infraestruturas Tratamento'!$C$81="",'Infraestruturas Tratamento'!$C$81="(máximo 300 carateres)",J376=""),"",'Infraestruturas Tratamento'!$C$81)</f>
        <v/>
      </c>
      <c r="S376" s="1"/>
    </row>
    <row r="377" spans="1:19">
      <c r="A377" s="24" t="str">
        <f>IF(I377="","",IF(OR('Identificação da EG'!$B$7=0,'Identificação da EG'!$B$7=""),"",Capa!$C$10))</f>
        <v/>
      </c>
      <c r="B377" s="24" t="str">
        <f>IF(I377="","",IF(OR('Identificação da EG'!$B$7=0,'Identificação da EG'!$B$7=""),"",'Identificação da EG'!$B$7))</f>
        <v/>
      </c>
      <c r="C377" s="24" t="str">
        <f>IF(I377="","",IF(B377="","",VLOOKUP(B377,Auxiliar!$DK$23:$DL$45,2,0)))</f>
        <v/>
      </c>
      <c r="D377" s="24" t="str">
        <f>IF(I377="","",IF(OR('Identificação da EG'!$B$7=0,'Identificação da EG'!$B$7=""),"","Portugal"))</f>
        <v/>
      </c>
      <c r="E377" s="24" t="str">
        <f>IF(I377="","",'Identificação da EG'!$C$7)</f>
        <v/>
      </c>
      <c r="F377" s="24" t="str">
        <f>IF(I377="","",'Identificação da EG'!$E$7)</f>
        <v/>
      </c>
      <c r="G377" s="24" t="str">
        <f t="shared" si="5"/>
        <v/>
      </c>
      <c r="H377" s="24" t="str">
        <f>IF(I377="","",'Identificação da EG'!$D$7)</f>
        <v/>
      </c>
      <c r="I377" s="1" t="str">
        <f>IF(J377="","",'Infraestruturas Tratamento'!$B$62)</f>
        <v/>
      </c>
      <c r="J377" s="24" t="str">
        <v/>
      </c>
      <c r="K377" s="24" t="str">
        <v/>
      </c>
      <c r="L377" s="24" t="str">
        <v/>
      </c>
      <c r="M377" s="24" t="str">
        <v/>
      </c>
      <c r="N377" s="1"/>
      <c r="O377" s="1" t="str">
        <f>IF(J377="","","Nº turnos (efetivo)")</f>
        <v/>
      </c>
      <c r="P377" s="1" t="str">
        <f>IF(J377="","","turnos/dia")</f>
        <v/>
      </c>
      <c r="Q377" s="1" t="str" cm="1">
        <f t="array" ref="Q377">IF(ISBLANK(INDEX('Infraestruturas Tratamento'!$F$70:$M$79,INT((ROWS($A$1:A36)-1)/8)+1,MOD(ROWS($A$1:A36)-1,8)+1)),"",INDEX('Infraestruturas Tratamento'!$F$70:$M$79,INT((ROWS($A$1:A36)-1)/8)+1,MOD(ROWS($A$1:A36)-1,8)+1))</f>
        <v/>
      </c>
      <c r="R377" s="24" t="str">
        <f>IF(OR('Infraestruturas Tratamento'!$C$81="",'Infraestruturas Tratamento'!$C$81="(máximo 300 carateres)",J377=""),"",'Infraestruturas Tratamento'!$C$81)</f>
        <v/>
      </c>
      <c r="S377" s="1"/>
    </row>
    <row r="378" spans="1:19">
      <c r="A378" s="24" t="str">
        <f>IF(I378="","",IF(OR('Identificação da EG'!$B$7=0,'Identificação da EG'!$B$7=""),"",Capa!$C$10))</f>
        <v/>
      </c>
      <c r="B378" s="24" t="str">
        <f>IF(I378="","",IF(OR('Identificação da EG'!$B$7=0,'Identificação da EG'!$B$7=""),"",'Identificação da EG'!$B$7))</f>
        <v/>
      </c>
      <c r="C378" s="24" t="str">
        <f>IF(I378="","",IF(B378="","",VLOOKUP(B378,Auxiliar!$DK$23:$DL$45,2,0)))</f>
        <v/>
      </c>
      <c r="D378" s="24" t="str">
        <f>IF(I378="","",IF(OR('Identificação da EG'!$B$7=0,'Identificação da EG'!$B$7=""),"","Portugal"))</f>
        <v/>
      </c>
      <c r="E378" s="24" t="str">
        <f>IF(I378="","",'Identificação da EG'!$C$7)</f>
        <v/>
      </c>
      <c r="F378" s="24" t="str">
        <f>IF(I378="","",'Identificação da EG'!$E$7)</f>
        <v/>
      </c>
      <c r="G378" s="24" t="str">
        <f t="shared" si="5"/>
        <v/>
      </c>
      <c r="H378" s="24" t="str">
        <f>IF(I378="","",'Identificação da EG'!$D$7)</f>
        <v/>
      </c>
      <c r="I378" s="1" t="str">
        <f>IF(J378="","",'Infraestruturas Tratamento'!$B$62)</f>
        <v/>
      </c>
      <c r="J378" s="24" t="str">
        <v/>
      </c>
      <c r="K378" s="24" t="str">
        <v/>
      </c>
      <c r="L378" s="24" t="str">
        <v/>
      </c>
      <c r="M378" s="24" t="str">
        <v/>
      </c>
      <c r="N378" s="1"/>
      <c r="O378" s="1" t="str">
        <f>IF(J378="","","Nº dias de trabalho (máximo)")</f>
        <v/>
      </c>
      <c r="P378" s="1" t="str">
        <f>IF(J378="","","dias/ano")</f>
        <v/>
      </c>
      <c r="Q378" s="1" t="str" cm="1">
        <f t="array" ref="Q378">IF(ISBLANK(INDEX('Infraestruturas Tratamento'!$F$70:$M$79,INT((ROWS($A$1:A37)-1)/8)+1,MOD(ROWS($A$1:A37)-1,8)+1)),"",INDEX('Infraestruturas Tratamento'!$F$70:$M$79,INT((ROWS($A$1:A37)-1)/8)+1,MOD(ROWS($A$1:A37)-1,8)+1))</f>
        <v/>
      </c>
      <c r="R378" s="24" t="str">
        <f>IF(OR('Infraestruturas Tratamento'!$C$81="",'Infraestruturas Tratamento'!$C$81="(máximo 300 carateres)",J378=""),"",'Infraestruturas Tratamento'!$C$81)</f>
        <v/>
      </c>
      <c r="S378" s="1"/>
    </row>
    <row r="379" spans="1:19">
      <c r="A379" s="24" t="str">
        <f>IF(I379="","",IF(OR('Identificação da EG'!$B$7=0,'Identificação da EG'!$B$7=""),"",Capa!$C$10))</f>
        <v/>
      </c>
      <c r="B379" s="24" t="str">
        <f>IF(I379="","",IF(OR('Identificação da EG'!$B$7=0,'Identificação da EG'!$B$7=""),"",'Identificação da EG'!$B$7))</f>
        <v/>
      </c>
      <c r="C379" s="24" t="str">
        <f>IF(I379="","",IF(B379="","",VLOOKUP(B379,Auxiliar!$DK$23:$DL$45,2,0)))</f>
        <v/>
      </c>
      <c r="D379" s="24" t="str">
        <f>IF(I379="","",IF(OR('Identificação da EG'!$B$7=0,'Identificação da EG'!$B$7=""),"","Portugal"))</f>
        <v/>
      </c>
      <c r="E379" s="24" t="str">
        <f>IF(I379="","",'Identificação da EG'!$C$7)</f>
        <v/>
      </c>
      <c r="F379" s="24" t="str">
        <f>IF(I379="","",'Identificação da EG'!$E$7)</f>
        <v/>
      </c>
      <c r="G379" s="24" t="str">
        <f t="shared" si="5"/>
        <v/>
      </c>
      <c r="H379" s="24" t="str">
        <f>IF(I379="","",'Identificação da EG'!$D$7)</f>
        <v/>
      </c>
      <c r="I379" s="1" t="str">
        <f>IF(J379="","",'Infraestruturas Tratamento'!$B$62)</f>
        <v/>
      </c>
      <c r="J379" s="24" t="str">
        <v/>
      </c>
      <c r="K379" s="24" t="str">
        <v/>
      </c>
      <c r="L379" s="24" t="str">
        <v/>
      </c>
      <c r="M379" s="24" t="str">
        <v/>
      </c>
      <c r="N379" s="1"/>
      <c r="O379" s="1" t="str">
        <f>IF(J379="","","Nº dias de trabalho (efetivo)")</f>
        <v/>
      </c>
      <c r="P379" s="1" t="str">
        <f>IF(J379="","","dias/ano")</f>
        <v/>
      </c>
      <c r="Q379" s="1" t="str" cm="1">
        <f t="array" ref="Q379">IF(ISBLANK(INDEX('Infraestruturas Tratamento'!$F$70:$M$79,INT((ROWS($A$1:A38)-1)/8)+1,MOD(ROWS($A$1:A38)-1,8)+1)),"",INDEX('Infraestruturas Tratamento'!$F$70:$M$79,INT((ROWS($A$1:A38)-1)/8)+1,MOD(ROWS($A$1:A38)-1,8)+1))</f>
        <v/>
      </c>
      <c r="R379" s="24" t="str">
        <f>IF(OR('Infraestruturas Tratamento'!$C$81="",'Infraestruturas Tratamento'!$C$81="(máximo 300 carateres)",J379=""),"",'Infraestruturas Tratamento'!$C$81)</f>
        <v/>
      </c>
      <c r="S379" s="1"/>
    </row>
    <row r="380" spans="1:19">
      <c r="A380" s="24" t="str">
        <f>IF(I380="","",IF(OR('Identificação da EG'!$B$7=0,'Identificação da EG'!$B$7=""),"",Capa!$C$10))</f>
        <v/>
      </c>
      <c r="B380" s="24" t="str">
        <f>IF(I380="","",IF(OR('Identificação da EG'!$B$7=0,'Identificação da EG'!$B$7=""),"",'Identificação da EG'!$B$7))</f>
        <v/>
      </c>
      <c r="C380" s="24" t="str">
        <f>IF(I380="","",IF(B380="","",VLOOKUP(B380,Auxiliar!$DK$23:$DL$45,2,0)))</f>
        <v/>
      </c>
      <c r="D380" s="24" t="str">
        <f>IF(I380="","",IF(OR('Identificação da EG'!$B$7=0,'Identificação da EG'!$B$7=""),"","Portugal"))</f>
        <v/>
      </c>
      <c r="E380" s="24" t="str">
        <f>IF(I380="","",'Identificação da EG'!$C$7)</f>
        <v/>
      </c>
      <c r="F380" s="24" t="str">
        <f>IF(I380="","",'Identificação da EG'!$E$7)</f>
        <v/>
      </c>
      <c r="G380" s="24" t="str">
        <f t="shared" si="5"/>
        <v/>
      </c>
      <c r="H380" s="24" t="str">
        <f>IF(I380="","",'Identificação da EG'!$D$7)</f>
        <v/>
      </c>
      <c r="I380" s="1" t="str">
        <f>IF(J380="","",'Infraestruturas Tratamento'!$B$62)</f>
        <v/>
      </c>
      <c r="J380" s="24" t="str">
        <v/>
      </c>
      <c r="K380" s="24" t="str">
        <v/>
      </c>
      <c r="L380" s="24" t="str">
        <v/>
      </c>
      <c r="M380" s="24" t="str">
        <v/>
      </c>
      <c r="N380" s="1"/>
      <c r="O380" s="1" t="str">
        <f>IF(J380="","","Capacidade instalação (máximo)")</f>
        <v/>
      </c>
      <c r="P380" s="1" t="str">
        <f>IF(J380="","","toneladas/ano")</f>
        <v/>
      </c>
      <c r="Q380" s="1" t="str" cm="1">
        <f t="array" ref="Q380">IF(ISBLANK(INDEX('Infraestruturas Tratamento'!$F$70:$M$79,INT((ROWS($A$1:A39)-1)/8)+1,MOD(ROWS($A$1:A39)-1,8)+1)),"",INDEX('Infraestruturas Tratamento'!$F$70:$M$79,INT((ROWS($A$1:A39)-1)/8)+1,MOD(ROWS($A$1:A39)-1,8)+1))</f>
        <v/>
      </c>
      <c r="R380" s="24" t="str">
        <f>IF(OR('Infraestruturas Tratamento'!$C$81="",'Infraestruturas Tratamento'!$C$81="(máximo 300 carateres)",J380=""),"",'Infraestruturas Tratamento'!$C$81)</f>
        <v/>
      </c>
      <c r="S380" s="1"/>
    </row>
    <row r="381" spans="1:19">
      <c r="A381" s="24" t="str">
        <f>IF(I381="","",IF(OR('Identificação da EG'!$B$7=0,'Identificação da EG'!$B$7=""),"",Capa!$C$10))</f>
        <v/>
      </c>
      <c r="B381" s="24" t="str">
        <f>IF(I381="","",IF(OR('Identificação da EG'!$B$7=0,'Identificação da EG'!$B$7=""),"",'Identificação da EG'!$B$7))</f>
        <v/>
      </c>
      <c r="C381" s="24" t="str">
        <f>IF(I381="","",IF(B381="","",VLOOKUP(B381,Auxiliar!$DK$23:$DL$45,2,0)))</f>
        <v/>
      </c>
      <c r="D381" s="24" t="str">
        <f>IF(I381="","",IF(OR('Identificação da EG'!$B$7=0,'Identificação da EG'!$B$7=""),"","Portugal"))</f>
        <v/>
      </c>
      <c r="E381" s="24" t="str">
        <f>IF(I381="","",'Identificação da EG'!$C$7)</f>
        <v/>
      </c>
      <c r="F381" s="24" t="str">
        <f>IF(I381="","",'Identificação da EG'!$E$7)</f>
        <v/>
      </c>
      <c r="G381" s="24" t="str">
        <f t="shared" si="5"/>
        <v/>
      </c>
      <c r="H381" s="24" t="str">
        <f>IF(I381="","",'Identificação da EG'!$D$7)</f>
        <v/>
      </c>
      <c r="I381" s="1" t="str">
        <f>IF(J381="","",'Infraestruturas Tratamento'!$B$62)</f>
        <v/>
      </c>
      <c r="J381" s="24" t="str">
        <v/>
      </c>
      <c r="K381" s="24" t="str">
        <v/>
      </c>
      <c r="L381" s="24" t="str">
        <v/>
      </c>
      <c r="M381" s="24" t="str">
        <v/>
      </c>
      <c r="N381" s="1"/>
      <c r="O381" s="1" t="str">
        <f>IF(J381="","","Capacidade instalação (efetivo)")</f>
        <v/>
      </c>
      <c r="P381" s="1" t="str">
        <f>IF(J381="","","toneladas/ano")</f>
        <v/>
      </c>
      <c r="Q381" s="1" t="str" cm="1">
        <f t="array" ref="Q381">IF(ISBLANK(INDEX('Infraestruturas Tratamento'!$F$70:$M$79,INT((ROWS($A$1:A40)-1)/8)+1,MOD(ROWS($A$1:A40)-1,8)+1)),"",INDEX('Infraestruturas Tratamento'!$F$70:$M$79,INT((ROWS($A$1:A40)-1)/8)+1,MOD(ROWS($A$1:A40)-1,8)+1))</f>
        <v/>
      </c>
      <c r="R381" s="24" t="str">
        <f>IF(OR('Infraestruturas Tratamento'!$C$81="",'Infraestruturas Tratamento'!$C$81="(máximo 300 carateres)",J381=""),"",'Infraestruturas Tratamento'!$C$81)</f>
        <v/>
      </c>
      <c r="S381" s="1"/>
    </row>
    <row r="382" spans="1:19">
      <c r="A382" s="24" t="str">
        <f>IF(I382="","",IF(OR('Identificação da EG'!$B$7=0,'Identificação da EG'!$B$7=""),"",Capa!$C$10))</f>
        <v/>
      </c>
      <c r="B382" s="24" t="str">
        <f>IF(I382="","",IF(OR('Identificação da EG'!$B$7=0,'Identificação da EG'!$B$7=""),"",'Identificação da EG'!$B$7))</f>
        <v/>
      </c>
      <c r="C382" s="24" t="str">
        <f>IF(I382="","",IF(B382="","",VLOOKUP(B382,Auxiliar!$DK$23:$DL$45,2,0)))</f>
        <v/>
      </c>
      <c r="D382" s="24" t="str">
        <f>IF(I382="","",IF(OR('Identificação da EG'!$B$7=0,'Identificação da EG'!$B$7=""),"","Portugal"))</f>
        <v/>
      </c>
      <c r="E382" s="24" t="str">
        <f>IF(I382="","",'Identificação da EG'!$C$7)</f>
        <v/>
      </c>
      <c r="F382" s="24" t="str">
        <f>IF(I382="","",'Identificação da EG'!$E$7)</f>
        <v/>
      </c>
      <c r="G382" s="24" t="str">
        <f t="shared" si="5"/>
        <v/>
      </c>
      <c r="H382" s="24" t="str">
        <f>IF(I382="","",'Identificação da EG'!$D$7)</f>
        <v/>
      </c>
      <c r="I382" s="1" t="str">
        <f>IF(J382="","",'Infraestruturas Tratamento'!$B$62)</f>
        <v/>
      </c>
      <c r="J382" s="24" t="str">
        <v/>
      </c>
      <c r="K382" s="24" t="str">
        <v/>
      </c>
      <c r="L382" s="24" t="str">
        <v/>
      </c>
      <c r="M382" s="24" t="str">
        <v/>
      </c>
      <c r="N382" s="1"/>
      <c r="O382" s="1" t="str">
        <f>IF(J382="","","Capacidade")</f>
        <v/>
      </c>
      <c r="P382" s="1" t="str">
        <f>IF(J382="","","toneladas/hora")</f>
        <v/>
      </c>
      <c r="Q382" s="1" t="str" cm="1">
        <f t="array" ref="Q382">IF(ISBLANK(INDEX('Infraestruturas Tratamento'!$F$70:$M$79,INT((ROWS($A$1:A41)-1)/8)+1,MOD(ROWS($A$1:A41)-1,8)+1)),"",INDEX('Infraestruturas Tratamento'!$F$70:$M$79,INT((ROWS($A$1:A41)-1)/8)+1,MOD(ROWS($A$1:A41)-1,8)+1))</f>
        <v/>
      </c>
      <c r="R382" s="24" t="str">
        <f>IF(OR('Infraestruturas Tratamento'!$C$81="",'Infraestruturas Tratamento'!$C$81="(máximo 300 carateres)",J382=""),"",'Infraestruturas Tratamento'!$C$81)</f>
        <v/>
      </c>
      <c r="S382" s="1"/>
    </row>
    <row r="383" spans="1:19">
      <c r="A383" s="24" t="str">
        <f>IF(I383="","",IF(OR('Identificação da EG'!$B$7=0,'Identificação da EG'!$B$7=""),"",Capa!$C$10))</f>
        <v/>
      </c>
      <c r="B383" s="24" t="str">
        <f>IF(I383="","",IF(OR('Identificação da EG'!$B$7=0,'Identificação da EG'!$B$7=""),"",'Identificação da EG'!$B$7))</f>
        <v/>
      </c>
      <c r="C383" s="24" t="str">
        <f>IF(I383="","",IF(B383="","",VLOOKUP(B383,Auxiliar!$DK$23:$DL$45,2,0)))</f>
        <v/>
      </c>
      <c r="D383" s="24" t="str">
        <f>IF(I383="","",IF(OR('Identificação da EG'!$B$7=0,'Identificação da EG'!$B$7=""),"","Portugal"))</f>
        <v/>
      </c>
      <c r="E383" s="24" t="str">
        <f>IF(I383="","",'Identificação da EG'!$C$7)</f>
        <v/>
      </c>
      <c r="F383" s="24" t="str">
        <f>IF(I383="","",'Identificação da EG'!$E$7)</f>
        <v/>
      </c>
      <c r="G383" s="24" t="str">
        <f t="shared" si="5"/>
        <v/>
      </c>
      <c r="H383" s="24" t="str">
        <f>IF(I383="","",'Identificação da EG'!$D$7)</f>
        <v/>
      </c>
      <c r="I383" s="1" t="str">
        <f>IF(J383="","",'Infraestruturas Tratamento'!$B$62)</f>
        <v/>
      </c>
      <c r="J383" s="24" t="str">
        <v/>
      </c>
      <c r="K383" s="24" t="str">
        <v/>
      </c>
      <c r="L383" s="24" t="str">
        <v/>
      </c>
      <c r="M383" s="24" t="str">
        <v/>
      </c>
      <c r="N383" s="1"/>
      <c r="O383" s="1" t="str">
        <f>IF(J383="","","Horas de trabalho")</f>
        <v/>
      </c>
      <c r="P383" s="1" t="str">
        <f>IF(J383="","","horas/turno")</f>
        <v/>
      </c>
      <c r="Q383" s="1" t="str" cm="1">
        <f t="array" ref="Q383">IF(ISBLANK(INDEX('Infraestruturas Tratamento'!$F$70:$M$79,INT((ROWS($A$1:A42)-1)/8)+1,MOD(ROWS($A$1:A42)-1,8)+1)),"",INDEX('Infraestruturas Tratamento'!$F$70:$M$79,INT((ROWS($A$1:A42)-1)/8)+1,MOD(ROWS($A$1:A42)-1,8)+1))</f>
        <v/>
      </c>
      <c r="R383" s="24" t="str">
        <f>IF(OR('Infraestruturas Tratamento'!$C$81="",'Infraestruturas Tratamento'!$C$81="(máximo 300 carateres)",J383=""),"",'Infraestruturas Tratamento'!$C$81)</f>
        <v/>
      </c>
      <c r="S383" s="1"/>
    </row>
    <row r="384" spans="1:19">
      <c r="A384" s="24" t="str">
        <f>IF(I384="","",IF(OR('Identificação da EG'!$B$7=0,'Identificação da EG'!$B$7=""),"",Capa!$C$10))</f>
        <v/>
      </c>
      <c r="B384" s="24" t="str">
        <f>IF(I384="","",IF(OR('Identificação da EG'!$B$7=0,'Identificação da EG'!$B$7=""),"",'Identificação da EG'!$B$7))</f>
        <v/>
      </c>
      <c r="C384" s="24" t="str">
        <f>IF(I384="","",IF(B384="","",VLOOKUP(B384,Auxiliar!$DK$23:$DL$45,2,0)))</f>
        <v/>
      </c>
      <c r="D384" s="24" t="str">
        <f>IF(I384="","",IF(OR('Identificação da EG'!$B$7=0,'Identificação da EG'!$B$7=""),"","Portugal"))</f>
        <v/>
      </c>
      <c r="E384" s="24" t="str">
        <f>IF(I384="","",'Identificação da EG'!$C$7)</f>
        <v/>
      </c>
      <c r="F384" s="24" t="str">
        <f>IF(I384="","",'Identificação da EG'!$E$7)</f>
        <v/>
      </c>
      <c r="G384" s="24" t="str">
        <f t="shared" si="5"/>
        <v/>
      </c>
      <c r="H384" s="24" t="str">
        <f>IF(I384="","",'Identificação da EG'!$D$7)</f>
        <v/>
      </c>
      <c r="I384" s="1" t="str">
        <f>IF(J384="","",'Infraestruturas Tratamento'!$B$62)</f>
        <v/>
      </c>
      <c r="J384" s="24" t="str">
        <v/>
      </c>
      <c r="K384" s="24" t="str">
        <v/>
      </c>
      <c r="L384" s="24" t="str">
        <v/>
      </c>
      <c r="M384" s="24" t="str">
        <v/>
      </c>
      <c r="N384" s="1"/>
      <c r="O384" s="1" t="str">
        <f>IF(J384="","","Nº turnos (máximo)")</f>
        <v/>
      </c>
      <c r="P384" s="1" t="str">
        <f>IF(J384="","","turnos/dia")</f>
        <v/>
      </c>
      <c r="Q384" s="1" t="str" cm="1">
        <f t="array" ref="Q384">IF(ISBLANK(INDEX('Infraestruturas Tratamento'!$F$70:$M$79,INT((ROWS($A$1:A43)-1)/8)+1,MOD(ROWS($A$1:A43)-1,8)+1)),"",INDEX('Infraestruturas Tratamento'!$F$70:$M$79,INT((ROWS($A$1:A43)-1)/8)+1,MOD(ROWS($A$1:A43)-1,8)+1))</f>
        <v/>
      </c>
      <c r="R384" s="24" t="str">
        <f>IF(OR('Infraestruturas Tratamento'!$C$81="",'Infraestruturas Tratamento'!$C$81="(máximo 300 carateres)",J384=""),"",'Infraestruturas Tratamento'!$C$81)</f>
        <v/>
      </c>
      <c r="S384" s="1"/>
    </row>
    <row r="385" spans="1:19">
      <c r="A385" s="24" t="str">
        <f>IF(I385="","",IF(OR('Identificação da EG'!$B$7=0,'Identificação da EG'!$B$7=""),"",Capa!$C$10))</f>
        <v/>
      </c>
      <c r="B385" s="24" t="str">
        <f>IF(I385="","",IF(OR('Identificação da EG'!$B$7=0,'Identificação da EG'!$B$7=""),"",'Identificação da EG'!$B$7))</f>
        <v/>
      </c>
      <c r="C385" s="24" t="str">
        <f>IF(I385="","",IF(B385="","",VLOOKUP(B385,Auxiliar!$DK$23:$DL$45,2,0)))</f>
        <v/>
      </c>
      <c r="D385" s="24" t="str">
        <f>IF(I385="","",IF(OR('Identificação da EG'!$B$7=0,'Identificação da EG'!$B$7=""),"","Portugal"))</f>
        <v/>
      </c>
      <c r="E385" s="24" t="str">
        <f>IF(I385="","",'Identificação da EG'!$C$7)</f>
        <v/>
      </c>
      <c r="F385" s="24" t="str">
        <f>IF(I385="","",'Identificação da EG'!$E$7)</f>
        <v/>
      </c>
      <c r="G385" s="24" t="str">
        <f t="shared" si="5"/>
        <v/>
      </c>
      <c r="H385" s="24" t="str">
        <f>IF(I385="","",'Identificação da EG'!$D$7)</f>
        <v/>
      </c>
      <c r="I385" s="1" t="str">
        <f>IF(J385="","",'Infraestruturas Tratamento'!$B$62)</f>
        <v/>
      </c>
      <c r="J385" s="24" t="str">
        <v/>
      </c>
      <c r="K385" s="24" t="str">
        <v/>
      </c>
      <c r="L385" s="24" t="str">
        <v/>
      </c>
      <c r="M385" s="24" t="str">
        <v/>
      </c>
      <c r="N385" s="1"/>
      <c r="O385" s="1" t="str">
        <f>IF(J385="","","Nº turnos (efetivo)")</f>
        <v/>
      </c>
      <c r="P385" s="1" t="str">
        <f>IF(J385="","","turnos/dia")</f>
        <v/>
      </c>
      <c r="Q385" s="1" t="str" cm="1">
        <f t="array" ref="Q385">IF(ISBLANK(INDEX('Infraestruturas Tratamento'!$F$70:$M$79,INT((ROWS($A$1:A44)-1)/8)+1,MOD(ROWS($A$1:A44)-1,8)+1)),"",INDEX('Infraestruturas Tratamento'!$F$70:$M$79,INT((ROWS($A$1:A44)-1)/8)+1,MOD(ROWS($A$1:A44)-1,8)+1))</f>
        <v/>
      </c>
      <c r="R385" s="24" t="str">
        <f>IF(OR('Infraestruturas Tratamento'!$C$81="",'Infraestruturas Tratamento'!$C$81="(máximo 300 carateres)",J385=""),"",'Infraestruturas Tratamento'!$C$81)</f>
        <v/>
      </c>
      <c r="S385" s="1"/>
    </row>
    <row r="386" spans="1:19">
      <c r="A386" s="24" t="str">
        <f>IF(I386="","",IF(OR('Identificação da EG'!$B$7=0,'Identificação da EG'!$B$7=""),"",Capa!$C$10))</f>
        <v/>
      </c>
      <c r="B386" s="24" t="str">
        <f>IF(I386="","",IF(OR('Identificação da EG'!$B$7=0,'Identificação da EG'!$B$7=""),"",'Identificação da EG'!$B$7))</f>
        <v/>
      </c>
      <c r="C386" s="24" t="str">
        <f>IF(I386="","",IF(B386="","",VLOOKUP(B386,Auxiliar!$DK$23:$DL$45,2,0)))</f>
        <v/>
      </c>
      <c r="D386" s="24" t="str">
        <f>IF(I386="","",IF(OR('Identificação da EG'!$B$7=0,'Identificação da EG'!$B$7=""),"","Portugal"))</f>
        <v/>
      </c>
      <c r="E386" s="24" t="str">
        <f>IF(I386="","",'Identificação da EG'!$C$7)</f>
        <v/>
      </c>
      <c r="F386" s="24" t="str">
        <f>IF(I386="","",'Identificação da EG'!$E$7)</f>
        <v/>
      </c>
      <c r="G386" s="24" t="str">
        <f t="shared" si="5"/>
        <v/>
      </c>
      <c r="H386" s="24" t="str">
        <f>IF(I386="","",'Identificação da EG'!$D$7)</f>
        <v/>
      </c>
      <c r="I386" s="1" t="str">
        <f>IF(J386="","",'Infraestruturas Tratamento'!$B$62)</f>
        <v/>
      </c>
      <c r="J386" s="24" t="str">
        <v/>
      </c>
      <c r="K386" s="24" t="str">
        <v/>
      </c>
      <c r="L386" s="24" t="str">
        <v/>
      </c>
      <c r="M386" s="24" t="str">
        <v/>
      </c>
      <c r="N386" s="1"/>
      <c r="O386" s="1" t="str">
        <f>IF(J386="","","Nº dias de trabalho (máximo)")</f>
        <v/>
      </c>
      <c r="P386" s="1" t="str">
        <f>IF(J386="","","dias/ano")</f>
        <v/>
      </c>
      <c r="Q386" s="1" t="str" cm="1">
        <f t="array" ref="Q386">IF(ISBLANK(INDEX('Infraestruturas Tratamento'!$F$70:$M$79,INT((ROWS($A$1:A45)-1)/8)+1,MOD(ROWS($A$1:A45)-1,8)+1)),"",INDEX('Infraestruturas Tratamento'!$F$70:$M$79,INT((ROWS($A$1:A45)-1)/8)+1,MOD(ROWS($A$1:A45)-1,8)+1))</f>
        <v/>
      </c>
      <c r="R386" s="24" t="str">
        <f>IF(OR('Infraestruturas Tratamento'!$C$81="",'Infraestruturas Tratamento'!$C$81="(máximo 300 carateres)",J386=""),"",'Infraestruturas Tratamento'!$C$81)</f>
        <v/>
      </c>
      <c r="S386" s="1"/>
    </row>
    <row r="387" spans="1:19">
      <c r="A387" s="24" t="str">
        <f>IF(I387="","",IF(OR('Identificação da EG'!$B$7=0,'Identificação da EG'!$B$7=""),"",Capa!$C$10))</f>
        <v/>
      </c>
      <c r="B387" s="24" t="str">
        <f>IF(I387="","",IF(OR('Identificação da EG'!$B$7=0,'Identificação da EG'!$B$7=""),"",'Identificação da EG'!$B$7))</f>
        <v/>
      </c>
      <c r="C387" s="24" t="str">
        <f>IF(I387="","",IF(B387="","",VLOOKUP(B387,Auxiliar!$DK$23:$DL$45,2,0)))</f>
        <v/>
      </c>
      <c r="D387" s="24" t="str">
        <f>IF(I387="","",IF(OR('Identificação da EG'!$B$7=0,'Identificação da EG'!$B$7=""),"","Portugal"))</f>
        <v/>
      </c>
      <c r="E387" s="24" t="str">
        <f>IF(I387="","",'Identificação da EG'!$C$7)</f>
        <v/>
      </c>
      <c r="F387" s="24" t="str">
        <f>IF(I387="","",'Identificação da EG'!$E$7)</f>
        <v/>
      </c>
      <c r="G387" s="24" t="str">
        <f t="shared" ref="G387:G431" si="6">IF(I387="","",B387)</f>
        <v/>
      </c>
      <c r="H387" s="24" t="str">
        <f>IF(I387="","",'Identificação da EG'!$D$7)</f>
        <v/>
      </c>
      <c r="I387" s="1" t="str">
        <f>IF(J387="","",'Infraestruturas Tratamento'!$B$62)</f>
        <v/>
      </c>
      <c r="J387" s="24" t="str">
        <v/>
      </c>
      <c r="K387" s="24" t="str">
        <v/>
      </c>
      <c r="L387" s="24" t="str">
        <v/>
      </c>
      <c r="M387" s="24" t="str">
        <v/>
      </c>
      <c r="N387" s="1"/>
      <c r="O387" s="1" t="str">
        <f>IF(J387="","","Nº dias de trabalho (efetivo)")</f>
        <v/>
      </c>
      <c r="P387" s="1" t="str">
        <f>IF(J387="","","dias/ano")</f>
        <v/>
      </c>
      <c r="Q387" s="1" t="str" cm="1">
        <f t="array" ref="Q387">IF(ISBLANK(INDEX('Infraestruturas Tratamento'!$F$70:$M$79,INT((ROWS($A$1:A46)-1)/8)+1,MOD(ROWS($A$1:A46)-1,8)+1)),"",INDEX('Infraestruturas Tratamento'!$F$70:$M$79,INT((ROWS($A$1:A46)-1)/8)+1,MOD(ROWS($A$1:A46)-1,8)+1))</f>
        <v/>
      </c>
      <c r="R387" s="24" t="str">
        <f>IF(OR('Infraestruturas Tratamento'!$C$81="",'Infraestruturas Tratamento'!$C$81="(máximo 300 carateres)",J387=""),"",'Infraestruturas Tratamento'!$C$81)</f>
        <v/>
      </c>
      <c r="S387" s="1"/>
    </row>
    <row r="388" spans="1:19">
      <c r="A388" s="24" t="str">
        <f>IF(I388="","",IF(OR('Identificação da EG'!$B$7=0,'Identificação da EG'!$B$7=""),"",Capa!$C$10))</f>
        <v/>
      </c>
      <c r="B388" s="24" t="str">
        <f>IF(I388="","",IF(OR('Identificação da EG'!$B$7=0,'Identificação da EG'!$B$7=""),"",'Identificação da EG'!$B$7))</f>
        <v/>
      </c>
      <c r="C388" s="24" t="str">
        <f>IF(I388="","",IF(B388="","",VLOOKUP(B388,Auxiliar!$DK$23:$DL$45,2,0)))</f>
        <v/>
      </c>
      <c r="D388" s="24" t="str">
        <f>IF(I388="","",IF(OR('Identificação da EG'!$B$7=0,'Identificação da EG'!$B$7=""),"","Portugal"))</f>
        <v/>
      </c>
      <c r="E388" s="24" t="str">
        <f>IF(I388="","",'Identificação da EG'!$C$7)</f>
        <v/>
      </c>
      <c r="F388" s="24" t="str">
        <f>IF(I388="","",'Identificação da EG'!$E$7)</f>
        <v/>
      </c>
      <c r="G388" s="24" t="str">
        <f t="shared" si="6"/>
        <v/>
      </c>
      <c r="H388" s="24" t="str">
        <f>IF(I388="","",'Identificação da EG'!$D$7)</f>
        <v/>
      </c>
      <c r="I388" s="1" t="str">
        <f>IF(J388="","",'Infraestruturas Tratamento'!$B$62)</f>
        <v/>
      </c>
      <c r="J388" s="24" t="str">
        <v/>
      </c>
      <c r="K388" s="24" t="str">
        <v/>
      </c>
      <c r="L388" s="24" t="str">
        <v/>
      </c>
      <c r="M388" s="24" t="str">
        <v/>
      </c>
      <c r="N388" s="1"/>
      <c r="O388" s="1" t="str">
        <f>IF(J388="","","Capacidade instalação (máximo)")</f>
        <v/>
      </c>
      <c r="P388" s="1" t="str">
        <f>IF(J388="","","toneladas/ano")</f>
        <v/>
      </c>
      <c r="Q388" s="1" t="str" cm="1">
        <f t="array" ref="Q388">IF(ISBLANK(INDEX('Infraestruturas Tratamento'!$F$70:$M$79,INT((ROWS($A$1:A47)-1)/8)+1,MOD(ROWS($A$1:A47)-1,8)+1)),"",INDEX('Infraestruturas Tratamento'!$F$70:$M$79,INT((ROWS($A$1:A47)-1)/8)+1,MOD(ROWS($A$1:A47)-1,8)+1))</f>
        <v/>
      </c>
      <c r="R388" s="24" t="str">
        <f>IF(OR('Infraestruturas Tratamento'!$C$81="",'Infraestruturas Tratamento'!$C$81="(máximo 300 carateres)",J388=""),"",'Infraestruturas Tratamento'!$C$81)</f>
        <v/>
      </c>
      <c r="S388" s="1"/>
    </row>
    <row r="389" spans="1:19">
      <c r="A389" s="24" t="str">
        <f>IF(I389="","",IF(OR('Identificação da EG'!$B$7=0,'Identificação da EG'!$B$7=""),"",Capa!$C$10))</f>
        <v/>
      </c>
      <c r="B389" s="24" t="str">
        <f>IF(I389="","",IF(OR('Identificação da EG'!$B$7=0,'Identificação da EG'!$B$7=""),"",'Identificação da EG'!$B$7))</f>
        <v/>
      </c>
      <c r="C389" s="24" t="str">
        <f>IF(I389="","",IF(B389="","",VLOOKUP(B389,Auxiliar!$DK$23:$DL$45,2,0)))</f>
        <v/>
      </c>
      <c r="D389" s="24" t="str">
        <f>IF(I389="","",IF(OR('Identificação da EG'!$B$7=0,'Identificação da EG'!$B$7=""),"","Portugal"))</f>
        <v/>
      </c>
      <c r="E389" s="24" t="str">
        <f>IF(I389="","",'Identificação da EG'!$C$7)</f>
        <v/>
      </c>
      <c r="F389" s="24" t="str">
        <f>IF(I389="","",'Identificação da EG'!$E$7)</f>
        <v/>
      </c>
      <c r="G389" s="24" t="str">
        <f t="shared" si="6"/>
        <v/>
      </c>
      <c r="H389" s="24" t="str">
        <f>IF(I389="","",'Identificação da EG'!$D$7)</f>
        <v/>
      </c>
      <c r="I389" s="1" t="str">
        <f>IF(J389="","",'Infraestruturas Tratamento'!$B$62)</f>
        <v/>
      </c>
      <c r="J389" s="24" t="str">
        <v/>
      </c>
      <c r="K389" s="24" t="str">
        <v/>
      </c>
      <c r="L389" s="24" t="str">
        <v/>
      </c>
      <c r="M389" s="24" t="str">
        <v/>
      </c>
      <c r="N389" s="1"/>
      <c r="O389" s="1" t="str">
        <f>IF(J389="","","Capacidade instalação (efetivo)")</f>
        <v/>
      </c>
      <c r="P389" s="1" t="str">
        <f>IF(J389="","","toneladas/ano")</f>
        <v/>
      </c>
      <c r="Q389" s="1" t="str" cm="1">
        <f t="array" ref="Q389">IF(ISBLANK(INDEX('Infraestruturas Tratamento'!$F$70:$M$79,INT((ROWS($A$1:A48)-1)/8)+1,MOD(ROWS($A$1:A48)-1,8)+1)),"",INDEX('Infraestruturas Tratamento'!$F$70:$M$79,INT((ROWS($A$1:A48)-1)/8)+1,MOD(ROWS($A$1:A48)-1,8)+1))</f>
        <v/>
      </c>
      <c r="R389" s="24" t="str">
        <f>IF(OR('Infraestruturas Tratamento'!$C$81="",'Infraestruturas Tratamento'!$C$81="(máximo 300 carateres)",J389=""),"",'Infraestruturas Tratamento'!$C$81)</f>
        <v/>
      </c>
      <c r="S389" s="1"/>
    </row>
    <row r="390" spans="1:19">
      <c r="A390" s="24" t="str">
        <f>IF(I390="","",IF(OR('Identificação da EG'!$B$7=0,'Identificação da EG'!$B$7=""),"",Capa!$C$10))</f>
        <v/>
      </c>
      <c r="B390" s="24" t="str">
        <f>IF(I390="","",IF(OR('Identificação da EG'!$B$7=0,'Identificação da EG'!$B$7=""),"",'Identificação da EG'!$B$7))</f>
        <v/>
      </c>
      <c r="C390" s="24" t="str">
        <f>IF(I390="","",IF(B390="","",VLOOKUP(B390,Auxiliar!$DK$23:$DL$45,2,0)))</f>
        <v/>
      </c>
      <c r="D390" s="24" t="str">
        <f>IF(I390="","",IF(OR('Identificação da EG'!$B$7=0,'Identificação da EG'!$B$7=""),"","Portugal"))</f>
        <v/>
      </c>
      <c r="E390" s="24" t="str">
        <f>IF(I390="","",'Identificação da EG'!$C$7)</f>
        <v/>
      </c>
      <c r="F390" s="24" t="str">
        <f>IF(I390="","",'Identificação da EG'!$E$7)</f>
        <v/>
      </c>
      <c r="G390" s="24" t="str">
        <f t="shared" si="6"/>
        <v/>
      </c>
      <c r="H390" s="24" t="str">
        <f>IF(I390="","",'Identificação da EG'!$D$7)</f>
        <v/>
      </c>
      <c r="I390" s="1" t="str">
        <f>IF(J390="","",'Infraestruturas Tratamento'!$B$62)</f>
        <v/>
      </c>
      <c r="J390" s="24" t="str">
        <v/>
      </c>
      <c r="K390" s="24" t="str">
        <v/>
      </c>
      <c r="L390" s="24" t="str">
        <v/>
      </c>
      <c r="M390" s="24" t="str">
        <v/>
      </c>
      <c r="N390" s="1"/>
      <c r="O390" s="1" t="str">
        <f>IF(J390="","","Capacidade")</f>
        <v/>
      </c>
      <c r="P390" s="1" t="str">
        <f>IF(J390="","","toneladas/hora")</f>
        <v/>
      </c>
      <c r="Q390" s="1" t="str" cm="1">
        <f t="array" ref="Q390">IF(ISBLANK(INDEX('Infraestruturas Tratamento'!$F$70:$M$79,INT((ROWS($A$1:A49)-1)/8)+1,MOD(ROWS($A$1:A49)-1,8)+1)),"",INDEX('Infraestruturas Tratamento'!$F$70:$M$79,INT((ROWS($A$1:A49)-1)/8)+1,MOD(ROWS($A$1:A49)-1,8)+1))</f>
        <v/>
      </c>
      <c r="R390" s="24" t="str">
        <f>IF(OR('Infraestruturas Tratamento'!$C$81="",'Infraestruturas Tratamento'!$C$81="(máximo 300 carateres)",J390=""),"",'Infraestruturas Tratamento'!$C$81)</f>
        <v/>
      </c>
      <c r="S390" s="1"/>
    </row>
    <row r="391" spans="1:19">
      <c r="A391" s="24" t="str">
        <f>IF(I391="","",IF(OR('Identificação da EG'!$B$7=0,'Identificação da EG'!$B$7=""),"",Capa!$C$10))</f>
        <v/>
      </c>
      <c r="B391" s="24" t="str">
        <f>IF(I391="","",IF(OR('Identificação da EG'!$B$7=0,'Identificação da EG'!$B$7=""),"",'Identificação da EG'!$B$7))</f>
        <v/>
      </c>
      <c r="C391" s="24" t="str">
        <f>IF(I391="","",IF(B391="","",VLOOKUP(B391,Auxiliar!$DK$23:$DL$45,2,0)))</f>
        <v/>
      </c>
      <c r="D391" s="24" t="str">
        <f>IF(I391="","",IF(OR('Identificação da EG'!$B$7=0,'Identificação da EG'!$B$7=""),"","Portugal"))</f>
        <v/>
      </c>
      <c r="E391" s="24" t="str">
        <f>IF(I391="","",'Identificação da EG'!$C$7)</f>
        <v/>
      </c>
      <c r="F391" s="24" t="str">
        <f>IF(I391="","",'Identificação da EG'!$E$7)</f>
        <v/>
      </c>
      <c r="G391" s="24" t="str">
        <f t="shared" si="6"/>
        <v/>
      </c>
      <c r="H391" s="24" t="str">
        <f>IF(I391="","",'Identificação da EG'!$D$7)</f>
        <v/>
      </c>
      <c r="I391" s="1" t="str">
        <f>IF(J391="","",'Infraestruturas Tratamento'!$B$62)</f>
        <v/>
      </c>
      <c r="J391" s="24" t="str">
        <v/>
      </c>
      <c r="K391" s="24" t="str">
        <v/>
      </c>
      <c r="L391" s="24" t="str">
        <v/>
      </c>
      <c r="M391" s="24" t="str">
        <v/>
      </c>
      <c r="N391" s="1"/>
      <c r="O391" s="1" t="str">
        <f>IF(J391="","","Horas de trabalho")</f>
        <v/>
      </c>
      <c r="P391" s="1" t="str">
        <f>IF(J391="","","horas/turno")</f>
        <v/>
      </c>
      <c r="Q391" s="1" t="str" cm="1">
        <f t="array" ref="Q391">IF(ISBLANK(INDEX('Infraestruturas Tratamento'!$F$70:$M$79,INT((ROWS($A$1:A50)-1)/8)+1,MOD(ROWS($A$1:A50)-1,8)+1)),"",INDEX('Infraestruturas Tratamento'!$F$70:$M$79,INT((ROWS($A$1:A50)-1)/8)+1,MOD(ROWS($A$1:A50)-1,8)+1))</f>
        <v/>
      </c>
      <c r="R391" s="24" t="str">
        <f>IF(OR('Infraestruturas Tratamento'!$C$81="",'Infraestruturas Tratamento'!$C$81="(máximo 300 carateres)",J391=""),"",'Infraestruturas Tratamento'!$C$81)</f>
        <v/>
      </c>
      <c r="S391" s="1"/>
    </row>
    <row r="392" spans="1:19">
      <c r="A392" s="24" t="str">
        <f>IF(I392="","",IF(OR('Identificação da EG'!$B$7=0,'Identificação da EG'!$B$7=""),"",Capa!$C$10))</f>
        <v/>
      </c>
      <c r="B392" s="24" t="str">
        <f>IF(I392="","",IF(OR('Identificação da EG'!$B$7=0,'Identificação da EG'!$B$7=""),"",'Identificação da EG'!$B$7))</f>
        <v/>
      </c>
      <c r="C392" s="24" t="str">
        <f>IF(I392="","",IF(B392="","",VLOOKUP(B392,Auxiliar!$DK$23:$DL$45,2,0)))</f>
        <v/>
      </c>
      <c r="D392" s="24" t="str">
        <f>IF(I392="","",IF(OR('Identificação da EG'!$B$7=0,'Identificação da EG'!$B$7=""),"","Portugal"))</f>
        <v/>
      </c>
      <c r="E392" s="24" t="str">
        <f>IF(I392="","",'Identificação da EG'!$C$7)</f>
        <v/>
      </c>
      <c r="F392" s="24" t="str">
        <f>IF(I392="","",'Identificação da EG'!$E$7)</f>
        <v/>
      </c>
      <c r="G392" s="24" t="str">
        <f t="shared" si="6"/>
        <v/>
      </c>
      <c r="H392" s="24" t="str">
        <f>IF(I392="","",'Identificação da EG'!$D$7)</f>
        <v/>
      </c>
      <c r="I392" s="1" t="str">
        <f>IF(J392="","",'Infraestruturas Tratamento'!$B$62)</f>
        <v/>
      </c>
      <c r="J392" s="24" t="str">
        <v/>
      </c>
      <c r="K392" s="24" t="str">
        <v/>
      </c>
      <c r="L392" s="24" t="str">
        <v/>
      </c>
      <c r="M392" s="24" t="str">
        <v/>
      </c>
      <c r="N392" s="1"/>
      <c r="O392" s="1" t="str">
        <f>IF(J392="","","Nº turnos (máximo)")</f>
        <v/>
      </c>
      <c r="P392" s="1" t="str">
        <f>IF(J392="","","turnos/dia")</f>
        <v/>
      </c>
      <c r="Q392" s="1" t="str" cm="1">
        <f t="array" ref="Q392">IF(ISBLANK(INDEX('Infraestruturas Tratamento'!$F$70:$M$79,INT((ROWS($A$1:A51)-1)/8)+1,MOD(ROWS($A$1:A51)-1,8)+1)),"",INDEX('Infraestruturas Tratamento'!$F$70:$M$79,INT((ROWS($A$1:A51)-1)/8)+1,MOD(ROWS($A$1:A51)-1,8)+1))</f>
        <v/>
      </c>
      <c r="R392" s="24" t="str">
        <f>IF(OR('Infraestruturas Tratamento'!$C$81="",'Infraestruturas Tratamento'!$C$81="(máximo 300 carateres)",J392=""),"",'Infraestruturas Tratamento'!$C$81)</f>
        <v/>
      </c>
      <c r="S392" s="1"/>
    </row>
    <row r="393" spans="1:19">
      <c r="A393" s="24" t="str">
        <f>IF(I393="","",IF(OR('Identificação da EG'!$B$7=0,'Identificação da EG'!$B$7=""),"",Capa!$C$10))</f>
        <v/>
      </c>
      <c r="B393" s="24" t="str">
        <f>IF(I393="","",IF(OR('Identificação da EG'!$B$7=0,'Identificação da EG'!$B$7=""),"",'Identificação da EG'!$B$7))</f>
        <v/>
      </c>
      <c r="C393" s="24" t="str">
        <f>IF(I393="","",IF(B393="","",VLOOKUP(B393,Auxiliar!$DK$23:$DL$45,2,0)))</f>
        <v/>
      </c>
      <c r="D393" s="24" t="str">
        <f>IF(I393="","",IF(OR('Identificação da EG'!$B$7=0,'Identificação da EG'!$B$7=""),"","Portugal"))</f>
        <v/>
      </c>
      <c r="E393" s="24" t="str">
        <f>IF(I393="","",'Identificação da EG'!$C$7)</f>
        <v/>
      </c>
      <c r="F393" s="24" t="str">
        <f>IF(I393="","",'Identificação da EG'!$E$7)</f>
        <v/>
      </c>
      <c r="G393" s="24" t="str">
        <f t="shared" si="6"/>
        <v/>
      </c>
      <c r="H393" s="24" t="str">
        <f>IF(I393="","",'Identificação da EG'!$D$7)</f>
        <v/>
      </c>
      <c r="I393" s="1" t="str">
        <f>IF(J393="","",'Infraestruturas Tratamento'!$B$62)</f>
        <v/>
      </c>
      <c r="J393" s="24" t="str">
        <v/>
      </c>
      <c r="K393" s="24" t="str">
        <v/>
      </c>
      <c r="L393" s="24" t="str">
        <v/>
      </c>
      <c r="M393" s="24" t="str">
        <v/>
      </c>
      <c r="N393" s="1"/>
      <c r="O393" s="1" t="str">
        <f>IF(J393="","","Nº turnos (efetivo)")</f>
        <v/>
      </c>
      <c r="P393" s="1" t="str">
        <f>IF(J393="","","turnos/dia")</f>
        <v/>
      </c>
      <c r="Q393" s="1" t="str" cm="1">
        <f t="array" ref="Q393">IF(ISBLANK(INDEX('Infraestruturas Tratamento'!$F$70:$M$79,INT((ROWS($A$1:A52)-1)/8)+1,MOD(ROWS($A$1:A52)-1,8)+1)),"",INDEX('Infraestruturas Tratamento'!$F$70:$M$79,INT((ROWS($A$1:A52)-1)/8)+1,MOD(ROWS($A$1:A52)-1,8)+1))</f>
        <v/>
      </c>
      <c r="R393" s="24" t="str">
        <f>IF(OR('Infraestruturas Tratamento'!$C$81="",'Infraestruturas Tratamento'!$C$81="(máximo 300 carateres)",J393=""),"",'Infraestruturas Tratamento'!$C$81)</f>
        <v/>
      </c>
      <c r="S393" s="1"/>
    </row>
    <row r="394" spans="1:19">
      <c r="A394" s="24" t="str">
        <f>IF(I394="","",IF(OR('Identificação da EG'!$B$7=0,'Identificação da EG'!$B$7=""),"",Capa!$C$10))</f>
        <v/>
      </c>
      <c r="B394" s="24" t="str">
        <f>IF(I394="","",IF(OR('Identificação da EG'!$B$7=0,'Identificação da EG'!$B$7=""),"",'Identificação da EG'!$B$7))</f>
        <v/>
      </c>
      <c r="C394" s="24" t="str">
        <f>IF(I394="","",IF(B394="","",VLOOKUP(B394,Auxiliar!$DK$23:$DL$45,2,0)))</f>
        <v/>
      </c>
      <c r="D394" s="24" t="str">
        <f>IF(I394="","",IF(OR('Identificação da EG'!$B$7=0,'Identificação da EG'!$B$7=""),"","Portugal"))</f>
        <v/>
      </c>
      <c r="E394" s="24" t="str">
        <f>IF(I394="","",'Identificação da EG'!$C$7)</f>
        <v/>
      </c>
      <c r="F394" s="24" t="str">
        <f>IF(I394="","",'Identificação da EG'!$E$7)</f>
        <v/>
      </c>
      <c r="G394" s="24" t="str">
        <f t="shared" si="6"/>
        <v/>
      </c>
      <c r="H394" s="24" t="str">
        <f>IF(I394="","",'Identificação da EG'!$D$7)</f>
        <v/>
      </c>
      <c r="I394" s="1" t="str">
        <f>IF(J394="","",'Infraestruturas Tratamento'!$B$62)</f>
        <v/>
      </c>
      <c r="J394" s="24" t="str">
        <v/>
      </c>
      <c r="K394" s="24" t="str">
        <v/>
      </c>
      <c r="L394" s="24" t="str">
        <v/>
      </c>
      <c r="M394" s="24" t="str">
        <v/>
      </c>
      <c r="N394" s="1"/>
      <c r="O394" s="1" t="str">
        <f>IF(J394="","","Nº dias de trabalho (máximo)")</f>
        <v/>
      </c>
      <c r="P394" s="1" t="str">
        <f>IF(J394="","","dias/ano")</f>
        <v/>
      </c>
      <c r="Q394" s="1" t="str" cm="1">
        <f t="array" ref="Q394">IF(ISBLANK(INDEX('Infraestruturas Tratamento'!$F$70:$M$79,INT((ROWS($A$1:A53)-1)/8)+1,MOD(ROWS($A$1:A53)-1,8)+1)),"",INDEX('Infraestruturas Tratamento'!$F$70:$M$79,INT((ROWS($A$1:A53)-1)/8)+1,MOD(ROWS($A$1:A53)-1,8)+1))</f>
        <v/>
      </c>
      <c r="R394" s="24" t="str">
        <f>IF(OR('Infraestruturas Tratamento'!$C$81="",'Infraestruturas Tratamento'!$C$81="(máximo 300 carateres)",J394=""),"",'Infraestruturas Tratamento'!$C$81)</f>
        <v/>
      </c>
      <c r="S394" s="1"/>
    </row>
    <row r="395" spans="1:19">
      <c r="A395" s="24" t="str">
        <f>IF(I395="","",IF(OR('Identificação da EG'!$B$7=0,'Identificação da EG'!$B$7=""),"",Capa!$C$10))</f>
        <v/>
      </c>
      <c r="B395" s="24" t="str">
        <f>IF(I395="","",IF(OR('Identificação da EG'!$B$7=0,'Identificação da EG'!$B$7=""),"",'Identificação da EG'!$B$7))</f>
        <v/>
      </c>
      <c r="C395" s="24" t="str">
        <f>IF(I395="","",IF(B395="","",VLOOKUP(B395,Auxiliar!$DK$23:$DL$45,2,0)))</f>
        <v/>
      </c>
      <c r="D395" s="24" t="str">
        <f>IF(I395="","",IF(OR('Identificação da EG'!$B$7=0,'Identificação da EG'!$B$7=""),"","Portugal"))</f>
        <v/>
      </c>
      <c r="E395" s="24" t="str">
        <f>IF(I395="","",'Identificação da EG'!$C$7)</f>
        <v/>
      </c>
      <c r="F395" s="24" t="str">
        <f>IF(I395="","",'Identificação da EG'!$E$7)</f>
        <v/>
      </c>
      <c r="G395" s="24" t="str">
        <f t="shared" si="6"/>
        <v/>
      </c>
      <c r="H395" s="24" t="str">
        <f>IF(I395="","",'Identificação da EG'!$D$7)</f>
        <v/>
      </c>
      <c r="I395" s="1" t="str">
        <f>IF(J395="","",'Infraestruturas Tratamento'!$B$62)</f>
        <v/>
      </c>
      <c r="J395" s="24" t="str">
        <v/>
      </c>
      <c r="K395" s="24" t="str">
        <v/>
      </c>
      <c r="L395" s="24" t="str">
        <v/>
      </c>
      <c r="M395" s="24" t="str">
        <v/>
      </c>
      <c r="N395" s="1"/>
      <c r="O395" s="1" t="str">
        <f>IF(J395="","","Nº dias de trabalho (efetivo)")</f>
        <v/>
      </c>
      <c r="P395" s="1" t="str">
        <f>IF(J395="","","dias/ano")</f>
        <v/>
      </c>
      <c r="Q395" s="1" t="str" cm="1">
        <f t="array" ref="Q395">IF(ISBLANK(INDEX('Infraestruturas Tratamento'!$F$70:$M$79,INT((ROWS($A$1:A54)-1)/8)+1,MOD(ROWS($A$1:A54)-1,8)+1)),"",INDEX('Infraestruturas Tratamento'!$F$70:$M$79,INT((ROWS($A$1:A54)-1)/8)+1,MOD(ROWS($A$1:A54)-1,8)+1))</f>
        <v/>
      </c>
      <c r="R395" s="24" t="str">
        <f>IF(OR('Infraestruturas Tratamento'!$C$81="",'Infraestruturas Tratamento'!$C$81="(máximo 300 carateres)",J395=""),"",'Infraestruturas Tratamento'!$C$81)</f>
        <v/>
      </c>
      <c r="S395" s="1"/>
    </row>
    <row r="396" spans="1:19">
      <c r="A396" s="24" t="str">
        <f>IF(I396="","",IF(OR('Identificação da EG'!$B$7=0,'Identificação da EG'!$B$7=""),"",Capa!$C$10))</f>
        <v/>
      </c>
      <c r="B396" s="24" t="str">
        <f>IF(I396="","",IF(OR('Identificação da EG'!$B$7=0,'Identificação da EG'!$B$7=""),"",'Identificação da EG'!$B$7))</f>
        <v/>
      </c>
      <c r="C396" s="24" t="str">
        <f>IF(I396="","",IF(B396="","",VLOOKUP(B396,Auxiliar!$DK$23:$DL$45,2,0)))</f>
        <v/>
      </c>
      <c r="D396" s="24" t="str">
        <f>IF(I396="","",IF(OR('Identificação da EG'!$B$7=0,'Identificação da EG'!$B$7=""),"","Portugal"))</f>
        <v/>
      </c>
      <c r="E396" s="24" t="str">
        <f>IF(I396="","",'Identificação da EG'!$C$7)</f>
        <v/>
      </c>
      <c r="F396" s="24" t="str">
        <f>IF(I396="","",'Identificação da EG'!$E$7)</f>
        <v/>
      </c>
      <c r="G396" s="24" t="str">
        <f t="shared" si="6"/>
        <v/>
      </c>
      <c r="H396" s="24" t="str">
        <f>IF(I396="","",'Identificação da EG'!$D$7)</f>
        <v/>
      </c>
      <c r="I396" s="1" t="str">
        <f>IF(J396="","",'Infraestruturas Tratamento'!$B$62)</f>
        <v/>
      </c>
      <c r="J396" s="24" t="str">
        <v/>
      </c>
      <c r="K396" s="24" t="str">
        <v/>
      </c>
      <c r="L396" s="24" t="str">
        <v/>
      </c>
      <c r="M396" s="24" t="str">
        <v/>
      </c>
      <c r="N396" s="1"/>
      <c r="O396" s="1" t="str">
        <f>IF(J396="","","Capacidade instalação (máximo)")</f>
        <v/>
      </c>
      <c r="P396" s="1" t="str">
        <f>IF(J396="","","toneladas/ano")</f>
        <v/>
      </c>
      <c r="Q396" s="1" t="str" cm="1">
        <f t="array" ref="Q396">IF(ISBLANK(INDEX('Infraestruturas Tratamento'!$F$70:$M$79,INT((ROWS($A$1:A55)-1)/8)+1,MOD(ROWS($A$1:A55)-1,8)+1)),"",INDEX('Infraestruturas Tratamento'!$F$70:$M$79,INT((ROWS($A$1:A55)-1)/8)+1,MOD(ROWS($A$1:A55)-1,8)+1))</f>
        <v/>
      </c>
      <c r="R396" s="24" t="str">
        <f>IF(OR('Infraestruturas Tratamento'!$C$81="",'Infraestruturas Tratamento'!$C$81="(máximo 300 carateres)",J396=""),"",'Infraestruturas Tratamento'!$C$81)</f>
        <v/>
      </c>
      <c r="S396" s="1"/>
    </row>
    <row r="397" spans="1:19">
      <c r="A397" s="24" t="str">
        <f>IF(I397="","",IF(OR('Identificação da EG'!$B$7=0,'Identificação da EG'!$B$7=""),"",Capa!$C$10))</f>
        <v/>
      </c>
      <c r="B397" s="24" t="str">
        <f>IF(I397="","",IF(OR('Identificação da EG'!$B$7=0,'Identificação da EG'!$B$7=""),"",'Identificação da EG'!$B$7))</f>
        <v/>
      </c>
      <c r="C397" s="24" t="str">
        <f>IF(I397="","",IF(B397="","",VLOOKUP(B397,Auxiliar!$DK$23:$DL$45,2,0)))</f>
        <v/>
      </c>
      <c r="D397" s="24" t="str">
        <f>IF(I397="","",IF(OR('Identificação da EG'!$B$7=0,'Identificação da EG'!$B$7=""),"","Portugal"))</f>
        <v/>
      </c>
      <c r="E397" s="24" t="str">
        <f>IF(I397="","",'Identificação da EG'!$C$7)</f>
        <v/>
      </c>
      <c r="F397" s="24" t="str">
        <f>IF(I397="","",'Identificação da EG'!$E$7)</f>
        <v/>
      </c>
      <c r="G397" s="24" t="str">
        <f t="shared" si="6"/>
        <v/>
      </c>
      <c r="H397" s="24" t="str">
        <f>IF(I397="","",'Identificação da EG'!$D$7)</f>
        <v/>
      </c>
      <c r="I397" s="1" t="str">
        <f>IF(J397="","",'Infraestruturas Tratamento'!$B$62)</f>
        <v/>
      </c>
      <c r="J397" s="24" t="str">
        <v/>
      </c>
      <c r="K397" s="24" t="str">
        <v/>
      </c>
      <c r="L397" s="24" t="str">
        <v/>
      </c>
      <c r="M397" s="24" t="str">
        <v/>
      </c>
      <c r="N397" s="1"/>
      <c r="O397" s="1" t="str">
        <f>IF(J397="","","Capacidade instalação (efetivo)")</f>
        <v/>
      </c>
      <c r="P397" s="1" t="str">
        <f>IF(J397="","","toneladas/ano")</f>
        <v/>
      </c>
      <c r="Q397" s="1" t="str" cm="1">
        <f t="array" ref="Q397">IF(ISBLANK(INDEX('Infraestruturas Tratamento'!$F$70:$M$79,INT((ROWS($A$1:A56)-1)/8)+1,MOD(ROWS($A$1:A56)-1,8)+1)),"",INDEX('Infraestruturas Tratamento'!$F$70:$M$79,INT((ROWS($A$1:A56)-1)/8)+1,MOD(ROWS($A$1:A56)-1,8)+1))</f>
        <v/>
      </c>
      <c r="R397" s="24" t="str">
        <f>IF(OR('Infraestruturas Tratamento'!$C$81="",'Infraestruturas Tratamento'!$C$81="(máximo 300 carateres)",J397=""),"",'Infraestruturas Tratamento'!$C$81)</f>
        <v/>
      </c>
      <c r="S397" s="1"/>
    </row>
    <row r="398" spans="1:19">
      <c r="A398" s="24" t="str">
        <f>IF(I398="","",IF(OR('Identificação da EG'!$B$7=0,'Identificação da EG'!$B$7=""),"",Capa!$C$10))</f>
        <v/>
      </c>
      <c r="B398" s="24" t="str">
        <f>IF(I398="","",IF(OR('Identificação da EG'!$B$7=0,'Identificação da EG'!$B$7=""),"",'Identificação da EG'!$B$7))</f>
        <v/>
      </c>
      <c r="C398" s="24" t="str">
        <f>IF(I398="","",IF(B398="","",VLOOKUP(B398,Auxiliar!$DK$23:$DL$45,2,0)))</f>
        <v/>
      </c>
      <c r="D398" s="24" t="str">
        <f>IF(I398="","",IF(OR('Identificação da EG'!$B$7=0,'Identificação da EG'!$B$7=""),"","Portugal"))</f>
        <v/>
      </c>
      <c r="E398" s="24" t="str">
        <f>IF(I398="","",'Identificação da EG'!$C$7)</f>
        <v/>
      </c>
      <c r="F398" s="24" t="str">
        <f>IF(I398="","",'Identificação da EG'!$E$7)</f>
        <v/>
      </c>
      <c r="G398" s="24" t="str">
        <f t="shared" si="6"/>
        <v/>
      </c>
      <c r="H398" s="24" t="str">
        <f>IF(I398="","",'Identificação da EG'!$D$7)</f>
        <v/>
      </c>
      <c r="I398" s="1" t="str">
        <f>IF(J398="","",'Infraestruturas Tratamento'!$B$62)</f>
        <v/>
      </c>
      <c r="J398" s="24" t="str">
        <v/>
      </c>
      <c r="K398" s="24" t="str">
        <v/>
      </c>
      <c r="L398" s="24" t="str">
        <v/>
      </c>
      <c r="M398" s="24" t="str">
        <v/>
      </c>
      <c r="N398" s="1"/>
      <c r="O398" s="1" t="str">
        <f>IF(J398="","","Capacidade")</f>
        <v/>
      </c>
      <c r="P398" s="1" t="str">
        <f>IF(J398="","","toneladas/hora")</f>
        <v/>
      </c>
      <c r="Q398" s="1" t="str" cm="1">
        <f t="array" ref="Q398">IF(ISBLANK(INDEX('Infraestruturas Tratamento'!$F$70:$M$79,INT((ROWS($A$1:A57)-1)/8)+1,MOD(ROWS($A$1:A57)-1,8)+1)),"",INDEX('Infraestruturas Tratamento'!$F$70:$M$79,INT((ROWS($A$1:A57)-1)/8)+1,MOD(ROWS($A$1:A57)-1,8)+1))</f>
        <v/>
      </c>
      <c r="R398" s="24" t="str">
        <f>IF(OR('Infraestruturas Tratamento'!$C$81="",'Infraestruturas Tratamento'!$C$81="(máximo 300 carateres)",J398=""),"",'Infraestruturas Tratamento'!$C$81)</f>
        <v/>
      </c>
      <c r="S398" s="1"/>
    </row>
    <row r="399" spans="1:19">
      <c r="A399" s="24" t="str">
        <f>IF(I399="","",IF(OR('Identificação da EG'!$B$7=0,'Identificação da EG'!$B$7=""),"",Capa!$C$10))</f>
        <v/>
      </c>
      <c r="B399" s="24" t="str">
        <f>IF(I399="","",IF(OR('Identificação da EG'!$B$7=0,'Identificação da EG'!$B$7=""),"",'Identificação da EG'!$B$7))</f>
        <v/>
      </c>
      <c r="C399" s="24" t="str">
        <f>IF(I399="","",IF(B399="","",VLOOKUP(B399,Auxiliar!$DK$23:$DL$45,2,0)))</f>
        <v/>
      </c>
      <c r="D399" s="24" t="str">
        <f>IF(I399="","",IF(OR('Identificação da EG'!$B$7=0,'Identificação da EG'!$B$7=""),"","Portugal"))</f>
        <v/>
      </c>
      <c r="E399" s="24" t="str">
        <f>IF(I399="","",'Identificação da EG'!$C$7)</f>
        <v/>
      </c>
      <c r="F399" s="24" t="str">
        <f>IF(I399="","",'Identificação da EG'!$E$7)</f>
        <v/>
      </c>
      <c r="G399" s="24" t="str">
        <f t="shared" si="6"/>
        <v/>
      </c>
      <c r="H399" s="24" t="str">
        <f>IF(I399="","",'Identificação da EG'!$D$7)</f>
        <v/>
      </c>
      <c r="I399" s="1" t="str">
        <f>IF(J399="","",'Infraestruturas Tratamento'!$B$62)</f>
        <v/>
      </c>
      <c r="J399" s="24" t="str">
        <v/>
      </c>
      <c r="K399" s="24" t="str">
        <v/>
      </c>
      <c r="L399" s="24" t="str">
        <v/>
      </c>
      <c r="M399" s="24" t="str">
        <v/>
      </c>
      <c r="N399" s="1"/>
      <c r="O399" s="1" t="str">
        <f>IF(J399="","","Horas de trabalho")</f>
        <v/>
      </c>
      <c r="P399" s="1" t="str">
        <f>IF(J399="","","horas/turno")</f>
        <v/>
      </c>
      <c r="Q399" s="1" t="str" cm="1">
        <f t="array" ref="Q399">IF(ISBLANK(INDEX('Infraestruturas Tratamento'!$F$70:$M$79,INT((ROWS($A$1:A58)-1)/8)+1,MOD(ROWS($A$1:A58)-1,8)+1)),"",INDEX('Infraestruturas Tratamento'!$F$70:$M$79,INT((ROWS($A$1:A58)-1)/8)+1,MOD(ROWS($A$1:A58)-1,8)+1))</f>
        <v/>
      </c>
      <c r="R399" s="24" t="str">
        <f>IF(OR('Infraestruturas Tratamento'!$C$81="",'Infraestruturas Tratamento'!$C$81="(máximo 300 carateres)",J399=""),"",'Infraestruturas Tratamento'!$C$81)</f>
        <v/>
      </c>
      <c r="S399" s="1"/>
    </row>
    <row r="400" spans="1:19">
      <c r="A400" s="24" t="str">
        <f>IF(I400="","",IF(OR('Identificação da EG'!$B$7=0,'Identificação da EG'!$B$7=""),"",Capa!$C$10))</f>
        <v/>
      </c>
      <c r="B400" s="24" t="str">
        <f>IF(I400="","",IF(OR('Identificação da EG'!$B$7=0,'Identificação da EG'!$B$7=""),"",'Identificação da EG'!$B$7))</f>
        <v/>
      </c>
      <c r="C400" s="24" t="str">
        <f>IF(I400="","",IF(B400="","",VLOOKUP(B400,Auxiliar!$DK$23:$DL$45,2,0)))</f>
        <v/>
      </c>
      <c r="D400" s="24" t="str">
        <f>IF(I400="","",IF(OR('Identificação da EG'!$B$7=0,'Identificação da EG'!$B$7=""),"","Portugal"))</f>
        <v/>
      </c>
      <c r="E400" s="24" t="str">
        <f>IF(I400="","",'Identificação da EG'!$C$7)</f>
        <v/>
      </c>
      <c r="F400" s="24" t="str">
        <f>IF(I400="","",'Identificação da EG'!$E$7)</f>
        <v/>
      </c>
      <c r="G400" s="24" t="str">
        <f t="shared" si="6"/>
        <v/>
      </c>
      <c r="H400" s="24" t="str">
        <f>IF(I400="","",'Identificação da EG'!$D$7)</f>
        <v/>
      </c>
      <c r="I400" s="1" t="str">
        <f>IF(J400="","",'Infraestruturas Tratamento'!$B$62)</f>
        <v/>
      </c>
      <c r="J400" s="24" t="str">
        <v/>
      </c>
      <c r="K400" s="24" t="str">
        <v/>
      </c>
      <c r="L400" s="24" t="str">
        <v/>
      </c>
      <c r="M400" s="24" t="str">
        <v/>
      </c>
      <c r="N400" s="1"/>
      <c r="O400" s="1" t="str">
        <f>IF(J400="","","Nº turnos (máximo)")</f>
        <v/>
      </c>
      <c r="P400" s="1" t="str">
        <f>IF(J400="","","turnos/dia")</f>
        <v/>
      </c>
      <c r="Q400" s="1" t="str" cm="1">
        <f t="array" ref="Q400">IF(ISBLANK(INDEX('Infraestruturas Tratamento'!$F$70:$M$79,INT((ROWS($A$1:A59)-1)/8)+1,MOD(ROWS($A$1:A59)-1,8)+1)),"",INDEX('Infraestruturas Tratamento'!$F$70:$M$79,INT((ROWS($A$1:A59)-1)/8)+1,MOD(ROWS($A$1:A59)-1,8)+1))</f>
        <v/>
      </c>
      <c r="R400" s="24" t="str">
        <f>IF(OR('Infraestruturas Tratamento'!$C$81="",'Infraestruturas Tratamento'!$C$81="(máximo 300 carateres)",J400=""),"",'Infraestruturas Tratamento'!$C$81)</f>
        <v/>
      </c>
      <c r="S400" s="1"/>
    </row>
    <row r="401" spans="1:19">
      <c r="A401" s="24" t="str">
        <f>IF(I401="","",IF(OR('Identificação da EG'!$B$7=0,'Identificação da EG'!$B$7=""),"",Capa!$C$10))</f>
        <v/>
      </c>
      <c r="B401" s="24" t="str">
        <f>IF(I401="","",IF(OR('Identificação da EG'!$B$7=0,'Identificação da EG'!$B$7=""),"",'Identificação da EG'!$B$7))</f>
        <v/>
      </c>
      <c r="C401" s="24" t="str">
        <f>IF(I401="","",IF(B401="","",VLOOKUP(B401,Auxiliar!$DK$23:$DL$45,2,0)))</f>
        <v/>
      </c>
      <c r="D401" s="24" t="str">
        <f>IF(I401="","",IF(OR('Identificação da EG'!$B$7=0,'Identificação da EG'!$B$7=""),"","Portugal"))</f>
        <v/>
      </c>
      <c r="E401" s="24" t="str">
        <f>IF(I401="","",'Identificação da EG'!$C$7)</f>
        <v/>
      </c>
      <c r="F401" s="24" t="str">
        <f>IF(I401="","",'Identificação da EG'!$E$7)</f>
        <v/>
      </c>
      <c r="G401" s="24" t="str">
        <f t="shared" si="6"/>
        <v/>
      </c>
      <c r="H401" s="24" t="str">
        <f>IF(I401="","",'Identificação da EG'!$D$7)</f>
        <v/>
      </c>
      <c r="I401" s="1" t="str">
        <f>IF(J401="","",'Infraestruturas Tratamento'!$B$62)</f>
        <v/>
      </c>
      <c r="J401" s="24" t="str">
        <v/>
      </c>
      <c r="K401" s="24" t="str">
        <v/>
      </c>
      <c r="L401" s="24" t="str">
        <v/>
      </c>
      <c r="M401" s="24" t="str">
        <v/>
      </c>
      <c r="N401" s="1"/>
      <c r="O401" s="1" t="str">
        <f>IF(J401="","","Nº turnos (efetivo)")</f>
        <v/>
      </c>
      <c r="P401" s="1" t="str">
        <f>IF(J401="","","turnos/dia")</f>
        <v/>
      </c>
      <c r="Q401" s="1" t="str" cm="1">
        <f t="array" ref="Q401">IF(ISBLANK(INDEX('Infraestruturas Tratamento'!$F$70:$M$79,INT((ROWS($A$1:A60)-1)/8)+1,MOD(ROWS($A$1:A60)-1,8)+1)),"",INDEX('Infraestruturas Tratamento'!$F$70:$M$79,INT((ROWS($A$1:A60)-1)/8)+1,MOD(ROWS($A$1:A60)-1,8)+1))</f>
        <v/>
      </c>
      <c r="R401" s="24" t="str">
        <f>IF(OR('Infraestruturas Tratamento'!$C$81="",'Infraestruturas Tratamento'!$C$81="(máximo 300 carateres)",J401=""),"",'Infraestruturas Tratamento'!$C$81)</f>
        <v/>
      </c>
      <c r="S401" s="1"/>
    </row>
    <row r="402" spans="1:19">
      <c r="A402" s="24" t="str">
        <f>IF(I402="","",IF(OR('Identificação da EG'!$B$7=0,'Identificação da EG'!$B$7=""),"",Capa!$C$10))</f>
        <v/>
      </c>
      <c r="B402" s="24" t="str">
        <f>IF(I402="","",IF(OR('Identificação da EG'!$B$7=0,'Identificação da EG'!$B$7=""),"",'Identificação da EG'!$B$7))</f>
        <v/>
      </c>
      <c r="C402" s="24" t="str">
        <f>IF(I402="","",IF(B402="","",VLOOKUP(B402,Auxiliar!$DK$23:$DL$45,2,0)))</f>
        <v/>
      </c>
      <c r="D402" s="24" t="str">
        <f>IF(I402="","",IF(OR('Identificação da EG'!$B$7=0,'Identificação da EG'!$B$7=""),"","Portugal"))</f>
        <v/>
      </c>
      <c r="E402" s="24" t="str">
        <f>IF(I402="","",'Identificação da EG'!$C$7)</f>
        <v/>
      </c>
      <c r="F402" s="24" t="str">
        <f>IF(I402="","",'Identificação da EG'!$E$7)</f>
        <v/>
      </c>
      <c r="G402" s="24" t="str">
        <f t="shared" si="6"/>
        <v/>
      </c>
      <c r="H402" s="24" t="str">
        <f>IF(I402="","",'Identificação da EG'!$D$7)</f>
        <v/>
      </c>
      <c r="I402" s="1" t="str">
        <f>IF(J402="","",'Infraestruturas Tratamento'!$B$62)</f>
        <v/>
      </c>
      <c r="J402" s="24" t="str">
        <v/>
      </c>
      <c r="K402" s="24" t="str">
        <v/>
      </c>
      <c r="L402" s="24" t="str">
        <v/>
      </c>
      <c r="M402" s="24" t="str">
        <v/>
      </c>
      <c r="N402" s="1"/>
      <c r="O402" s="1" t="str">
        <f>IF(J402="","","Nº dias de trabalho (máximo)")</f>
        <v/>
      </c>
      <c r="P402" s="1" t="str">
        <f>IF(J402="","","dias/ano")</f>
        <v/>
      </c>
      <c r="Q402" s="1" t="str" cm="1">
        <f t="array" ref="Q402">IF(ISBLANK(INDEX('Infraestruturas Tratamento'!$F$70:$M$79,INT((ROWS($A$1:A61)-1)/8)+1,MOD(ROWS($A$1:A61)-1,8)+1)),"",INDEX('Infraestruturas Tratamento'!$F$70:$M$79,INT((ROWS($A$1:A61)-1)/8)+1,MOD(ROWS($A$1:A61)-1,8)+1))</f>
        <v/>
      </c>
      <c r="R402" s="24" t="str">
        <f>IF(OR('Infraestruturas Tratamento'!$C$81="",'Infraestruturas Tratamento'!$C$81="(máximo 300 carateres)",J402=""),"",'Infraestruturas Tratamento'!$C$81)</f>
        <v/>
      </c>
      <c r="S402" s="1"/>
    </row>
    <row r="403" spans="1:19">
      <c r="A403" s="24" t="str">
        <f>IF(I403="","",IF(OR('Identificação da EG'!$B$7=0,'Identificação da EG'!$B$7=""),"",Capa!$C$10))</f>
        <v/>
      </c>
      <c r="B403" s="24" t="str">
        <f>IF(I403="","",IF(OR('Identificação da EG'!$B$7=0,'Identificação da EG'!$B$7=""),"",'Identificação da EG'!$B$7))</f>
        <v/>
      </c>
      <c r="C403" s="24" t="str">
        <f>IF(I403="","",IF(B403="","",VLOOKUP(B403,Auxiliar!$DK$23:$DL$45,2,0)))</f>
        <v/>
      </c>
      <c r="D403" s="24" t="str">
        <f>IF(I403="","",IF(OR('Identificação da EG'!$B$7=0,'Identificação da EG'!$B$7=""),"","Portugal"))</f>
        <v/>
      </c>
      <c r="E403" s="24" t="str">
        <f>IF(I403="","",'Identificação da EG'!$C$7)</f>
        <v/>
      </c>
      <c r="F403" s="24" t="str">
        <f>IF(I403="","",'Identificação da EG'!$E$7)</f>
        <v/>
      </c>
      <c r="G403" s="24" t="str">
        <f t="shared" si="6"/>
        <v/>
      </c>
      <c r="H403" s="24" t="str">
        <f>IF(I403="","",'Identificação da EG'!$D$7)</f>
        <v/>
      </c>
      <c r="I403" s="1" t="str">
        <f>IF(J403="","",'Infraestruturas Tratamento'!$B$62)</f>
        <v/>
      </c>
      <c r="J403" s="24" t="str">
        <v/>
      </c>
      <c r="K403" s="24" t="str">
        <v/>
      </c>
      <c r="L403" s="24" t="str">
        <v/>
      </c>
      <c r="M403" s="24" t="str">
        <v/>
      </c>
      <c r="N403" s="1"/>
      <c r="O403" s="1" t="str">
        <f>IF(J403="","","Nº dias de trabalho (efetivo)")</f>
        <v/>
      </c>
      <c r="P403" s="1" t="str">
        <f>IF(J403="","","dias/ano")</f>
        <v/>
      </c>
      <c r="Q403" s="1" t="str" cm="1">
        <f t="array" ref="Q403">IF(ISBLANK(INDEX('Infraestruturas Tratamento'!$F$70:$M$79,INT((ROWS($A$1:A62)-1)/8)+1,MOD(ROWS($A$1:A62)-1,8)+1)),"",INDEX('Infraestruturas Tratamento'!$F$70:$M$79,INT((ROWS($A$1:A62)-1)/8)+1,MOD(ROWS($A$1:A62)-1,8)+1))</f>
        <v/>
      </c>
      <c r="R403" s="24" t="str">
        <f>IF(OR('Infraestruturas Tratamento'!$C$81="",'Infraestruturas Tratamento'!$C$81="(máximo 300 carateres)",J403=""),"",'Infraestruturas Tratamento'!$C$81)</f>
        <v/>
      </c>
      <c r="S403" s="1"/>
    </row>
    <row r="404" spans="1:19">
      <c r="A404" s="24" t="str">
        <f>IF(I404="","",IF(OR('Identificação da EG'!$B$7=0,'Identificação da EG'!$B$7=""),"",Capa!$C$10))</f>
        <v/>
      </c>
      <c r="B404" s="24" t="str">
        <f>IF(I404="","",IF(OR('Identificação da EG'!$B$7=0,'Identificação da EG'!$B$7=""),"",'Identificação da EG'!$B$7))</f>
        <v/>
      </c>
      <c r="C404" s="24" t="str">
        <f>IF(I404="","",IF(B404="","",VLOOKUP(B404,Auxiliar!$DK$23:$DL$45,2,0)))</f>
        <v/>
      </c>
      <c r="D404" s="24" t="str">
        <f>IF(I404="","",IF(OR('Identificação da EG'!$B$7=0,'Identificação da EG'!$B$7=""),"","Portugal"))</f>
        <v/>
      </c>
      <c r="E404" s="24" t="str">
        <f>IF(I404="","",'Identificação da EG'!$C$7)</f>
        <v/>
      </c>
      <c r="F404" s="24" t="str">
        <f>IF(I404="","",'Identificação da EG'!$E$7)</f>
        <v/>
      </c>
      <c r="G404" s="24" t="str">
        <f t="shared" si="6"/>
        <v/>
      </c>
      <c r="H404" s="24" t="str">
        <f>IF(I404="","",'Identificação da EG'!$D$7)</f>
        <v/>
      </c>
      <c r="I404" s="1" t="str">
        <f>IF(J404="","",'Infraestruturas Tratamento'!$B$62)</f>
        <v/>
      </c>
      <c r="J404" s="24" t="str">
        <v/>
      </c>
      <c r="K404" s="24" t="str">
        <v/>
      </c>
      <c r="L404" s="24" t="str">
        <v/>
      </c>
      <c r="M404" s="24" t="str">
        <v/>
      </c>
      <c r="N404" s="1"/>
      <c r="O404" s="1" t="str">
        <f>IF(J404="","","Capacidade instalação (máximo)")</f>
        <v/>
      </c>
      <c r="P404" s="1" t="str">
        <f>IF(J404="","","toneladas/ano")</f>
        <v/>
      </c>
      <c r="Q404" s="1" t="str" cm="1">
        <f t="array" ref="Q404">IF(ISBLANK(INDEX('Infraestruturas Tratamento'!$F$70:$M$79,INT((ROWS($A$1:A63)-1)/8)+1,MOD(ROWS($A$1:A63)-1,8)+1)),"",INDEX('Infraestruturas Tratamento'!$F$70:$M$79,INT((ROWS($A$1:A63)-1)/8)+1,MOD(ROWS($A$1:A63)-1,8)+1))</f>
        <v/>
      </c>
      <c r="R404" s="24" t="str">
        <f>IF(OR('Infraestruturas Tratamento'!$C$81="",'Infraestruturas Tratamento'!$C$81="(máximo 300 carateres)",J404=""),"",'Infraestruturas Tratamento'!$C$81)</f>
        <v/>
      </c>
      <c r="S404" s="1"/>
    </row>
    <row r="405" spans="1:19">
      <c r="A405" s="24" t="str">
        <f>IF(I405="","",IF(OR('Identificação da EG'!$B$7=0,'Identificação da EG'!$B$7=""),"",Capa!$C$10))</f>
        <v/>
      </c>
      <c r="B405" s="24" t="str">
        <f>IF(I405="","",IF(OR('Identificação da EG'!$B$7=0,'Identificação da EG'!$B$7=""),"",'Identificação da EG'!$B$7))</f>
        <v/>
      </c>
      <c r="C405" s="24" t="str">
        <f>IF(I405="","",IF(B405="","",VLOOKUP(B405,Auxiliar!$DK$23:$DL$45,2,0)))</f>
        <v/>
      </c>
      <c r="D405" s="24" t="str">
        <f>IF(I405="","",IF(OR('Identificação da EG'!$B$7=0,'Identificação da EG'!$B$7=""),"","Portugal"))</f>
        <v/>
      </c>
      <c r="E405" s="24" t="str">
        <f>IF(I405="","",'Identificação da EG'!$C$7)</f>
        <v/>
      </c>
      <c r="F405" s="24" t="str">
        <f>IF(I405="","",'Identificação da EG'!$E$7)</f>
        <v/>
      </c>
      <c r="G405" s="24" t="str">
        <f t="shared" si="6"/>
        <v/>
      </c>
      <c r="H405" s="24" t="str">
        <f>IF(I405="","",'Identificação da EG'!$D$7)</f>
        <v/>
      </c>
      <c r="I405" s="1" t="str">
        <f>IF(J405="","",'Infraestruturas Tratamento'!$B$62)</f>
        <v/>
      </c>
      <c r="J405" s="24" t="str">
        <v/>
      </c>
      <c r="K405" s="24" t="str">
        <v/>
      </c>
      <c r="L405" s="24" t="str">
        <v/>
      </c>
      <c r="M405" s="24" t="str">
        <v/>
      </c>
      <c r="N405" s="1"/>
      <c r="O405" s="1" t="str">
        <f>IF(J405="","","Capacidade instalação (efetivo)")</f>
        <v/>
      </c>
      <c r="P405" s="1" t="str">
        <f>IF(J405="","","toneladas/ano")</f>
        <v/>
      </c>
      <c r="Q405" s="1" t="str" cm="1">
        <f t="array" ref="Q405">IF(ISBLANK(INDEX('Infraestruturas Tratamento'!$F$70:$M$79,INT((ROWS($A$1:A64)-1)/8)+1,MOD(ROWS($A$1:A64)-1,8)+1)),"",INDEX('Infraestruturas Tratamento'!$F$70:$M$79,INT((ROWS($A$1:A64)-1)/8)+1,MOD(ROWS($A$1:A64)-1,8)+1))</f>
        <v/>
      </c>
      <c r="R405" s="24" t="str">
        <f>IF(OR('Infraestruturas Tratamento'!$C$81="",'Infraestruturas Tratamento'!$C$81="(máximo 300 carateres)",J405=""),"",'Infraestruturas Tratamento'!$C$81)</f>
        <v/>
      </c>
      <c r="S405" s="1"/>
    </row>
    <row r="406" spans="1:19">
      <c r="A406" s="24" t="str">
        <f>IF(I406="","",IF(OR('Identificação da EG'!$B$7=0,'Identificação da EG'!$B$7=""),"",Capa!$C$10))</f>
        <v/>
      </c>
      <c r="B406" s="24" t="str">
        <f>IF(I406="","",IF(OR('Identificação da EG'!$B$7=0,'Identificação da EG'!$B$7=""),"",'Identificação da EG'!$B$7))</f>
        <v/>
      </c>
      <c r="C406" s="24" t="str">
        <f>IF(I406="","",IF(B406="","",VLOOKUP(B406,Auxiliar!$DK$23:$DL$45,2,0)))</f>
        <v/>
      </c>
      <c r="D406" s="24" t="str">
        <f>IF(I406="","",IF(OR('Identificação da EG'!$B$7=0,'Identificação da EG'!$B$7=""),"","Portugal"))</f>
        <v/>
      </c>
      <c r="E406" s="24" t="str">
        <f>IF(I406="","",'Identificação da EG'!$C$7)</f>
        <v/>
      </c>
      <c r="F406" s="24" t="str">
        <f>IF(I406="","",'Identificação da EG'!$E$7)</f>
        <v/>
      </c>
      <c r="G406" s="24" t="str">
        <f t="shared" si="6"/>
        <v/>
      </c>
      <c r="H406" s="24" t="str">
        <f>IF(I406="","",'Identificação da EG'!$D$7)</f>
        <v/>
      </c>
      <c r="I406" s="1" t="str">
        <f>IF(J406="","",'Infraestruturas Tratamento'!$B$62)</f>
        <v/>
      </c>
      <c r="J406" s="24" t="str">
        <v/>
      </c>
      <c r="K406" s="24" t="str">
        <v/>
      </c>
      <c r="L406" s="24" t="str">
        <v/>
      </c>
      <c r="M406" s="24" t="str">
        <v/>
      </c>
      <c r="N406" s="1"/>
      <c r="O406" s="1" t="str">
        <f>IF(J406="","","Capacidade")</f>
        <v/>
      </c>
      <c r="P406" s="1" t="str">
        <f>IF(J406="","","toneladas/hora")</f>
        <v/>
      </c>
      <c r="Q406" s="1" t="str" cm="1">
        <f t="array" ref="Q406">IF(ISBLANK(INDEX('Infraestruturas Tratamento'!$F$70:$M$79,INT((ROWS($A$1:A65)-1)/8)+1,MOD(ROWS($A$1:A65)-1,8)+1)),"",INDEX('Infraestruturas Tratamento'!$F$70:$M$79,INT((ROWS($A$1:A65)-1)/8)+1,MOD(ROWS($A$1:A65)-1,8)+1))</f>
        <v/>
      </c>
      <c r="R406" s="24" t="str">
        <f>IF(OR('Infraestruturas Tratamento'!$C$81="",'Infraestruturas Tratamento'!$C$81="(máximo 300 carateres)",J406=""),"",'Infraestruturas Tratamento'!$C$81)</f>
        <v/>
      </c>
      <c r="S406" s="1"/>
    </row>
    <row r="407" spans="1:19">
      <c r="A407" s="24" t="str">
        <f>IF(I407="","",IF(OR('Identificação da EG'!$B$7=0,'Identificação da EG'!$B$7=""),"",Capa!$C$10))</f>
        <v/>
      </c>
      <c r="B407" s="24" t="str">
        <f>IF(I407="","",IF(OR('Identificação da EG'!$B$7=0,'Identificação da EG'!$B$7=""),"",'Identificação da EG'!$B$7))</f>
        <v/>
      </c>
      <c r="C407" s="24" t="str">
        <f>IF(I407="","",IF(B407="","",VLOOKUP(B407,Auxiliar!$DK$23:$DL$45,2,0)))</f>
        <v/>
      </c>
      <c r="D407" s="24" t="str">
        <f>IF(I407="","",IF(OR('Identificação da EG'!$B$7=0,'Identificação da EG'!$B$7=""),"","Portugal"))</f>
        <v/>
      </c>
      <c r="E407" s="24" t="str">
        <f>IF(I407="","",'Identificação da EG'!$C$7)</f>
        <v/>
      </c>
      <c r="F407" s="24" t="str">
        <f>IF(I407="","",'Identificação da EG'!$E$7)</f>
        <v/>
      </c>
      <c r="G407" s="24" t="str">
        <f t="shared" si="6"/>
        <v/>
      </c>
      <c r="H407" s="24" t="str">
        <f>IF(I407="","",'Identificação da EG'!$D$7)</f>
        <v/>
      </c>
      <c r="I407" s="1" t="str">
        <f>IF(J407="","",'Infraestruturas Tratamento'!$B$62)</f>
        <v/>
      </c>
      <c r="J407" s="24" t="str">
        <v/>
      </c>
      <c r="K407" s="24" t="str">
        <v/>
      </c>
      <c r="L407" s="24" t="str">
        <v/>
      </c>
      <c r="M407" s="24" t="str">
        <v/>
      </c>
      <c r="N407" s="1"/>
      <c r="O407" s="1" t="str">
        <f>IF(J407="","","Horas de trabalho")</f>
        <v/>
      </c>
      <c r="P407" s="1" t="str">
        <f>IF(J407="","","horas/turno")</f>
        <v/>
      </c>
      <c r="Q407" s="1" t="str" cm="1">
        <f t="array" ref="Q407">IF(ISBLANK(INDEX('Infraestruturas Tratamento'!$F$70:$M$79,INT((ROWS($A$1:A66)-1)/8)+1,MOD(ROWS($A$1:A66)-1,8)+1)),"",INDEX('Infraestruturas Tratamento'!$F$70:$M$79,INT((ROWS($A$1:A66)-1)/8)+1,MOD(ROWS($A$1:A66)-1,8)+1))</f>
        <v/>
      </c>
      <c r="R407" s="24" t="str">
        <f>IF(OR('Infraestruturas Tratamento'!$C$81="",'Infraestruturas Tratamento'!$C$81="(máximo 300 carateres)",J407=""),"",'Infraestruturas Tratamento'!$C$81)</f>
        <v/>
      </c>
      <c r="S407" s="1"/>
    </row>
    <row r="408" spans="1:19">
      <c r="A408" s="24" t="str">
        <f>IF(I408="","",IF(OR('Identificação da EG'!$B$7=0,'Identificação da EG'!$B$7=""),"",Capa!$C$10))</f>
        <v/>
      </c>
      <c r="B408" s="24" t="str">
        <f>IF(I408="","",IF(OR('Identificação da EG'!$B$7=0,'Identificação da EG'!$B$7=""),"",'Identificação da EG'!$B$7))</f>
        <v/>
      </c>
      <c r="C408" s="24" t="str">
        <f>IF(I408="","",IF(B408="","",VLOOKUP(B408,Auxiliar!$DK$23:$DL$45,2,0)))</f>
        <v/>
      </c>
      <c r="D408" s="24" t="str">
        <f>IF(I408="","",IF(OR('Identificação da EG'!$B$7=0,'Identificação da EG'!$B$7=""),"","Portugal"))</f>
        <v/>
      </c>
      <c r="E408" s="24" t="str">
        <f>IF(I408="","",'Identificação da EG'!$C$7)</f>
        <v/>
      </c>
      <c r="F408" s="24" t="str">
        <f>IF(I408="","",'Identificação da EG'!$E$7)</f>
        <v/>
      </c>
      <c r="G408" s="24" t="str">
        <f t="shared" si="6"/>
        <v/>
      </c>
      <c r="H408" s="24" t="str">
        <f>IF(I408="","",'Identificação da EG'!$D$7)</f>
        <v/>
      </c>
      <c r="I408" s="1" t="str">
        <f>IF(J408="","",'Infraestruturas Tratamento'!$B$62)</f>
        <v/>
      </c>
      <c r="J408" s="24" t="str">
        <v/>
      </c>
      <c r="K408" s="24" t="str">
        <v/>
      </c>
      <c r="L408" s="24" t="str">
        <v/>
      </c>
      <c r="M408" s="24" t="str">
        <v/>
      </c>
      <c r="N408" s="1"/>
      <c r="O408" s="1" t="str">
        <f>IF(J408="","","Nº turnos (máximo)")</f>
        <v/>
      </c>
      <c r="P408" s="1" t="str">
        <f>IF(J408="","","turnos/dia")</f>
        <v/>
      </c>
      <c r="Q408" s="1" t="str" cm="1">
        <f t="array" ref="Q408">IF(ISBLANK(INDEX('Infraestruturas Tratamento'!$F$70:$M$79,INT((ROWS($A$1:A67)-1)/8)+1,MOD(ROWS($A$1:A67)-1,8)+1)),"",INDEX('Infraestruturas Tratamento'!$F$70:$M$79,INT((ROWS($A$1:A67)-1)/8)+1,MOD(ROWS($A$1:A67)-1,8)+1))</f>
        <v/>
      </c>
      <c r="R408" s="24" t="str">
        <f>IF(OR('Infraestruturas Tratamento'!$C$81="",'Infraestruturas Tratamento'!$C$81="(máximo 300 carateres)",J408=""),"",'Infraestruturas Tratamento'!$C$81)</f>
        <v/>
      </c>
      <c r="S408" s="1"/>
    </row>
    <row r="409" spans="1:19">
      <c r="A409" s="24" t="str">
        <f>IF(I409="","",IF(OR('Identificação da EG'!$B$7=0,'Identificação da EG'!$B$7=""),"",Capa!$C$10))</f>
        <v/>
      </c>
      <c r="B409" s="24" t="str">
        <f>IF(I409="","",IF(OR('Identificação da EG'!$B$7=0,'Identificação da EG'!$B$7=""),"",'Identificação da EG'!$B$7))</f>
        <v/>
      </c>
      <c r="C409" s="24" t="str">
        <f>IF(I409="","",IF(B409="","",VLOOKUP(B409,Auxiliar!$DK$23:$DL$45,2,0)))</f>
        <v/>
      </c>
      <c r="D409" s="24" t="str">
        <f>IF(I409="","",IF(OR('Identificação da EG'!$B$7=0,'Identificação da EG'!$B$7=""),"","Portugal"))</f>
        <v/>
      </c>
      <c r="E409" s="24" t="str">
        <f>IF(I409="","",'Identificação da EG'!$C$7)</f>
        <v/>
      </c>
      <c r="F409" s="24" t="str">
        <f>IF(I409="","",'Identificação da EG'!$E$7)</f>
        <v/>
      </c>
      <c r="G409" s="24" t="str">
        <f t="shared" si="6"/>
        <v/>
      </c>
      <c r="H409" s="24" t="str">
        <f>IF(I409="","",'Identificação da EG'!$D$7)</f>
        <v/>
      </c>
      <c r="I409" s="1" t="str">
        <f>IF(J409="","",'Infraestruturas Tratamento'!$B$62)</f>
        <v/>
      </c>
      <c r="J409" s="24" t="str">
        <v/>
      </c>
      <c r="K409" s="24" t="str">
        <v/>
      </c>
      <c r="L409" s="24" t="str">
        <v/>
      </c>
      <c r="M409" s="24" t="str">
        <v/>
      </c>
      <c r="N409" s="1"/>
      <c r="O409" s="1" t="str">
        <f>IF(J409="","","Nº turnos (efetivo)")</f>
        <v/>
      </c>
      <c r="P409" s="1" t="str">
        <f>IF(J409="","","turnos/dia")</f>
        <v/>
      </c>
      <c r="Q409" s="1" t="str" cm="1">
        <f t="array" ref="Q409">IF(ISBLANK(INDEX('Infraestruturas Tratamento'!$F$70:$M$79,INT((ROWS($A$1:A68)-1)/8)+1,MOD(ROWS($A$1:A68)-1,8)+1)),"",INDEX('Infraestruturas Tratamento'!$F$70:$M$79,INT((ROWS($A$1:A68)-1)/8)+1,MOD(ROWS($A$1:A68)-1,8)+1))</f>
        <v/>
      </c>
      <c r="R409" s="24" t="str">
        <f>IF(OR('Infraestruturas Tratamento'!$C$81="",'Infraestruturas Tratamento'!$C$81="(máximo 300 carateres)",J409=""),"",'Infraestruturas Tratamento'!$C$81)</f>
        <v/>
      </c>
      <c r="S409" s="1"/>
    </row>
    <row r="410" spans="1:19">
      <c r="A410" s="24" t="str">
        <f>IF(I410="","",IF(OR('Identificação da EG'!$B$7=0,'Identificação da EG'!$B$7=""),"",Capa!$C$10))</f>
        <v/>
      </c>
      <c r="B410" s="24" t="str">
        <f>IF(I410="","",IF(OR('Identificação da EG'!$B$7=0,'Identificação da EG'!$B$7=""),"",'Identificação da EG'!$B$7))</f>
        <v/>
      </c>
      <c r="C410" s="24" t="str">
        <f>IF(I410="","",IF(B410="","",VLOOKUP(B410,Auxiliar!$DK$23:$DL$45,2,0)))</f>
        <v/>
      </c>
      <c r="D410" s="24" t="str">
        <f>IF(I410="","",IF(OR('Identificação da EG'!$B$7=0,'Identificação da EG'!$B$7=""),"","Portugal"))</f>
        <v/>
      </c>
      <c r="E410" s="24" t="str">
        <f>IF(I410="","",'Identificação da EG'!$C$7)</f>
        <v/>
      </c>
      <c r="F410" s="24" t="str">
        <f>IF(I410="","",'Identificação da EG'!$E$7)</f>
        <v/>
      </c>
      <c r="G410" s="24" t="str">
        <f t="shared" si="6"/>
        <v/>
      </c>
      <c r="H410" s="24" t="str">
        <f>IF(I410="","",'Identificação da EG'!$D$7)</f>
        <v/>
      </c>
      <c r="I410" s="1" t="str">
        <f>IF(J410="","",'Infraestruturas Tratamento'!$B$62)</f>
        <v/>
      </c>
      <c r="J410" s="24" t="str">
        <v/>
      </c>
      <c r="K410" s="24" t="str">
        <v/>
      </c>
      <c r="L410" s="24" t="str">
        <v/>
      </c>
      <c r="M410" s="24" t="str">
        <v/>
      </c>
      <c r="N410" s="1"/>
      <c r="O410" s="1" t="str">
        <f>IF(J410="","","Nº dias de trabalho (máximo)")</f>
        <v/>
      </c>
      <c r="P410" s="1" t="str">
        <f>IF(J410="","","dias/ano")</f>
        <v/>
      </c>
      <c r="Q410" s="1" t="str" cm="1">
        <f t="array" ref="Q410">IF(ISBLANK(INDEX('Infraestruturas Tratamento'!$F$70:$M$79,INT((ROWS($A$1:A69)-1)/8)+1,MOD(ROWS($A$1:A69)-1,8)+1)),"",INDEX('Infraestruturas Tratamento'!$F$70:$M$79,INT((ROWS($A$1:A69)-1)/8)+1,MOD(ROWS($A$1:A69)-1,8)+1))</f>
        <v/>
      </c>
      <c r="R410" s="24" t="str">
        <f>IF(OR('Infraestruturas Tratamento'!$C$81="",'Infraestruturas Tratamento'!$C$81="(máximo 300 carateres)",J410=""),"",'Infraestruturas Tratamento'!$C$81)</f>
        <v/>
      </c>
      <c r="S410" s="1"/>
    </row>
    <row r="411" spans="1:19">
      <c r="A411" s="24" t="str">
        <f>IF(I411="","",IF(OR('Identificação da EG'!$B$7=0,'Identificação da EG'!$B$7=""),"",Capa!$C$10))</f>
        <v/>
      </c>
      <c r="B411" s="24" t="str">
        <f>IF(I411="","",IF(OR('Identificação da EG'!$B$7=0,'Identificação da EG'!$B$7=""),"",'Identificação da EG'!$B$7))</f>
        <v/>
      </c>
      <c r="C411" s="24" t="str">
        <f>IF(I411="","",IF(B411="","",VLOOKUP(B411,Auxiliar!$DK$23:$DL$45,2,0)))</f>
        <v/>
      </c>
      <c r="D411" s="24" t="str">
        <f>IF(I411="","",IF(OR('Identificação da EG'!$B$7=0,'Identificação da EG'!$B$7=""),"","Portugal"))</f>
        <v/>
      </c>
      <c r="E411" s="24" t="str">
        <f>IF(I411="","",'Identificação da EG'!$C$7)</f>
        <v/>
      </c>
      <c r="F411" s="24" t="str">
        <f>IF(I411="","",'Identificação da EG'!$E$7)</f>
        <v/>
      </c>
      <c r="G411" s="24" t="str">
        <f t="shared" si="6"/>
        <v/>
      </c>
      <c r="H411" s="24" t="str">
        <f>IF(I411="","",'Identificação da EG'!$D$7)</f>
        <v/>
      </c>
      <c r="I411" s="1" t="str">
        <f>IF(J411="","",'Infraestruturas Tratamento'!$B$62)</f>
        <v/>
      </c>
      <c r="J411" s="24" t="str">
        <v/>
      </c>
      <c r="K411" s="24" t="str">
        <v/>
      </c>
      <c r="L411" s="24" t="str">
        <v/>
      </c>
      <c r="M411" s="24" t="str">
        <v/>
      </c>
      <c r="N411" s="1"/>
      <c r="O411" s="1" t="str">
        <f>IF(J411="","","Nº dias de trabalho (efetivo)")</f>
        <v/>
      </c>
      <c r="P411" s="1" t="str">
        <f>IF(J411="","","dias/ano")</f>
        <v/>
      </c>
      <c r="Q411" s="1" t="str" cm="1">
        <f t="array" ref="Q411">IF(ISBLANK(INDEX('Infraestruturas Tratamento'!$F$70:$M$79,INT((ROWS($A$1:A70)-1)/8)+1,MOD(ROWS($A$1:A70)-1,8)+1)),"",INDEX('Infraestruturas Tratamento'!$F$70:$M$79,INT((ROWS($A$1:A70)-1)/8)+1,MOD(ROWS($A$1:A70)-1,8)+1))</f>
        <v/>
      </c>
      <c r="R411" s="24" t="str">
        <f>IF(OR('Infraestruturas Tratamento'!$C$81="",'Infraestruturas Tratamento'!$C$81="(máximo 300 carateres)",J411=""),"",'Infraestruturas Tratamento'!$C$81)</f>
        <v/>
      </c>
      <c r="S411" s="1"/>
    </row>
    <row r="412" spans="1:19">
      <c r="A412" s="24" t="str">
        <f>IF(I412="","",IF(OR('Identificação da EG'!$B$7=0,'Identificação da EG'!$B$7=""),"",Capa!$C$10))</f>
        <v/>
      </c>
      <c r="B412" s="24" t="str">
        <f>IF(I412="","",IF(OR('Identificação da EG'!$B$7=0,'Identificação da EG'!$B$7=""),"",'Identificação da EG'!$B$7))</f>
        <v/>
      </c>
      <c r="C412" s="24" t="str">
        <f>IF(I412="","",IF(B412="","",VLOOKUP(B412,Auxiliar!$DK$23:$DL$45,2,0)))</f>
        <v/>
      </c>
      <c r="D412" s="24" t="str">
        <f>IF(I412="","",IF(OR('Identificação da EG'!$B$7=0,'Identificação da EG'!$B$7=""),"","Portugal"))</f>
        <v/>
      </c>
      <c r="E412" s="24" t="str">
        <f>IF(I412="","",'Identificação da EG'!$C$7)</f>
        <v/>
      </c>
      <c r="F412" s="24" t="str">
        <f>IF(I412="","",'Identificação da EG'!$E$7)</f>
        <v/>
      </c>
      <c r="G412" s="24" t="str">
        <f t="shared" si="6"/>
        <v/>
      </c>
      <c r="H412" s="24" t="str">
        <f>IF(I412="","",'Identificação da EG'!$D$7)</f>
        <v/>
      </c>
      <c r="I412" s="1" t="str">
        <f>IF(J412="","",'Infraestruturas Tratamento'!$B$62)</f>
        <v/>
      </c>
      <c r="J412" s="24" t="str">
        <v/>
      </c>
      <c r="K412" s="24" t="str">
        <v/>
      </c>
      <c r="L412" s="24" t="str">
        <v/>
      </c>
      <c r="M412" s="24" t="str">
        <v/>
      </c>
      <c r="N412" s="1"/>
      <c r="O412" s="1" t="str">
        <f>IF(J412="","","Capacidade instalação (máximo)")</f>
        <v/>
      </c>
      <c r="P412" s="1" t="str">
        <f>IF(J412="","","toneladas/ano")</f>
        <v/>
      </c>
      <c r="Q412" s="1" t="str" cm="1">
        <f t="array" ref="Q412">IF(ISBLANK(INDEX('Infraestruturas Tratamento'!$F$70:$M$79,INT((ROWS($A$1:A71)-1)/8)+1,MOD(ROWS($A$1:A71)-1,8)+1)),"",INDEX('Infraestruturas Tratamento'!$F$70:$M$79,INT((ROWS($A$1:A71)-1)/8)+1,MOD(ROWS($A$1:A71)-1,8)+1))</f>
        <v/>
      </c>
      <c r="R412" s="24" t="str">
        <f>IF(OR('Infraestruturas Tratamento'!$C$81="",'Infraestruturas Tratamento'!$C$81="(máximo 300 carateres)",J412=""),"",'Infraestruturas Tratamento'!$C$81)</f>
        <v/>
      </c>
      <c r="S412" s="1"/>
    </row>
    <row r="413" spans="1:19">
      <c r="A413" s="24" t="str">
        <f>IF(I413="","",IF(OR('Identificação da EG'!$B$7=0,'Identificação da EG'!$B$7=""),"",Capa!$C$10))</f>
        <v/>
      </c>
      <c r="B413" s="24" t="str">
        <f>IF(I413="","",IF(OR('Identificação da EG'!$B$7=0,'Identificação da EG'!$B$7=""),"",'Identificação da EG'!$B$7))</f>
        <v/>
      </c>
      <c r="C413" s="24" t="str">
        <f>IF(I413="","",IF(B413="","",VLOOKUP(B413,Auxiliar!$DK$23:$DL$45,2,0)))</f>
        <v/>
      </c>
      <c r="D413" s="24" t="str">
        <f>IF(I413="","",IF(OR('Identificação da EG'!$B$7=0,'Identificação da EG'!$B$7=""),"","Portugal"))</f>
        <v/>
      </c>
      <c r="E413" s="24" t="str">
        <f>IF(I413="","",'Identificação da EG'!$C$7)</f>
        <v/>
      </c>
      <c r="F413" s="24" t="str">
        <f>IF(I413="","",'Identificação da EG'!$E$7)</f>
        <v/>
      </c>
      <c r="G413" s="24" t="str">
        <f t="shared" si="6"/>
        <v/>
      </c>
      <c r="H413" s="24" t="str">
        <f>IF(I413="","",'Identificação da EG'!$D$7)</f>
        <v/>
      </c>
      <c r="I413" s="1" t="str">
        <f>IF(J413="","",'Infraestruturas Tratamento'!$B$62)</f>
        <v/>
      </c>
      <c r="J413" s="24" t="str">
        <v/>
      </c>
      <c r="K413" s="24" t="str">
        <v/>
      </c>
      <c r="L413" s="24" t="str">
        <v/>
      </c>
      <c r="M413" s="24" t="str">
        <v/>
      </c>
      <c r="N413" s="1"/>
      <c r="O413" s="1" t="str">
        <f>IF(J413="","","Capacidade instalação (efetivo)")</f>
        <v/>
      </c>
      <c r="P413" s="1" t="str">
        <f>IF(J413="","","toneladas/ano")</f>
        <v/>
      </c>
      <c r="Q413" s="1" t="str" cm="1">
        <f t="array" ref="Q413">IF(ISBLANK(INDEX('Infraestruturas Tratamento'!$F$70:$M$79,INT((ROWS($A$1:A72)-1)/8)+1,MOD(ROWS($A$1:A72)-1,8)+1)),"",INDEX('Infraestruturas Tratamento'!$F$70:$M$79,INT((ROWS($A$1:A72)-1)/8)+1,MOD(ROWS($A$1:A72)-1,8)+1))</f>
        <v/>
      </c>
      <c r="R413" s="24" t="str">
        <f>IF(OR('Infraestruturas Tratamento'!$C$81="",'Infraestruturas Tratamento'!$C$81="(máximo 300 carateres)",J413=""),"",'Infraestruturas Tratamento'!$C$81)</f>
        <v/>
      </c>
      <c r="S413" s="1"/>
    </row>
    <row r="414" spans="1:19">
      <c r="A414" s="24" t="str">
        <f>IF(I414="","",IF(OR('Identificação da EG'!$B$7=0,'Identificação da EG'!$B$7=""),"",Capa!$C$10))</f>
        <v/>
      </c>
      <c r="B414" s="24" t="str">
        <f>IF(I414="","",IF(OR('Identificação da EG'!$B$7=0,'Identificação da EG'!$B$7=""),"",'Identificação da EG'!$B$7))</f>
        <v/>
      </c>
      <c r="C414" s="24" t="str">
        <f>IF(I414="","",IF(B414="","",VLOOKUP(B414,Auxiliar!$DK$23:$DL$45,2,0)))</f>
        <v/>
      </c>
      <c r="D414" s="24" t="str">
        <f>IF(I414="","",IF(OR('Identificação da EG'!$B$7=0,'Identificação da EG'!$B$7=""),"","Portugal"))</f>
        <v/>
      </c>
      <c r="E414" s="24" t="str">
        <f>IF(I414="","",'Identificação da EG'!$C$7)</f>
        <v/>
      </c>
      <c r="F414" s="24" t="str">
        <f>IF(I414="","",'Identificação da EG'!$E$7)</f>
        <v/>
      </c>
      <c r="G414" s="24" t="str">
        <f t="shared" si="6"/>
        <v/>
      </c>
      <c r="H414" s="24" t="str">
        <f>IF(I414="","",'Identificação da EG'!$D$7)</f>
        <v/>
      </c>
      <c r="I414" s="1" t="str">
        <f>IF(J414="","",'Infraestruturas Tratamento'!$B$62)</f>
        <v/>
      </c>
      <c r="J414" s="24" t="str">
        <v/>
      </c>
      <c r="K414" s="24" t="str">
        <v/>
      </c>
      <c r="L414" s="24" t="str">
        <v/>
      </c>
      <c r="M414" s="24" t="str">
        <v/>
      </c>
      <c r="N414" s="1"/>
      <c r="O414" s="1" t="str">
        <f>IF(J414="","","Capacidade")</f>
        <v/>
      </c>
      <c r="P414" s="1" t="str">
        <f>IF(J414="","","toneladas/hora")</f>
        <v/>
      </c>
      <c r="Q414" s="1" t="str" cm="1">
        <f t="array" ref="Q414">IF(ISBLANK(INDEX('Infraestruturas Tratamento'!$F$70:$M$79,INT((ROWS($A$1:A73)-1)/8)+1,MOD(ROWS($A$1:A73)-1,8)+1)),"",INDEX('Infraestruturas Tratamento'!$F$70:$M$79,INT((ROWS($A$1:A73)-1)/8)+1,MOD(ROWS($A$1:A73)-1,8)+1))</f>
        <v/>
      </c>
      <c r="R414" s="24" t="str">
        <f>IF(OR('Infraestruturas Tratamento'!$C$81="",'Infraestruturas Tratamento'!$C$81="(máximo 300 carateres)",J414=""),"",'Infraestruturas Tratamento'!$C$81)</f>
        <v/>
      </c>
      <c r="S414" s="1"/>
    </row>
    <row r="415" spans="1:19">
      <c r="A415" s="24" t="str">
        <f>IF(I415="","",IF(OR('Identificação da EG'!$B$7=0,'Identificação da EG'!$B$7=""),"",Capa!$C$10))</f>
        <v/>
      </c>
      <c r="B415" s="24" t="str">
        <f>IF(I415="","",IF(OR('Identificação da EG'!$B$7=0,'Identificação da EG'!$B$7=""),"",'Identificação da EG'!$B$7))</f>
        <v/>
      </c>
      <c r="C415" s="24" t="str">
        <f>IF(I415="","",IF(B415="","",VLOOKUP(B415,Auxiliar!$DK$23:$DL$45,2,0)))</f>
        <v/>
      </c>
      <c r="D415" s="24" t="str">
        <f>IF(I415="","",IF(OR('Identificação da EG'!$B$7=0,'Identificação da EG'!$B$7=""),"","Portugal"))</f>
        <v/>
      </c>
      <c r="E415" s="24" t="str">
        <f>IF(I415="","",'Identificação da EG'!$C$7)</f>
        <v/>
      </c>
      <c r="F415" s="24" t="str">
        <f>IF(I415="","",'Identificação da EG'!$E$7)</f>
        <v/>
      </c>
      <c r="G415" s="24" t="str">
        <f t="shared" si="6"/>
        <v/>
      </c>
      <c r="H415" s="24" t="str">
        <f>IF(I415="","",'Identificação da EG'!$D$7)</f>
        <v/>
      </c>
      <c r="I415" s="1" t="str">
        <f>IF(J415="","",'Infraestruturas Tratamento'!$B$62)</f>
        <v/>
      </c>
      <c r="J415" s="24" t="str">
        <v/>
      </c>
      <c r="K415" s="24" t="str">
        <v/>
      </c>
      <c r="L415" s="24" t="str">
        <v/>
      </c>
      <c r="M415" s="24" t="str">
        <v/>
      </c>
      <c r="N415" s="1"/>
      <c r="O415" s="1" t="str">
        <f>IF(J415="","","Horas de trabalho")</f>
        <v/>
      </c>
      <c r="P415" s="1" t="str">
        <f>IF(J415="","","horas/turno")</f>
        <v/>
      </c>
      <c r="Q415" s="1" t="str" cm="1">
        <f t="array" ref="Q415">IF(ISBLANK(INDEX('Infraestruturas Tratamento'!$F$70:$M$79,INT((ROWS($A$1:A74)-1)/8)+1,MOD(ROWS($A$1:A74)-1,8)+1)),"",INDEX('Infraestruturas Tratamento'!$F$70:$M$79,INT((ROWS($A$1:A74)-1)/8)+1,MOD(ROWS($A$1:A74)-1,8)+1))</f>
        <v/>
      </c>
      <c r="R415" s="24" t="str">
        <f>IF(OR('Infraestruturas Tratamento'!$C$81="",'Infraestruturas Tratamento'!$C$81="(máximo 300 carateres)",J415=""),"",'Infraestruturas Tratamento'!$C$81)</f>
        <v/>
      </c>
      <c r="S415" s="1"/>
    </row>
    <row r="416" spans="1:19">
      <c r="A416" s="24" t="str">
        <f>IF(I416="","",IF(OR('Identificação da EG'!$B$7=0,'Identificação da EG'!$B$7=""),"",Capa!$C$10))</f>
        <v/>
      </c>
      <c r="B416" s="24" t="str">
        <f>IF(I416="","",IF(OR('Identificação da EG'!$B$7=0,'Identificação da EG'!$B$7=""),"",'Identificação da EG'!$B$7))</f>
        <v/>
      </c>
      <c r="C416" s="24" t="str">
        <f>IF(I416="","",IF(B416="","",VLOOKUP(B416,Auxiliar!$DK$23:$DL$45,2,0)))</f>
        <v/>
      </c>
      <c r="D416" s="24" t="str">
        <f>IF(I416="","",IF(OR('Identificação da EG'!$B$7=0,'Identificação da EG'!$B$7=""),"","Portugal"))</f>
        <v/>
      </c>
      <c r="E416" s="24" t="str">
        <f>IF(I416="","",'Identificação da EG'!$C$7)</f>
        <v/>
      </c>
      <c r="F416" s="24" t="str">
        <f>IF(I416="","",'Identificação da EG'!$E$7)</f>
        <v/>
      </c>
      <c r="G416" s="24" t="str">
        <f t="shared" si="6"/>
        <v/>
      </c>
      <c r="H416" s="24" t="str">
        <f>IF(I416="","",'Identificação da EG'!$D$7)</f>
        <v/>
      </c>
      <c r="I416" s="1" t="str">
        <f>IF(J416="","",'Infraestruturas Tratamento'!$B$62)</f>
        <v/>
      </c>
      <c r="J416" s="24" t="str">
        <v/>
      </c>
      <c r="K416" s="24" t="str">
        <v/>
      </c>
      <c r="L416" s="24" t="str">
        <v/>
      </c>
      <c r="M416" s="24" t="str">
        <v/>
      </c>
      <c r="N416" s="1"/>
      <c r="O416" s="1" t="str">
        <f>IF(J416="","","Nº turnos (máximo)")</f>
        <v/>
      </c>
      <c r="P416" s="1" t="str">
        <f>IF(J416="","","turnos/dia")</f>
        <v/>
      </c>
      <c r="Q416" s="1" t="str" cm="1">
        <f t="array" ref="Q416">IF(ISBLANK(INDEX('Infraestruturas Tratamento'!$F$70:$M$79,INT((ROWS($A$1:A75)-1)/8)+1,MOD(ROWS($A$1:A75)-1,8)+1)),"",INDEX('Infraestruturas Tratamento'!$F$70:$M$79,INT((ROWS($A$1:A75)-1)/8)+1,MOD(ROWS($A$1:A75)-1,8)+1))</f>
        <v/>
      </c>
      <c r="R416" s="24" t="str">
        <f>IF(OR('Infraestruturas Tratamento'!$C$81="",'Infraestruturas Tratamento'!$C$81="(máximo 300 carateres)",J416=""),"",'Infraestruturas Tratamento'!$C$81)</f>
        <v/>
      </c>
      <c r="S416" s="1"/>
    </row>
    <row r="417" spans="1:19">
      <c r="A417" s="24" t="str">
        <f>IF(I417="","",IF(OR('Identificação da EG'!$B$7=0,'Identificação da EG'!$B$7=""),"",Capa!$C$10))</f>
        <v/>
      </c>
      <c r="B417" s="24" t="str">
        <f>IF(I417="","",IF(OR('Identificação da EG'!$B$7=0,'Identificação da EG'!$B$7=""),"",'Identificação da EG'!$B$7))</f>
        <v/>
      </c>
      <c r="C417" s="24" t="str">
        <f>IF(I417="","",IF(B417="","",VLOOKUP(B417,Auxiliar!$DK$23:$DL$45,2,0)))</f>
        <v/>
      </c>
      <c r="D417" s="24" t="str">
        <f>IF(I417="","",IF(OR('Identificação da EG'!$B$7=0,'Identificação da EG'!$B$7=""),"","Portugal"))</f>
        <v/>
      </c>
      <c r="E417" s="24" t="str">
        <f>IF(I417="","",'Identificação da EG'!$C$7)</f>
        <v/>
      </c>
      <c r="F417" s="24" t="str">
        <f>IF(I417="","",'Identificação da EG'!$E$7)</f>
        <v/>
      </c>
      <c r="G417" s="24" t="str">
        <f t="shared" si="6"/>
        <v/>
      </c>
      <c r="H417" s="24" t="str">
        <f>IF(I417="","",'Identificação da EG'!$D$7)</f>
        <v/>
      </c>
      <c r="I417" s="1" t="str">
        <f>IF(J417="","",'Infraestruturas Tratamento'!$B$62)</f>
        <v/>
      </c>
      <c r="J417" s="24" t="str">
        <v/>
      </c>
      <c r="K417" s="24" t="str">
        <v/>
      </c>
      <c r="L417" s="24" t="str">
        <v/>
      </c>
      <c r="M417" s="24" t="str">
        <v/>
      </c>
      <c r="N417" s="1"/>
      <c r="O417" s="1" t="str">
        <f>IF(J417="","","Nº turnos (efetivo)")</f>
        <v/>
      </c>
      <c r="P417" s="1" t="str">
        <f>IF(J417="","","turnos/dia")</f>
        <v/>
      </c>
      <c r="Q417" s="1" t="str" cm="1">
        <f t="array" ref="Q417">IF(ISBLANK(INDEX('Infraestruturas Tratamento'!$F$70:$M$79,INT((ROWS($A$1:A76)-1)/8)+1,MOD(ROWS($A$1:A76)-1,8)+1)),"",INDEX('Infraestruturas Tratamento'!$F$70:$M$79,INT((ROWS($A$1:A76)-1)/8)+1,MOD(ROWS($A$1:A76)-1,8)+1))</f>
        <v/>
      </c>
      <c r="R417" s="24" t="str">
        <f>IF(OR('Infraestruturas Tratamento'!$C$81="",'Infraestruturas Tratamento'!$C$81="(máximo 300 carateres)",J417=""),"",'Infraestruturas Tratamento'!$C$81)</f>
        <v/>
      </c>
      <c r="S417" s="1"/>
    </row>
    <row r="418" spans="1:19">
      <c r="A418" s="24" t="str">
        <f>IF(I418="","",IF(OR('Identificação da EG'!$B$7=0,'Identificação da EG'!$B$7=""),"",Capa!$C$10))</f>
        <v/>
      </c>
      <c r="B418" s="24" t="str">
        <f>IF(I418="","",IF(OR('Identificação da EG'!$B$7=0,'Identificação da EG'!$B$7=""),"",'Identificação da EG'!$B$7))</f>
        <v/>
      </c>
      <c r="C418" s="24" t="str">
        <f>IF(I418="","",IF(B418="","",VLOOKUP(B418,Auxiliar!$DK$23:$DL$45,2,0)))</f>
        <v/>
      </c>
      <c r="D418" s="24" t="str">
        <f>IF(I418="","",IF(OR('Identificação da EG'!$B$7=0,'Identificação da EG'!$B$7=""),"","Portugal"))</f>
        <v/>
      </c>
      <c r="E418" s="24" t="str">
        <f>IF(I418="","",'Identificação da EG'!$C$7)</f>
        <v/>
      </c>
      <c r="F418" s="24" t="str">
        <f>IF(I418="","",'Identificação da EG'!$E$7)</f>
        <v/>
      </c>
      <c r="G418" s="24" t="str">
        <f t="shared" si="6"/>
        <v/>
      </c>
      <c r="H418" s="24" t="str">
        <f>IF(I418="","",'Identificação da EG'!$D$7)</f>
        <v/>
      </c>
      <c r="I418" s="1" t="str">
        <f>IF(J418="","",'Infraestruturas Tratamento'!$B$62)</f>
        <v/>
      </c>
      <c r="J418" s="24" t="str">
        <v/>
      </c>
      <c r="K418" s="24" t="str">
        <v/>
      </c>
      <c r="L418" s="24" t="str">
        <v/>
      </c>
      <c r="M418" s="24" t="str">
        <v/>
      </c>
      <c r="N418" s="1"/>
      <c r="O418" s="1" t="str">
        <f>IF(J418="","","Nº dias de trabalho (máximo)")</f>
        <v/>
      </c>
      <c r="P418" s="1" t="str">
        <f>IF(J418="","","dias/ano")</f>
        <v/>
      </c>
      <c r="Q418" s="1" t="str" cm="1">
        <f t="array" ref="Q418">IF(ISBLANK(INDEX('Infraestruturas Tratamento'!$F$70:$M$79,INT((ROWS($A$1:A77)-1)/8)+1,MOD(ROWS($A$1:A77)-1,8)+1)),"",INDEX('Infraestruturas Tratamento'!$F$70:$M$79,INT((ROWS($A$1:A77)-1)/8)+1,MOD(ROWS($A$1:A77)-1,8)+1))</f>
        <v/>
      </c>
      <c r="R418" s="24" t="str">
        <f>IF(OR('Infraestruturas Tratamento'!$C$81="",'Infraestruturas Tratamento'!$C$81="(máximo 300 carateres)",J418=""),"",'Infraestruturas Tratamento'!$C$81)</f>
        <v/>
      </c>
      <c r="S418" s="1"/>
    </row>
    <row r="419" spans="1:19">
      <c r="A419" s="24" t="str">
        <f>IF(I419="","",IF(OR('Identificação da EG'!$B$7=0,'Identificação da EG'!$B$7=""),"",Capa!$C$10))</f>
        <v/>
      </c>
      <c r="B419" s="24" t="str">
        <f>IF(I419="","",IF(OR('Identificação da EG'!$B$7=0,'Identificação da EG'!$B$7=""),"",'Identificação da EG'!$B$7))</f>
        <v/>
      </c>
      <c r="C419" s="24" t="str">
        <f>IF(I419="","",IF(B419="","",VLOOKUP(B419,Auxiliar!$DK$23:$DL$45,2,0)))</f>
        <v/>
      </c>
      <c r="D419" s="24" t="str">
        <f>IF(I419="","",IF(OR('Identificação da EG'!$B$7=0,'Identificação da EG'!$B$7=""),"","Portugal"))</f>
        <v/>
      </c>
      <c r="E419" s="24" t="str">
        <f>IF(I419="","",'Identificação da EG'!$C$7)</f>
        <v/>
      </c>
      <c r="F419" s="24" t="str">
        <f>IF(I419="","",'Identificação da EG'!$E$7)</f>
        <v/>
      </c>
      <c r="G419" s="24" t="str">
        <f t="shared" si="6"/>
        <v/>
      </c>
      <c r="H419" s="24" t="str">
        <f>IF(I419="","",'Identificação da EG'!$D$7)</f>
        <v/>
      </c>
      <c r="I419" s="1" t="str">
        <f>IF(J419="","",'Infraestruturas Tratamento'!$B$62)</f>
        <v/>
      </c>
      <c r="J419" s="24" t="str">
        <v/>
      </c>
      <c r="K419" s="24" t="str">
        <v/>
      </c>
      <c r="L419" s="24" t="str">
        <v/>
      </c>
      <c r="M419" s="24" t="str">
        <v/>
      </c>
      <c r="N419" s="1"/>
      <c r="O419" s="1" t="str">
        <f>IF(J419="","","Nº dias de trabalho (efetivo)")</f>
        <v/>
      </c>
      <c r="P419" s="1" t="str">
        <f>IF(J419="","","dias/ano")</f>
        <v/>
      </c>
      <c r="Q419" s="1" t="str" cm="1">
        <f t="array" ref="Q419">IF(ISBLANK(INDEX('Infraestruturas Tratamento'!$F$70:$M$79,INT((ROWS($A$1:A78)-1)/8)+1,MOD(ROWS($A$1:A78)-1,8)+1)),"",INDEX('Infraestruturas Tratamento'!$F$70:$M$79,INT((ROWS($A$1:A78)-1)/8)+1,MOD(ROWS($A$1:A78)-1,8)+1))</f>
        <v/>
      </c>
      <c r="R419" s="24" t="str">
        <f>IF(OR('Infraestruturas Tratamento'!$C$81="",'Infraestruturas Tratamento'!$C$81="(máximo 300 carateres)",J419=""),"",'Infraestruturas Tratamento'!$C$81)</f>
        <v/>
      </c>
      <c r="S419" s="1"/>
    </row>
    <row r="420" spans="1:19">
      <c r="A420" s="24" t="str">
        <f>IF(I420="","",IF(OR('Identificação da EG'!$B$7=0,'Identificação da EG'!$B$7=""),"",Capa!$C$10))</f>
        <v/>
      </c>
      <c r="B420" s="24" t="str">
        <f>IF(I420="","",IF(OR('Identificação da EG'!$B$7=0,'Identificação da EG'!$B$7=""),"",'Identificação da EG'!$B$7))</f>
        <v/>
      </c>
      <c r="C420" s="24" t="str">
        <f>IF(I420="","",IF(B420="","",VLOOKUP(B420,Auxiliar!$DK$23:$DL$45,2,0)))</f>
        <v/>
      </c>
      <c r="D420" s="24" t="str">
        <f>IF(I420="","",IF(OR('Identificação da EG'!$B$7=0,'Identificação da EG'!$B$7=""),"","Portugal"))</f>
        <v/>
      </c>
      <c r="E420" s="24" t="str">
        <f>IF(I420="","",'Identificação da EG'!$C$7)</f>
        <v/>
      </c>
      <c r="F420" s="24" t="str">
        <f>IF(I420="","",'Identificação da EG'!$E$7)</f>
        <v/>
      </c>
      <c r="G420" s="24" t="str">
        <f t="shared" si="6"/>
        <v/>
      </c>
      <c r="H420" s="24" t="str">
        <f>IF(I420="","",'Identificação da EG'!$D$7)</f>
        <v/>
      </c>
      <c r="I420" s="1" t="str">
        <f>IF(J420="","",'Infraestruturas Tratamento'!$B$62)</f>
        <v/>
      </c>
      <c r="J420" s="24" t="str">
        <v/>
      </c>
      <c r="K420" s="24" t="str">
        <v/>
      </c>
      <c r="L420" s="24" t="str">
        <v/>
      </c>
      <c r="M420" s="24" t="str">
        <v/>
      </c>
      <c r="N420" s="1"/>
      <c r="O420" s="1" t="str">
        <f>IF(J420="","","Capacidade instalação (máximo)")</f>
        <v/>
      </c>
      <c r="P420" s="1" t="str">
        <f>IF(J420="","","toneladas/ano")</f>
        <v/>
      </c>
      <c r="Q420" s="1" t="str" cm="1">
        <f t="array" ref="Q420">IF(ISBLANK(INDEX('Infraestruturas Tratamento'!$F$70:$M$79,INT((ROWS($A$1:A79)-1)/8)+1,MOD(ROWS($A$1:A79)-1,8)+1)),"",INDEX('Infraestruturas Tratamento'!$F$70:$M$79,INT((ROWS($A$1:A79)-1)/8)+1,MOD(ROWS($A$1:A79)-1,8)+1))</f>
        <v/>
      </c>
      <c r="R420" s="24" t="str">
        <f>IF(OR('Infraestruturas Tratamento'!$C$81="",'Infraestruturas Tratamento'!$C$81="(máximo 300 carateres)",J420=""),"",'Infraestruturas Tratamento'!$C$81)</f>
        <v/>
      </c>
      <c r="S420" s="1"/>
    </row>
    <row r="421" spans="1:19">
      <c r="A421" s="24" t="str">
        <f>IF(I421="","",IF(OR('Identificação da EG'!$B$7=0,'Identificação da EG'!$B$7=""),"",Capa!$C$10))</f>
        <v/>
      </c>
      <c r="B421" s="24" t="str">
        <f>IF(I421="","",IF(OR('Identificação da EG'!$B$7=0,'Identificação da EG'!$B$7=""),"",'Identificação da EG'!$B$7))</f>
        <v/>
      </c>
      <c r="C421" s="24" t="str">
        <f>IF(I421="","",IF(B421="","",VLOOKUP(B421,Auxiliar!$DK$23:$DL$45,2,0)))</f>
        <v/>
      </c>
      <c r="D421" s="24" t="str">
        <f>IF(I421="","",IF(OR('Identificação da EG'!$B$7=0,'Identificação da EG'!$B$7=""),"","Portugal"))</f>
        <v/>
      </c>
      <c r="E421" s="24" t="str">
        <f>IF(I421="","",'Identificação da EG'!$C$7)</f>
        <v/>
      </c>
      <c r="F421" s="24" t="str">
        <f>IF(I421="","",'Identificação da EG'!$E$7)</f>
        <v/>
      </c>
      <c r="G421" s="24" t="str">
        <f t="shared" si="6"/>
        <v/>
      </c>
      <c r="H421" s="24" t="str">
        <f>IF(I421="","",'Identificação da EG'!$D$7)</f>
        <v/>
      </c>
      <c r="I421" s="1" t="str">
        <f>IF(J421="","",'Infraestruturas Tratamento'!$B$62)</f>
        <v/>
      </c>
      <c r="J421" s="24" t="str">
        <v/>
      </c>
      <c r="K421" s="24" t="str">
        <v/>
      </c>
      <c r="L421" s="24" t="str">
        <v/>
      </c>
      <c r="M421" s="24" t="str">
        <v/>
      </c>
      <c r="N421" s="1"/>
      <c r="O421" s="1" t="str">
        <f>IF(J421="","","Capacidade instalação (efetivo)")</f>
        <v/>
      </c>
      <c r="P421" s="1" t="str">
        <f>IF(J421="","","toneladas/ano")</f>
        <v/>
      </c>
      <c r="Q421" s="1" t="str" cm="1">
        <f t="array" ref="Q421">IF(ISBLANK(INDEX('Infraestruturas Tratamento'!$F$70:$M$79,INT((ROWS($A$1:A80)-1)/8)+1,MOD(ROWS($A$1:A80)-1,8)+1)),"",INDEX('Infraestruturas Tratamento'!$F$70:$M$79,INT((ROWS($A$1:A80)-1)/8)+1,MOD(ROWS($A$1:A80)-1,8)+1))</f>
        <v/>
      </c>
      <c r="R421" s="24" t="str">
        <f>IF(OR('Infraestruturas Tratamento'!$C$81="",'Infraestruturas Tratamento'!$C$81="(máximo 300 carateres)",J421=""),"",'Infraestruturas Tratamento'!$C$81)</f>
        <v/>
      </c>
      <c r="S421" s="1"/>
    </row>
    <row r="422" spans="1:19">
      <c r="A422" s="24" t="str">
        <f>IF(I422="","",IF(OR('Identificação da EG'!$B$7=0,'Identificação da EG'!$B$7=""),"",Capa!$C$10))</f>
        <v/>
      </c>
      <c r="B422" s="24" t="str">
        <f>IF(I422="","",IF(OR('Identificação da EG'!$B$7=0,'Identificação da EG'!$B$7=""),"",'Identificação da EG'!$B$7))</f>
        <v/>
      </c>
      <c r="C422" s="24" t="str">
        <f>IF(I422="","",IF(B422="","",VLOOKUP(B422,Auxiliar!$DK$23:$DL$45,2,0)))</f>
        <v/>
      </c>
      <c r="D422" s="24" t="str">
        <f>IF(I422="","",IF(OR('Identificação da EG'!$B$7=0,'Identificação da EG'!$B$7=""),"","Portugal"))</f>
        <v/>
      </c>
      <c r="E422" s="24" t="str">
        <f>IF(I422="","",'Identificação da EG'!$C$7)</f>
        <v/>
      </c>
      <c r="F422" s="24" t="str">
        <f>IF(I422="","",'Identificação da EG'!$E$7)</f>
        <v/>
      </c>
      <c r="G422" s="24" t="str">
        <f t="shared" si="6"/>
        <v/>
      </c>
      <c r="H422" s="24" t="str">
        <f>IF(I422="","",'Identificação da EG'!$D$7)</f>
        <v/>
      </c>
      <c r="I422" s="1" t="str">
        <f>IF(J422="","",'Infraestruturas Tratamento'!$B$84)</f>
        <v/>
      </c>
      <c r="J422" s="1" t="str" cm="1">
        <f t="array" ref="J422:J431">IF(INDEX('Infraestruturas Tratamento'!B88:B97,INT((_xlfn.SEQUENCE(ROWS('Infraestruturas Tratamento'!B88:B97)*1,1,1,1)-1)/1)+1)=0,"",INDEX('Infraestruturas Tratamento'!B88:B97,INT((_xlfn.SEQUENCE(ROWS('Infraestruturas Tratamento'!B70:B79)*1,1,1,1)-1)/1)+1))</f>
        <v/>
      </c>
      <c r="K422" s="1"/>
      <c r="L422" s="1" t="str" cm="1">
        <f t="array" ref="L422:L431">IF(INDEX('Infraestruturas Tratamento'!C88:C97,INT((_xlfn.SEQUENCE(ROWS('Infraestruturas Tratamento'!C88:C97)*1,1,1,1)-1)/1)+1)=0,"",INDEX('Infraestruturas Tratamento'!C88:C97,INT((_xlfn.SEQUENCE(ROWS('Infraestruturas Tratamento'!C70:C79)*1,1,1,1)-1)/1)+1))</f>
        <v/>
      </c>
      <c r="M422" s="1"/>
      <c r="N422" s="1" t="str" cm="1">
        <f t="array" ref="N422:N431">IF(INDEX('Infraestruturas Tratamento'!D88:D97,INT((_xlfn.SEQUENCE(ROWS('Infraestruturas Tratamento'!D88:D97)*1,1,1,1)-1)/1)+1)=0,"",INDEX('Infraestruturas Tratamento'!D88:D97,INT((_xlfn.SEQUENCE(ROWS('Infraestruturas Tratamento'!D70:D79)*1,1,1,1)-1)/1)+1))</f>
        <v/>
      </c>
      <c r="O422" s="1" t="str">
        <f>IF(J422="","","Capacidade deposição remanescente")</f>
        <v/>
      </c>
      <c r="P422" s="1" t="str">
        <f>IF(J422="","","toneladas")</f>
        <v/>
      </c>
      <c r="Q422" s="1" t="str" cm="1">
        <f t="array" ref="Q422:Q431">IF(INDEX('Infraestruturas Tratamento'!E88:E97,INT((_xlfn.SEQUENCE(ROWS('Infraestruturas Tratamento'!E88:E97)*1,1,1,1)-1)/1)+1)=0,"",INDEX('Infraestruturas Tratamento'!E88:E97,INT((_xlfn.SEQUENCE(ROWS('Infraestruturas Tratamento'!E70:E79)*1,1,1,1)-1)/1)+1))</f>
        <v/>
      </c>
      <c r="R422" s="24" t="str">
        <f>IF(OR('Infraestruturas Tratamento'!$C$99="",'Infraestruturas Tratamento'!$C$99="(máximo 300 carateres)",J422=""),"",'Infraestruturas Tratamento'!$C$99)</f>
        <v/>
      </c>
      <c r="S422" s="1"/>
    </row>
    <row r="423" spans="1:19">
      <c r="A423" s="24" t="str">
        <f>IF(I423="","",IF(OR('Identificação da EG'!$B$7=0,'Identificação da EG'!$B$7=""),"",Capa!$C$10))</f>
        <v/>
      </c>
      <c r="B423" s="24" t="str">
        <f>IF(I423="","",IF(OR('Identificação da EG'!$B$7=0,'Identificação da EG'!$B$7=""),"",'Identificação da EG'!$B$7))</f>
        <v/>
      </c>
      <c r="C423" s="24" t="str">
        <f>IF(I423="","",IF(B423="","",VLOOKUP(B423,Auxiliar!$DK$23:$DL$45,2,0)))</f>
        <v/>
      </c>
      <c r="D423" s="24" t="str">
        <f>IF(I423="","",IF(OR('Identificação da EG'!$B$7=0,'Identificação da EG'!$B$7=""),"","Portugal"))</f>
        <v/>
      </c>
      <c r="E423" s="24" t="str">
        <f>IF(I423="","",'Identificação da EG'!$C$7)</f>
        <v/>
      </c>
      <c r="F423" s="24" t="str">
        <f>IF(I423="","",'Identificação da EG'!$E$7)</f>
        <v/>
      </c>
      <c r="G423" s="24" t="str">
        <f t="shared" si="6"/>
        <v/>
      </c>
      <c r="H423" s="24" t="str">
        <f>IF(I423="","",'Identificação da EG'!$D$7)</f>
        <v/>
      </c>
      <c r="I423" s="1" t="str">
        <f>IF(J423="","",'Infraestruturas Tratamento'!$B$84)</f>
        <v/>
      </c>
      <c r="J423" s="1" t="str">
        <v/>
      </c>
      <c r="K423" s="1"/>
      <c r="L423" s="1" t="str">
        <v/>
      </c>
      <c r="M423" s="1"/>
      <c r="N423" s="1" t="str">
        <v/>
      </c>
      <c r="O423" s="1" t="str">
        <f t="shared" ref="O423:O430" si="7">IF(J423="","","Capacidade deposição remanescente")</f>
        <v/>
      </c>
      <c r="P423" s="1" t="str">
        <f t="shared" ref="P423:P431" si="8">IF(J423="","","toneladas")</f>
        <v/>
      </c>
      <c r="Q423" s="1" t="str">
        <v/>
      </c>
      <c r="R423" s="24" t="str">
        <f>IF(OR('Infraestruturas Tratamento'!$C$99="",'Infraestruturas Tratamento'!$C$99="(máximo 300 carateres)",J423=""),"",'Infraestruturas Tratamento'!$C$99)</f>
        <v/>
      </c>
      <c r="S423" s="1"/>
    </row>
    <row r="424" spans="1:19">
      <c r="A424" s="24" t="str">
        <f>IF(I424="","",IF(OR('Identificação da EG'!$B$7=0,'Identificação da EG'!$B$7=""),"",Capa!$C$10))</f>
        <v/>
      </c>
      <c r="B424" s="24" t="str">
        <f>IF(I424="","",IF(OR('Identificação da EG'!$B$7=0,'Identificação da EG'!$B$7=""),"",'Identificação da EG'!$B$7))</f>
        <v/>
      </c>
      <c r="C424" s="24" t="str">
        <f>IF(I424="","",IF(B424="","",VLOOKUP(B424,Auxiliar!$DK$23:$DL$45,2,0)))</f>
        <v/>
      </c>
      <c r="D424" s="24" t="str">
        <f>IF(I424="","",IF(OR('Identificação da EG'!$B$7=0,'Identificação da EG'!$B$7=""),"","Portugal"))</f>
        <v/>
      </c>
      <c r="E424" s="24" t="str">
        <f>IF(I424="","",'Identificação da EG'!$C$7)</f>
        <v/>
      </c>
      <c r="F424" s="24" t="str">
        <f>IF(I424="","",'Identificação da EG'!$E$7)</f>
        <v/>
      </c>
      <c r="G424" s="24" t="str">
        <f t="shared" si="6"/>
        <v/>
      </c>
      <c r="H424" s="24" t="str">
        <f>IF(I424="","",'Identificação da EG'!$D$7)</f>
        <v/>
      </c>
      <c r="I424" s="1" t="str">
        <f>IF(J424="","",'Infraestruturas Tratamento'!$B$84)</f>
        <v/>
      </c>
      <c r="J424" s="1" t="str">
        <v/>
      </c>
      <c r="K424" s="1"/>
      <c r="L424" s="1" t="str">
        <v/>
      </c>
      <c r="M424" s="1"/>
      <c r="N424" s="1" t="str">
        <v/>
      </c>
      <c r="O424" s="1" t="str">
        <f t="shared" si="7"/>
        <v/>
      </c>
      <c r="P424" s="1" t="str">
        <f t="shared" si="8"/>
        <v/>
      </c>
      <c r="Q424" s="1" t="str">
        <v/>
      </c>
      <c r="R424" s="24" t="str">
        <f>IF(OR('Infraestruturas Tratamento'!$C$99="",'Infraestruturas Tratamento'!$C$99="(máximo 300 carateres)",J424=""),"",'Infraestruturas Tratamento'!$C$99)</f>
        <v/>
      </c>
      <c r="S424" s="1"/>
    </row>
    <row r="425" spans="1:19">
      <c r="A425" s="24" t="str">
        <f>IF(I425="","",IF(OR('Identificação da EG'!$B$7=0,'Identificação da EG'!$B$7=""),"",Capa!$C$10))</f>
        <v/>
      </c>
      <c r="B425" s="24" t="str">
        <f>IF(I425="","",IF(OR('Identificação da EG'!$B$7=0,'Identificação da EG'!$B$7=""),"",'Identificação da EG'!$B$7))</f>
        <v/>
      </c>
      <c r="C425" s="24" t="str">
        <f>IF(I425="","",IF(B425="","",VLOOKUP(B425,Auxiliar!$DK$23:$DL$45,2,0)))</f>
        <v/>
      </c>
      <c r="D425" s="24" t="str">
        <f>IF(I425="","",IF(OR('Identificação da EG'!$B$7=0,'Identificação da EG'!$B$7=""),"","Portugal"))</f>
        <v/>
      </c>
      <c r="E425" s="24" t="str">
        <f>IF(I425="","",'Identificação da EG'!$C$7)</f>
        <v/>
      </c>
      <c r="F425" s="24" t="str">
        <f>IF(I425="","",'Identificação da EG'!$E$7)</f>
        <v/>
      </c>
      <c r="G425" s="24" t="str">
        <f t="shared" si="6"/>
        <v/>
      </c>
      <c r="H425" s="24" t="str">
        <f>IF(I425="","",'Identificação da EG'!$D$7)</f>
        <v/>
      </c>
      <c r="I425" s="1" t="str">
        <f>IF(J425="","",'Infraestruturas Tratamento'!$B$84)</f>
        <v/>
      </c>
      <c r="J425" s="1" t="str">
        <v/>
      </c>
      <c r="K425" s="1"/>
      <c r="L425" s="1" t="str">
        <v/>
      </c>
      <c r="M425" s="1"/>
      <c r="N425" s="1" t="str">
        <v/>
      </c>
      <c r="O425" s="1" t="str">
        <f t="shared" si="7"/>
        <v/>
      </c>
      <c r="P425" s="1" t="str">
        <f t="shared" si="8"/>
        <v/>
      </c>
      <c r="Q425" s="1" t="str">
        <v/>
      </c>
      <c r="R425" s="24" t="str">
        <f>IF(OR('Infraestruturas Tratamento'!$C$99="",'Infraestruturas Tratamento'!$C$99="(máximo 300 carateres)",J425=""),"",'Infraestruturas Tratamento'!$C$99)</f>
        <v/>
      </c>
      <c r="S425" s="1"/>
    </row>
    <row r="426" spans="1:19">
      <c r="A426" s="24" t="str">
        <f>IF(I426="","",IF(OR('Identificação da EG'!$B$7=0,'Identificação da EG'!$B$7=""),"",Capa!$C$10))</f>
        <v/>
      </c>
      <c r="B426" s="24" t="str">
        <f>IF(I426="","",IF(OR('Identificação da EG'!$B$7=0,'Identificação da EG'!$B$7=""),"",'Identificação da EG'!$B$7))</f>
        <v/>
      </c>
      <c r="C426" s="24" t="str">
        <f>IF(I426="","",IF(B426="","",VLOOKUP(B426,Auxiliar!$DK$23:$DL$45,2,0)))</f>
        <v/>
      </c>
      <c r="D426" s="24" t="str">
        <f>IF(I426="","",IF(OR('Identificação da EG'!$B$7=0,'Identificação da EG'!$B$7=""),"","Portugal"))</f>
        <v/>
      </c>
      <c r="E426" s="24" t="str">
        <f>IF(I426="","",'Identificação da EG'!$C$7)</f>
        <v/>
      </c>
      <c r="F426" s="24" t="str">
        <f>IF(I426="","",'Identificação da EG'!$E$7)</f>
        <v/>
      </c>
      <c r="G426" s="24" t="str">
        <f t="shared" si="6"/>
        <v/>
      </c>
      <c r="H426" s="24" t="str">
        <f>IF(I426="","",'Identificação da EG'!$D$7)</f>
        <v/>
      </c>
      <c r="I426" s="1" t="str">
        <f>IF(J426="","",'Infraestruturas Tratamento'!$B$84)</f>
        <v/>
      </c>
      <c r="J426" s="1" t="str">
        <v/>
      </c>
      <c r="K426" s="1"/>
      <c r="L426" s="1" t="str">
        <v/>
      </c>
      <c r="M426" s="1"/>
      <c r="N426" s="1" t="str">
        <v/>
      </c>
      <c r="O426" s="1" t="str">
        <f t="shared" si="7"/>
        <v/>
      </c>
      <c r="P426" s="1" t="str">
        <f t="shared" si="8"/>
        <v/>
      </c>
      <c r="Q426" s="1" t="str">
        <v/>
      </c>
      <c r="R426" s="24" t="str">
        <f>IF(OR('Infraestruturas Tratamento'!$C$99="",'Infraestruturas Tratamento'!$C$99="(máximo 300 carateres)",J426=""),"",'Infraestruturas Tratamento'!$C$99)</f>
        <v/>
      </c>
      <c r="S426" s="1"/>
    </row>
    <row r="427" spans="1:19">
      <c r="A427" s="24" t="str">
        <f>IF(I427="","",IF(OR('Identificação da EG'!$B$7=0,'Identificação da EG'!$B$7=""),"",Capa!$C$10))</f>
        <v/>
      </c>
      <c r="B427" s="24" t="str">
        <f>IF(I427="","",IF(OR('Identificação da EG'!$B$7=0,'Identificação da EG'!$B$7=""),"",'Identificação da EG'!$B$7))</f>
        <v/>
      </c>
      <c r="C427" s="24" t="str">
        <f>IF(I427="","",IF(B427="","",VLOOKUP(B427,Auxiliar!$DK$23:$DL$45,2,0)))</f>
        <v/>
      </c>
      <c r="D427" s="24" t="str">
        <f>IF(I427="","",IF(OR('Identificação da EG'!$B$7=0,'Identificação da EG'!$B$7=""),"","Portugal"))</f>
        <v/>
      </c>
      <c r="E427" s="24" t="str">
        <f>IF(I427="","",'Identificação da EG'!$C$7)</f>
        <v/>
      </c>
      <c r="F427" s="24" t="str">
        <f>IF(I427="","",'Identificação da EG'!$E$7)</f>
        <v/>
      </c>
      <c r="G427" s="24" t="str">
        <f t="shared" si="6"/>
        <v/>
      </c>
      <c r="H427" s="24" t="str">
        <f>IF(I427="","",'Identificação da EG'!$D$7)</f>
        <v/>
      </c>
      <c r="I427" s="1" t="str">
        <f>IF(J427="","",'Infraestruturas Tratamento'!$B$84)</f>
        <v/>
      </c>
      <c r="J427" s="1" t="str">
        <v/>
      </c>
      <c r="K427" s="1"/>
      <c r="L427" s="1" t="str">
        <v/>
      </c>
      <c r="M427" s="1"/>
      <c r="N427" s="1" t="str">
        <v/>
      </c>
      <c r="O427" s="1" t="str">
        <f t="shared" si="7"/>
        <v/>
      </c>
      <c r="P427" s="1" t="str">
        <f t="shared" si="8"/>
        <v/>
      </c>
      <c r="Q427" s="1" t="str">
        <v/>
      </c>
      <c r="R427" s="24" t="str">
        <f>IF(OR('Infraestruturas Tratamento'!$C$99="",'Infraestruturas Tratamento'!$C$99="(máximo 300 carateres)",J427=""),"",'Infraestruturas Tratamento'!$C$99)</f>
        <v/>
      </c>
      <c r="S427" s="1"/>
    </row>
    <row r="428" spans="1:19">
      <c r="A428" s="24" t="str">
        <f>IF(I428="","",IF(OR('Identificação da EG'!$B$7=0,'Identificação da EG'!$B$7=""),"",Capa!$C$10))</f>
        <v/>
      </c>
      <c r="B428" s="24" t="str">
        <f>IF(I428="","",IF(OR('Identificação da EG'!$B$7=0,'Identificação da EG'!$B$7=""),"",'Identificação da EG'!$B$7))</f>
        <v/>
      </c>
      <c r="C428" s="24" t="str">
        <f>IF(I428="","",IF(B428="","",VLOOKUP(B428,Auxiliar!$DK$23:$DL$45,2,0)))</f>
        <v/>
      </c>
      <c r="D428" s="24" t="str">
        <f>IF(I428="","",IF(OR('Identificação da EG'!$B$7=0,'Identificação da EG'!$B$7=""),"","Portugal"))</f>
        <v/>
      </c>
      <c r="E428" s="24" t="str">
        <f>IF(I428="","",'Identificação da EG'!$C$7)</f>
        <v/>
      </c>
      <c r="F428" s="24" t="str">
        <f>IF(I428="","",'Identificação da EG'!$E$7)</f>
        <v/>
      </c>
      <c r="G428" s="24" t="str">
        <f t="shared" si="6"/>
        <v/>
      </c>
      <c r="H428" s="24" t="str">
        <f>IF(I428="","",'Identificação da EG'!$D$7)</f>
        <v/>
      </c>
      <c r="I428" s="1" t="str">
        <f>IF(J428="","",'Infraestruturas Tratamento'!$B$84)</f>
        <v/>
      </c>
      <c r="J428" s="1" t="str">
        <v/>
      </c>
      <c r="K428" s="1"/>
      <c r="L428" s="1" t="str">
        <v/>
      </c>
      <c r="M428" s="1"/>
      <c r="N428" s="1" t="str">
        <v/>
      </c>
      <c r="O428" s="1" t="str">
        <f t="shared" si="7"/>
        <v/>
      </c>
      <c r="P428" s="1" t="str">
        <f t="shared" si="8"/>
        <v/>
      </c>
      <c r="Q428" s="1" t="str">
        <v/>
      </c>
      <c r="R428" s="24" t="str">
        <f>IF(OR('Infraestruturas Tratamento'!$C$99="",'Infraestruturas Tratamento'!$C$99="(máximo 300 carateres)",J428=""),"",'Infraestruturas Tratamento'!$C$99)</f>
        <v/>
      </c>
      <c r="S428" s="1"/>
    </row>
    <row r="429" spans="1:19">
      <c r="A429" s="24" t="str">
        <f>IF(I429="","",IF(OR('Identificação da EG'!$B$7=0,'Identificação da EG'!$B$7=""),"",Capa!$C$10))</f>
        <v/>
      </c>
      <c r="B429" s="24" t="str">
        <f>IF(I429="","",IF(OR('Identificação da EG'!$B$7=0,'Identificação da EG'!$B$7=""),"",'Identificação da EG'!$B$7))</f>
        <v/>
      </c>
      <c r="C429" s="24" t="str">
        <f>IF(I429="","",IF(B429="","",VLOOKUP(B429,Auxiliar!$DK$23:$DL$45,2,0)))</f>
        <v/>
      </c>
      <c r="D429" s="24" t="str">
        <f>IF(I429="","",IF(OR('Identificação da EG'!$B$7=0,'Identificação da EG'!$B$7=""),"","Portugal"))</f>
        <v/>
      </c>
      <c r="E429" s="24" t="str">
        <f>IF(I429="","",'Identificação da EG'!$C$7)</f>
        <v/>
      </c>
      <c r="F429" s="24" t="str">
        <f>IF(I429="","",'Identificação da EG'!$E$7)</f>
        <v/>
      </c>
      <c r="G429" s="24" t="str">
        <f t="shared" si="6"/>
        <v/>
      </c>
      <c r="H429" s="24" t="str">
        <f>IF(I429="","",'Identificação da EG'!$D$7)</f>
        <v/>
      </c>
      <c r="I429" s="1" t="str">
        <f>IF(J429="","",'Infraestruturas Tratamento'!$B$84)</f>
        <v/>
      </c>
      <c r="J429" s="1" t="str">
        <v/>
      </c>
      <c r="K429" s="1"/>
      <c r="L429" s="1" t="str">
        <v/>
      </c>
      <c r="M429" s="1"/>
      <c r="N429" s="1" t="str">
        <v/>
      </c>
      <c r="O429" s="1" t="str">
        <f t="shared" si="7"/>
        <v/>
      </c>
      <c r="P429" s="1" t="str">
        <f t="shared" si="8"/>
        <v/>
      </c>
      <c r="Q429" s="1" t="str">
        <v/>
      </c>
      <c r="R429" s="24" t="str">
        <f>IF(OR('Infraestruturas Tratamento'!$C$99="",'Infraestruturas Tratamento'!$C$99="(máximo 300 carateres)",J429=""),"",'Infraestruturas Tratamento'!$C$99)</f>
        <v/>
      </c>
      <c r="S429" s="1"/>
    </row>
    <row r="430" spans="1:19">
      <c r="A430" s="24" t="str">
        <f>IF(I430="","",IF(OR('Identificação da EG'!$B$7=0,'Identificação da EG'!$B$7=""),"",Capa!$C$10))</f>
        <v/>
      </c>
      <c r="B430" s="24" t="str">
        <f>IF(I430="","",IF(OR('Identificação da EG'!$B$7=0,'Identificação da EG'!$B$7=""),"",'Identificação da EG'!$B$7))</f>
        <v/>
      </c>
      <c r="C430" s="24" t="str">
        <f>IF(I430="","",IF(B430="","",VLOOKUP(B430,Auxiliar!$DK$23:$DL$45,2,0)))</f>
        <v/>
      </c>
      <c r="D430" s="24" t="str">
        <f>IF(I430="","",IF(OR('Identificação da EG'!$B$7=0,'Identificação da EG'!$B$7=""),"","Portugal"))</f>
        <v/>
      </c>
      <c r="E430" s="24" t="str">
        <f>IF(I430="","",'Identificação da EG'!$C$7)</f>
        <v/>
      </c>
      <c r="F430" s="24" t="str">
        <f>IF(I430="","",'Identificação da EG'!$E$7)</f>
        <v/>
      </c>
      <c r="G430" s="24" t="str">
        <f t="shared" si="6"/>
        <v/>
      </c>
      <c r="H430" s="24" t="str">
        <f>IF(I430="","",'Identificação da EG'!$D$7)</f>
        <v/>
      </c>
      <c r="I430" s="1" t="str">
        <f>IF(J430="","",'Infraestruturas Tratamento'!$B$84)</f>
        <v/>
      </c>
      <c r="J430" s="1" t="str">
        <v/>
      </c>
      <c r="K430" s="1"/>
      <c r="L430" s="1" t="str">
        <v/>
      </c>
      <c r="M430" s="1"/>
      <c r="N430" s="1" t="str">
        <v/>
      </c>
      <c r="O430" s="1" t="str">
        <f t="shared" si="7"/>
        <v/>
      </c>
      <c r="P430" s="1" t="str">
        <f t="shared" si="8"/>
        <v/>
      </c>
      <c r="Q430" s="1" t="str">
        <v/>
      </c>
      <c r="R430" s="24" t="str">
        <f>IF(OR('Infraestruturas Tratamento'!$C$99="",'Infraestruturas Tratamento'!$C$99="(máximo 300 carateres)",J430=""),"",'Infraestruturas Tratamento'!$C$99)</f>
        <v/>
      </c>
      <c r="S430" s="1"/>
    </row>
    <row r="431" spans="1:19">
      <c r="A431" s="24" t="str">
        <f>IF(I431="","",IF(OR('Identificação da EG'!$B$7=0,'Identificação da EG'!$B$7=""),"",Capa!$C$10))</f>
        <v/>
      </c>
      <c r="B431" s="24" t="str">
        <f>IF(I431="","",IF(OR('Identificação da EG'!$B$7=0,'Identificação da EG'!$B$7=""),"",'Identificação da EG'!$B$7))</f>
        <v/>
      </c>
      <c r="C431" s="24" t="str">
        <f>IF(I431="","",IF(B431="","",VLOOKUP(B431,Auxiliar!$DK$23:$DL$45,2,0)))</f>
        <v/>
      </c>
      <c r="D431" s="24" t="str">
        <f>IF(I431="","",IF(OR('Identificação da EG'!$B$7=0,'Identificação da EG'!$B$7=""),"","Portugal"))</f>
        <v/>
      </c>
      <c r="E431" s="24" t="str">
        <f>IF(I431="","",'Identificação da EG'!$C$7)</f>
        <v/>
      </c>
      <c r="F431" s="24" t="str">
        <f>IF(I431="","",'Identificação da EG'!$E$7)</f>
        <v/>
      </c>
      <c r="G431" s="24" t="str">
        <f t="shared" si="6"/>
        <v/>
      </c>
      <c r="H431" s="24" t="str">
        <f>IF(I431="","",'Identificação da EG'!$D$7)</f>
        <v/>
      </c>
      <c r="I431" s="1" t="str">
        <f>IF(J431="","",'Infraestruturas Tratamento'!$B$84)</f>
        <v/>
      </c>
      <c r="J431" s="1" t="str">
        <v/>
      </c>
      <c r="K431" s="1"/>
      <c r="L431" s="1" t="str">
        <v/>
      </c>
      <c r="M431" s="1"/>
      <c r="N431" s="1" t="str">
        <v/>
      </c>
      <c r="O431" s="1" t="str">
        <f>IF(J431="","","Capacidade deposição remanescente")</f>
        <v/>
      </c>
      <c r="P431" s="1" t="str">
        <f t="shared" si="8"/>
        <v/>
      </c>
      <c r="Q431" s="1" t="str">
        <v/>
      </c>
      <c r="R431" s="24" t="str">
        <f>IF(OR('Infraestruturas Tratamento'!$C$99="",'Infraestruturas Tratamento'!$C$99="(máximo 300 carateres)",J431=""),"",'Infraestruturas Tratamento'!$C$99)</f>
        <v/>
      </c>
      <c r="S431" s="1"/>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DA0D5-7E2B-48A7-818A-8564AD7F7A2A}">
  <dimension ref="A1:M23"/>
  <sheetViews>
    <sheetView workbookViewId="0"/>
  </sheetViews>
  <sheetFormatPr baseColWidth="10" defaultColWidth="20.5" defaultRowHeight="14"/>
  <sheetData>
    <row r="1" spans="1:13" s="102" customFormat="1" ht="50.25" customHeight="1">
      <c r="A1" s="103" t="s">
        <v>1604</v>
      </c>
      <c r="B1" s="103" t="s">
        <v>45</v>
      </c>
      <c r="C1" s="103" t="s">
        <v>1702</v>
      </c>
      <c r="D1" s="103" t="s">
        <v>1703</v>
      </c>
      <c r="E1" s="103" t="s">
        <v>55</v>
      </c>
      <c r="F1" s="103" t="s">
        <v>182</v>
      </c>
      <c r="G1" s="103" t="s">
        <v>56</v>
      </c>
      <c r="H1" s="103" t="s">
        <v>1550</v>
      </c>
      <c r="I1" s="103" t="s">
        <v>1660</v>
      </c>
      <c r="J1" s="103" t="s">
        <v>1618</v>
      </c>
      <c r="K1" s="103" t="s">
        <v>1157</v>
      </c>
      <c r="L1" s="103" t="s">
        <v>1615</v>
      </c>
      <c r="M1" s="140" t="s">
        <v>68</v>
      </c>
    </row>
    <row r="2" spans="1:13">
      <c r="A2" s="24" t="str">
        <f>IF(I2="","",IF(OR('Identificação da EG'!$B$7=0,'Identificação da EG'!$B$7=""),"",Capa!$C$10))</f>
        <v/>
      </c>
      <c r="B2" s="24" t="str">
        <f>IF(I2="","",IF(OR('Identificação da EG'!$B$7=0,'Identificação da EG'!$B$7=""),"",'Identificação da EG'!$B$7))</f>
        <v/>
      </c>
      <c r="C2" s="24" t="str">
        <f>IF(I2="","",IF(B2="","",VLOOKUP(B2,Auxiliar!$DK$23:$DL$45,2,0)))</f>
        <v/>
      </c>
      <c r="D2" s="24" t="str">
        <f>IF(I2="","",IF(OR('Identificação da EG'!$B$7=0,'Identificação da EG'!$B$7=""),"","Portugal"))</f>
        <v/>
      </c>
      <c r="E2" s="24" t="str">
        <f>IF(I2="","",'Identificação da EG'!$C$7)</f>
        <v/>
      </c>
      <c r="F2" s="24" t="str">
        <f>IF(I2="","",'Identificação da EG'!$E$7)</f>
        <v/>
      </c>
      <c r="G2" s="24" t="str">
        <f>IF(I2="","",B2)</f>
        <v/>
      </c>
      <c r="H2" s="24" t="str">
        <f>IF(I2="","",'Identificação da EG'!$D$7)</f>
        <v/>
      </c>
      <c r="I2" s="1" t="str">
        <f>IF(J2="","",'Infraestruturas Tratamento'!$B$105)</f>
        <v/>
      </c>
      <c r="J2" s="1" t="str">
        <f>IF('Infraestruturas Tratamento'!B110="","",'Infraestruturas Tratamento'!B110)</f>
        <v/>
      </c>
      <c r="K2" s="1" t="str">
        <f>IF('Infraestruturas Tratamento'!C110="","",'Infraestruturas Tratamento'!C110)</f>
        <v/>
      </c>
      <c r="L2" s="1" t="str">
        <f>IF('Infraestruturas Tratamento'!D110="","",'Infraestruturas Tratamento'!D110)</f>
        <v/>
      </c>
      <c r="M2" s="1" t="str">
        <f>IF(OR(J2="",'Infraestruturas Tratamento'!$C$121="",'Infraestruturas Tratamento'!$C$121="(máximo 300 carateres)"),"",'Infraestruturas Tratamento'!$C$121)</f>
        <v/>
      </c>
    </row>
    <row r="3" spans="1:13">
      <c r="A3" s="24" t="str">
        <f>IF(I3="","",IF(OR('Identificação da EG'!$B$7=0,'Identificação da EG'!$B$7=""),"",Capa!$C$10))</f>
        <v/>
      </c>
      <c r="B3" s="24" t="str">
        <f>IF(I3="","",IF(OR('Identificação da EG'!$B$7=0,'Identificação da EG'!$B$7=""),"",'Identificação da EG'!$B$7))</f>
        <v/>
      </c>
      <c r="C3" s="24" t="str">
        <f>IF(I3="","",IF(B3="","",VLOOKUP(B3,Auxiliar!$DK$23:$DL$45,2,0)))</f>
        <v/>
      </c>
      <c r="D3" s="24" t="str">
        <f>IF(I3="","",IF(OR('Identificação da EG'!$B$7=0,'Identificação da EG'!$B$7=""),"","Portugal"))</f>
        <v/>
      </c>
      <c r="E3" s="24" t="str">
        <f>IF(I3="","",'Identificação da EG'!$C$7)</f>
        <v/>
      </c>
      <c r="F3" s="24" t="str">
        <f>IF(I3="","",'Identificação da EG'!$E$7)</f>
        <v/>
      </c>
      <c r="G3" s="24" t="str">
        <f t="shared" ref="G3:G23" si="0">IF(I3="","",B3)</f>
        <v/>
      </c>
      <c r="H3" s="24" t="str">
        <f>IF(I3="","",'Identificação da EG'!$D$7)</f>
        <v/>
      </c>
      <c r="I3" s="1" t="str">
        <f>IF(J3="","",'Infraestruturas Tratamento'!$B$105)</f>
        <v/>
      </c>
      <c r="J3" s="1" t="str">
        <f>IF('Infraestruturas Tratamento'!B110="","",'Infraestruturas Tratamento'!B110)</f>
        <v/>
      </c>
      <c r="K3" s="1" t="str">
        <f>IF('Infraestruturas Tratamento'!C110="","",'Infraestruturas Tratamento'!C110)</f>
        <v/>
      </c>
      <c r="L3" s="145" t="str">
        <f>IF('Infraestruturas Tratamento'!D110="","",'Infraestruturas Tratamento'!D110)</f>
        <v/>
      </c>
      <c r="M3" s="1" t="str">
        <f>IF(OR(J3="",'Infraestruturas Tratamento'!$C$121="",'Infraestruturas Tratamento'!$C$121="(máximo 300 carateres)"),"",'Infraestruturas Tratamento'!$C$121)</f>
        <v/>
      </c>
    </row>
    <row r="4" spans="1:13">
      <c r="A4" s="24" t="str">
        <f>IF(I4="","",IF(OR('Identificação da EG'!$B$7=0,'Identificação da EG'!$B$7=""),"",Capa!$C$10))</f>
        <v/>
      </c>
      <c r="B4" s="24" t="str">
        <f>IF(I4="","",IF(OR('Identificação da EG'!$B$7=0,'Identificação da EG'!$B$7=""),"",'Identificação da EG'!$B$7))</f>
        <v/>
      </c>
      <c r="C4" s="24" t="str">
        <f>IF(I4="","",IF(B4="","",VLOOKUP(B4,Auxiliar!$DK$23:$DL$45,2,0)))</f>
        <v/>
      </c>
      <c r="D4" s="24" t="str">
        <f>IF(I4="","",IF(OR('Identificação da EG'!$B$7=0,'Identificação da EG'!$B$7=""),"","Portugal"))</f>
        <v/>
      </c>
      <c r="E4" s="24" t="str">
        <f>IF(I4="","",'Identificação da EG'!$C$7)</f>
        <v/>
      </c>
      <c r="F4" s="24" t="str">
        <f>IF(I4="","",'Identificação da EG'!$E$7)</f>
        <v/>
      </c>
      <c r="G4" s="24" t="str">
        <f t="shared" si="0"/>
        <v/>
      </c>
      <c r="H4" s="24" t="str">
        <f>IF(I4="","",'Identificação da EG'!$D$7)</f>
        <v/>
      </c>
      <c r="I4" s="1" t="str">
        <f>IF(J4="","",'Infraestruturas Tratamento'!$B$105)</f>
        <v/>
      </c>
      <c r="J4" s="1" t="str">
        <f>IF('Infraestruturas Tratamento'!B111="","",'Infraestruturas Tratamento'!B111)</f>
        <v/>
      </c>
      <c r="K4" s="1" t="str">
        <f>IF('Infraestruturas Tratamento'!C111="","",'Infraestruturas Tratamento'!C111)</f>
        <v/>
      </c>
      <c r="L4" s="145" t="str">
        <f>IF('Infraestruturas Tratamento'!D111="","",'Infraestruturas Tratamento'!D111)</f>
        <v/>
      </c>
      <c r="M4" s="1" t="str">
        <f>IF(OR(J4="",'Infraestruturas Tratamento'!$C$121="",'Infraestruturas Tratamento'!$C$121="(máximo 300 carateres)"),"",'Infraestruturas Tratamento'!$C$121)</f>
        <v/>
      </c>
    </row>
    <row r="5" spans="1:13">
      <c r="A5" s="24" t="str">
        <f>IF(I5="","",IF(OR('Identificação da EG'!$B$7=0,'Identificação da EG'!$B$7=""),"",Capa!$C$10))</f>
        <v/>
      </c>
      <c r="B5" s="24" t="str">
        <f>IF(I5="","",IF(OR('Identificação da EG'!$B$7=0,'Identificação da EG'!$B$7=""),"",'Identificação da EG'!$B$7))</f>
        <v/>
      </c>
      <c r="C5" s="24" t="str">
        <f>IF(I5="","",IF(B5="","",VLOOKUP(B5,Auxiliar!$DK$23:$DL$45,2,0)))</f>
        <v/>
      </c>
      <c r="D5" s="24" t="str">
        <f>IF(I5="","",IF(OR('Identificação da EG'!$B$7=0,'Identificação da EG'!$B$7=""),"","Portugal"))</f>
        <v/>
      </c>
      <c r="E5" s="24" t="str">
        <f>IF(I5="","",'Identificação da EG'!$C$7)</f>
        <v/>
      </c>
      <c r="F5" s="24" t="str">
        <f>IF(I5="","",'Identificação da EG'!$E$7)</f>
        <v/>
      </c>
      <c r="G5" s="24" t="str">
        <f t="shared" si="0"/>
        <v/>
      </c>
      <c r="H5" s="24" t="str">
        <f>IF(I5="","",'Identificação da EG'!$D$7)</f>
        <v/>
      </c>
      <c r="I5" s="1" t="str">
        <f>IF(J5="","",'Infraestruturas Tratamento'!$B$105)</f>
        <v/>
      </c>
      <c r="J5" s="1" t="str">
        <f>IF('Infraestruturas Tratamento'!B112="","",'Infraestruturas Tratamento'!B112)</f>
        <v/>
      </c>
      <c r="K5" s="1" t="str">
        <f>IF('Infraestruturas Tratamento'!C112="","",'Infraestruturas Tratamento'!C112)</f>
        <v/>
      </c>
      <c r="L5" s="145" t="str">
        <f>IF('Infraestruturas Tratamento'!D112="","",'Infraestruturas Tratamento'!D112)</f>
        <v/>
      </c>
      <c r="M5" s="1" t="str">
        <f>IF(OR(J5="",'Infraestruturas Tratamento'!$C$121="",'Infraestruturas Tratamento'!$C$121="(máximo 300 carateres)"),"",'Infraestruturas Tratamento'!$C$121)</f>
        <v/>
      </c>
    </row>
    <row r="6" spans="1:13">
      <c r="A6" s="24" t="str">
        <f>IF(I6="","",IF(OR('Identificação da EG'!$B$7=0,'Identificação da EG'!$B$7=""),"",Capa!$C$10))</f>
        <v/>
      </c>
      <c r="B6" s="24" t="str">
        <f>IF(I6="","",IF(OR('Identificação da EG'!$B$7=0,'Identificação da EG'!$B$7=""),"",'Identificação da EG'!$B$7))</f>
        <v/>
      </c>
      <c r="C6" s="24" t="str">
        <f>IF(I6="","",IF(B6="","",VLOOKUP(B6,Auxiliar!$DK$23:$DL$45,2,0)))</f>
        <v/>
      </c>
      <c r="D6" s="24" t="str">
        <f>IF(I6="","",IF(OR('Identificação da EG'!$B$7=0,'Identificação da EG'!$B$7=""),"","Portugal"))</f>
        <v/>
      </c>
      <c r="E6" s="24" t="str">
        <f>IF(I6="","",'Identificação da EG'!$C$7)</f>
        <v/>
      </c>
      <c r="F6" s="24" t="str">
        <f>IF(I6="","",'Identificação da EG'!$E$7)</f>
        <v/>
      </c>
      <c r="G6" s="24" t="str">
        <f t="shared" si="0"/>
        <v/>
      </c>
      <c r="H6" s="24" t="str">
        <f>IF(I6="","",'Identificação da EG'!$D$7)</f>
        <v/>
      </c>
      <c r="I6" s="1" t="str">
        <f>IF(J6="","",'Infraestruturas Tratamento'!$B$105)</f>
        <v/>
      </c>
      <c r="J6" s="1" t="str">
        <f>IF('Infraestruturas Tratamento'!B113="","",'Infraestruturas Tratamento'!B113)</f>
        <v/>
      </c>
      <c r="K6" s="1" t="str">
        <f>IF('Infraestruturas Tratamento'!C113="","",'Infraestruturas Tratamento'!C113)</f>
        <v/>
      </c>
      <c r="L6" s="145" t="str">
        <f>IF('Infraestruturas Tratamento'!D113="","",'Infraestruturas Tratamento'!D113)</f>
        <v/>
      </c>
      <c r="M6" s="1" t="str">
        <f>IF(OR(J6="",'Infraestruturas Tratamento'!$C$121="",'Infraestruturas Tratamento'!$C$121="(máximo 300 carateres)"),"",'Infraestruturas Tratamento'!$C$121)</f>
        <v/>
      </c>
    </row>
    <row r="7" spans="1:13">
      <c r="A7" s="24" t="str">
        <f>IF(I7="","",IF(OR('Identificação da EG'!$B$7=0,'Identificação da EG'!$B$7=""),"",Capa!$C$10))</f>
        <v/>
      </c>
      <c r="B7" s="24" t="str">
        <f>IF(I7="","",IF(OR('Identificação da EG'!$B$7=0,'Identificação da EG'!$B$7=""),"",'Identificação da EG'!$B$7))</f>
        <v/>
      </c>
      <c r="C7" s="24" t="str">
        <f>IF(I7="","",IF(B7="","",VLOOKUP(B7,Auxiliar!$DK$23:$DL$45,2,0)))</f>
        <v/>
      </c>
      <c r="D7" s="24" t="str">
        <f>IF(I7="","",IF(OR('Identificação da EG'!$B$7=0,'Identificação da EG'!$B$7=""),"","Portugal"))</f>
        <v/>
      </c>
      <c r="E7" s="24" t="str">
        <f>IF(I7="","",'Identificação da EG'!$C$7)</f>
        <v/>
      </c>
      <c r="F7" s="24" t="str">
        <f>IF(I7="","",'Identificação da EG'!$E$7)</f>
        <v/>
      </c>
      <c r="G7" s="24" t="str">
        <f t="shared" si="0"/>
        <v/>
      </c>
      <c r="H7" s="24" t="str">
        <f>IF(I7="","",'Identificação da EG'!$D$7)</f>
        <v/>
      </c>
      <c r="I7" s="1" t="str">
        <f>IF(J7="","",'Infraestruturas Tratamento'!$B$105)</f>
        <v/>
      </c>
      <c r="J7" s="1" t="str">
        <f>IF('Infraestruturas Tratamento'!B114="","",'Infraestruturas Tratamento'!B114)</f>
        <v/>
      </c>
      <c r="K7" s="1" t="str">
        <f>IF('Infraestruturas Tratamento'!C114="","",'Infraestruturas Tratamento'!C114)</f>
        <v/>
      </c>
      <c r="L7" s="145" t="str">
        <f>IF('Infraestruturas Tratamento'!D114="","",'Infraestruturas Tratamento'!D114)</f>
        <v/>
      </c>
      <c r="M7" s="1" t="str">
        <f>IF(OR(J7="",'Infraestruturas Tratamento'!$C$121="",'Infraestruturas Tratamento'!$C$121="(máximo 300 carateres)"),"",'Infraestruturas Tratamento'!$C$121)</f>
        <v/>
      </c>
    </row>
    <row r="8" spans="1:13">
      <c r="A8" s="24" t="str">
        <f>IF(I8="","",IF(OR('Identificação da EG'!$B$7=0,'Identificação da EG'!$B$7=""),"",Capa!$C$10))</f>
        <v/>
      </c>
      <c r="B8" s="24" t="str">
        <f>IF(I8="","",IF(OR('Identificação da EG'!$B$7=0,'Identificação da EG'!$B$7=""),"",'Identificação da EG'!$B$7))</f>
        <v/>
      </c>
      <c r="C8" s="24" t="str">
        <f>IF(I8="","",IF(B8="","",VLOOKUP(B8,Auxiliar!$DK$23:$DL$45,2,0)))</f>
        <v/>
      </c>
      <c r="D8" s="24" t="str">
        <f>IF(I8="","",IF(OR('Identificação da EG'!$B$7=0,'Identificação da EG'!$B$7=""),"","Portugal"))</f>
        <v/>
      </c>
      <c r="E8" s="24" t="str">
        <f>IF(I8="","",'Identificação da EG'!$C$7)</f>
        <v/>
      </c>
      <c r="F8" s="24" t="str">
        <f>IF(I8="","",'Identificação da EG'!$E$7)</f>
        <v/>
      </c>
      <c r="G8" s="24" t="str">
        <f t="shared" si="0"/>
        <v/>
      </c>
      <c r="H8" s="24" t="str">
        <f>IF(I8="","",'Identificação da EG'!$D$7)</f>
        <v/>
      </c>
      <c r="I8" s="1" t="str">
        <f>IF(J8="","",'Infraestruturas Tratamento'!$B$105)</f>
        <v/>
      </c>
      <c r="J8" s="1" t="str">
        <f>IF('Infraestruturas Tratamento'!B115="","",'Infraestruturas Tratamento'!B115)</f>
        <v/>
      </c>
      <c r="K8" s="1" t="str">
        <f>IF('Infraestruturas Tratamento'!C115="","",'Infraestruturas Tratamento'!C115)</f>
        <v/>
      </c>
      <c r="L8" s="145" t="str">
        <f>IF('Infraestruturas Tratamento'!D115="","",'Infraestruturas Tratamento'!D115)</f>
        <v/>
      </c>
      <c r="M8" s="1" t="str">
        <f>IF(OR(J8="",'Infraestruturas Tratamento'!$C$121="",'Infraestruturas Tratamento'!$C$121="(máximo 300 carateres)"),"",'Infraestruturas Tratamento'!$C$121)</f>
        <v/>
      </c>
    </row>
    <row r="9" spans="1:13">
      <c r="A9" s="24" t="str">
        <f>IF(I9="","",IF(OR('Identificação da EG'!$B$7=0,'Identificação da EG'!$B$7=""),"",Capa!$C$10))</f>
        <v/>
      </c>
      <c r="B9" s="24" t="str">
        <f>IF(I9="","",IF(OR('Identificação da EG'!$B$7=0,'Identificação da EG'!$B$7=""),"",'Identificação da EG'!$B$7))</f>
        <v/>
      </c>
      <c r="C9" s="24" t="str">
        <f>IF(I9="","",IF(B9="","",VLOOKUP(B9,Auxiliar!$DK$23:$DL$45,2,0)))</f>
        <v/>
      </c>
      <c r="D9" s="24" t="str">
        <f>IF(I9="","",IF(OR('Identificação da EG'!$B$7=0,'Identificação da EG'!$B$7=""),"","Portugal"))</f>
        <v/>
      </c>
      <c r="E9" s="24" t="str">
        <f>IF(I9="","",'Identificação da EG'!$C$7)</f>
        <v/>
      </c>
      <c r="F9" s="24" t="str">
        <f>IF(I9="","",'Identificação da EG'!$E$7)</f>
        <v/>
      </c>
      <c r="G9" s="24" t="str">
        <f t="shared" si="0"/>
        <v/>
      </c>
      <c r="H9" s="24" t="str">
        <f>IF(I9="","",'Identificação da EG'!$D$7)</f>
        <v/>
      </c>
      <c r="I9" s="1" t="str">
        <f>IF(J9="","",'Infraestruturas Tratamento'!$B$105)</f>
        <v/>
      </c>
      <c r="J9" s="1" t="str">
        <f>IF('Infraestruturas Tratamento'!B116="","",'Infraestruturas Tratamento'!B116)</f>
        <v/>
      </c>
      <c r="K9" s="1" t="str">
        <f>IF('Infraestruturas Tratamento'!C116="","",'Infraestruturas Tratamento'!C116)</f>
        <v/>
      </c>
      <c r="L9" s="145" t="str">
        <f>IF('Infraestruturas Tratamento'!D116="","",'Infraestruturas Tratamento'!D116)</f>
        <v/>
      </c>
      <c r="M9" s="1" t="str">
        <f>IF(OR(J9="",'Infraestruturas Tratamento'!$C$121="",'Infraestruturas Tratamento'!$C$121="(máximo 300 carateres)"),"",'Infraestruturas Tratamento'!$C$121)</f>
        <v/>
      </c>
    </row>
    <row r="10" spans="1:13">
      <c r="A10" s="24" t="str">
        <f>IF(I10="","",IF(OR('Identificação da EG'!$B$7=0,'Identificação da EG'!$B$7=""),"",Capa!$C$10))</f>
        <v/>
      </c>
      <c r="B10" s="24" t="str">
        <f>IF(I10="","",IF(OR('Identificação da EG'!$B$7=0,'Identificação da EG'!$B$7=""),"",'Identificação da EG'!$B$7))</f>
        <v/>
      </c>
      <c r="C10" s="24" t="str">
        <f>IF(I10="","",IF(B10="","",VLOOKUP(B10,Auxiliar!$DK$23:$DL$45,2,0)))</f>
        <v/>
      </c>
      <c r="D10" s="24" t="str">
        <f>IF(I10="","",IF(OR('Identificação da EG'!$B$7=0,'Identificação da EG'!$B$7=""),"","Portugal"))</f>
        <v/>
      </c>
      <c r="E10" s="24" t="str">
        <f>IF(I10="","",'Identificação da EG'!$C$7)</f>
        <v/>
      </c>
      <c r="F10" s="24" t="str">
        <f>IF(I10="","",'Identificação da EG'!$E$7)</f>
        <v/>
      </c>
      <c r="G10" s="24" t="str">
        <f t="shared" si="0"/>
        <v/>
      </c>
      <c r="H10" s="24" t="str">
        <f>IF(I10="","",'Identificação da EG'!$D$7)</f>
        <v/>
      </c>
      <c r="I10" s="1" t="str">
        <f>IF(J10="","",'Infraestruturas Tratamento'!$B$105)</f>
        <v/>
      </c>
      <c r="J10" s="1" t="str">
        <f>IF('Infraestruturas Tratamento'!B117="","",'Infraestruturas Tratamento'!B117)</f>
        <v/>
      </c>
      <c r="K10" s="1" t="str">
        <f>IF('Infraestruturas Tratamento'!C117="","",'Infraestruturas Tratamento'!C117)</f>
        <v/>
      </c>
      <c r="L10" s="145" t="str">
        <f>IF('Infraestruturas Tratamento'!D117="","",'Infraestruturas Tratamento'!D117)</f>
        <v/>
      </c>
      <c r="M10" s="1" t="str">
        <f>IF(OR(J10="",'Infraestruturas Tratamento'!$C$121="",'Infraestruturas Tratamento'!$C$121="(máximo 300 carateres)"),"",'Infraestruturas Tratamento'!$C$121)</f>
        <v/>
      </c>
    </row>
    <row r="11" spans="1:13">
      <c r="A11" s="24" t="str">
        <f>IF(I11="","",IF(OR('Identificação da EG'!$B$7=0,'Identificação da EG'!$B$7=""),"",Capa!$C$10))</f>
        <v/>
      </c>
      <c r="B11" s="24" t="str">
        <f>IF(I11="","",IF(OR('Identificação da EG'!$B$7=0,'Identificação da EG'!$B$7=""),"",'Identificação da EG'!$B$7))</f>
        <v/>
      </c>
      <c r="C11" s="24" t="str">
        <f>IF(I11="","",IF(B11="","",VLOOKUP(B11,Auxiliar!$DK$23:$DL$45,2,0)))</f>
        <v/>
      </c>
      <c r="D11" s="24" t="str">
        <f>IF(I11="","",IF(OR('Identificação da EG'!$B$7=0,'Identificação da EG'!$B$7=""),"","Portugal"))</f>
        <v/>
      </c>
      <c r="E11" s="24" t="str">
        <f>IF(I11="","",'Identificação da EG'!$C$7)</f>
        <v/>
      </c>
      <c r="F11" s="24" t="str">
        <f>IF(I11="","",'Identificação da EG'!$E$7)</f>
        <v/>
      </c>
      <c r="G11" s="24" t="str">
        <f t="shared" si="0"/>
        <v/>
      </c>
      <c r="H11" s="24" t="str">
        <f>IF(I11="","",'Identificação da EG'!$D$7)</f>
        <v/>
      </c>
      <c r="I11" s="1" t="str">
        <f>IF(J11="","",'Infraestruturas Tratamento'!$B$105)</f>
        <v/>
      </c>
      <c r="J11" s="1" t="str">
        <f>IF('Infraestruturas Tratamento'!B118="","",'Infraestruturas Tratamento'!B118)</f>
        <v/>
      </c>
      <c r="K11" s="1" t="str">
        <f>IF('Infraestruturas Tratamento'!C118="","",'Infraestruturas Tratamento'!C118)</f>
        <v/>
      </c>
      <c r="L11" s="145" t="str">
        <f>IF('Infraestruturas Tratamento'!D118="","",'Infraestruturas Tratamento'!D118)</f>
        <v/>
      </c>
      <c r="M11" s="1" t="str">
        <f>IF(OR(J11="",'Infraestruturas Tratamento'!$C$121="",'Infraestruturas Tratamento'!$C$121="(máximo 300 carateres)"),"",'Infraestruturas Tratamento'!$C$121)</f>
        <v/>
      </c>
    </row>
    <row r="12" spans="1:13">
      <c r="A12" s="24" t="str">
        <f>IF(I12="","",IF(OR('Identificação da EG'!$B$7=0,'Identificação da EG'!$B$7=""),"",Capa!$C$10))</f>
        <v/>
      </c>
      <c r="B12" s="24" t="str">
        <f>IF(I12="","",IF(OR('Identificação da EG'!$B$7=0,'Identificação da EG'!$B$7=""),"",'Identificação da EG'!$B$7))</f>
        <v/>
      </c>
      <c r="C12" s="24" t="str">
        <f>IF(I12="","",IF(B12="","",VLOOKUP(B12,Auxiliar!$DK$23:$DL$45,2,0)))</f>
        <v/>
      </c>
      <c r="D12" s="24" t="str">
        <f>IF(I12="","",IF(OR('Identificação da EG'!$B$7=0,'Identificação da EG'!$B$7=""),"","Portugal"))</f>
        <v/>
      </c>
      <c r="E12" s="24" t="str">
        <f>IF(I12="","",'Identificação da EG'!$C$7)</f>
        <v/>
      </c>
      <c r="F12" s="24" t="str">
        <f>IF(I12="","",'Identificação da EG'!$E$7)</f>
        <v/>
      </c>
      <c r="G12" s="24" t="str">
        <f t="shared" si="0"/>
        <v/>
      </c>
      <c r="H12" s="24" t="str">
        <f>IF(I12="","",'Identificação da EG'!$D$7)</f>
        <v/>
      </c>
      <c r="I12" s="1" t="str">
        <f>IF(J12="","",'Infraestruturas Tratamento'!$B$105)</f>
        <v/>
      </c>
      <c r="J12" s="1" t="str">
        <f>IF('Infraestruturas Tratamento'!B119="","",'Infraestruturas Tratamento'!B119)</f>
        <v/>
      </c>
      <c r="K12" s="1" t="str">
        <f>IF('Infraestruturas Tratamento'!C119="","",'Infraestruturas Tratamento'!C119)</f>
        <v/>
      </c>
      <c r="L12" s="145" t="str">
        <f>IF('Infraestruturas Tratamento'!D119="","",'Infraestruturas Tratamento'!D119)</f>
        <v/>
      </c>
      <c r="M12" s="1" t="str">
        <f>IF(OR(J12="",'Infraestruturas Tratamento'!$C$121="",'Infraestruturas Tratamento'!$C$121="(máximo 300 carateres)"),"",'Infraestruturas Tratamento'!$C$121)</f>
        <v/>
      </c>
    </row>
    <row r="13" spans="1:13">
      <c r="A13" s="24" t="str">
        <f>IF(I13="","",IF(OR('Identificação da EG'!$B$7=0,'Identificação da EG'!$B$7=""),"",Capa!$C$10))</f>
        <v/>
      </c>
      <c r="B13" s="24" t="str">
        <f>IF(I13="","",IF(OR('Identificação da EG'!$B$7=0,'Identificação da EG'!$B$7=""),"",'Identificação da EG'!$B$7))</f>
        <v/>
      </c>
      <c r="C13" s="24" t="str">
        <f>IF(I13="","",IF(B13="","",VLOOKUP(B13,Auxiliar!$DK$23:$DL$45,2,0)))</f>
        <v/>
      </c>
      <c r="D13" s="24" t="str">
        <f>IF(I13="","",IF(OR('Identificação da EG'!$B$7=0,'Identificação da EG'!$B$7=""),"","Portugal"))</f>
        <v/>
      </c>
      <c r="E13" s="24" t="str">
        <f>IF(I13="","",'Identificação da EG'!$C$7)</f>
        <v/>
      </c>
      <c r="F13" s="24" t="str">
        <f>IF(I13="","",'Identificação da EG'!$E$7)</f>
        <v/>
      </c>
      <c r="G13" s="24" t="str">
        <f t="shared" si="0"/>
        <v/>
      </c>
      <c r="H13" s="24" t="str">
        <f>IF(I13="","",'Identificação da EG'!$D$7)</f>
        <v/>
      </c>
      <c r="I13" s="1" t="str">
        <f>IF(J13="","",'Infraestruturas Tratamento'!$F$105)</f>
        <v/>
      </c>
      <c r="J13" s="1" t="str">
        <f>IF('Infraestruturas Tratamento'!F110="","",'Infraestruturas Tratamento'!F110)</f>
        <v/>
      </c>
      <c r="K13" s="1" t="str">
        <f>IF('Infraestruturas Tratamento'!G110="","",'Infraestruturas Tratamento'!G110)</f>
        <v/>
      </c>
      <c r="L13" s="1" t="str">
        <f>IF('Infraestruturas Tratamento'!H110="","",'Infraestruturas Tratamento'!H110)</f>
        <v/>
      </c>
      <c r="M13" s="1" t="str">
        <f>IF(OR(J13="",'Infraestruturas Tratamento'!$C$121="",'Infraestruturas Tratamento'!$C$121="(máximo 300 carateres)"),"",'Infraestruturas Tratamento'!$C$121)</f>
        <v/>
      </c>
    </row>
    <row r="14" spans="1:13">
      <c r="A14" s="24" t="str">
        <f>IF(I14="","",IF(OR('Identificação da EG'!$B$7=0,'Identificação da EG'!$B$7=""),"",Capa!$C$10))</f>
        <v/>
      </c>
      <c r="B14" s="24" t="str">
        <f>IF(I14="","",IF(OR('Identificação da EG'!$B$7=0,'Identificação da EG'!$B$7=""),"",'Identificação da EG'!$B$7))</f>
        <v/>
      </c>
      <c r="C14" s="24" t="str">
        <f>IF(I14="","",IF(B14="","",VLOOKUP(B14,Auxiliar!$DK$23:$DL$45,2,0)))</f>
        <v/>
      </c>
      <c r="D14" s="24" t="str">
        <f>IF(I14="","",IF(OR('Identificação da EG'!$B$7=0,'Identificação da EG'!$B$7=""),"","Portugal"))</f>
        <v/>
      </c>
      <c r="E14" s="24" t="str">
        <f>IF(I14="","",'Identificação da EG'!$C$7)</f>
        <v/>
      </c>
      <c r="F14" s="24" t="str">
        <f>IF(I14="","",'Identificação da EG'!$E$7)</f>
        <v/>
      </c>
      <c r="G14" s="24" t="str">
        <f t="shared" si="0"/>
        <v/>
      </c>
      <c r="H14" s="24" t="str">
        <f>IF(I14="","",'Identificação da EG'!$D$7)</f>
        <v/>
      </c>
      <c r="I14" s="1" t="str">
        <f>IF(J14="","",'Infraestruturas Tratamento'!$F$105)</f>
        <v/>
      </c>
      <c r="J14" s="1" t="str">
        <f>IF('Infraestruturas Tratamento'!F110="","",'Infraestruturas Tratamento'!F110)</f>
        <v/>
      </c>
      <c r="K14" s="1" t="str">
        <f>IF('Infraestruturas Tratamento'!G110="","",'Infraestruturas Tratamento'!G110)</f>
        <v/>
      </c>
      <c r="L14" s="145" t="str">
        <f>IF('Infraestruturas Tratamento'!H110="","",'Infraestruturas Tratamento'!H110)</f>
        <v/>
      </c>
      <c r="M14" s="1" t="str">
        <f>IF(OR(J14="",'Infraestruturas Tratamento'!$C$121="",'Infraestruturas Tratamento'!$C$121="(máximo 300 carateres)"),"",'Infraestruturas Tratamento'!$C$121)</f>
        <v/>
      </c>
    </row>
    <row r="15" spans="1:13">
      <c r="A15" s="24" t="str">
        <f>IF(I15="","",IF(OR('Identificação da EG'!$B$7=0,'Identificação da EG'!$B$7=""),"",Capa!$C$10))</f>
        <v/>
      </c>
      <c r="B15" s="24" t="str">
        <f>IF(I15="","",IF(OR('Identificação da EG'!$B$7=0,'Identificação da EG'!$B$7=""),"",'Identificação da EG'!$B$7))</f>
        <v/>
      </c>
      <c r="C15" s="24" t="str">
        <f>IF(I15="","",IF(B15="","",VLOOKUP(B15,Auxiliar!$DK$23:$DL$45,2,0)))</f>
        <v/>
      </c>
      <c r="D15" s="24" t="str">
        <f>IF(I15="","",IF(OR('Identificação da EG'!$B$7=0,'Identificação da EG'!$B$7=""),"","Portugal"))</f>
        <v/>
      </c>
      <c r="E15" s="24" t="str">
        <f>IF(I15="","",'Identificação da EG'!$C$7)</f>
        <v/>
      </c>
      <c r="F15" s="24" t="str">
        <f>IF(I15="","",'Identificação da EG'!$E$7)</f>
        <v/>
      </c>
      <c r="G15" s="24" t="str">
        <f t="shared" si="0"/>
        <v/>
      </c>
      <c r="H15" s="24" t="str">
        <f>IF(I15="","",'Identificação da EG'!$D$7)</f>
        <v/>
      </c>
      <c r="I15" s="1" t="str">
        <f>IF(J15="","",'Infraestruturas Tratamento'!$F$105)</f>
        <v/>
      </c>
      <c r="J15" s="1" t="str">
        <f>IF('Infraestruturas Tratamento'!F111="","",'Infraestruturas Tratamento'!F111)</f>
        <v/>
      </c>
      <c r="K15" s="1" t="str">
        <f>IF('Infraestruturas Tratamento'!G111="","",'Infraestruturas Tratamento'!G111)</f>
        <v/>
      </c>
      <c r="L15" s="145" t="str">
        <f>IF('Infraestruturas Tratamento'!H111="","",'Infraestruturas Tratamento'!H111)</f>
        <v/>
      </c>
      <c r="M15" s="1" t="str">
        <f>IF(OR(J15="",'Infraestruturas Tratamento'!$C$121="",'Infraestruturas Tratamento'!$C$121="(máximo 300 carateres)"),"",'Infraestruturas Tratamento'!$C$121)</f>
        <v/>
      </c>
    </row>
    <row r="16" spans="1:13">
      <c r="A16" s="24" t="str">
        <f>IF(I16="","",IF(OR('Identificação da EG'!$B$7=0,'Identificação da EG'!$B$7=""),"",Capa!$C$10))</f>
        <v/>
      </c>
      <c r="B16" s="24" t="str">
        <f>IF(I16="","",IF(OR('Identificação da EG'!$B$7=0,'Identificação da EG'!$B$7=""),"",'Identificação da EG'!$B$7))</f>
        <v/>
      </c>
      <c r="C16" s="24" t="str">
        <f>IF(I16="","",IF(B16="","",VLOOKUP(B16,Auxiliar!$DK$23:$DL$45,2,0)))</f>
        <v/>
      </c>
      <c r="D16" s="24" t="str">
        <f>IF(I16="","",IF(OR('Identificação da EG'!$B$7=0,'Identificação da EG'!$B$7=""),"","Portugal"))</f>
        <v/>
      </c>
      <c r="E16" s="24" t="str">
        <f>IF(I16="","",'Identificação da EG'!$C$7)</f>
        <v/>
      </c>
      <c r="F16" s="24" t="str">
        <f>IF(I16="","",'Identificação da EG'!$E$7)</f>
        <v/>
      </c>
      <c r="G16" s="24" t="str">
        <f t="shared" si="0"/>
        <v/>
      </c>
      <c r="H16" s="24" t="str">
        <f>IF(I16="","",'Identificação da EG'!$D$7)</f>
        <v/>
      </c>
      <c r="I16" s="1" t="str">
        <f>IF(J16="","",'Infraestruturas Tratamento'!$F$105)</f>
        <v/>
      </c>
      <c r="J16" s="1" t="str">
        <f>IF('Infraestruturas Tratamento'!F112="","",'Infraestruturas Tratamento'!F112)</f>
        <v/>
      </c>
      <c r="K16" s="1" t="str">
        <f>IF('Infraestruturas Tratamento'!G112="","",'Infraestruturas Tratamento'!G112)</f>
        <v/>
      </c>
      <c r="L16" s="145" t="str">
        <f>IF('Infraestruturas Tratamento'!H112="","",'Infraestruturas Tratamento'!H112)</f>
        <v/>
      </c>
      <c r="M16" s="1" t="str">
        <f>IF(OR(J16="",'Infraestruturas Tratamento'!$C$121="",'Infraestruturas Tratamento'!$C$121="(máximo 300 carateres)"),"",'Infraestruturas Tratamento'!$C$121)</f>
        <v/>
      </c>
    </row>
    <row r="17" spans="1:13">
      <c r="A17" s="24" t="str">
        <f>IF(I17="","",IF(OR('Identificação da EG'!$B$7=0,'Identificação da EG'!$B$7=""),"",Capa!$C$10))</f>
        <v/>
      </c>
      <c r="B17" s="24" t="str">
        <f>IF(I17="","",IF(OR('Identificação da EG'!$B$7=0,'Identificação da EG'!$B$7=""),"",'Identificação da EG'!$B$7))</f>
        <v/>
      </c>
      <c r="C17" s="24" t="str">
        <f>IF(I17="","",IF(B17="","",VLOOKUP(B17,Auxiliar!$DK$23:$DL$45,2,0)))</f>
        <v/>
      </c>
      <c r="D17" s="24" t="str">
        <f>IF(I17="","",IF(OR('Identificação da EG'!$B$7=0,'Identificação da EG'!$B$7=""),"","Portugal"))</f>
        <v/>
      </c>
      <c r="E17" s="24" t="str">
        <f>IF(I17="","",'Identificação da EG'!$C$7)</f>
        <v/>
      </c>
      <c r="F17" s="24" t="str">
        <f>IF(I17="","",'Identificação da EG'!$E$7)</f>
        <v/>
      </c>
      <c r="G17" s="24" t="str">
        <f t="shared" si="0"/>
        <v/>
      </c>
      <c r="H17" s="24" t="str">
        <f>IF(I17="","",'Identificação da EG'!$D$7)</f>
        <v/>
      </c>
      <c r="I17" s="1" t="str">
        <f>IF(J17="","",'Infraestruturas Tratamento'!$F$105)</f>
        <v/>
      </c>
      <c r="J17" s="1" t="str">
        <f>IF('Infraestruturas Tratamento'!F113="","",'Infraestruturas Tratamento'!F113)</f>
        <v/>
      </c>
      <c r="K17" s="1" t="str">
        <f>IF('Infraestruturas Tratamento'!G113="","",'Infraestruturas Tratamento'!G113)</f>
        <v/>
      </c>
      <c r="L17" s="145" t="str">
        <f>IF('Infraestruturas Tratamento'!H113="","",'Infraestruturas Tratamento'!H113)</f>
        <v/>
      </c>
      <c r="M17" s="1" t="str">
        <f>IF(OR(J17="",'Infraestruturas Tratamento'!$C$121="",'Infraestruturas Tratamento'!$C$121="(máximo 300 carateres)"),"",'Infraestruturas Tratamento'!$C$121)</f>
        <v/>
      </c>
    </row>
    <row r="18" spans="1:13">
      <c r="A18" s="24" t="str">
        <f>IF(I18="","",IF(OR('Identificação da EG'!$B$7=0,'Identificação da EG'!$B$7=""),"",Capa!$C$10))</f>
        <v/>
      </c>
      <c r="B18" s="24" t="str">
        <f>IF(I18="","",IF(OR('Identificação da EG'!$B$7=0,'Identificação da EG'!$B$7=""),"",'Identificação da EG'!$B$7))</f>
        <v/>
      </c>
      <c r="C18" s="24" t="str">
        <f>IF(I18="","",IF(B18="","",VLOOKUP(B18,Auxiliar!$DK$23:$DL$45,2,0)))</f>
        <v/>
      </c>
      <c r="D18" s="24" t="str">
        <f>IF(I18="","",IF(OR('Identificação da EG'!$B$7=0,'Identificação da EG'!$B$7=""),"","Portugal"))</f>
        <v/>
      </c>
      <c r="E18" s="24" t="str">
        <f>IF(I18="","",'Identificação da EG'!$C$7)</f>
        <v/>
      </c>
      <c r="F18" s="24" t="str">
        <f>IF(I18="","",'Identificação da EG'!$E$7)</f>
        <v/>
      </c>
      <c r="G18" s="24" t="str">
        <f t="shared" si="0"/>
        <v/>
      </c>
      <c r="H18" s="24" t="str">
        <f>IF(I18="","",'Identificação da EG'!$D$7)</f>
        <v/>
      </c>
      <c r="I18" s="1" t="str">
        <f>IF(J18="","",'Infraestruturas Tratamento'!$F$105)</f>
        <v/>
      </c>
      <c r="J18" s="1" t="str">
        <f>IF('Infraestruturas Tratamento'!F114="","",'Infraestruturas Tratamento'!F114)</f>
        <v/>
      </c>
      <c r="K18" s="1" t="str">
        <f>IF('Infraestruturas Tratamento'!G114="","",'Infraestruturas Tratamento'!G114)</f>
        <v/>
      </c>
      <c r="L18" s="145" t="str">
        <f>IF('Infraestruturas Tratamento'!H114="","",'Infraestruturas Tratamento'!H114)</f>
        <v/>
      </c>
      <c r="M18" s="1" t="str">
        <f>IF(OR(J18="",'Infraestruturas Tratamento'!$C$121="",'Infraestruturas Tratamento'!$C$121="(máximo 300 carateres)"),"",'Infraestruturas Tratamento'!$C$121)</f>
        <v/>
      </c>
    </row>
    <row r="19" spans="1:13">
      <c r="A19" s="24" t="str">
        <f>IF(I19="","",IF(OR('Identificação da EG'!$B$7=0,'Identificação da EG'!$B$7=""),"",Capa!$C$10))</f>
        <v/>
      </c>
      <c r="B19" s="24" t="str">
        <f>IF(I19="","",IF(OR('Identificação da EG'!$B$7=0,'Identificação da EG'!$B$7=""),"",'Identificação da EG'!$B$7))</f>
        <v/>
      </c>
      <c r="C19" s="24" t="str">
        <f>IF(I19="","",IF(B19="","",VLOOKUP(B19,Auxiliar!$DK$23:$DL$45,2,0)))</f>
        <v/>
      </c>
      <c r="D19" s="24" t="str">
        <f>IF(I19="","",IF(OR('Identificação da EG'!$B$7=0,'Identificação da EG'!$B$7=""),"","Portugal"))</f>
        <v/>
      </c>
      <c r="E19" s="24" t="str">
        <f>IF(I19="","",'Identificação da EG'!$C$7)</f>
        <v/>
      </c>
      <c r="F19" s="24" t="str">
        <f>IF(I19="","",'Identificação da EG'!$E$7)</f>
        <v/>
      </c>
      <c r="G19" s="24" t="str">
        <f t="shared" si="0"/>
        <v/>
      </c>
      <c r="H19" s="24" t="str">
        <f>IF(I19="","",'Identificação da EG'!$D$7)</f>
        <v/>
      </c>
      <c r="I19" s="1" t="str">
        <f>IF(J19="","",'Infraestruturas Tratamento'!$F$105)</f>
        <v/>
      </c>
      <c r="J19" s="1" t="str">
        <f>IF('Infraestruturas Tratamento'!F115="","",'Infraestruturas Tratamento'!F115)</f>
        <v/>
      </c>
      <c r="K19" s="1" t="str">
        <f>IF('Infraestruturas Tratamento'!G115="","",'Infraestruturas Tratamento'!G115)</f>
        <v/>
      </c>
      <c r="L19" s="145" t="str">
        <f>IF('Infraestruturas Tratamento'!H115="","",'Infraestruturas Tratamento'!H115)</f>
        <v/>
      </c>
      <c r="M19" s="1" t="str">
        <f>IF(OR(J19="",'Infraestruturas Tratamento'!$C$121="",'Infraestruturas Tratamento'!$C$121="(máximo 300 carateres)"),"",'Infraestruturas Tratamento'!$C$121)</f>
        <v/>
      </c>
    </row>
    <row r="20" spans="1:13">
      <c r="A20" s="24" t="str">
        <f>IF(I20="","",IF(OR('Identificação da EG'!$B$7=0,'Identificação da EG'!$B$7=""),"",Capa!$C$10))</f>
        <v/>
      </c>
      <c r="B20" s="24" t="str">
        <f>IF(I20="","",IF(OR('Identificação da EG'!$B$7=0,'Identificação da EG'!$B$7=""),"",'Identificação da EG'!$B$7))</f>
        <v/>
      </c>
      <c r="C20" s="24" t="str">
        <f>IF(I20="","",IF(B20="","",VLOOKUP(B20,Auxiliar!$DK$23:$DL$45,2,0)))</f>
        <v/>
      </c>
      <c r="D20" s="24" t="str">
        <f>IF(I20="","",IF(OR('Identificação da EG'!$B$7=0,'Identificação da EG'!$B$7=""),"","Portugal"))</f>
        <v/>
      </c>
      <c r="E20" s="24" t="str">
        <f>IF(I20="","",'Identificação da EG'!$C$7)</f>
        <v/>
      </c>
      <c r="F20" s="24" t="str">
        <f>IF(I20="","",'Identificação da EG'!$E$7)</f>
        <v/>
      </c>
      <c r="G20" s="24" t="str">
        <f t="shared" si="0"/>
        <v/>
      </c>
      <c r="H20" s="24" t="str">
        <f>IF(I20="","",'Identificação da EG'!$D$7)</f>
        <v/>
      </c>
      <c r="I20" s="1" t="str">
        <f>IF(J20="","",'Infraestruturas Tratamento'!$F$105)</f>
        <v/>
      </c>
      <c r="J20" s="1" t="str">
        <f>IF('Infraestruturas Tratamento'!F116="","",'Infraestruturas Tratamento'!F116)</f>
        <v/>
      </c>
      <c r="K20" s="1" t="str">
        <f>IF('Infraestruturas Tratamento'!G116="","",'Infraestruturas Tratamento'!G116)</f>
        <v/>
      </c>
      <c r="L20" s="145" t="str">
        <f>IF('Infraestruturas Tratamento'!H116="","",'Infraestruturas Tratamento'!H116)</f>
        <v/>
      </c>
      <c r="M20" s="1" t="str">
        <f>IF(OR(J20="",'Infraestruturas Tratamento'!$C$121="",'Infraestruturas Tratamento'!$C$121="(máximo 300 carateres)"),"",'Infraestruturas Tratamento'!$C$121)</f>
        <v/>
      </c>
    </row>
    <row r="21" spans="1:13">
      <c r="A21" s="24" t="str">
        <f>IF(I21="","",IF(OR('Identificação da EG'!$B$7=0,'Identificação da EG'!$B$7=""),"",Capa!$C$10))</f>
        <v/>
      </c>
      <c r="B21" s="24" t="str">
        <f>IF(I21="","",IF(OR('Identificação da EG'!$B$7=0,'Identificação da EG'!$B$7=""),"",'Identificação da EG'!$B$7))</f>
        <v/>
      </c>
      <c r="C21" s="24" t="str">
        <f>IF(I21="","",IF(B21="","",VLOOKUP(B21,Auxiliar!$DK$23:$DL$45,2,0)))</f>
        <v/>
      </c>
      <c r="D21" s="24" t="str">
        <f>IF(I21="","",IF(OR('Identificação da EG'!$B$7=0,'Identificação da EG'!$B$7=""),"","Portugal"))</f>
        <v/>
      </c>
      <c r="E21" s="24" t="str">
        <f>IF(I21="","",'Identificação da EG'!$C$7)</f>
        <v/>
      </c>
      <c r="F21" s="24" t="str">
        <f>IF(I21="","",'Identificação da EG'!$E$7)</f>
        <v/>
      </c>
      <c r="G21" s="24" t="str">
        <f t="shared" si="0"/>
        <v/>
      </c>
      <c r="H21" s="24" t="str">
        <f>IF(I21="","",'Identificação da EG'!$D$7)</f>
        <v/>
      </c>
      <c r="I21" s="1" t="str">
        <f>IF(J21="","",'Infraestruturas Tratamento'!$F$105)</f>
        <v/>
      </c>
      <c r="J21" s="1" t="str">
        <f>IF('Infraestruturas Tratamento'!F117="","",'Infraestruturas Tratamento'!F117)</f>
        <v/>
      </c>
      <c r="K21" s="1" t="str">
        <f>IF('Infraestruturas Tratamento'!G117="","",'Infraestruturas Tratamento'!G117)</f>
        <v/>
      </c>
      <c r="L21" s="145" t="str">
        <f>IF('Infraestruturas Tratamento'!H117="","",'Infraestruturas Tratamento'!H117)</f>
        <v/>
      </c>
      <c r="M21" s="1" t="str">
        <f>IF(OR(J21="",'Infraestruturas Tratamento'!$C$121="",'Infraestruturas Tratamento'!$C$121="(máximo 300 carateres)"),"",'Infraestruturas Tratamento'!$C$121)</f>
        <v/>
      </c>
    </row>
    <row r="22" spans="1:13">
      <c r="A22" s="24" t="str">
        <f>IF(I22="","",IF(OR('Identificação da EG'!$B$7=0,'Identificação da EG'!$B$7=""),"",Capa!$C$10))</f>
        <v/>
      </c>
      <c r="B22" s="24" t="str">
        <f>IF(I22="","",IF(OR('Identificação da EG'!$B$7=0,'Identificação da EG'!$B$7=""),"",'Identificação da EG'!$B$7))</f>
        <v/>
      </c>
      <c r="C22" s="24" t="str">
        <f>IF(I22="","",IF(B22="","",VLOOKUP(B22,Auxiliar!$DK$23:$DL$45,2,0)))</f>
        <v/>
      </c>
      <c r="D22" s="24" t="str">
        <f>IF(I22="","",IF(OR('Identificação da EG'!$B$7=0,'Identificação da EG'!$B$7=""),"","Portugal"))</f>
        <v/>
      </c>
      <c r="E22" s="24" t="str">
        <f>IF(I22="","",'Identificação da EG'!$C$7)</f>
        <v/>
      </c>
      <c r="F22" s="24" t="str">
        <f>IF(I22="","",'Identificação da EG'!$E$7)</f>
        <v/>
      </c>
      <c r="G22" s="24" t="str">
        <f t="shared" si="0"/>
        <v/>
      </c>
      <c r="H22" s="24" t="str">
        <f>IF(I22="","",'Identificação da EG'!$D$7)</f>
        <v/>
      </c>
      <c r="I22" s="1" t="str">
        <f>IF(J22="","",'Infraestruturas Tratamento'!$F$105)</f>
        <v/>
      </c>
      <c r="J22" s="1" t="str">
        <f>IF('Infraestruturas Tratamento'!F118="","",'Infraestruturas Tratamento'!F118)</f>
        <v/>
      </c>
      <c r="K22" s="1" t="str">
        <f>IF('Infraestruturas Tratamento'!G118="","",'Infraestruturas Tratamento'!G118)</f>
        <v/>
      </c>
      <c r="L22" s="145" t="str">
        <f>IF('Infraestruturas Tratamento'!H118="","",'Infraestruturas Tratamento'!H118)</f>
        <v/>
      </c>
      <c r="M22" s="1" t="str">
        <f>IF(OR(J22="",'Infraestruturas Tratamento'!$C$121="",'Infraestruturas Tratamento'!$C$121="(máximo 300 carateres)"),"",'Infraestruturas Tratamento'!$C$121)</f>
        <v/>
      </c>
    </row>
    <row r="23" spans="1:13">
      <c r="A23" s="24" t="str">
        <f>IF(I23="","",IF(OR('Identificação da EG'!$B$7=0,'Identificação da EG'!$B$7=""),"",Capa!$C$10))</f>
        <v/>
      </c>
      <c r="B23" s="24" t="str">
        <f>IF(I23="","",IF(OR('Identificação da EG'!$B$7=0,'Identificação da EG'!$B$7=""),"",'Identificação da EG'!$B$7))</f>
        <v/>
      </c>
      <c r="C23" s="24" t="str">
        <f>IF(I23="","",IF(B23="","",VLOOKUP(B23,Auxiliar!$DK$23:$DL$45,2,0)))</f>
        <v/>
      </c>
      <c r="D23" s="24" t="str">
        <f>IF(I23="","",IF(OR('Identificação da EG'!$B$7=0,'Identificação da EG'!$B$7=""),"","Portugal"))</f>
        <v/>
      </c>
      <c r="E23" s="24" t="str">
        <f>IF(I23="","",'Identificação da EG'!$C$7)</f>
        <v/>
      </c>
      <c r="F23" s="24" t="str">
        <f>IF(I23="","",'Identificação da EG'!$E$7)</f>
        <v/>
      </c>
      <c r="G23" s="24" t="str">
        <f t="shared" si="0"/>
        <v/>
      </c>
      <c r="H23" s="24" t="str">
        <f>IF(I23="","",'Identificação da EG'!$D$7)</f>
        <v/>
      </c>
      <c r="I23" s="1" t="str">
        <f>IF(J23="","",'Infraestruturas Tratamento'!$F$105)</f>
        <v/>
      </c>
      <c r="J23" s="1" t="str">
        <f>IF('Infraestruturas Tratamento'!F119="","",'Infraestruturas Tratamento'!F119)</f>
        <v/>
      </c>
      <c r="K23" s="1" t="str">
        <f>IF('Infraestruturas Tratamento'!G119="","",'Infraestruturas Tratamento'!G119)</f>
        <v/>
      </c>
      <c r="L23" s="145" t="str">
        <f>IF('Infraestruturas Tratamento'!H119="","",'Infraestruturas Tratamento'!H119)</f>
        <v/>
      </c>
      <c r="M23" s="1" t="str">
        <f>IF(OR(J23="",'Infraestruturas Tratamento'!$C$121="",'Infraestruturas Tratamento'!$C$121="(máximo 300 carateres)"),"",'Infraestruturas Tratamento'!$C$121)</f>
        <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697256-DAA7-44B7-950F-1315668318B1}">
  <sheetPr codeName="Folha7">
    <tabColor rgb="FF37B896"/>
  </sheetPr>
  <dimension ref="A1:CV87"/>
  <sheetViews>
    <sheetView zoomScaleNormal="100" workbookViewId="0">
      <selection activeCell="B1" sqref="B1"/>
    </sheetView>
  </sheetViews>
  <sheetFormatPr baseColWidth="10" defaultColWidth="8.5" defaultRowHeight="15" zeroHeight="1"/>
  <cols>
    <col min="1" max="1" width="1.5" style="288" customWidth="1"/>
    <col min="2" max="2" width="23.33203125" style="288" customWidth="1"/>
    <col min="3" max="7" width="20" style="288" customWidth="1"/>
    <col min="8" max="9" width="13.33203125" style="288" customWidth="1"/>
    <col min="10" max="10" width="2.5" style="288" customWidth="1"/>
    <col min="11" max="11" width="1.5" style="288" customWidth="1"/>
    <col min="12" max="12" width="22.6640625" style="288" customWidth="1"/>
    <col min="13" max="17" width="20" style="288" customWidth="1"/>
    <col min="18" max="19" width="13.33203125" style="288" customWidth="1"/>
    <col min="20" max="20" width="2.5" style="288" customWidth="1"/>
    <col min="21" max="21" width="1.5" style="288" customWidth="1"/>
    <col min="22" max="22" width="22.33203125" style="288" customWidth="1"/>
    <col min="23" max="27" width="20" style="288" customWidth="1"/>
    <col min="28" max="29" width="13.33203125" style="288" customWidth="1"/>
    <col min="30" max="30" width="2.5" style="288" customWidth="1"/>
    <col min="31" max="31" width="1.5" style="288" customWidth="1"/>
    <col min="32" max="32" width="22.33203125" style="288" customWidth="1"/>
    <col min="33" max="37" width="20" style="288" customWidth="1"/>
    <col min="38" max="39" width="13.33203125" style="288" customWidth="1"/>
    <col min="40" max="40" width="2.5" style="288" customWidth="1"/>
    <col min="41" max="41" width="1.5" style="288" customWidth="1"/>
    <col min="42" max="42" width="23.33203125" style="288" customWidth="1"/>
    <col min="43" max="47" width="20" style="288" customWidth="1"/>
    <col min="48" max="49" width="13.33203125" style="288" customWidth="1"/>
    <col min="50" max="50" width="2.5" style="288" customWidth="1"/>
    <col min="51" max="51" width="1.5" style="288" customWidth="1"/>
    <col min="52" max="52" width="22.33203125" style="288" customWidth="1"/>
    <col min="53" max="57" width="20" style="288" customWidth="1"/>
    <col min="58" max="59" width="13.33203125" style="288" customWidth="1"/>
    <col min="60" max="60" width="2.5" style="288" customWidth="1"/>
    <col min="61" max="61" width="1.5" style="288" customWidth="1"/>
    <col min="62" max="62" width="22.33203125" style="288" customWidth="1"/>
    <col min="63" max="67" width="20" style="288" customWidth="1"/>
    <col min="68" max="69" width="13.33203125" style="288" customWidth="1"/>
    <col min="70" max="70" width="2.5" style="288" customWidth="1"/>
    <col min="71" max="71" width="1.5" style="288" customWidth="1"/>
    <col min="72" max="72" width="22.33203125" style="288" customWidth="1"/>
    <col min="73" max="77" width="20" style="288" customWidth="1"/>
    <col min="78" max="79" width="13.33203125" style="288" customWidth="1"/>
    <col min="80" max="80" width="2.5" style="288" customWidth="1"/>
    <col min="81" max="81" width="1.5" style="288" customWidth="1"/>
    <col min="82" max="82" width="22.33203125" style="288" customWidth="1"/>
    <col min="83" max="87" width="20" style="288" customWidth="1"/>
    <col min="88" max="89" width="13.33203125" style="288" customWidth="1"/>
    <col min="90" max="90" width="2.5" style="288" customWidth="1"/>
    <col min="91" max="91" width="1.5" style="288" customWidth="1"/>
    <col min="92" max="92" width="22.33203125" style="288" customWidth="1"/>
    <col min="93" max="97" width="20" style="288" customWidth="1"/>
    <col min="98" max="99" width="13.33203125" style="288" customWidth="1"/>
    <col min="100" max="100" width="2.5" style="288" customWidth="1"/>
    <col min="101" max="101" width="8.5" style="288" customWidth="1"/>
    <col min="102" max="16384" width="8.5" style="288"/>
  </cols>
  <sheetData>
    <row r="1" spans="1:100" s="349" customFormat="1" ht="16" thickBot="1">
      <c r="B1" s="350" t="s">
        <v>1694</v>
      </c>
    </row>
    <row r="2" spans="1:100" s="358" customFormat="1">
      <c r="A2" s="356"/>
      <c r="B2" s="352" t="s">
        <v>1747</v>
      </c>
      <c r="C2" s="357"/>
      <c r="D2" s="357"/>
      <c r="E2" s="357"/>
      <c r="F2" s="357"/>
      <c r="G2" s="357"/>
      <c r="H2" s="357"/>
      <c r="I2" s="357"/>
      <c r="J2" s="353"/>
      <c r="K2" s="356"/>
      <c r="L2" s="357"/>
      <c r="M2" s="357"/>
      <c r="N2" s="357"/>
      <c r="O2" s="357"/>
      <c r="P2" s="357"/>
      <c r="Q2" s="357"/>
      <c r="R2" s="357"/>
      <c r="S2" s="357"/>
      <c r="T2" s="353"/>
      <c r="U2" s="356"/>
      <c r="V2" s="357"/>
      <c r="W2" s="357"/>
      <c r="X2" s="357"/>
      <c r="Y2" s="357"/>
      <c r="Z2" s="357"/>
      <c r="AA2" s="357"/>
      <c r="AB2" s="357"/>
      <c r="AC2" s="357"/>
      <c r="AD2" s="353"/>
      <c r="AE2" s="356"/>
      <c r="AF2" s="357"/>
      <c r="AG2" s="357"/>
      <c r="AH2" s="357"/>
      <c r="AI2" s="357"/>
      <c r="AJ2" s="357"/>
      <c r="AK2" s="357"/>
      <c r="AL2" s="357"/>
      <c r="AM2" s="357"/>
      <c r="AN2" s="353"/>
      <c r="AO2" s="356"/>
      <c r="AP2" s="357"/>
      <c r="AQ2" s="357"/>
      <c r="AR2" s="357"/>
      <c r="AS2" s="357"/>
      <c r="AT2" s="357"/>
      <c r="AU2" s="357"/>
      <c r="AV2" s="357"/>
      <c r="AW2" s="357"/>
      <c r="AX2" s="353"/>
      <c r="AY2" s="356"/>
      <c r="AZ2" s="357"/>
      <c r="BA2" s="357"/>
      <c r="BB2" s="357"/>
      <c r="BC2" s="357"/>
      <c r="BD2" s="357"/>
      <c r="BE2" s="357"/>
      <c r="BF2" s="357"/>
      <c r="BG2" s="357"/>
      <c r="BH2" s="353"/>
      <c r="BI2" s="356"/>
      <c r="BJ2" s="357"/>
      <c r="BK2" s="357"/>
      <c r="BL2" s="357"/>
      <c r="BM2" s="357"/>
      <c r="BN2" s="357"/>
      <c r="BO2" s="357"/>
      <c r="BP2" s="357"/>
      <c r="BQ2" s="357"/>
      <c r="BR2" s="353"/>
      <c r="BS2" s="356"/>
      <c r="BT2" s="357"/>
      <c r="BU2" s="357"/>
      <c r="BV2" s="357"/>
      <c r="BW2" s="357"/>
      <c r="BX2" s="357"/>
      <c r="BY2" s="357"/>
      <c r="BZ2" s="357"/>
      <c r="CA2" s="357"/>
      <c r="CB2" s="353"/>
      <c r="CC2" s="356"/>
      <c r="CD2" s="357"/>
      <c r="CE2" s="357"/>
      <c r="CF2" s="357"/>
      <c r="CG2" s="357"/>
      <c r="CH2" s="357"/>
      <c r="CI2" s="357"/>
      <c r="CJ2" s="357"/>
      <c r="CK2" s="357"/>
      <c r="CL2" s="353"/>
      <c r="CM2" s="356"/>
      <c r="CN2" s="357"/>
      <c r="CO2" s="357"/>
      <c r="CP2" s="357"/>
      <c r="CQ2" s="357"/>
      <c r="CR2" s="357"/>
      <c r="CS2" s="357"/>
      <c r="CT2" s="357"/>
      <c r="CU2" s="357"/>
      <c r="CV2" s="353"/>
    </row>
    <row r="3" spans="1:100" ht="15" customHeight="1">
      <c r="A3" s="291"/>
      <c r="B3" s="237"/>
      <c r="C3" s="237"/>
      <c r="D3" s="237"/>
      <c r="E3" s="237"/>
      <c r="F3" s="237"/>
      <c r="G3" s="237"/>
      <c r="H3" s="237"/>
      <c r="I3" s="237"/>
      <c r="J3" s="5"/>
      <c r="K3" s="291"/>
      <c r="L3" s="237"/>
      <c r="M3" s="237"/>
      <c r="N3" s="237"/>
      <c r="O3" s="237"/>
      <c r="P3" s="237"/>
      <c r="Q3" s="237"/>
      <c r="R3" s="237"/>
      <c r="S3" s="237"/>
      <c r="T3" s="5"/>
      <c r="U3" s="291"/>
      <c r="V3" s="237"/>
      <c r="W3" s="237"/>
      <c r="X3" s="237"/>
      <c r="Y3" s="237"/>
      <c r="Z3" s="237"/>
      <c r="AA3" s="237"/>
      <c r="AB3" s="237"/>
      <c r="AC3" s="237"/>
      <c r="AD3" s="5"/>
      <c r="AE3" s="291"/>
      <c r="AF3" s="237"/>
      <c r="AG3" s="237"/>
      <c r="AH3" s="237"/>
      <c r="AI3" s="237"/>
      <c r="AJ3" s="237"/>
      <c r="AK3" s="237"/>
      <c r="AL3" s="237"/>
      <c r="AM3" s="237"/>
      <c r="AN3" s="5"/>
      <c r="AO3" s="291"/>
      <c r="AP3" s="237"/>
      <c r="AQ3" s="237"/>
      <c r="AR3" s="237"/>
      <c r="AS3" s="237"/>
      <c r="AT3" s="237"/>
      <c r="AU3" s="237"/>
      <c r="AV3" s="237"/>
      <c r="AW3" s="237"/>
      <c r="AX3" s="5"/>
      <c r="AY3" s="291"/>
      <c r="AZ3" s="237"/>
      <c r="BA3" s="237"/>
      <c r="BB3" s="237"/>
      <c r="BC3" s="237"/>
      <c r="BD3" s="237"/>
      <c r="BE3" s="237"/>
      <c r="BF3" s="237"/>
      <c r="BG3" s="237"/>
      <c r="BH3" s="5"/>
      <c r="BI3" s="291"/>
      <c r="BJ3" s="237"/>
      <c r="BK3" s="237"/>
      <c r="BL3" s="237"/>
      <c r="BM3" s="237"/>
      <c r="BN3" s="237"/>
      <c r="BO3" s="237"/>
      <c r="BP3" s="237"/>
      <c r="BQ3" s="237"/>
      <c r="BR3" s="5"/>
      <c r="BS3" s="291"/>
      <c r="BT3" s="237"/>
      <c r="BU3" s="237"/>
      <c r="BV3" s="237"/>
      <c r="BW3" s="237"/>
      <c r="BX3" s="237"/>
      <c r="BY3" s="237"/>
      <c r="BZ3" s="237"/>
      <c r="CA3" s="237"/>
      <c r="CB3" s="5"/>
      <c r="CC3" s="291"/>
      <c r="CD3" s="237"/>
      <c r="CE3" s="237"/>
      <c r="CF3" s="237"/>
      <c r="CG3" s="237"/>
      <c r="CH3" s="237"/>
      <c r="CI3" s="237"/>
      <c r="CJ3" s="237"/>
      <c r="CK3" s="237"/>
      <c r="CL3" s="5"/>
      <c r="CM3" s="291"/>
      <c r="CN3" s="237"/>
      <c r="CO3" s="237"/>
      <c r="CP3" s="237"/>
      <c r="CQ3" s="237"/>
      <c r="CR3" s="237"/>
      <c r="CS3" s="237"/>
      <c r="CT3" s="237"/>
      <c r="CU3" s="237"/>
      <c r="CV3" s="5"/>
    </row>
    <row r="4" spans="1:100" ht="14.25" customHeight="1">
      <c r="A4" s="291"/>
      <c r="B4" s="225" t="s">
        <v>1601</v>
      </c>
      <c r="C4" s="216"/>
      <c r="D4" s="216"/>
      <c r="E4" s="216"/>
      <c r="F4" s="216"/>
      <c r="G4" s="216"/>
      <c r="H4" s="216"/>
      <c r="I4" s="216"/>
      <c r="J4" s="5"/>
      <c r="K4" s="291"/>
      <c r="L4" s="225" t="s">
        <v>1601</v>
      </c>
      <c r="M4" s="216"/>
      <c r="N4" s="216"/>
      <c r="O4" s="216"/>
      <c r="P4" s="216"/>
      <c r="Q4" s="216"/>
      <c r="R4" s="216"/>
      <c r="S4" s="216"/>
      <c r="T4" s="5"/>
      <c r="U4" s="291"/>
      <c r="V4" s="225" t="s">
        <v>1601</v>
      </c>
      <c r="W4" s="216"/>
      <c r="X4" s="216"/>
      <c r="Y4" s="216"/>
      <c r="Z4" s="216"/>
      <c r="AA4" s="216"/>
      <c r="AB4" s="216"/>
      <c r="AC4" s="216"/>
      <c r="AD4" s="5"/>
      <c r="AE4" s="291"/>
      <c r="AF4" s="225" t="s">
        <v>1601</v>
      </c>
      <c r="AG4" s="216"/>
      <c r="AH4" s="216"/>
      <c r="AI4" s="216"/>
      <c r="AJ4" s="216"/>
      <c r="AK4" s="216"/>
      <c r="AL4" s="216"/>
      <c r="AM4" s="216"/>
      <c r="AN4" s="5"/>
      <c r="AO4" s="291"/>
      <c r="AP4" s="225" t="s">
        <v>1601</v>
      </c>
      <c r="AQ4" s="216"/>
      <c r="AR4" s="216"/>
      <c r="AS4" s="216"/>
      <c r="AT4" s="216"/>
      <c r="AU4" s="216"/>
      <c r="AV4" s="216"/>
      <c r="AW4" s="216"/>
      <c r="AX4" s="5"/>
      <c r="AY4" s="291"/>
      <c r="AZ4" s="225" t="s">
        <v>1601</v>
      </c>
      <c r="BA4" s="216"/>
      <c r="BB4" s="216"/>
      <c r="BC4" s="216"/>
      <c r="BD4" s="216"/>
      <c r="BE4" s="216"/>
      <c r="BF4" s="216"/>
      <c r="BG4" s="216"/>
      <c r="BH4" s="5"/>
      <c r="BI4" s="291"/>
      <c r="BJ4" s="225" t="s">
        <v>1601</v>
      </c>
      <c r="BK4" s="216"/>
      <c r="BL4" s="216"/>
      <c r="BM4" s="216"/>
      <c r="BN4" s="216"/>
      <c r="BO4" s="216"/>
      <c r="BP4" s="216"/>
      <c r="BQ4" s="216"/>
      <c r="BR4" s="5"/>
      <c r="BS4" s="291"/>
      <c r="BT4" s="225" t="s">
        <v>1601</v>
      </c>
      <c r="BU4" s="216"/>
      <c r="BV4" s="216"/>
      <c r="BW4" s="216"/>
      <c r="BX4" s="216"/>
      <c r="BY4" s="216"/>
      <c r="BZ4" s="216"/>
      <c r="CA4" s="216"/>
      <c r="CB4" s="5"/>
      <c r="CC4" s="291"/>
      <c r="CD4" s="225" t="s">
        <v>1601</v>
      </c>
      <c r="CE4" s="216"/>
      <c r="CF4" s="216"/>
      <c r="CG4" s="216"/>
      <c r="CH4" s="216"/>
      <c r="CI4" s="216"/>
      <c r="CJ4" s="216"/>
      <c r="CK4" s="216"/>
      <c r="CL4" s="5"/>
      <c r="CM4" s="291"/>
      <c r="CN4" s="225" t="s">
        <v>1601</v>
      </c>
      <c r="CO4" s="216"/>
      <c r="CP4" s="216"/>
      <c r="CQ4" s="216"/>
      <c r="CR4" s="216"/>
      <c r="CS4" s="216"/>
      <c r="CT4" s="216"/>
      <c r="CU4" s="216"/>
      <c r="CV4" s="5"/>
    </row>
    <row r="5" spans="1:100" ht="14.25" customHeight="1">
      <c r="A5" s="291"/>
      <c r="B5" s="290" t="s">
        <v>129</v>
      </c>
      <c r="C5" s="290"/>
      <c r="D5" s="290"/>
      <c r="E5" s="290"/>
      <c r="F5" s="290"/>
      <c r="G5" s="290"/>
      <c r="H5" s="290"/>
      <c r="I5" s="290"/>
      <c r="J5" s="5"/>
      <c r="K5" s="291"/>
      <c r="L5" s="290" t="s">
        <v>129</v>
      </c>
      <c r="M5" s="290"/>
      <c r="N5" s="290"/>
      <c r="O5" s="290"/>
      <c r="P5" s="290"/>
      <c r="Q5" s="290"/>
      <c r="R5" s="290"/>
      <c r="S5" s="290"/>
      <c r="T5" s="5"/>
      <c r="U5" s="291"/>
      <c r="V5" s="290" t="s">
        <v>129</v>
      </c>
      <c r="W5" s="290"/>
      <c r="X5" s="290"/>
      <c r="Y5" s="290"/>
      <c r="Z5" s="290"/>
      <c r="AA5" s="290"/>
      <c r="AB5" s="290"/>
      <c r="AC5" s="290"/>
      <c r="AD5" s="5"/>
      <c r="AE5" s="291"/>
      <c r="AF5" s="290" t="s">
        <v>129</v>
      </c>
      <c r="AG5" s="290"/>
      <c r="AH5" s="290"/>
      <c r="AI5" s="290"/>
      <c r="AJ5" s="290"/>
      <c r="AK5" s="290"/>
      <c r="AL5" s="290"/>
      <c r="AM5" s="290"/>
      <c r="AN5" s="5"/>
      <c r="AO5" s="291"/>
      <c r="AP5" s="290" t="s">
        <v>129</v>
      </c>
      <c r="AQ5" s="290"/>
      <c r="AR5" s="290"/>
      <c r="AS5" s="290"/>
      <c r="AT5" s="290"/>
      <c r="AU5" s="290"/>
      <c r="AV5" s="290"/>
      <c r="AW5" s="290"/>
      <c r="AX5" s="5"/>
      <c r="AY5" s="291"/>
      <c r="AZ5" s="290" t="s">
        <v>129</v>
      </c>
      <c r="BA5" s="290"/>
      <c r="BB5" s="290"/>
      <c r="BC5" s="290"/>
      <c r="BD5" s="290"/>
      <c r="BE5" s="290"/>
      <c r="BF5" s="290"/>
      <c r="BG5" s="290"/>
      <c r="BH5" s="5"/>
      <c r="BI5" s="291"/>
      <c r="BJ5" s="290" t="s">
        <v>129</v>
      </c>
      <c r="BK5" s="290"/>
      <c r="BL5" s="290"/>
      <c r="BM5" s="290"/>
      <c r="BN5" s="290"/>
      <c r="BO5" s="290"/>
      <c r="BP5" s="290"/>
      <c r="BQ5" s="290"/>
      <c r="BR5" s="5"/>
      <c r="BS5" s="291"/>
      <c r="BT5" s="290" t="s">
        <v>129</v>
      </c>
      <c r="BU5" s="290"/>
      <c r="BV5" s="290"/>
      <c r="BW5" s="290"/>
      <c r="BX5" s="290"/>
      <c r="BY5" s="290"/>
      <c r="BZ5" s="290"/>
      <c r="CA5" s="290"/>
      <c r="CB5" s="5"/>
      <c r="CC5" s="291"/>
      <c r="CD5" s="290" t="s">
        <v>129</v>
      </c>
      <c r="CE5" s="290"/>
      <c r="CF5" s="290"/>
      <c r="CG5" s="290"/>
      <c r="CH5" s="290"/>
      <c r="CI5" s="290"/>
      <c r="CJ5" s="290"/>
      <c r="CK5" s="290"/>
      <c r="CL5" s="5"/>
      <c r="CM5" s="291"/>
      <c r="CN5" s="290" t="s">
        <v>129</v>
      </c>
      <c r="CO5" s="290"/>
      <c r="CP5" s="290"/>
      <c r="CQ5" s="290"/>
      <c r="CR5" s="290"/>
      <c r="CS5" s="290"/>
      <c r="CT5" s="290"/>
      <c r="CU5" s="290"/>
      <c r="CV5" s="5"/>
    </row>
    <row r="6" spans="1:100" ht="14.25" customHeight="1">
      <c r="A6" s="290"/>
      <c r="B6" s="235" t="s">
        <v>1601</v>
      </c>
      <c r="C6" s="133" t="s">
        <v>1711</v>
      </c>
      <c r="D6" s="195"/>
      <c r="E6" s="195"/>
      <c r="F6" s="195"/>
      <c r="G6" s="195"/>
      <c r="H6" s="195"/>
      <c r="I6" s="221"/>
      <c r="J6" s="5"/>
      <c r="K6" s="290"/>
      <c r="L6" s="235" t="s">
        <v>1601</v>
      </c>
      <c r="M6" s="133" t="s">
        <v>1711</v>
      </c>
      <c r="N6" s="195"/>
      <c r="O6" s="195"/>
      <c r="P6" s="195"/>
      <c r="Q6" s="195"/>
      <c r="R6" s="195"/>
      <c r="S6" s="221"/>
      <c r="T6" s="5"/>
      <c r="U6" s="290"/>
      <c r="V6" s="235" t="s">
        <v>1601</v>
      </c>
      <c r="W6" s="133" t="s">
        <v>1711</v>
      </c>
      <c r="X6" s="195"/>
      <c r="Y6" s="195"/>
      <c r="Z6" s="195"/>
      <c r="AA6" s="195"/>
      <c r="AB6" s="195"/>
      <c r="AC6" s="221"/>
      <c r="AD6" s="5"/>
      <c r="AE6" s="290"/>
      <c r="AF6" s="235" t="s">
        <v>1601</v>
      </c>
      <c r="AG6" s="133" t="s">
        <v>1711</v>
      </c>
      <c r="AH6" s="195"/>
      <c r="AI6" s="195"/>
      <c r="AJ6" s="195"/>
      <c r="AK6" s="195"/>
      <c r="AL6" s="195"/>
      <c r="AM6" s="221"/>
      <c r="AN6" s="5"/>
      <c r="AO6" s="290"/>
      <c r="AP6" s="235" t="s">
        <v>1601</v>
      </c>
      <c r="AQ6" s="133" t="s">
        <v>1711</v>
      </c>
      <c r="AR6" s="195"/>
      <c r="AS6" s="195"/>
      <c r="AT6" s="195"/>
      <c r="AU6" s="195"/>
      <c r="AV6" s="195"/>
      <c r="AW6" s="221"/>
      <c r="AX6" s="5"/>
      <c r="AY6" s="290"/>
      <c r="AZ6" s="235" t="s">
        <v>1601</v>
      </c>
      <c r="BA6" s="133" t="s">
        <v>1711</v>
      </c>
      <c r="BB6" s="195"/>
      <c r="BC6" s="195"/>
      <c r="BD6" s="195"/>
      <c r="BE6" s="195"/>
      <c r="BF6" s="195"/>
      <c r="BG6" s="221"/>
      <c r="BH6" s="5"/>
      <c r="BI6" s="290"/>
      <c r="BJ6" s="235" t="s">
        <v>1601</v>
      </c>
      <c r="BK6" s="133" t="s">
        <v>1711</v>
      </c>
      <c r="BL6" s="195"/>
      <c r="BM6" s="195"/>
      <c r="BN6" s="195"/>
      <c r="BO6" s="195"/>
      <c r="BP6" s="195"/>
      <c r="BQ6" s="221"/>
      <c r="BR6" s="5"/>
      <c r="BS6" s="290"/>
      <c r="BT6" s="235" t="s">
        <v>1601</v>
      </c>
      <c r="BU6" s="133" t="s">
        <v>1711</v>
      </c>
      <c r="BV6" s="195"/>
      <c r="BW6" s="195"/>
      <c r="BX6" s="195"/>
      <c r="BY6" s="195"/>
      <c r="BZ6" s="195"/>
      <c r="CA6" s="221"/>
      <c r="CB6" s="5"/>
      <c r="CC6" s="290"/>
      <c r="CD6" s="235" t="s">
        <v>1601</v>
      </c>
      <c r="CE6" s="133" t="s">
        <v>1711</v>
      </c>
      <c r="CF6" s="195"/>
      <c r="CG6" s="195"/>
      <c r="CH6" s="195"/>
      <c r="CI6" s="195"/>
      <c r="CJ6" s="195"/>
      <c r="CK6" s="221"/>
      <c r="CL6" s="5"/>
      <c r="CM6" s="290"/>
      <c r="CN6" s="235" t="s">
        <v>1601</v>
      </c>
      <c r="CO6" s="133" t="s">
        <v>1711</v>
      </c>
      <c r="CP6" s="195"/>
      <c r="CQ6" s="195"/>
      <c r="CR6" s="195"/>
      <c r="CS6" s="195"/>
      <c r="CT6" s="195"/>
      <c r="CU6" s="221"/>
      <c r="CV6" s="5"/>
    </row>
    <row r="7" spans="1:100" ht="14.25" customHeight="1">
      <c r="A7" s="291"/>
      <c r="B7" s="290"/>
      <c r="C7" s="290"/>
      <c r="D7" s="290"/>
      <c r="E7" s="290"/>
      <c r="F7" s="290"/>
      <c r="G7" s="290"/>
      <c r="H7" s="290"/>
      <c r="I7" s="290"/>
      <c r="J7" s="5"/>
      <c r="K7" s="291"/>
      <c r="L7" s="290"/>
      <c r="M7" s="290"/>
      <c r="N7" s="290"/>
      <c r="O7" s="290"/>
      <c r="P7" s="290"/>
      <c r="Q7" s="290"/>
      <c r="R7" s="290"/>
      <c r="S7" s="290"/>
      <c r="T7" s="5"/>
      <c r="U7" s="291"/>
      <c r="V7" s="290"/>
      <c r="W7" s="290"/>
      <c r="X7" s="290"/>
      <c r="Y7" s="290"/>
      <c r="Z7" s="290"/>
      <c r="AA7" s="290"/>
      <c r="AB7" s="290"/>
      <c r="AC7" s="290"/>
      <c r="AD7" s="5"/>
      <c r="AE7" s="291"/>
      <c r="AF7" s="290"/>
      <c r="AG7" s="290"/>
      <c r="AH7" s="290"/>
      <c r="AI7" s="290"/>
      <c r="AJ7" s="290"/>
      <c r="AK7" s="290"/>
      <c r="AL7" s="290"/>
      <c r="AM7" s="290"/>
      <c r="AN7" s="5"/>
      <c r="AO7" s="291"/>
      <c r="AP7" s="290"/>
      <c r="AQ7" s="290"/>
      <c r="AR7" s="290"/>
      <c r="AS7" s="290"/>
      <c r="AT7" s="290"/>
      <c r="AU7" s="290"/>
      <c r="AV7" s="290"/>
      <c r="AW7" s="290"/>
      <c r="AX7" s="5"/>
      <c r="AY7" s="291"/>
      <c r="AZ7" s="290"/>
      <c r="BA7" s="290"/>
      <c r="BB7" s="290"/>
      <c r="BC7" s="290"/>
      <c r="BD7" s="290"/>
      <c r="BE7" s="290"/>
      <c r="BF7" s="290"/>
      <c r="BG7" s="290"/>
      <c r="BH7" s="5"/>
      <c r="BI7" s="291"/>
      <c r="BJ7" s="290"/>
      <c r="BK7" s="290"/>
      <c r="BL7" s="290"/>
      <c r="BM7" s="290"/>
      <c r="BN7" s="290"/>
      <c r="BO7" s="290"/>
      <c r="BP7" s="290"/>
      <c r="BQ7" s="290"/>
      <c r="BR7" s="5"/>
      <c r="BS7" s="291"/>
      <c r="BT7" s="290"/>
      <c r="BU7" s="290"/>
      <c r="BV7" s="290"/>
      <c r="BW7" s="290"/>
      <c r="BX7" s="290"/>
      <c r="BY7" s="290"/>
      <c r="BZ7" s="290"/>
      <c r="CA7" s="290"/>
      <c r="CB7" s="5"/>
      <c r="CC7" s="291"/>
      <c r="CD7" s="290"/>
      <c r="CE7" s="290"/>
      <c r="CF7" s="290"/>
      <c r="CG7" s="290"/>
      <c r="CH7" s="290"/>
      <c r="CI7" s="290"/>
      <c r="CJ7" s="290"/>
      <c r="CK7" s="290"/>
      <c r="CL7" s="5"/>
      <c r="CM7" s="291"/>
      <c r="CN7" s="290"/>
      <c r="CO7" s="290"/>
      <c r="CP7" s="290"/>
      <c r="CQ7" s="290"/>
      <c r="CR7" s="290"/>
      <c r="CS7" s="290"/>
      <c r="CT7" s="290"/>
      <c r="CU7" s="290"/>
      <c r="CV7" s="5"/>
    </row>
    <row r="8" spans="1:100" ht="14.25" customHeight="1">
      <c r="A8" s="291"/>
      <c r="B8" s="202" t="s">
        <v>146</v>
      </c>
      <c r="C8" s="217"/>
      <c r="D8" s="290"/>
      <c r="E8" s="290"/>
      <c r="F8" s="290"/>
      <c r="G8" s="290"/>
      <c r="H8" s="290"/>
      <c r="I8" s="290"/>
      <c r="J8" s="5"/>
      <c r="K8" s="291"/>
      <c r="L8" s="202" t="s">
        <v>146</v>
      </c>
      <c r="M8" s="217"/>
      <c r="N8" s="290"/>
      <c r="O8" s="290"/>
      <c r="P8" s="290"/>
      <c r="Q8" s="290"/>
      <c r="R8" s="290"/>
      <c r="S8" s="290"/>
      <c r="T8" s="5"/>
      <c r="U8" s="291"/>
      <c r="V8" s="202" t="s">
        <v>146</v>
      </c>
      <c r="W8" s="217"/>
      <c r="X8" s="290"/>
      <c r="Y8" s="290"/>
      <c r="Z8" s="290"/>
      <c r="AA8" s="290"/>
      <c r="AB8" s="290"/>
      <c r="AC8" s="290"/>
      <c r="AD8" s="5"/>
      <c r="AE8" s="291"/>
      <c r="AF8" s="202" t="s">
        <v>146</v>
      </c>
      <c r="AG8" s="217"/>
      <c r="AH8" s="290"/>
      <c r="AI8" s="290"/>
      <c r="AJ8" s="290"/>
      <c r="AK8" s="290"/>
      <c r="AL8" s="290"/>
      <c r="AM8" s="290"/>
      <c r="AN8" s="5"/>
      <c r="AO8" s="291"/>
      <c r="AP8" s="202" t="s">
        <v>146</v>
      </c>
      <c r="AQ8" s="217"/>
      <c r="AR8" s="290"/>
      <c r="AS8" s="290"/>
      <c r="AT8" s="290"/>
      <c r="AU8" s="290"/>
      <c r="AV8" s="290"/>
      <c r="AW8" s="290"/>
      <c r="AX8" s="5"/>
      <c r="AY8" s="291"/>
      <c r="AZ8" s="202" t="s">
        <v>146</v>
      </c>
      <c r="BA8" s="217"/>
      <c r="BB8" s="290"/>
      <c r="BC8" s="290"/>
      <c r="BD8" s="290"/>
      <c r="BE8" s="290"/>
      <c r="BF8" s="290"/>
      <c r="BG8" s="290"/>
      <c r="BH8" s="5"/>
      <c r="BI8" s="291"/>
      <c r="BJ8" s="202" t="s">
        <v>146</v>
      </c>
      <c r="BK8" s="217"/>
      <c r="BL8" s="290"/>
      <c r="BM8" s="290"/>
      <c r="BN8" s="290"/>
      <c r="BO8" s="290"/>
      <c r="BP8" s="290"/>
      <c r="BQ8" s="290"/>
      <c r="BR8" s="5"/>
      <c r="BS8" s="291"/>
      <c r="BT8" s="202" t="s">
        <v>146</v>
      </c>
      <c r="BU8" s="217"/>
      <c r="BV8" s="290"/>
      <c r="BW8" s="290"/>
      <c r="BX8" s="290"/>
      <c r="BY8" s="290"/>
      <c r="BZ8" s="290"/>
      <c r="CA8" s="290"/>
      <c r="CB8" s="5"/>
      <c r="CC8" s="291"/>
      <c r="CD8" s="202" t="s">
        <v>146</v>
      </c>
      <c r="CE8" s="217"/>
      <c r="CF8" s="290"/>
      <c r="CG8" s="290"/>
      <c r="CH8" s="290"/>
      <c r="CI8" s="290"/>
      <c r="CJ8" s="290"/>
      <c r="CK8" s="290"/>
      <c r="CL8" s="5"/>
      <c r="CM8" s="291"/>
      <c r="CN8" s="202" t="s">
        <v>146</v>
      </c>
      <c r="CO8" s="217"/>
      <c r="CP8" s="290"/>
      <c r="CQ8" s="290"/>
      <c r="CR8" s="290"/>
      <c r="CS8" s="290"/>
      <c r="CT8" s="290"/>
      <c r="CU8" s="290"/>
      <c r="CV8" s="5"/>
    </row>
    <row r="9" spans="1:100" ht="14.25" customHeight="1">
      <c r="A9" s="291"/>
      <c r="B9" s="235" t="s">
        <v>147</v>
      </c>
      <c r="C9" s="68"/>
      <c r="D9" s="290"/>
      <c r="E9" s="290"/>
      <c r="F9" s="290"/>
      <c r="G9" s="290"/>
      <c r="H9" s="290"/>
      <c r="I9" s="290"/>
      <c r="J9" s="5"/>
      <c r="K9" s="291"/>
      <c r="L9" s="235" t="s">
        <v>147</v>
      </c>
      <c r="M9" s="68"/>
      <c r="N9" s="290"/>
      <c r="O9" s="290"/>
      <c r="P9" s="290"/>
      <c r="Q9" s="290"/>
      <c r="R9" s="290"/>
      <c r="S9" s="290"/>
      <c r="T9" s="5"/>
      <c r="U9" s="291"/>
      <c r="V9" s="235" t="s">
        <v>147</v>
      </c>
      <c r="W9" s="68"/>
      <c r="X9" s="290"/>
      <c r="Y9" s="290"/>
      <c r="Z9" s="290"/>
      <c r="AA9" s="290"/>
      <c r="AB9" s="290"/>
      <c r="AC9" s="290"/>
      <c r="AD9" s="5"/>
      <c r="AE9" s="291"/>
      <c r="AF9" s="235" t="s">
        <v>147</v>
      </c>
      <c r="AG9" s="68"/>
      <c r="AH9" s="290"/>
      <c r="AI9" s="290"/>
      <c r="AJ9" s="290"/>
      <c r="AK9" s="290"/>
      <c r="AL9" s="290"/>
      <c r="AM9" s="290"/>
      <c r="AN9" s="5"/>
      <c r="AO9" s="291"/>
      <c r="AP9" s="235" t="s">
        <v>147</v>
      </c>
      <c r="AQ9" s="68"/>
      <c r="AR9" s="290"/>
      <c r="AS9" s="290"/>
      <c r="AT9" s="290"/>
      <c r="AU9" s="290"/>
      <c r="AV9" s="290"/>
      <c r="AW9" s="290"/>
      <c r="AX9" s="5"/>
      <c r="AY9" s="291"/>
      <c r="AZ9" s="235" t="s">
        <v>147</v>
      </c>
      <c r="BA9" s="68"/>
      <c r="BB9" s="290"/>
      <c r="BC9" s="290"/>
      <c r="BD9" s="290"/>
      <c r="BE9" s="290"/>
      <c r="BF9" s="290"/>
      <c r="BG9" s="290"/>
      <c r="BH9" s="5"/>
      <c r="BI9" s="291"/>
      <c r="BJ9" s="235" t="s">
        <v>147</v>
      </c>
      <c r="BK9" s="68"/>
      <c r="BL9" s="290"/>
      <c r="BM9" s="290"/>
      <c r="BN9" s="290"/>
      <c r="BO9" s="290"/>
      <c r="BP9" s="290"/>
      <c r="BQ9" s="290"/>
      <c r="BR9" s="5"/>
      <c r="BS9" s="291"/>
      <c r="BT9" s="235" t="s">
        <v>147</v>
      </c>
      <c r="BU9" s="68"/>
      <c r="BV9" s="290"/>
      <c r="BW9" s="290"/>
      <c r="BX9" s="290"/>
      <c r="BY9" s="290"/>
      <c r="BZ9" s="290"/>
      <c r="CA9" s="290"/>
      <c r="CB9" s="5"/>
      <c r="CC9" s="291"/>
      <c r="CD9" s="235" t="s">
        <v>147</v>
      </c>
      <c r="CE9" s="68"/>
      <c r="CF9" s="290"/>
      <c r="CG9" s="290"/>
      <c r="CH9" s="290"/>
      <c r="CI9" s="290"/>
      <c r="CJ9" s="290"/>
      <c r="CK9" s="290"/>
      <c r="CL9" s="5"/>
      <c r="CM9" s="291"/>
      <c r="CN9" s="235" t="s">
        <v>147</v>
      </c>
      <c r="CO9" s="68"/>
      <c r="CP9" s="290"/>
      <c r="CQ9" s="290"/>
      <c r="CR9" s="290"/>
      <c r="CS9" s="290"/>
      <c r="CT9" s="290"/>
      <c r="CU9" s="290"/>
      <c r="CV9" s="5"/>
    </row>
    <row r="10" spans="1:100" ht="14.25" customHeight="1">
      <c r="A10" s="291"/>
      <c r="B10" s="216"/>
      <c r="C10" s="216"/>
      <c r="D10" s="290"/>
      <c r="E10" s="290"/>
      <c r="F10" s="290"/>
      <c r="G10" s="290"/>
      <c r="H10" s="290"/>
      <c r="I10" s="290"/>
      <c r="J10" s="5"/>
      <c r="K10" s="291"/>
      <c r="L10" s="216"/>
      <c r="M10" s="216"/>
      <c r="N10" s="290"/>
      <c r="O10" s="290"/>
      <c r="P10" s="290"/>
      <c r="Q10" s="290"/>
      <c r="R10" s="290"/>
      <c r="S10" s="290"/>
      <c r="T10" s="5"/>
      <c r="U10" s="291"/>
      <c r="V10" s="216"/>
      <c r="W10" s="216"/>
      <c r="X10" s="290"/>
      <c r="Y10" s="290"/>
      <c r="Z10" s="290"/>
      <c r="AA10" s="290"/>
      <c r="AB10" s="290"/>
      <c r="AC10" s="290"/>
      <c r="AD10" s="5"/>
      <c r="AE10" s="291"/>
      <c r="AF10" s="216"/>
      <c r="AG10" s="216"/>
      <c r="AH10" s="290"/>
      <c r="AI10" s="290"/>
      <c r="AJ10" s="290"/>
      <c r="AK10" s="290"/>
      <c r="AL10" s="290"/>
      <c r="AM10" s="290"/>
      <c r="AN10" s="5"/>
      <c r="AO10" s="291"/>
      <c r="AP10" s="216"/>
      <c r="AQ10" s="216"/>
      <c r="AR10" s="290"/>
      <c r="AS10" s="290"/>
      <c r="AT10" s="290"/>
      <c r="AU10" s="290"/>
      <c r="AV10" s="290"/>
      <c r="AW10" s="290"/>
      <c r="AX10" s="5"/>
      <c r="AY10" s="291"/>
      <c r="AZ10" s="216"/>
      <c r="BA10" s="216"/>
      <c r="BB10" s="290"/>
      <c r="BC10" s="290"/>
      <c r="BD10" s="290"/>
      <c r="BE10" s="290"/>
      <c r="BF10" s="290"/>
      <c r="BG10" s="290"/>
      <c r="BH10" s="5"/>
      <c r="BI10" s="291"/>
      <c r="BJ10" s="216"/>
      <c r="BK10" s="216"/>
      <c r="BL10" s="290"/>
      <c r="BM10" s="290"/>
      <c r="BN10" s="290"/>
      <c r="BO10" s="290"/>
      <c r="BP10" s="290"/>
      <c r="BQ10" s="290"/>
      <c r="BR10" s="5"/>
      <c r="BS10" s="291"/>
      <c r="BT10" s="216"/>
      <c r="BU10" s="216"/>
      <c r="BV10" s="290"/>
      <c r="BW10" s="290"/>
      <c r="BX10" s="290"/>
      <c r="BY10" s="290"/>
      <c r="BZ10" s="290"/>
      <c r="CA10" s="290"/>
      <c r="CB10" s="5"/>
      <c r="CC10" s="291"/>
      <c r="CD10" s="216"/>
      <c r="CE10" s="216"/>
      <c r="CF10" s="290"/>
      <c r="CG10" s="290"/>
      <c r="CH10" s="290"/>
      <c r="CI10" s="290"/>
      <c r="CJ10" s="290"/>
      <c r="CK10" s="290"/>
      <c r="CL10" s="5"/>
      <c r="CM10" s="291"/>
      <c r="CN10" s="216"/>
      <c r="CO10" s="216"/>
      <c r="CP10" s="290"/>
      <c r="CQ10" s="290"/>
      <c r="CR10" s="290"/>
      <c r="CS10" s="290"/>
      <c r="CT10" s="290"/>
      <c r="CU10" s="290"/>
      <c r="CV10" s="5"/>
    </row>
    <row r="11" spans="1:100" ht="14.25" customHeight="1">
      <c r="A11" s="291"/>
      <c r="B11" s="202" t="s">
        <v>148</v>
      </c>
      <c r="C11" s="216"/>
      <c r="D11" s="290"/>
      <c r="E11" s="290"/>
      <c r="F11" s="290"/>
      <c r="G11" s="290"/>
      <c r="H11" s="290"/>
      <c r="I11" s="290"/>
      <c r="J11" s="5"/>
      <c r="K11" s="291"/>
      <c r="L11" s="202" t="s">
        <v>148</v>
      </c>
      <c r="M11" s="216"/>
      <c r="N11" s="290"/>
      <c r="O11" s="290"/>
      <c r="P11" s="290"/>
      <c r="Q11" s="290"/>
      <c r="R11" s="290"/>
      <c r="S11" s="290"/>
      <c r="T11" s="5"/>
      <c r="U11" s="291"/>
      <c r="V11" s="202" t="s">
        <v>148</v>
      </c>
      <c r="W11" s="216"/>
      <c r="X11" s="290"/>
      <c r="Y11" s="290"/>
      <c r="Z11" s="290"/>
      <c r="AA11" s="290"/>
      <c r="AB11" s="290"/>
      <c r="AC11" s="290"/>
      <c r="AD11" s="5"/>
      <c r="AE11" s="291"/>
      <c r="AF11" s="202" t="s">
        <v>148</v>
      </c>
      <c r="AG11" s="216"/>
      <c r="AH11" s="290"/>
      <c r="AI11" s="290"/>
      <c r="AJ11" s="290"/>
      <c r="AK11" s="290"/>
      <c r="AL11" s="290"/>
      <c r="AM11" s="290"/>
      <c r="AN11" s="5"/>
      <c r="AO11" s="291"/>
      <c r="AP11" s="202" t="s">
        <v>148</v>
      </c>
      <c r="AQ11" s="216"/>
      <c r="AR11" s="290"/>
      <c r="AS11" s="290"/>
      <c r="AT11" s="290"/>
      <c r="AU11" s="290"/>
      <c r="AV11" s="290"/>
      <c r="AW11" s="290"/>
      <c r="AX11" s="5"/>
      <c r="AY11" s="291"/>
      <c r="AZ11" s="202" t="s">
        <v>148</v>
      </c>
      <c r="BA11" s="216"/>
      <c r="BB11" s="290"/>
      <c r="BC11" s="290"/>
      <c r="BD11" s="290"/>
      <c r="BE11" s="290"/>
      <c r="BF11" s="290"/>
      <c r="BG11" s="290"/>
      <c r="BH11" s="5"/>
      <c r="BI11" s="291"/>
      <c r="BJ11" s="202" t="s">
        <v>148</v>
      </c>
      <c r="BK11" s="216"/>
      <c r="BL11" s="290"/>
      <c r="BM11" s="290"/>
      <c r="BN11" s="290"/>
      <c r="BO11" s="290"/>
      <c r="BP11" s="290"/>
      <c r="BQ11" s="290"/>
      <c r="BR11" s="5"/>
      <c r="BS11" s="291"/>
      <c r="BT11" s="202" t="s">
        <v>148</v>
      </c>
      <c r="BU11" s="216"/>
      <c r="BV11" s="290"/>
      <c r="BW11" s="290"/>
      <c r="BX11" s="290"/>
      <c r="BY11" s="290"/>
      <c r="BZ11" s="290"/>
      <c r="CA11" s="290"/>
      <c r="CB11" s="5"/>
      <c r="CC11" s="291"/>
      <c r="CD11" s="202" t="s">
        <v>148</v>
      </c>
      <c r="CE11" s="216"/>
      <c r="CF11" s="290"/>
      <c r="CG11" s="290"/>
      <c r="CH11" s="290"/>
      <c r="CI11" s="290"/>
      <c r="CJ11" s="290"/>
      <c r="CK11" s="290"/>
      <c r="CL11" s="5"/>
      <c r="CM11" s="291"/>
      <c r="CN11" s="202" t="s">
        <v>148</v>
      </c>
      <c r="CO11" s="216"/>
      <c r="CP11" s="290"/>
      <c r="CQ11" s="290"/>
      <c r="CR11" s="290"/>
      <c r="CS11" s="290"/>
      <c r="CT11" s="290"/>
      <c r="CU11" s="290"/>
      <c r="CV11" s="5"/>
    </row>
    <row r="12" spans="1:100" ht="14.25" customHeight="1">
      <c r="A12" s="291"/>
      <c r="B12" s="235" t="s">
        <v>149</v>
      </c>
      <c r="C12" s="68"/>
      <c r="D12" s="290"/>
      <c r="E12" s="290"/>
      <c r="F12" s="290"/>
      <c r="G12" s="290"/>
      <c r="H12" s="290"/>
      <c r="I12" s="290"/>
      <c r="J12" s="5"/>
      <c r="K12" s="291"/>
      <c r="L12" s="235" t="s">
        <v>149</v>
      </c>
      <c r="M12" s="68"/>
      <c r="N12" s="290"/>
      <c r="O12" s="290"/>
      <c r="P12" s="290"/>
      <c r="Q12" s="290"/>
      <c r="R12" s="290"/>
      <c r="S12" s="290"/>
      <c r="T12" s="5"/>
      <c r="U12" s="291"/>
      <c r="V12" s="235" t="s">
        <v>149</v>
      </c>
      <c r="W12" s="68"/>
      <c r="X12" s="290"/>
      <c r="Y12" s="290"/>
      <c r="Z12" s="290"/>
      <c r="AA12" s="290"/>
      <c r="AB12" s="290"/>
      <c r="AC12" s="290"/>
      <c r="AD12" s="5"/>
      <c r="AE12" s="291"/>
      <c r="AF12" s="235" t="s">
        <v>149</v>
      </c>
      <c r="AG12" s="68"/>
      <c r="AH12" s="290"/>
      <c r="AI12" s="290"/>
      <c r="AJ12" s="290"/>
      <c r="AK12" s="290"/>
      <c r="AL12" s="290"/>
      <c r="AM12" s="290"/>
      <c r="AN12" s="5"/>
      <c r="AO12" s="291"/>
      <c r="AP12" s="235" t="s">
        <v>149</v>
      </c>
      <c r="AQ12" s="68"/>
      <c r="AR12" s="290"/>
      <c r="AS12" s="290"/>
      <c r="AT12" s="290"/>
      <c r="AU12" s="290"/>
      <c r="AV12" s="290"/>
      <c r="AW12" s="290"/>
      <c r="AX12" s="5"/>
      <c r="AY12" s="291"/>
      <c r="AZ12" s="235" t="s">
        <v>149</v>
      </c>
      <c r="BA12" s="68"/>
      <c r="BB12" s="290"/>
      <c r="BC12" s="290"/>
      <c r="BD12" s="290"/>
      <c r="BE12" s="290"/>
      <c r="BF12" s="290"/>
      <c r="BG12" s="290"/>
      <c r="BH12" s="5"/>
      <c r="BI12" s="291"/>
      <c r="BJ12" s="235" t="s">
        <v>149</v>
      </c>
      <c r="BK12" s="68"/>
      <c r="BL12" s="290"/>
      <c r="BM12" s="290"/>
      <c r="BN12" s="290"/>
      <c r="BO12" s="290"/>
      <c r="BP12" s="290"/>
      <c r="BQ12" s="290"/>
      <c r="BR12" s="5"/>
      <c r="BS12" s="291"/>
      <c r="BT12" s="235" t="s">
        <v>149</v>
      </c>
      <c r="BU12" s="68"/>
      <c r="BV12" s="290"/>
      <c r="BW12" s="290"/>
      <c r="BX12" s="290"/>
      <c r="BY12" s="290"/>
      <c r="BZ12" s="290"/>
      <c r="CA12" s="290"/>
      <c r="CB12" s="5"/>
      <c r="CC12" s="291"/>
      <c r="CD12" s="235" t="s">
        <v>149</v>
      </c>
      <c r="CE12" s="68"/>
      <c r="CF12" s="290"/>
      <c r="CG12" s="290"/>
      <c r="CH12" s="290"/>
      <c r="CI12" s="290"/>
      <c r="CJ12" s="290"/>
      <c r="CK12" s="290"/>
      <c r="CL12" s="5"/>
      <c r="CM12" s="291"/>
      <c r="CN12" s="235" t="s">
        <v>149</v>
      </c>
      <c r="CO12" s="68"/>
      <c r="CP12" s="290"/>
      <c r="CQ12" s="290"/>
      <c r="CR12" s="290"/>
      <c r="CS12" s="290"/>
      <c r="CT12" s="290"/>
      <c r="CU12" s="290"/>
      <c r="CV12" s="5"/>
    </row>
    <row r="13" spans="1:100" ht="14.25" customHeight="1">
      <c r="A13" s="291"/>
      <c r="B13" s="216"/>
      <c r="C13" s="216"/>
      <c r="D13" s="290"/>
      <c r="E13" s="290"/>
      <c r="F13" s="290"/>
      <c r="G13" s="290"/>
      <c r="H13" s="290"/>
      <c r="I13" s="290"/>
      <c r="J13" s="5"/>
      <c r="K13" s="291"/>
      <c r="L13" s="216"/>
      <c r="M13" s="216"/>
      <c r="N13" s="290"/>
      <c r="O13" s="290"/>
      <c r="P13" s="290"/>
      <c r="Q13" s="290"/>
      <c r="R13" s="290"/>
      <c r="S13" s="290"/>
      <c r="T13" s="5"/>
      <c r="U13" s="291"/>
      <c r="V13" s="216"/>
      <c r="W13" s="216"/>
      <c r="X13" s="290"/>
      <c r="Y13" s="290"/>
      <c r="Z13" s="290"/>
      <c r="AA13" s="290"/>
      <c r="AB13" s="290"/>
      <c r="AC13" s="290"/>
      <c r="AD13" s="5"/>
      <c r="AE13" s="291"/>
      <c r="AF13" s="216"/>
      <c r="AG13" s="216"/>
      <c r="AH13" s="290"/>
      <c r="AI13" s="290"/>
      <c r="AJ13" s="290"/>
      <c r="AK13" s="290"/>
      <c r="AL13" s="290"/>
      <c r="AM13" s="290"/>
      <c r="AN13" s="5"/>
      <c r="AO13" s="291"/>
      <c r="AP13" s="216"/>
      <c r="AQ13" s="216"/>
      <c r="AR13" s="290"/>
      <c r="AS13" s="290"/>
      <c r="AT13" s="290"/>
      <c r="AU13" s="290"/>
      <c r="AV13" s="290"/>
      <c r="AW13" s="290"/>
      <c r="AX13" s="5"/>
      <c r="AY13" s="291"/>
      <c r="AZ13" s="216"/>
      <c r="BA13" s="216"/>
      <c r="BB13" s="290"/>
      <c r="BC13" s="290"/>
      <c r="BD13" s="290"/>
      <c r="BE13" s="290"/>
      <c r="BF13" s="290"/>
      <c r="BG13" s="290"/>
      <c r="BH13" s="5"/>
      <c r="BI13" s="291"/>
      <c r="BJ13" s="216"/>
      <c r="BK13" s="216"/>
      <c r="BL13" s="290"/>
      <c r="BM13" s="290"/>
      <c r="BN13" s="290"/>
      <c r="BO13" s="290"/>
      <c r="BP13" s="290"/>
      <c r="BQ13" s="290"/>
      <c r="BR13" s="5"/>
      <c r="BS13" s="291"/>
      <c r="BT13" s="216"/>
      <c r="BU13" s="216"/>
      <c r="BV13" s="290"/>
      <c r="BW13" s="290"/>
      <c r="BX13" s="290"/>
      <c r="BY13" s="290"/>
      <c r="BZ13" s="290"/>
      <c r="CA13" s="290"/>
      <c r="CB13" s="5"/>
      <c r="CC13" s="291"/>
      <c r="CD13" s="216"/>
      <c r="CE13" s="216"/>
      <c r="CF13" s="290"/>
      <c r="CG13" s="290"/>
      <c r="CH13" s="290"/>
      <c r="CI13" s="290"/>
      <c r="CJ13" s="290"/>
      <c r="CK13" s="290"/>
      <c r="CL13" s="5"/>
      <c r="CM13" s="291"/>
      <c r="CN13" s="216"/>
      <c r="CO13" s="216"/>
      <c r="CP13" s="290"/>
      <c r="CQ13" s="290"/>
      <c r="CR13" s="290"/>
      <c r="CS13" s="290"/>
      <c r="CT13" s="290"/>
      <c r="CU13" s="290"/>
      <c r="CV13" s="5"/>
    </row>
    <row r="14" spans="1:100" ht="14.25" customHeight="1">
      <c r="A14" s="291"/>
      <c r="B14" s="202" t="s">
        <v>150</v>
      </c>
      <c r="C14" s="216"/>
      <c r="D14" s="290"/>
      <c r="E14" s="290"/>
      <c r="F14" s="290"/>
      <c r="G14" s="290"/>
      <c r="H14" s="290"/>
      <c r="I14" s="290"/>
      <c r="J14" s="5"/>
      <c r="K14" s="291"/>
      <c r="L14" s="202" t="s">
        <v>150</v>
      </c>
      <c r="M14" s="216"/>
      <c r="N14" s="290"/>
      <c r="O14" s="290"/>
      <c r="P14" s="290"/>
      <c r="Q14" s="290"/>
      <c r="R14" s="290"/>
      <c r="S14" s="290"/>
      <c r="T14" s="5"/>
      <c r="U14" s="291"/>
      <c r="V14" s="202" t="s">
        <v>150</v>
      </c>
      <c r="W14" s="216"/>
      <c r="X14" s="290"/>
      <c r="Y14" s="290"/>
      <c r="Z14" s="290"/>
      <c r="AA14" s="290"/>
      <c r="AB14" s="290"/>
      <c r="AC14" s="290"/>
      <c r="AD14" s="5"/>
      <c r="AE14" s="291"/>
      <c r="AF14" s="202" t="s">
        <v>150</v>
      </c>
      <c r="AG14" s="216"/>
      <c r="AH14" s="290"/>
      <c r="AI14" s="290"/>
      <c r="AJ14" s="290"/>
      <c r="AK14" s="290"/>
      <c r="AL14" s="290"/>
      <c r="AM14" s="290"/>
      <c r="AN14" s="5"/>
      <c r="AO14" s="291"/>
      <c r="AP14" s="202" t="s">
        <v>150</v>
      </c>
      <c r="AQ14" s="216"/>
      <c r="AR14" s="290"/>
      <c r="AS14" s="290"/>
      <c r="AT14" s="290"/>
      <c r="AU14" s="290"/>
      <c r="AV14" s="290"/>
      <c r="AW14" s="290"/>
      <c r="AX14" s="5"/>
      <c r="AY14" s="291"/>
      <c r="AZ14" s="202" t="s">
        <v>150</v>
      </c>
      <c r="BA14" s="216"/>
      <c r="BB14" s="290"/>
      <c r="BC14" s="290"/>
      <c r="BD14" s="290"/>
      <c r="BE14" s="290"/>
      <c r="BF14" s="290"/>
      <c r="BG14" s="290"/>
      <c r="BH14" s="5"/>
      <c r="BI14" s="291"/>
      <c r="BJ14" s="202" t="s">
        <v>150</v>
      </c>
      <c r="BK14" s="216"/>
      <c r="BL14" s="290"/>
      <c r="BM14" s="290"/>
      <c r="BN14" s="290"/>
      <c r="BO14" s="290"/>
      <c r="BP14" s="290"/>
      <c r="BQ14" s="290"/>
      <c r="BR14" s="5"/>
      <c r="BS14" s="291"/>
      <c r="BT14" s="202" t="s">
        <v>150</v>
      </c>
      <c r="BU14" s="216"/>
      <c r="BV14" s="290"/>
      <c r="BW14" s="290"/>
      <c r="BX14" s="290"/>
      <c r="BY14" s="290"/>
      <c r="BZ14" s="290"/>
      <c r="CA14" s="290"/>
      <c r="CB14" s="5"/>
      <c r="CC14" s="291"/>
      <c r="CD14" s="202" t="s">
        <v>150</v>
      </c>
      <c r="CE14" s="216"/>
      <c r="CF14" s="290"/>
      <c r="CG14" s="290"/>
      <c r="CH14" s="290"/>
      <c r="CI14" s="290"/>
      <c r="CJ14" s="290"/>
      <c r="CK14" s="290"/>
      <c r="CL14" s="5"/>
      <c r="CM14" s="291"/>
      <c r="CN14" s="202" t="s">
        <v>150</v>
      </c>
      <c r="CO14" s="216"/>
      <c r="CP14" s="290"/>
      <c r="CQ14" s="290"/>
      <c r="CR14" s="290"/>
      <c r="CS14" s="290"/>
      <c r="CT14" s="290"/>
      <c r="CU14" s="290"/>
      <c r="CV14" s="5"/>
    </row>
    <row r="15" spans="1:100" ht="14.25" customHeight="1">
      <c r="A15" s="291"/>
      <c r="B15" s="235" t="s">
        <v>68</v>
      </c>
      <c r="C15" s="133" t="s">
        <v>70</v>
      </c>
      <c r="D15" s="195"/>
      <c r="E15" s="195"/>
      <c r="F15" s="195"/>
      <c r="G15" s="195"/>
      <c r="H15" s="195"/>
      <c r="I15" s="221"/>
      <c r="J15" s="5"/>
      <c r="K15" s="291"/>
      <c r="L15" s="235" t="s">
        <v>68</v>
      </c>
      <c r="M15" s="133" t="s">
        <v>70</v>
      </c>
      <c r="N15" s="195"/>
      <c r="O15" s="195"/>
      <c r="P15" s="195"/>
      <c r="Q15" s="195"/>
      <c r="R15" s="195"/>
      <c r="S15" s="221"/>
      <c r="T15" s="5"/>
      <c r="U15" s="291"/>
      <c r="V15" s="235" t="s">
        <v>68</v>
      </c>
      <c r="W15" s="133" t="s">
        <v>70</v>
      </c>
      <c r="X15" s="195"/>
      <c r="Y15" s="195"/>
      <c r="Z15" s="195"/>
      <c r="AA15" s="195"/>
      <c r="AB15" s="195"/>
      <c r="AC15" s="221"/>
      <c r="AD15" s="5"/>
      <c r="AE15" s="291"/>
      <c r="AF15" s="235" t="s">
        <v>68</v>
      </c>
      <c r="AG15" s="133" t="s">
        <v>70</v>
      </c>
      <c r="AH15" s="195"/>
      <c r="AI15" s="195"/>
      <c r="AJ15" s="195"/>
      <c r="AK15" s="195"/>
      <c r="AL15" s="195"/>
      <c r="AM15" s="221"/>
      <c r="AN15" s="5"/>
      <c r="AO15" s="291"/>
      <c r="AP15" s="235" t="s">
        <v>68</v>
      </c>
      <c r="AQ15" s="133" t="s">
        <v>70</v>
      </c>
      <c r="AR15" s="195"/>
      <c r="AS15" s="195"/>
      <c r="AT15" s="195"/>
      <c r="AU15" s="195"/>
      <c r="AV15" s="195"/>
      <c r="AW15" s="221"/>
      <c r="AX15" s="5"/>
      <c r="AY15" s="291"/>
      <c r="AZ15" s="235" t="s">
        <v>68</v>
      </c>
      <c r="BA15" s="133" t="s">
        <v>70</v>
      </c>
      <c r="BB15" s="195"/>
      <c r="BC15" s="195"/>
      <c r="BD15" s="195"/>
      <c r="BE15" s="195"/>
      <c r="BF15" s="195"/>
      <c r="BG15" s="221"/>
      <c r="BH15" s="5"/>
      <c r="BI15" s="291"/>
      <c r="BJ15" s="235" t="s">
        <v>68</v>
      </c>
      <c r="BK15" s="133" t="s">
        <v>70</v>
      </c>
      <c r="BL15" s="195"/>
      <c r="BM15" s="195"/>
      <c r="BN15" s="195"/>
      <c r="BO15" s="195"/>
      <c r="BP15" s="195"/>
      <c r="BQ15" s="221"/>
      <c r="BR15" s="5"/>
      <c r="BS15" s="291"/>
      <c r="BT15" s="235" t="s">
        <v>68</v>
      </c>
      <c r="BU15" s="133" t="s">
        <v>70</v>
      </c>
      <c r="BV15" s="195"/>
      <c r="BW15" s="195"/>
      <c r="BX15" s="195"/>
      <c r="BY15" s="195"/>
      <c r="BZ15" s="195"/>
      <c r="CA15" s="221"/>
      <c r="CB15" s="5"/>
      <c r="CC15" s="291"/>
      <c r="CD15" s="235" t="s">
        <v>68</v>
      </c>
      <c r="CE15" s="133" t="s">
        <v>70</v>
      </c>
      <c r="CF15" s="195"/>
      <c r="CG15" s="195"/>
      <c r="CH15" s="195"/>
      <c r="CI15" s="195"/>
      <c r="CJ15" s="195"/>
      <c r="CK15" s="221"/>
      <c r="CL15" s="5"/>
      <c r="CM15" s="291"/>
      <c r="CN15" s="235" t="s">
        <v>68</v>
      </c>
      <c r="CO15" s="133" t="s">
        <v>70</v>
      </c>
      <c r="CP15" s="195"/>
      <c r="CQ15" s="195"/>
      <c r="CR15" s="195"/>
      <c r="CS15" s="195"/>
      <c r="CT15" s="195"/>
      <c r="CU15" s="221"/>
      <c r="CV15" s="5"/>
    </row>
    <row r="16" spans="1:100" ht="14.25" customHeight="1">
      <c r="A16" s="291"/>
      <c r="B16" s="290"/>
      <c r="C16" s="290"/>
      <c r="D16" s="290"/>
      <c r="E16" s="290"/>
      <c r="F16" s="290"/>
      <c r="G16" s="290"/>
      <c r="H16" s="290"/>
      <c r="I16" s="290"/>
      <c r="J16" s="5"/>
      <c r="K16" s="291"/>
      <c r="L16" s="290"/>
      <c r="M16" s="290"/>
      <c r="N16" s="290"/>
      <c r="O16" s="290"/>
      <c r="P16" s="290"/>
      <c r="Q16" s="290"/>
      <c r="R16" s="290"/>
      <c r="S16" s="290"/>
      <c r="T16" s="5"/>
      <c r="U16" s="291"/>
      <c r="V16" s="290"/>
      <c r="W16" s="290"/>
      <c r="X16" s="290"/>
      <c r="Y16" s="290"/>
      <c r="Z16" s="290"/>
      <c r="AA16" s="290"/>
      <c r="AB16" s="290"/>
      <c r="AC16" s="290"/>
      <c r="AD16" s="5"/>
      <c r="AE16" s="291"/>
      <c r="AF16" s="290"/>
      <c r="AG16" s="290"/>
      <c r="AH16" s="290"/>
      <c r="AI16" s="290"/>
      <c r="AJ16" s="290"/>
      <c r="AK16" s="290"/>
      <c r="AL16" s="290"/>
      <c r="AM16" s="290"/>
      <c r="AN16" s="5"/>
      <c r="AO16" s="291"/>
      <c r="AP16" s="290"/>
      <c r="AQ16" s="290"/>
      <c r="AR16" s="290"/>
      <c r="AS16" s="290"/>
      <c r="AT16" s="290"/>
      <c r="AU16" s="290"/>
      <c r="AV16" s="290"/>
      <c r="AW16" s="290"/>
      <c r="AX16" s="5"/>
      <c r="AY16" s="291"/>
      <c r="AZ16" s="290"/>
      <c r="BA16" s="290"/>
      <c r="BB16" s="290"/>
      <c r="BC16" s="290"/>
      <c r="BD16" s="290"/>
      <c r="BE16" s="290"/>
      <c r="BF16" s="290"/>
      <c r="BG16" s="290"/>
      <c r="BH16" s="5"/>
      <c r="BI16" s="291"/>
      <c r="BJ16" s="290"/>
      <c r="BK16" s="290"/>
      <c r="BL16" s="290"/>
      <c r="BM16" s="290"/>
      <c r="BN16" s="290"/>
      <c r="BO16" s="290"/>
      <c r="BP16" s="290"/>
      <c r="BQ16" s="290"/>
      <c r="BR16" s="5"/>
      <c r="BS16" s="291"/>
      <c r="BT16" s="290"/>
      <c r="BU16" s="290"/>
      <c r="BV16" s="290"/>
      <c r="BW16" s="290"/>
      <c r="BX16" s="290"/>
      <c r="BY16" s="290"/>
      <c r="BZ16" s="290"/>
      <c r="CA16" s="290"/>
      <c r="CB16" s="5"/>
      <c r="CC16" s="291"/>
      <c r="CD16" s="290"/>
      <c r="CE16" s="290"/>
      <c r="CF16" s="290"/>
      <c r="CG16" s="290"/>
      <c r="CH16" s="290"/>
      <c r="CI16" s="290"/>
      <c r="CJ16" s="290"/>
      <c r="CK16" s="290"/>
      <c r="CL16" s="5"/>
      <c r="CM16" s="291"/>
      <c r="CN16" s="290"/>
      <c r="CO16" s="290"/>
      <c r="CP16" s="290"/>
      <c r="CQ16" s="290"/>
      <c r="CR16" s="290"/>
      <c r="CS16" s="290"/>
      <c r="CT16" s="290"/>
      <c r="CU16" s="290"/>
      <c r="CV16" s="5"/>
    </row>
    <row r="17" spans="1:100" ht="14.25" customHeight="1">
      <c r="A17" s="291"/>
      <c r="B17" s="225" t="s">
        <v>1620</v>
      </c>
      <c r="C17" s="290"/>
      <c r="D17" s="290"/>
      <c r="E17" s="290"/>
      <c r="F17" s="290"/>
      <c r="G17" s="290"/>
      <c r="H17" s="290"/>
      <c r="I17" s="290"/>
      <c r="J17" s="5"/>
      <c r="K17" s="291"/>
      <c r="L17" s="225" t="s">
        <v>1620</v>
      </c>
      <c r="M17" s="290"/>
      <c r="N17" s="290"/>
      <c r="O17" s="290"/>
      <c r="P17" s="290"/>
      <c r="Q17" s="290"/>
      <c r="R17" s="290"/>
      <c r="S17" s="290"/>
      <c r="T17" s="5"/>
      <c r="U17" s="291"/>
      <c r="V17" s="225" t="s">
        <v>1620</v>
      </c>
      <c r="W17" s="290"/>
      <c r="X17" s="290"/>
      <c r="Y17" s="290"/>
      <c r="Z17" s="290"/>
      <c r="AA17" s="290"/>
      <c r="AB17" s="290"/>
      <c r="AC17" s="290"/>
      <c r="AD17" s="5"/>
      <c r="AE17" s="291"/>
      <c r="AF17" s="225" t="s">
        <v>1620</v>
      </c>
      <c r="AG17" s="290"/>
      <c r="AH17" s="290"/>
      <c r="AI17" s="290"/>
      <c r="AJ17" s="290"/>
      <c r="AK17" s="290"/>
      <c r="AL17" s="290"/>
      <c r="AM17" s="290"/>
      <c r="AN17" s="5"/>
      <c r="AO17" s="291"/>
      <c r="AP17" s="225" t="s">
        <v>1620</v>
      </c>
      <c r="AQ17" s="290"/>
      <c r="AR17" s="290"/>
      <c r="AS17" s="290"/>
      <c r="AT17" s="290"/>
      <c r="AU17" s="290"/>
      <c r="AV17" s="290"/>
      <c r="AW17" s="290"/>
      <c r="AX17" s="5"/>
      <c r="AY17" s="291"/>
      <c r="AZ17" s="225" t="s">
        <v>1620</v>
      </c>
      <c r="BA17" s="290"/>
      <c r="BB17" s="290"/>
      <c r="BC17" s="290"/>
      <c r="BD17" s="290"/>
      <c r="BE17" s="290"/>
      <c r="BF17" s="290"/>
      <c r="BG17" s="290"/>
      <c r="BH17" s="5"/>
      <c r="BI17" s="291"/>
      <c r="BJ17" s="225" t="s">
        <v>1620</v>
      </c>
      <c r="BK17" s="290"/>
      <c r="BL17" s="290"/>
      <c r="BM17" s="290"/>
      <c r="BN17" s="290"/>
      <c r="BO17" s="290"/>
      <c r="BP17" s="290"/>
      <c r="BQ17" s="290"/>
      <c r="BR17" s="5"/>
      <c r="BS17" s="291"/>
      <c r="BT17" s="225" t="s">
        <v>1620</v>
      </c>
      <c r="BU17" s="290"/>
      <c r="BV17" s="290"/>
      <c r="BW17" s="290"/>
      <c r="BX17" s="290"/>
      <c r="BY17" s="290"/>
      <c r="BZ17" s="290"/>
      <c r="CA17" s="290"/>
      <c r="CB17" s="5"/>
      <c r="CC17" s="291"/>
      <c r="CD17" s="225" t="s">
        <v>1620</v>
      </c>
      <c r="CE17" s="290"/>
      <c r="CF17" s="290"/>
      <c r="CG17" s="290"/>
      <c r="CH17" s="290"/>
      <c r="CI17" s="290"/>
      <c r="CJ17" s="290"/>
      <c r="CK17" s="290"/>
      <c r="CL17" s="5"/>
      <c r="CM17" s="291"/>
      <c r="CN17" s="225" t="s">
        <v>1620</v>
      </c>
      <c r="CO17" s="290"/>
      <c r="CP17" s="290"/>
      <c r="CQ17" s="290"/>
      <c r="CR17" s="290"/>
      <c r="CS17" s="290"/>
      <c r="CT17" s="290"/>
      <c r="CU17" s="290"/>
      <c r="CV17" s="5"/>
    </row>
    <row r="18" spans="1:100" ht="14.25" customHeight="1">
      <c r="A18" s="291"/>
      <c r="B18" s="292" t="s">
        <v>1621</v>
      </c>
      <c r="C18" s="290"/>
      <c r="D18" s="290"/>
      <c r="E18" s="290"/>
      <c r="F18" s="290"/>
      <c r="G18" s="290"/>
      <c r="H18" s="290"/>
      <c r="I18" s="290"/>
      <c r="J18" s="5"/>
      <c r="K18" s="291"/>
      <c r="L18" s="292" t="s">
        <v>1621</v>
      </c>
      <c r="M18" s="290"/>
      <c r="N18" s="290"/>
      <c r="O18" s="290"/>
      <c r="P18" s="290"/>
      <c r="Q18" s="290"/>
      <c r="R18" s="290"/>
      <c r="S18" s="290"/>
      <c r="T18" s="5"/>
      <c r="U18" s="291"/>
      <c r="V18" s="292" t="s">
        <v>1621</v>
      </c>
      <c r="W18" s="290"/>
      <c r="X18" s="290"/>
      <c r="Y18" s="290"/>
      <c r="Z18" s="290"/>
      <c r="AA18" s="290"/>
      <c r="AB18" s="290"/>
      <c r="AC18" s="290"/>
      <c r="AD18" s="5"/>
      <c r="AE18" s="291"/>
      <c r="AF18" s="292" t="s">
        <v>1621</v>
      </c>
      <c r="AG18" s="290"/>
      <c r="AH18" s="290"/>
      <c r="AI18" s="290"/>
      <c r="AJ18" s="290"/>
      <c r="AK18" s="290"/>
      <c r="AL18" s="290"/>
      <c r="AM18" s="290"/>
      <c r="AN18" s="5"/>
      <c r="AO18" s="291"/>
      <c r="AP18" s="292" t="s">
        <v>1621</v>
      </c>
      <c r="AQ18" s="290"/>
      <c r="AR18" s="290"/>
      <c r="AS18" s="290"/>
      <c r="AT18" s="290"/>
      <c r="AU18" s="290"/>
      <c r="AV18" s="290"/>
      <c r="AW18" s="290"/>
      <c r="AX18" s="5"/>
      <c r="AY18" s="291"/>
      <c r="AZ18" s="292" t="s">
        <v>1621</v>
      </c>
      <c r="BA18" s="290"/>
      <c r="BB18" s="290"/>
      <c r="BC18" s="290"/>
      <c r="BD18" s="290"/>
      <c r="BE18" s="290"/>
      <c r="BF18" s="290"/>
      <c r="BG18" s="290"/>
      <c r="BH18" s="5"/>
      <c r="BI18" s="291"/>
      <c r="BJ18" s="292" t="s">
        <v>1621</v>
      </c>
      <c r="BK18" s="290"/>
      <c r="BL18" s="290"/>
      <c r="BM18" s="290"/>
      <c r="BN18" s="290"/>
      <c r="BO18" s="290"/>
      <c r="BP18" s="290"/>
      <c r="BQ18" s="290"/>
      <c r="BR18" s="5"/>
      <c r="BS18" s="291"/>
      <c r="BT18" s="292" t="s">
        <v>1621</v>
      </c>
      <c r="BU18" s="290"/>
      <c r="BV18" s="290"/>
      <c r="BW18" s="290"/>
      <c r="BX18" s="290"/>
      <c r="BY18" s="290"/>
      <c r="BZ18" s="290"/>
      <c r="CA18" s="290"/>
      <c r="CB18" s="5"/>
      <c r="CC18" s="291"/>
      <c r="CD18" s="292" t="s">
        <v>1621</v>
      </c>
      <c r="CE18" s="290"/>
      <c r="CF18" s="290"/>
      <c r="CG18" s="290"/>
      <c r="CH18" s="290"/>
      <c r="CI18" s="290"/>
      <c r="CJ18" s="290"/>
      <c r="CK18" s="290"/>
      <c r="CL18" s="5"/>
      <c r="CM18" s="291"/>
      <c r="CN18" s="292" t="s">
        <v>1621</v>
      </c>
      <c r="CO18" s="290"/>
      <c r="CP18" s="290"/>
      <c r="CQ18" s="290"/>
      <c r="CR18" s="290"/>
      <c r="CS18" s="290"/>
      <c r="CT18" s="290"/>
      <c r="CU18" s="290"/>
      <c r="CV18" s="5"/>
    </row>
    <row r="19" spans="1:100" s="295" customFormat="1" ht="30">
      <c r="A19" s="293"/>
      <c r="B19" s="231" t="s">
        <v>1569</v>
      </c>
      <c r="C19" s="231" t="s">
        <v>130</v>
      </c>
      <c r="D19" s="231" t="s">
        <v>131</v>
      </c>
      <c r="E19" s="294" t="s">
        <v>137</v>
      </c>
      <c r="F19" s="294" t="s">
        <v>138</v>
      </c>
      <c r="G19" s="294" t="s">
        <v>139</v>
      </c>
      <c r="H19" s="294" t="s">
        <v>140</v>
      </c>
      <c r="I19" s="294" t="s">
        <v>141</v>
      </c>
      <c r="J19" s="233"/>
      <c r="K19" s="293"/>
      <c r="L19" s="231" t="s">
        <v>1569</v>
      </c>
      <c r="M19" s="231" t="s">
        <v>130</v>
      </c>
      <c r="N19" s="231" t="s">
        <v>131</v>
      </c>
      <c r="O19" s="294" t="s">
        <v>137</v>
      </c>
      <c r="P19" s="294" t="s">
        <v>138</v>
      </c>
      <c r="Q19" s="294" t="s">
        <v>139</v>
      </c>
      <c r="R19" s="294" t="s">
        <v>140</v>
      </c>
      <c r="S19" s="294" t="s">
        <v>141</v>
      </c>
      <c r="T19" s="233"/>
      <c r="U19" s="293"/>
      <c r="V19" s="231" t="s">
        <v>1569</v>
      </c>
      <c r="W19" s="231" t="s">
        <v>130</v>
      </c>
      <c r="X19" s="231" t="s">
        <v>131</v>
      </c>
      <c r="Y19" s="294" t="s">
        <v>137</v>
      </c>
      <c r="Z19" s="294" t="s">
        <v>138</v>
      </c>
      <c r="AA19" s="294" t="s">
        <v>139</v>
      </c>
      <c r="AB19" s="294" t="s">
        <v>140</v>
      </c>
      <c r="AC19" s="294" t="s">
        <v>141</v>
      </c>
      <c r="AD19" s="233"/>
      <c r="AE19" s="293"/>
      <c r="AF19" s="231" t="s">
        <v>1569</v>
      </c>
      <c r="AG19" s="231" t="s">
        <v>130</v>
      </c>
      <c r="AH19" s="231" t="s">
        <v>131</v>
      </c>
      <c r="AI19" s="294" t="s">
        <v>137</v>
      </c>
      <c r="AJ19" s="294" t="s">
        <v>138</v>
      </c>
      <c r="AK19" s="294" t="s">
        <v>139</v>
      </c>
      <c r="AL19" s="294" t="s">
        <v>140</v>
      </c>
      <c r="AM19" s="294" t="s">
        <v>141</v>
      </c>
      <c r="AN19" s="233"/>
      <c r="AO19" s="293"/>
      <c r="AP19" s="231" t="s">
        <v>1569</v>
      </c>
      <c r="AQ19" s="231" t="s">
        <v>130</v>
      </c>
      <c r="AR19" s="231" t="s">
        <v>131</v>
      </c>
      <c r="AS19" s="294" t="s">
        <v>137</v>
      </c>
      <c r="AT19" s="294" t="s">
        <v>138</v>
      </c>
      <c r="AU19" s="294" t="s">
        <v>139</v>
      </c>
      <c r="AV19" s="294" t="s">
        <v>140</v>
      </c>
      <c r="AW19" s="294" t="s">
        <v>141</v>
      </c>
      <c r="AX19" s="233"/>
      <c r="AY19" s="293"/>
      <c r="AZ19" s="231" t="s">
        <v>1569</v>
      </c>
      <c r="BA19" s="231" t="s">
        <v>130</v>
      </c>
      <c r="BB19" s="231" t="s">
        <v>131</v>
      </c>
      <c r="BC19" s="294" t="s">
        <v>137</v>
      </c>
      <c r="BD19" s="294" t="s">
        <v>138</v>
      </c>
      <c r="BE19" s="294" t="s">
        <v>139</v>
      </c>
      <c r="BF19" s="294" t="s">
        <v>140</v>
      </c>
      <c r="BG19" s="294" t="s">
        <v>141</v>
      </c>
      <c r="BH19" s="233"/>
      <c r="BI19" s="293"/>
      <c r="BJ19" s="231" t="s">
        <v>1569</v>
      </c>
      <c r="BK19" s="231" t="s">
        <v>130</v>
      </c>
      <c r="BL19" s="231" t="s">
        <v>131</v>
      </c>
      <c r="BM19" s="294" t="s">
        <v>137</v>
      </c>
      <c r="BN19" s="294" t="s">
        <v>138</v>
      </c>
      <c r="BO19" s="294" t="s">
        <v>139</v>
      </c>
      <c r="BP19" s="294" t="s">
        <v>140</v>
      </c>
      <c r="BQ19" s="294" t="s">
        <v>141</v>
      </c>
      <c r="BR19" s="233"/>
      <c r="BS19" s="293"/>
      <c r="BT19" s="231" t="s">
        <v>1569</v>
      </c>
      <c r="BU19" s="231" t="s">
        <v>130</v>
      </c>
      <c r="BV19" s="231" t="s">
        <v>131</v>
      </c>
      <c r="BW19" s="294" t="s">
        <v>137</v>
      </c>
      <c r="BX19" s="294" t="s">
        <v>138</v>
      </c>
      <c r="BY19" s="294" t="s">
        <v>139</v>
      </c>
      <c r="BZ19" s="294" t="s">
        <v>140</v>
      </c>
      <c r="CA19" s="294" t="s">
        <v>141</v>
      </c>
      <c r="CB19" s="233"/>
      <c r="CC19" s="293"/>
      <c r="CD19" s="231" t="s">
        <v>1569</v>
      </c>
      <c r="CE19" s="231" t="s">
        <v>130</v>
      </c>
      <c r="CF19" s="231" t="s">
        <v>131</v>
      </c>
      <c r="CG19" s="294" t="s">
        <v>137</v>
      </c>
      <c r="CH19" s="294" t="s">
        <v>138</v>
      </c>
      <c r="CI19" s="294" t="s">
        <v>139</v>
      </c>
      <c r="CJ19" s="294" t="s">
        <v>140</v>
      </c>
      <c r="CK19" s="294" t="s">
        <v>141</v>
      </c>
      <c r="CL19" s="233"/>
      <c r="CM19" s="293"/>
      <c r="CN19" s="231" t="s">
        <v>1569</v>
      </c>
      <c r="CO19" s="231" t="s">
        <v>130</v>
      </c>
      <c r="CP19" s="231" t="s">
        <v>131</v>
      </c>
      <c r="CQ19" s="294" t="s">
        <v>137</v>
      </c>
      <c r="CR19" s="294" t="s">
        <v>138</v>
      </c>
      <c r="CS19" s="294" t="s">
        <v>139</v>
      </c>
      <c r="CT19" s="294" t="s">
        <v>140</v>
      </c>
      <c r="CU19" s="294" t="s">
        <v>141</v>
      </c>
      <c r="CV19" s="233"/>
    </row>
    <row r="20" spans="1:100" ht="14.25" customHeight="1">
      <c r="A20" s="291"/>
      <c r="B20" s="21"/>
      <c r="C20" s="21"/>
      <c r="D20" s="21"/>
      <c r="E20" s="21"/>
      <c r="F20" s="151"/>
      <c r="G20" s="151"/>
      <c r="H20" s="152"/>
      <c r="I20" s="152"/>
      <c r="J20" s="5"/>
      <c r="K20" s="291"/>
      <c r="L20" s="21"/>
      <c r="M20" s="21"/>
      <c r="N20" s="21"/>
      <c r="O20" s="21"/>
      <c r="P20" s="151"/>
      <c r="Q20" s="151"/>
      <c r="R20" s="152"/>
      <c r="S20" s="152"/>
      <c r="T20" s="5"/>
      <c r="U20" s="291"/>
      <c r="V20" s="21"/>
      <c r="W20" s="21"/>
      <c r="X20" s="21"/>
      <c r="Y20" s="21"/>
      <c r="Z20" s="151"/>
      <c r="AA20" s="151"/>
      <c r="AB20" s="152"/>
      <c r="AC20" s="152"/>
      <c r="AD20" s="5"/>
      <c r="AE20" s="291"/>
      <c r="AF20" s="21"/>
      <c r="AG20" s="21"/>
      <c r="AH20" s="21"/>
      <c r="AI20" s="21"/>
      <c r="AJ20" s="151"/>
      <c r="AK20" s="151"/>
      <c r="AL20" s="152"/>
      <c r="AM20" s="152"/>
      <c r="AN20" s="5"/>
      <c r="AO20" s="291"/>
      <c r="AP20" s="21"/>
      <c r="AQ20" s="21"/>
      <c r="AR20" s="21"/>
      <c r="AS20" s="21"/>
      <c r="AT20" s="151"/>
      <c r="AU20" s="151"/>
      <c r="AV20" s="152"/>
      <c r="AW20" s="152"/>
      <c r="AX20" s="5"/>
      <c r="AY20" s="291"/>
      <c r="AZ20" s="21"/>
      <c r="BA20" s="21"/>
      <c r="BB20" s="21"/>
      <c r="BC20" s="21"/>
      <c r="BD20" s="151"/>
      <c r="BE20" s="151"/>
      <c r="BF20" s="152"/>
      <c r="BG20" s="152"/>
      <c r="BH20" s="5"/>
      <c r="BI20" s="291"/>
      <c r="BJ20" s="21"/>
      <c r="BK20" s="21"/>
      <c r="BL20" s="21"/>
      <c r="BM20" s="21"/>
      <c r="BN20" s="151"/>
      <c r="BO20" s="151"/>
      <c r="BP20" s="152"/>
      <c r="BQ20" s="152"/>
      <c r="BR20" s="5"/>
      <c r="BS20" s="291"/>
      <c r="BT20" s="21"/>
      <c r="BU20" s="21"/>
      <c r="BV20" s="21"/>
      <c r="BW20" s="21"/>
      <c r="BX20" s="151"/>
      <c r="BY20" s="151"/>
      <c r="BZ20" s="152"/>
      <c r="CA20" s="152"/>
      <c r="CB20" s="5"/>
      <c r="CC20" s="291"/>
      <c r="CD20" s="21"/>
      <c r="CE20" s="21"/>
      <c r="CF20" s="21"/>
      <c r="CG20" s="21"/>
      <c r="CH20" s="151"/>
      <c r="CI20" s="151"/>
      <c r="CJ20" s="152"/>
      <c r="CK20" s="152"/>
      <c r="CL20" s="5"/>
      <c r="CM20" s="291"/>
      <c r="CN20" s="21"/>
      <c r="CO20" s="21"/>
      <c r="CP20" s="21"/>
      <c r="CQ20" s="21"/>
      <c r="CR20" s="151"/>
      <c r="CS20" s="151"/>
      <c r="CT20" s="152"/>
      <c r="CU20" s="152"/>
      <c r="CV20" s="5"/>
    </row>
    <row r="21" spans="1:100" ht="14.25" customHeight="1">
      <c r="A21" s="291"/>
      <c r="B21" s="21"/>
      <c r="C21" s="21"/>
      <c r="D21" s="21"/>
      <c r="E21" s="21"/>
      <c r="F21" s="151"/>
      <c r="G21" s="151"/>
      <c r="H21" s="152"/>
      <c r="I21" s="152"/>
      <c r="J21" s="5"/>
      <c r="K21" s="291"/>
      <c r="L21" s="21"/>
      <c r="M21" s="21"/>
      <c r="N21" s="21"/>
      <c r="O21" s="21"/>
      <c r="P21" s="151"/>
      <c r="Q21" s="151"/>
      <c r="R21" s="152"/>
      <c r="S21" s="152"/>
      <c r="T21" s="5"/>
      <c r="U21" s="291"/>
      <c r="V21" s="21"/>
      <c r="W21" s="21"/>
      <c r="X21" s="21"/>
      <c r="Y21" s="21"/>
      <c r="Z21" s="151"/>
      <c r="AA21" s="151"/>
      <c r="AB21" s="152"/>
      <c r="AC21" s="152"/>
      <c r="AD21" s="5"/>
      <c r="AE21" s="291"/>
      <c r="AF21" s="21"/>
      <c r="AG21" s="21"/>
      <c r="AH21" s="21"/>
      <c r="AI21" s="21"/>
      <c r="AJ21" s="151"/>
      <c r="AK21" s="151"/>
      <c r="AL21" s="152"/>
      <c r="AM21" s="152"/>
      <c r="AN21" s="5"/>
      <c r="AO21" s="291"/>
      <c r="AP21" s="21"/>
      <c r="AQ21" s="21"/>
      <c r="AR21" s="21"/>
      <c r="AS21" s="21"/>
      <c r="AT21" s="151"/>
      <c r="AU21" s="151"/>
      <c r="AV21" s="152"/>
      <c r="AW21" s="152"/>
      <c r="AX21" s="5"/>
      <c r="AY21" s="291"/>
      <c r="AZ21" s="21"/>
      <c r="BA21" s="21"/>
      <c r="BB21" s="21"/>
      <c r="BC21" s="21"/>
      <c r="BD21" s="151"/>
      <c r="BE21" s="151"/>
      <c r="BF21" s="152"/>
      <c r="BG21" s="152"/>
      <c r="BH21" s="5"/>
      <c r="BI21" s="291"/>
      <c r="BJ21" s="21"/>
      <c r="BK21" s="21"/>
      <c r="BL21" s="21"/>
      <c r="BM21" s="21"/>
      <c r="BN21" s="151"/>
      <c r="BO21" s="151"/>
      <c r="BP21" s="152"/>
      <c r="BQ21" s="152"/>
      <c r="BR21" s="5"/>
      <c r="BS21" s="291"/>
      <c r="BT21" s="21"/>
      <c r="BU21" s="21"/>
      <c r="BV21" s="21"/>
      <c r="BW21" s="21"/>
      <c r="BX21" s="151"/>
      <c r="BY21" s="151"/>
      <c r="BZ21" s="152"/>
      <c r="CA21" s="152"/>
      <c r="CB21" s="5"/>
      <c r="CC21" s="291"/>
      <c r="CD21" s="21"/>
      <c r="CE21" s="21"/>
      <c r="CF21" s="21"/>
      <c r="CG21" s="21"/>
      <c r="CH21" s="151"/>
      <c r="CI21" s="151"/>
      <c r="CJ21" s="152"/>
      <c r="CK21" s="152"/>
      <c r="CL21" s="5"/>
      <c r="CM21" s="291"/>
      <c r="CN21" s="21"/>
      <c r="CO21" s="21"/>
      <c r="CP21" s="21"/>
      <c r="CQ21" s="21"/>
      <c r="CR21" s="151"/>
      <c r="CS21" s="151"/>
      <c r="CT21" s="152"/>
      <c r="CU21" s="152"/>
      <c r="CV21" s="5"/>
    </row>
    <row r="22" spans="1:100" ht="14.25" customHeight="1">
      <c r="A22" s="291"/>
      <c r="B22" s="21"/>
      <c r="C22" s="21"/>
      <c r="D22" s="21"/>
      <c r="E22" s="21"/>
      <c r="F22" s="151"/>
      <c r="G22" s="151"/>
      <c r="H22" s="152"/>
      <c r="I22" s="152"/>
      <c r="J22" s="5"/>
      <c r="K22" s="291"/>
      <c r="L22" s="21"/>
      <c r="M22" s="21"/>
      <c r="N22" s="21"/>
      <c r="O22" s="21"/>
      <c r="P22" s="151"/>
      <c r="Q22" s="151"/>
      <c r="R22" s="152"/>
      <c r="S22" s="152"/>
      <c r="T22" s="5"/>
      <c r="U22" s="291"/>
      <c r="V22" s="21"/>
      <c r="W22" s="21"/>
      <c r="X22" s="21"/>
      <c r="Y22" s="21"/>
      <c r="Z22" s="151"/>
      <c r="AA22" s="151"/>
      <c r="AB22" s="152"/>
      <c r="AC22" s="152"/>
      <c r="AD22" s="5"/>
      <c r="AE22" s="291"/>
      <c r="AF22" s="21"/>
      <c r="AG22" s="21"/>
      <c r="AH22" s="21"/>
      <c r="AI22" s="21"/>
      <c r="AJ22" s="151"/>
      <c r="AK22" s="151"/>
      <c r="AL22" s="152"/>
      <c r="AM22" s="152"/>
      <c r="AN22" s="5"/>
      <c r="AO22" s="291"/>
      <c r="AP22" s="21"/>
      <c r="AQ22" s="21"/>
      <c r="AR22" s="21"/>
      <c r="AS22" s="21"/>
      <c r="AT22" s="151"/>
      <c r="AU22" s="151"/>
      <c r="AV22" s="152"/>
      <c r="AW22" s="152"/>
      <c r="AX22" s="5"/>
      <c r="AY22" s="291"/>
      <c r="AZ22" s="21"/>
      <c r="BA22" s="21"/>
      <c r="BB22" s="21"/>
      <c r="BC22" s="21"/>
      <c r="BD22" s="151"/>
      <c r="BE22" s="151"/>
      <c r="BF22" s="152"/>
      <c r="BG22" s="152"/>
      <c r="BH22" s="5"/>
      <c r="BI22" s="291"/>
      <c r="BJ22" s="21"/>
      <c r="BK22" s="21"/>
      <c r="BL22" s="21"/>
      <c r="BM22" s="21"/>
      <c r="BN22" s="151"/>
      <c r="BO22" s="151"/>
      <c r="BP22" s="152"/>
      <c r="BQ22" s="152"/>
      <c r="BR22" s="5"/>
      <c r="BS22" s="291"/>
      <c r="BT22" s="21"/>
      <c r="BU22" s="21"/>
      <c r="BV22" s="21"/>
      <c r="BW22" s="21"/>
      <c r="BX22" s="151"/>
      <c r="BY22" s="151"/>
      <c r="BZ22" s="152"/>
      <c r="CA22" s="152"/>
      <c r="CB22" s="5"/>
      <c r="CC22" s="291"/>
      <c r="CD22" s="21"/>
      <c r="CE22" s="21"/>
      <c r="CF22" s="21"/>
      <c r="CG22" s="21"/>
      <c r="CH22" s="151"/>
      <c r="CI22" s="151"/>
      <c r="CJ22" s="152"/>
      <c r="CK22" s="152"/>
      <c r="CL22" s="5"/>
      <c r="CM22" s="291"/>
      <c r="CN22" s="21"/>
      <c r="CO22" s="21"/>
      <c r="CP22" s="21"/>
      <c r="CQ22" s="21"/>
      <c r="CR22" s="151"/>
      <c r="CS22" s="151"/>
      <c r="CT22" s="152"/>
      <c r="CU22" s="152"/>
      <c r="CV22" s="5"/>
    </row>
    <row r="23" spans="1:100" ht="14.25" customHeight="1">
      <c r="A23" s="291"/>
      <c r="B23" s="21"/>
      <c r="C23" s="21"/>
      <c r="D23" s="21"/>
      <c r="E23" s="21"/>
      <c r="F23" s="151"/>
      <c r="G23" s="151"/>
      <c r="H23" s="152"/>
      <c r="I23" s="152"/>
      <c r="J23" s="5"/>
      <c r="K23" s="291"/>
      <c r="L23" s="21"/>
      <c r="M23" s="21"/>
      <c r="N23" s="21"/>
      <c r="O23" s="21"/>
      <c r="P23" s="151"/>
      <c r="Q23" s="151"/>
      <c r="R23" s="152"/>
      <c r="S23" s="152"/>
      <c r="T23" s="5"/>
      <c r="U23" s="291"/>
      <c r="V23" s="21"/>
      <c r="W23" s="21"/>
      <c r="X23" s="21"/>
      <c r="Y23" s="21"/>
      <c r="Z23" s="151"/>
      <c r="AA23" s="151"/>
      <c r="AB23" s="152"/>
      <c r="AC23" s="152"/>
      <c r="AD23" s="5"/>
      <c r="AE23" s="291"/>
      <c r="AF23" s="21"/>
      <c r="AG23" s="21"/>
      <c r="AH23" s="21"/>
      <c r="AI23" s="21"/>
      <c r="AJ23" s="151"/>
      <c r="AK23" s="151"/>
      <c r="AL23" s="152"/>
      <c r="AM23" s="152"/>
      <c r="AN23" s="5"/>
      <c r="AO23" s="291"/>
      <c r="AP23" s="21"/>
      <c r="AQ23" s="21"/>
      <c r="AR23" s="21"/>
      <c r="AS23" s="21"/>
      <c r="AT23" s="151"/>
      <c r="AU23" s="151"/>
      <c r="AV23" s="152"/>
      <c r="AW23" s="152"/>
      <c r="AX23" s="5"/>
      <c r="AY23" s="291"/>
      <c r="AZ23" s="21"/>
      <c r="BA23" s="21"/>
      <c r="BB23" s="21"/>
      <c r="BC23" s="21"/>
      <c r="BD23" s="151"/>
      <c r="BE23" s="151"/>
      <c r="BF23" s="152"/>
      <c r="BG23" s="152"/>
      <c r="BH23" s="5"/>
      <c r="BI23" s="291"/>
      <c r="BJ23" s="21"/>
      <c r="BK23" s="21"/>
      <c r="BL23" s="21"/>
      <c r="BM23" s="21"/>
      <c r="BN23" s="151"/>
      <c r="BO23" s="151"/>
      <c r="BP23" s="152"/>
      <c r="BQ23" s="152"/>
      <c r="BR23" s="5"/>
      <c r="BS23" s="291"/>
      <c r="BT23" s="21"/>
      <c r="BU23" s="21"/>
      <c r="BV23" s="21"/>
      <c r="BW23" s="21"/>
      <c r="BX23" s="151"/>
      <c r="BY23" s="151"/>
      <c r="BZ23" s="152"/>
      <c r="CA23" s="152"/>
      <c r="CB23" s="5"/>
      <c r="CC23" s="291"/>
      <c r="CD23" s="21"/>
      <c r="CE23" s="21"/>
      <c r="CF23" s="21"/>
      <c r="CG23" s="21"/>
      <c r="CH23" s="151"/>
      <c r="CI23" s="151"/>
      <c r="CJ23" s="152"/>
      <c r="CK23" s="152"/>
      <c r="CL23" s="5"/>
      <c r="CM23" s="291"/>
      <c r="CN23" s="21"/>
      <c r="CO23" s="21"/>
      <c r="CP23" s="21"/>
      <c r="CQ23" s="21"/>
      <c r="CR23" s="151"/>
      <c r="CS23" s="151"/>
      <c r="CT23" s="152"/>
      <c r="CU23" s="152"/>
      <c r="CV23" s="5"/>
    </row>
    <row r="24" spans="1:100" ht="14.25" customHeight="1">
      <c r="A24" s="291"/>
      <c r="B24" s="21"/>
      <c r="C24" s="21"/>
      <c r="D24" s="21"/>
      <c r="E24" s="21"/>
      <c r="F24" s="151"/>
      <c r="G24" s="151"/>
      <c r="H24" s="152"/>
      <c r="I24" s="152"/>
      <c r="J24" s="5"/>
      <c r="K24" s="291"/>
      <c r="L24" s="21"/>
      <c r="M24" s="21"/>
      <c r="N24" s="21"/>
      <c r="O24" s="21"/>
      <c r="P24" s="151"/>
      <c r="Q24" s="151"/>
      <c r="R24" s="152"/>
      <c r="S24" s="152"/>
      <c r="T24" s="5"/>
      <c r="U24" s="291"/>
      <c r="V24" s="21"/>
      <c r="W24" s="21"/>
      <c r="X24" s="21"/>
      <c r="Y24" s="21"/>
      <c r="Z24" s="151"/>
      <c r="AA24" s="151"/>
      <c r="AB24" s="152"/>
      <c r="AC24" s="152"/>
      <c r="AD24" s="5"/>
      <c r="AE24" s="291"/>
      <c r="AF24" s="21"/>
      <c r="AG24" s="21"/>
      <c r="AH24" s="21"/>
      <c r="AI24" s="21"/>
      <c r="AJ24" s="151"/>
      <c r="AK24" s="151"/>
      <c r="AL24" s="152"/>
      <c r="AM24" s="152"/>
      <c r="AN24" s="5"/>
      <c r="AO24" s="291"/>
      <c r="AP24" s="21"/>
      <c r="AQ24" s="21"/>
      <c r="AR24" s="21"/>
      <c r="AS24" s="21"/>
      <c r="AT24" s="151"/>
      <c r="AU24" s="151"/>
      <c r="AV24" s="152"/>
      <c r="AW24" s="152"/>
      <c r="AX24" s="5"/>
      <c r="AY24" s="291"/>
      <c r="AZ24" s="21"/>
      <c r="BA24" s="21"/>
      <c r="BB24" s="21"/>
      <c r="BC24" s="21"/>
      <c r="BD24" s="151"/>
      <c r="BE24" s="151"/>
      <c r="BF24" s="152"/>
      <c r="BG24" s="152"/>
      <c r="BH24" s="5"/>
      <c r="BI24" s="291"/>
      <c r="BJ24" s="21"/>
      <c r="BK24" s="21"/>
      <c r="BL24" s="21"/>
      <c r="BM24" s="21"/>
      <c r="BN24" s="151"/>
      <c r="BO24" s="151"/>
      <c r="BP24" s="152"/>
      <c r="BQ24" s="152"/>
      <c r="BR24" s="5"/>
      <c r="BS24" s="291"/>
      <c r="BT24" s="21"/>
      <c r="BU24" s="21"/>
      <c r="BV24" s="21"/>
      <c r="BW24" s="21"/>
      <c r="BX24" s="151"/>
      <c r="BY24" s="151"/>
      <c r="BZ24" s="152"/>
      <c r="CA24" s="152"/>
      <c r="CB24" s="5"/>
      <c r="CC24" s="291"/>
      <c r="CD24" s="21"/>
      <c r="CE24" s="21"/>
      <c r="CF24" s="21"/>
      <c r="CG24" s="21"/>
      <c r="CH24" s="151"/>
      <c r="CI24" s="151"/>
      <c r="CJ24" s="152"/>
      <c r="CK24" s="152"/>
      <c r="CL24" s="5"/>
      <c r="CM24" s="291"/>
      <c r="CN24" s="21"/>
      <c r="CO24" s="21"/>
      <c r="CP24" s="21"/>
      <c r="CQ24" s="21"/>
      <c r="CR24" s="151"/>
      <c r="CS24" s="151"/>
      <c r="CT24" s="152"/>
      <c r="CU24" s="152"/>
      <c r="CV24" s="5"/>
    </row>
    <row r="25" spans="1:100" ht="14.25" customHeight="1">
      <c r="A25" s="291"/>
      <c r="B25" s="21"/>
      <c r="C25" s="21"/>
      <c r="D25" s="21"/>
      <c r="E25" s="21"/>
      <c r="F25" s="151"/>
      <c r="G25" s="151"/>
      <c r="H25" s="152"/>
      <c r="I25" s="152"/>
      <c r="J25" s="5"/>
      <c r="K25" s="291"/>
      <c r="L25" s="21"/>
      <c r="M25" s="21"/>
      <c r="N25" s="21"/>
      <c r="O25" s="21"/>
      <c r="P25" s="151"/>
      <c r="Q25" s="151"/>
      <c r="R25" s="152"/>
      <c r="S25" s="152"/>
      <c r="T25" s="5"/>
      <c r="U25" s="291"/>
      <c r="V25" s="21"/>
      <c r="W25" s="21"/>
      <c r="X25" s="21"/>
      <c r="Y25" s="21"/>
      <c r="Z25" s="151"/>
      <c r="AA25" s="151"/>
      <c r="AB25" s="152"/>
      <c r="AC25" s="152"/>
      <c r="AD25" s="5"/>
      <c r="AE25" s="291"/>
      <c r="AF25" s="21"/>
      <c r="AG25" s="21"/>
      <c r="AH25" s="21"/>
      <c r="AI25" s="21"/>
      <c r="AJ25" s="151"/>
      <c r="AK25" s="151"/>
      <c r="AL25" s="152"/>
      <c r="AM25" s="152"/>
      <c r="AN25" s="5"/>
      <c r="AO25" s="291"/>
      <c r="AP25" s="21"/>
      <c r="AQ25" s="21"/>
      <c r="AR25" s="21"/>
      <c r="AS25" s="21"/>
      <c r="AT25" s="151"/>
      <c r="AU25" s="151"/>
      <c r="AV25" s="152"/>
      <c r="AW25" s="152"/>
      <c r="AX25" s="5"/>
      <c r="AY25" s="291"/>
      <c r="AZ25" s="21"/>
      <c r="BA25" s="21"/>
      <c r="BB25" s="21"/>
      <c r="BC25" s="21"/>
      <c r="BD25" s="151"/>
      <c r="BE25" s="151"/>
      <c r="BF25" s="152"/>
      <c r="BG25" s="152"/>
      <c r="BH25" s="5"/>
      <c r="BI25" s="291"/>
      <c r="BJ25" s="21"/>
      <c r="BK25" s="21"/>
      <c r="BL25" s="21"/>
      <c r="BM25" s="21"/>
      <c r="BN25" s="151"/>
      <c r="BO25" s="151"/>
      <c r="BP25" s="152"/>
      <c r="BQ25" s="152"/>
      <c r="BR25" s="5"/>
      <c r="BS25" s="291"/>
      <c r="BT25" s="21"/>
      <c r="BU25" s="21"/>
      <c r="BV25" s="21"/>
      <c r="BW25" s="21"/>
      <c r="BX25" s="151"/>
      <c r="BY25" s="151"/>
      <c r="BZ25" s="152"/>
      <c r="CA25" s="152"/>
      <c r="CB25" s="5"/>
      <c r="CC25" s="291"/>
      <c r="CD25" s="21"/>
      <c r="CE25" s="21"/>
      <c r="CF25" s="21"/>
      <c r="CG25" s="21"/>
      <c r="CH25" s="151"/>
      <c r="CI25" s="151"/>
      <c r="CJ25" s="152"/>
      <c r="CK25" s="152"/>
      <c r="CL25" s="5"/>
      <c r="CM25" s="291"/>
      <c r="CN25" s="21"/>
      <c r="CO25" s="21"/>
      <c r="CP25" s="21"/>
      <c r="CQ25" s="21"/>
      <c r="CR25" s="151"/>
      <c r="CS25" s="151"/>
      <c r="CT25" s="152"/>
      <c r="CU25" s="152"/>
      <c r="CV25" s="5"/>
    </row>
    <row r="26" spans="1:100" ht="14.25" customHeight="1">
      <c r="A26" s="291"/>
      <c r="B26" s="21"/>
      <c r="C26" s="21"/>
      <c r="D26" s="21"/>
      <c r="E26" s="21"/>
      <c r="F26" s="151"/>
      <c r="G26" s="151"/>
      <c r="H26" s="152"/>
      <c r="I26" s="152"/>
      <c r="J26" s="5"/>
      <c r="K26" s="291"/>
      <c r="L26" s="21"/>
      <c r="M26" s="21"/>
      <c r="N26" s="21"/>
      <c r="O26" s="21"/>
      <c r="P26" s="151"/>
      <c r="Q26" s="151"/>
      <c r="R26" s="152"/>
      <c r="S26" s="152"/>
      <c r="T26" s="5"/>
      <c r="U26" s="291"/>
      <c r="V26" s="21"/>
      <c r="W26" s="21"/>
      <c r="X26" s="21"/>
      <c r="Y26" s="21"/>
      <c r="Z26" s="151"/>
      <c r="AA26" s="151"/>
      <c r="AB26" s="152"/>
      <c r="AC26" s="152"/>
      <c r="AD26" s="5"/>
      <c r="AE26" s="291"/>
      <c r="AF26" s="21"/>
      <c r="AG26" s="21"/>
      <c r="AH26" s="21"/>
      <c r="AI26" s="21"/>
      <c r="AJ26" s="151"/>
      <c r="AK26" s="151"/>
      <c r="AL26" s="152"/>
      <c r="AM26" s="152"/>
      <c r="AN26" s="5"/>
      <c r="AO26" s="291"/>
      <c r="AP26" s="21"/>
      <c r="AQ26" s="21"/>
      <c r="AR26" s="21"/>
      <c r="AS26" s="21"/>
      <c r="AT26" s="151"/>
      <c r="AU26" s="151"/>
      <c r="AV26" s="152"/>
      <c r="AW26" s="152"/>
      <c r="AX26" s="5"/>
      <c r="AY26" s="291"/>
      <c r="AZ26" s="21"/>
      <c r="BA26" s="21"/>
      <c r="BB26" s="21"/>
      <c r="BC26" s="21"/>
      <c r="BD26" s="151"/>
      <c r="BE26" s="151"/>
      <c r="BF26" s="152"/>
      <c r="BG26" s="152"/>
      <c r="BH26" s="5"/>
      <c r="BI26" s="291"/>
      <c r="BJ26" s="21"/>
      <c r="BK26" s="21"/>
      <c r="BL26" s="21"/>
      <c r="BM26" s="21"/>
      <c r="BN26" s="151"/>
      <c r="BO26" s="151"/>
      <c r="BP26" s="152"/>
      <c r="BQ26" s="152"/>
      <c r="BR26" s="5"/>
      <c r="BS26" s="291"/>
      <c r="BT26" s="21"/>
      <c r="BU26" s="21"/>
      <c r="BV26" s="21"/>
      <c r="BW26" s="21"/>
      <c r="BX26" s="151"/>
      <c r="BY26" s="151"/>
      <c r="BZ26" s="152"/>
      <c r="CA26" s="152"/>
      <c r="CB26" s="5"/>
      <c r="CC26" s="291"/>
      <c r="CD26" s="21"/>
      <c r="CE26" s="21"/>
      <c r="CF26" s="21"/>
      <c r="CG26" s="21"/>
      <c r="CH26" s="151"/>
      <c r="CI26" s="151"/>
      <c r="CJ26" s="152"/>
      <c r="CK26" s="152"/>
      <c r="CL26" s="5"/>
      <c r="CM26" s="291"/>
      <c r="CN26" s="21"/>
      <c r="CO26" s="21"/>
      <c r="CP26" s="21"/>
      <c r="CQ26" s="21"/>
      <c r="CR26" s="151"/>
      <c r="CS26" s="151"/>
      <c r="CT26" s="152"/>
      <c r="CU26" s="152"/>
      <c r="CV26" s="5"/>
    </row>
    <row r="27" spans="1:100" ht="14.25" customHeight="1">
      <c r="A27" s="291"/>
      <c r="B27" s="21"/>
      <c r="C27" s="21"/>
      <c r="D27" s="21"/>
      <c r="E27" s="21"/>
      <c r="F27" s="151"/>
      <c r="G27" s="151"/>
      <c r="H27" s="152"/>
      <c r="I27" s="152"/>
      <c r="J27" s="5"/>
      <c r="K27" s="291"/>
      <c r="L27" s="21"/>
      <c r="M27" s="21"/>
      <c r="N27" s="21"/>
      <c r="O27" s="21"/>
      <c r="P27" s="151"/>
      <c r="Q27" s="151"/>
      <c r="R27" s="152"/>
      <c r="S27" s="152"/>
      <c r="T27" s="5"/>
      <c r="U27" s="291"/>
      <c r="V27" s="21"/>
      <c r="W27" s="21"/>
      <c r="X27" s="21"/>
      <c r="Y27" s="21"/>
      <c r="Z27" s="151"/>
      <c r="AA27" s="151"/>
      <c r="AB27" s="152"/>
      <c r="AC27" s="152"/>
      <c r="AD27" s="5"/>
      <c r="AE27" s="291"/>
      <c r="AF27" s="21"/>
      <c r="AG27" s="21"/>
      <c r="AH27" s="21"/>
      <c r="AI27" s="21"/>
      <c r="AJ27" s="151"/>
      <c r="AK27" s="151"/>
      <c r="AL27" s="152"/>
      <c r="AM27" s="152"/>
      <c r="AN27" s="5"/>
      <c r="AO27" s="291"/>
      <c r="AP27" s="21"/>
      <c r="AQ27" s="21"/>
      <c r="AR27" s="21"/>
      <c r="AS27" s="21"/>
      <c r="AT27" s="151"/>
      <c r="AU27" s="151"/>
      <c r="AV27" s="152"/>
      <c r="AW27" s="152"/>
      <c r="AX27" s="5"/>
      <c r="AY27" s="291"/>
      <c r="AZ27" s="21"/>
      <c r="BA27" s="21"/>
      <c r="BB27" s="21"/>
      <c r="BC27" s="21"/>
      <c r="BD27" s="151"/>
      <c r="BE27" s="151"/>
      <c r="BF27" s="152"/>
      <c r="BG27" s="152"/>
      <c r="BH27" s="5"/>
      <c r="BI27" s="291"/>
      <c r="BJ27" s="21"/>
      <c r="BK27" s="21"/>
      <c r="BL27" s="21"/>
      <c r="BM27" s="21"/>
      <c r="BN27" s="151"/>
      <c r="BO27" s="151"/>
      <c r="BP27" s="152"/>
      <c r="BQ27" s="152"/>
      <c r="BR27" s="5"/>
      <c r="BS27" s="291"/>
      <c r="BT27" s="21"/>
      <c r="BU27" s="21"/>
      <c r="BV27" s="21"/>
      <c r="BW27" s="21"/>
      <c r="BX27" s="151"/>
      <c r="BY27" s="151"/>
      <c r="BZ27" s="152"/>
      <c r="CA27" s="152"/>
      <c r="CB27" s="5"/>
      <c r="CC27" s="291"/>
      <c r="CD27" s="21"/>
      <c r="CE27" s="21"/>
      <c r="CF27" s="21"/>
      <c r="CG27" s="21"/>
      <c r="CH27" s="151"/>
      <c r="CI27" s="151"/>
      <c r="CJ27" s="152"/>
      <c r="CK27" s="152"/>
      <c r="CL27" s="5"/>
      <c r="CM27" s="291"/>
      <c r="CN27" s="21"/>
      <c r="CO27" s="21"/>
      <c r="CP27" s="21"/>
      <c r="CQ27" s="21"/>
      <c r="CR27" s="151"/>
      <c r="CS27" s="151"/>
      <c r="CT27" s="152"/>
      <c r="CU27" s="152"/>
      <c r="CV27" s="5"/>
    </row>
    <row r="28" spans="1:100" ht="14.25" customHeight="1">
      <c r="A28" s="291"/>
      <c r="B28" s="21"/>
      <c r="C28" s="21"/>
      <c r="D28" s="21"/>
      <c r="E28" s="21"/>
      <c r="F28" s="151"/>
      <c r="G28" s="151"/>
      <c r="H28" s="152"/>
      <c r="I28" s="152"/>
      <c r="J28" s="5"/>
      <c r="K28" s="291"/>
      <c r="L28" s="21"/>
      <c r="M28" s="21"/>
      <c r="N28" s="21"/>
      <c r="O28" s="21"/>
      <c r="P28" s="151"/>
      <c r="Q28" s="151"/>
      <c r="R28" s="152"/>
      <c r="S28" s="152"/>
      <c r="T28" s="5"/>
      <c r="U28" s="291"/>
      <c r="V28" s="21"/>
      <c r="W28" s="21"/>
      <c r="X28" s="21"/>
      <c r="Y28" s="21"/>
      <c r="Z28" s="151"/>
      <c r="AA28" s="151"/>
      <c r="AB28" s="152"/>
      <c r="AC28" s="152"/>
      <c r="AD28" s="5"/>
      <c r="AE28" s="291"/>
      <c r="AF28" s="21"/>
      <c r="AG28" s="21"/>
      <c r="AH28" s="21"/>
      <c r="AI28" s="21"/>
      <c r="AJ28" s="151"/>
      <c r="AK28" s="151"/>
      <c r="AL28" s="152"/>
      <c r="AM28" s="152"/>
      <c r="AN28" s="5"/>
      <c r="AO28" s="291"/>
      <c r="AP28" s="21"/>
      <c r="AQ28" s="21"/>
      <c r="AR28" s="21"/>
      <c r="AS28" s="21"/>
      <c r="AT28" s="151"/>
      <c r="AU28" s="151"/>
      <c r="AV28" s="152"/>
      <c r="AW28" s="152"/>
      <c r="AX28" s="5"/>
      <c r="AY28" s="291"/>
      <c r="AZ28" s="21"/>
      <c r="BA28" s="21"/>
      <c r="BB28" s="21"/>
      <c r="BC28" s="21"/>
      <c r="BD28" s="151"/>
      <c r="BE28" s="151"/>
      <c r="BF28" s="152"/>
      <c r="BG28" s="152"/>
      <c r="BH28" s="5"/>
      <c r="BI28" s="291"/>
      <c r="BJ28" s="21"/>
      <c r="BK28" s="21"/>
      <c r="BL28" s="21"/>
      <c r="BM28" s="21"/>
      <c r="BN28" s="151"/>
      <c r="BO28" s="151"/>
      <c r="BP28" s="152"/>
      <c r="BQ28" s="152"/>
      <c r="BR28" s="5"/>
      <c r="BS28" s="291"/>
      <c r="BT28" s="21"/>
      <c r="BU28" s="21"/>
      <c r="BV28" s="21"/>
      <c r="BW28" s="21"/>
      <c r="BX28" s="151"/>
      <c r="BY28" s="151"/>
      <c r="BZ28" s="152"/>
      <c r="CA28" s="152"/>
      <c r="CB28" s="5"/>
      <c r="CC28" s="291"/>
      <c r="CD28" s="21"/>
      <c r="CE28" s="21"/>
      <c r="CF28" s="21"/>
      <c r="CG28" s="21"/>
      <c r="CH28" s="151"/>
      <c r="CI28" s="151"/>
      <c r="CJ28" s="152"/>
      <c r="CK28" s="152"/>
      <c r="CL28" s="5"/>
      <c r="CM28" s="291"/>
      <c r="CN28" s="21"/>
      <c r="CO28" s="21"/>
      <c r="CP28" s="21"/>
      <c r="CQ28" s="21"/>
      <c r="CR28" s="151"/>
      <c r="CS28" s="151"/>
      <c r="CT28" s="152"/>
      <c r="CU28" s="152"/>
      <c r="CV28" s="5"/>
    </row>
    <row r="29" spans="1:100" ht="14.25" customHeight="1">
      <c r="A29" s="291"/>
      <c r="B29" s="21"/>
      <c r="C29" s="21"/>
      <c r="D29" s="21"/>
      <c r="E29" s="21"/>
      <c r="F29" s="151"/>
      <c r="G29" s="151"/>
      <c r="H29" s="152"/>
      <c r="I29" s="152"/>
      <c r="J29" s="5"/>
      <c r="K29" s="291"/>
      <c r="L29" s="21"/>
      <c r="M29" s="21"/>
      <c r="N29" s="21"/>
      <c r="O29" s="21"/>
      <c r="P29" s="151"/>
      <c r="Q29" s="151"/>
      <c r="R29" s="152"/>
      <c r="S29" s="152"/>
      <c r="T29" s="5"/>
      <c r="U29" s="291"/>
      <c r="V29" s="21"/>
      <c r="W29" s="21"/>
      <c r="X29" s="21"/>
      <c r="Y29" s="21"/>
      <c r="Z29" s="151"/>
      <c r="AA29" s="151"/>
      <c r="AB29" s="152"/>
      <c r="AC29" s="152"/>
      <c r="AD29" s="5"/>
      <c r="AE29" s="291"/>
      <c r="AF29" s="21"/>
      <c r="AG29" s="21"/>
      <c r="AH29" s="21"/>
      <c r="AI29" s="21"/>
      <c r="AJ29" s="151"/>
      <c r="AK29" s="151"/>
      <c r="AL29" s="152"/>
      <c r="AM29" s="152"/>
      <c r="AN29" s="5"/>
      <c r="AO29" s="291"/>
      <c r="AP29" s="21"/>
      <c r="AQ29" s="21"/>
      <c r="AR29" s="21"/>
      <c r="AS29" s="21"/>
      <c r="AT29" s="151"/>
      <c r="AU29" s="151"/>
      <c r="AV29" s="152"/>
      <c r="AW29" s="152"/>
      <c r="AX29" s="5"/>
      <c r="AY29" s="291"/>
      <c r="AZ29" s="21"/>
      <c r="BA29" s="21"/>
      <c r="BB29" s="21"/>
      <c r="BC29" s="21"/>
      <c r="BD29" s="151"/>
      <c r="BE29" s="151"/>
      <c r="BF29" s="152"/>
      <c r="BG29" s="152"/>
      <c r="BH29" s="5"/>
      <c r="BI29" s="291"/>
      <c r="BJ29" s="21"/>
      <c r="BK29" s="21"/>
      <c r="BL29" s="21"/>
      <c r="BM29" s="21"/>
      <c r="BN29" s="151"/>
      <c r="BO29" s="151"/>
      <c r="BP29" s="152"/>
      <c r="BQ29" s="152"/>
      <c r="BR29" s="5"/>
      <c r="BS29" s="291"/>
      <c r="BT29" s="21"/>
      <c r="BU29" s="21"/>
      <c r="BV29" s="21"/>
      <c r="BW29" s="21"/>
      <c r="BX29" s="151"/>
      <c r="BY29" s="151"/>
      <c r="BZ29" s="152"/>
      <c r="CA29" s="152"/>
      <c r="CB29" s="5"/>
      <c r="CC29" s="291"/>
      <c r="CD29" s="21"/>
      <c r="CE29" s="21"/>
      <c r="CF29" s="21"/>
      <c r="CG29" s="21"/>
      <c r="CH29" s="151"/>
      <c r="CI29" s="151"/>
      <c r="CJ29" s="152"/>
      <c r="CK29" s="152"/>
      <c r="CL29" s="5"/>
      <c r="CM29" s="291"/>
      <c r="CN29" s="21"/>
      <c r="CO29" s="21"/>
      <c r="CP29" s="21"/>
      <c r="CQ29" s="21"/>
      <c r="CR29" s="151"/>
      <c r="CS29" s="151"/>
      <c r="CT29" s="152"/>
      <c r="CU29" s="152"/>
      <c r="CV29" s="5"/>
    </row>
    <row r="30" spans="1:100" ht="14.25" customHeight="1">
      <c r="A30" s="291"/>
      <c r="B30" s="21"/>
      <c r="C30" s="21"/>
      <c r="D30" s="21"/>
      <c r="E30" s="21"/>
      <c r="F30" s="151"/>
      <c r="G30" s="151"/>
      <c r="H30" s="152"/>
      <c r="I30" s="152"/>
      <c r="J30" s="241"/>
      <c r="K30" s="291"/>
      <c r="L30" s="21"/>
      <c r="M30" s="21"/>
      <c r="N30" s="21"/>
      <c r="O30" s="21"/>
      <c r="P30" s="151"/>
      <c r="Q30" s="151"/>
      <c r="R30" s="152"/>
      <c r="S30" s="152"/>
      <c r="T30" s="241"/>
      <c r="U30" s="291"/>
      <c r="V30" s="21"/>
      <c r="W30" s="21"/>
      <c r="X30" s="21"/>
      <c r="Y30" s="21"/>
      <c r="Z30" s="151"/>
      <c r="AA30" s="151"/>
      <c r="AB30" s="152"/>
      <c r="AC30" s="152"/>
      <c r="AD30" s="241"/>
      <c r="AE30" s="291"/>
      <c r="AF30" s="21"/>
      <c r="AG30" s="21"/>
      <c r="AH30" s="21"/>
      <c r="AI30" s="21"/>
      <c r="AJ30" s="151"/>
      <c r="AK30" s="151"/>
      <c r="AL30" s="152"/>
      <c r="AM30" s="152"/>
      <c r="AN30" s="241"/>
      <c r="AO30" s="291"/>
      <c r="AP30" s="21"/>
      <c r="AQ30" s="21"/>
      <c r="AR30" s="21"/>
      <c r="AS30" s="21"/>
      <c r="AT30" s="151"/>
      <c r="AU30" s="151"/>
      <c r="AV30" s="152"/>
      <c r="AW30" s="152"/>
      <c r="AX30" s="241"/>
      <c r="AY30" s="291"/>
      <c r="AZ30" s="21"/>
      <c r="BA30" s="21"/>
      <c r="BB30" s="21"/>
      <c r="BC30" s="21"/>
      <c r="BD30" s="151"/>
      <c r="BE30" s="151"/>
      <c r="BF30" s="152"/>
      <c r="BG30" s="152"/>
      <c r="BH30" s="241"/>
      <c r="BI30" s="291"/>
      <c r="BJ30" s="21"/>
      <c r="BK30" s="21"/>
      <c r="BL30" s="21"/>
      <c r="BM30" s="21"/>
      <c r="BN30" s="151"/>
      <c r="BO30" s="151"/>
      <c r="BP30" s="152"/>
      <c r="BQ30" s="152"/>
      <c r="BR30" s="241"/>
      <c r="BS30" s="291"/>
      <c r="BT30" s="21"/>
      <c r="BU30" s="21"/>
      <c r="BV30" s="21"/>
      <c r="BW30" s="21"/>
      <c r="BX30" s="151"/>
      <c r="BY30" s="151"/>
      <c r="BZ30" s="152"/>
      <c r="CA30" s="152"/>
      <c r="CB30" s="241"/>
      <c r="CC30" s="291"/>
      <c r="CD30" s="21"/>
      <c r="CE30" s="21"/>
      <c r="CF30" s="21"/>
      <c r="CG30" s="21"/>
      <c r="CH30" s="151"/>
      <c r="CI30" s="151"/>
      <c r="CJ30" s="152"/>
      <c r="CK30" s="152"/>
      <c r="CL30" s="241"/>
      <c r="CM30" s="291"/>
      <c r="CN30" s="21"/>
      <c r="CO30" s="21"/>
      <c r="CP30" s="21"/>
      <c r="CQ30" s="21"/>
      <c r="CR30" s="151"/>
      <c r="CS30" s="151"/>
      <c r="CT30" s="152"/>
      <c r="CU30" s="152"/>
      <c r="CV30" s="241"/>
    </row>
    <row r="31" spans="1:100" ht="14.25" customHeight="1">
      <c r="A31" s="291"/>
      <c r="B31" s="21"/>
      <c r="C31" s="21"/>
      <c r="D31" s="21"/>
      <c r="E31" s="21"/>
      <c r="F31" s="151"/>
      <c r="G31" s="151"/>
      <c r="H31" s="152"/>
      <c r="I31" s="152"/>
      <c r="J31" s="5"/>
      <c r="K31" s="291"/>
      <c r="L31" s="21"/>
      <c r="M31" s="21"/>
      <c r="N31" s="21"/>
      <c r="O31" s="21"/>
      <c r="P31" s="151"/>
      <c r="Q31" s="151"/>
      <c r="R31" s="152"/>
      <c r="S31" s="152"/>
      <c r="T31" s="5"/>
      <c r="U31" s="291"/>
      <c r="V31" s="21"/>
      <c r="W31" s="21"/>
      <c r="X31" s="21"/>
      <c r="Y31" s="21"/>
      <c r="Z31" s="151"/>
      <c r="AA31" s="151"/>
      <c r="AB31" s="152"/>
      <c r="AC31" s="152"/>
      <c r="AD31" s="5"/>
      <c r="AE31" s="291"/>
      <c r="AF31" s="21"/>
      <c r="AG31" s="21"/>
      <c r="AH31" s="21"/>
      <c r="AI31" s="21"/>
      <c r="AJ31" s="151"/>
      <c r="AK31" s="151"/>
      <c r="AL31" s="152"/>
      <c r="AM31" s="152"/>
      <c r="AN31" s="5"/>
      <c r="AO31" s="291"/>
      <c r="AP31" s="21"/>
      <c r="AQ31" s="21"/>
      <c r="AR31" s="21"/>
      <c r="AS31" s="21"/>
      <c r="AT31" s="151"/>
      <c r="AU31" s="151"/>
      <c r="AV31" s="152"/>
      <c r="AW31" s="152"/>
      <c r="AX31" s="5"/>
      <c r="AY31" s="291"/>
      <c r="AZ31" s="21"/>
      <c r="BA31" s="21"/>
      <c r="BB31" s="21"/>
      <c r="BC31" s="21"/>
      <c r="BD31" s="151"/>
      <c r="BE31" s="151"/>
      <c r="BF31" s="152"/>
      <c r="BG31" s="152"/>
      <c r="BH31" s="5"/>
      <c r="BI31" s="291"/>
      <c r="BJ31" s="21"/>
      <c r="BK31" s="21"/>
      <c r="BL31" s="21"/>
      <c r="BM31" s="21"/>
      <c r="BN31" s="151"/>
      <c r="BO31" s="151"/>
      <c r="BP31" s="152"/>
      <c r="BQ31" s="152"/>
      <c r="BR31" s="5"/>
      <c r="BS31" s="291"/>
      <c r="BT31" s="21"/>
      <c r="BU31" s="21"/>
      <c r="BV31" s="21"/>
      <c r="BW31" s="21"/>
      <c r="BX31" s="151"/>
      <c r="BY31" s="151"/>
      <c r="BZ31" s="152"/>
      <c r="CA31" s="152"/>
      <c r="CB31" s="5"/>
      <c r="CC31" s="291"/>
      <c r="CD31" s="21"/>
      <c r="CE31" s="21"/>
      <c r="CF31" s="21"/>
      <c r="CG31" s="21"/>
      <c r="CH31" s="151"/>
      <c r="CI31" s="151"/>
      <c r="CJ31" s="152"/>
      <c r="CK31" s="152"/>
      <c r="CL31" s="5"/>
      <c r="CM31" s="291"/>
      <c r="CN31" s="21"/>
      <c r="CO31" s="21"/>
      <c r="CP31" s="21"/>
      <c r="CQ31" s="21"/>
      <c r="CR31" s="151"/>
      <c r="CS31" s="151"/>
      <c r="CT31" s="152"/>
      <c r="CU31" s="152"/>
      <c r="CV31" s="5"/>
    </row>
    <row r="32" spans="1:100" ht="14.25" customHeight="1">
      <c r="A32" s="291"/>
      <c r="B32" s="21"/>
      <c r="C32" s="21"/>
      <c r="D32" s="21"/>
      <c r="E32" s="21"/>
      <c r="F32" s="151"/>
      <c r="G32" s="151"/>
      <c r="H32" s="152"/>
      <c r="I32" s="152"/>
      <c r="J32" s="5"/>
      <c r="K32" s="291"/>
      <c r="L32" s="21"/>
      <c r="M32" s="21"/>
      <c r="N32" s="21"/>
      <c r="O32" s="21"/>
      <c r="P32" s="151"/>
      <c r="Q32" s="151"/>
      <c r="R32" s="152"/>
      <c r="S32" s="152"/>
      <c r="T32" s="5"/>
      <c r="U32" s="291"/>
      <c r="V32" s="21"/>
      <c r="W32" s="21"/>
      <c r="X32" s="21"/>
      <c r="Y32" s="21"/>
      <c r="Z32" s="151"/>
      <c r="AA32" s="151"/>
      <c r="AB32" s="152"/>
      <c r="AC32" s="152"/>
      <c r="AD32" s="5"/>
      <c r="AE32" s="291"/>
      <c r="AF32" s="21"/>
      <c r="AG32" s="21"/>
      <c r="AH32" s="21"/>
      <c r="AI32" s="21"/>
      <c r="AJ32" s="151"/>
      <c r="AK32" s="151"/>
      <c r="AL32" s="152"/>
      <c r="AM32" s="152"/>
      <c r="AN32" s="5"/>
      <c r="AO32" s="291"/>
      <c r="AP32" s="21"/>
      <c r="AQ32" s="21"/>
      <c r="AR32" s="21"/>
      <c r="AS32" s="21"/>
      <c r="AT32" s="151"/>
      <c r="AU32" s="151"/>
      <c r="AV32" s="152"/>
      <c r="AW32" s="152"/>
      <c r="AX32" s="5"/>
      <c r="AY32" s="291"/>
      <c r="AZ32" s="21"/>
      <c r="BA32" s="21"/>
      <c r="BB32" s="21"/>
      <c r="BC32" s="21"/>
      <c r="BD32" s="151"/>
      <c r="BE32" s="151"/>
      <c r="BF32" s="152"/>
      <c r="BG32" s="152"/>
      <c r="BH32" s="5"/>
      <c r="BI32" s="291"/>
      <c r="BJ32" s="21"/>
      <c r="BK32" s="21"/>
      <c r="BL32" s="21"/>
      <c r="BM32" s="21"/>
      <c r="BN32" s="151"/>
      <c r="BO32" s="151"/>
      <c r="BP32" s="152"/>
      <c r="BQ32" s="152"/>
      <c r="BR32" s="5"/>
      <c r="BS32" s="291"/>
      <c r="BT32" s="21"/>
      <c r="BU32" s="21"/>
      <c r="BV32" s="21"/>
      <c r="BW32" s="21"/>
      <c r="BX32" s="151"/>
      <c r="BY32" s="151"/>
      <c r="BZ32" s="152"/>
      <c r="CA32" s="152"/>
      <c r="CB32" s="5"/>
      <c r="CC32" s="291"/>
      <c r="CD32" s="21"/>
      <c r="CE32" s="21"/>
      <c r="CF32" s="21"/>
      <c r="CG32" s="21"/>
      <c r="CH32" s="151"/>
      <c r="CI32" s="151"/>
      <c r="CJ32" s="152"/>
      <c r="CK32" s="152"/>
      <c r="CL32" s="5"/>
      <c r="CM32" s="291"/>
      <c r="CN32" s="21"/>
      <c r="CO32" s="21"/>
      <c r="CP32" s="21"/>
      <c r="CQ32" s="21"/>
      <c r="CR32" s="151"/>
      <c r="CS32" s="151"/>
      <c r="CT32" s="152"/>
      <c r="CU32" s="152"/>
      <c r="CV32" s="5"/>
    </row>
    <row r="33" spans="1:100" ht="14.25" customHeight="1">
      <c r="A33" s="291"/>
      <c r="B33" s="21"/>
      <c r="C33" s="21"/>
      <c r="D33" s="21"/>
      <c r="E33" s="21"/>
      <c r="F33" s="151"/>
      <c r="G33" s="151"/>
      <c r="H33" s="152"/>
      <c r="I33" s="152"/>
      <c r="J33" s="5"/>
      <c r="K33" s="291"/>
      <c r="L33" s="21"/>
      <c r="M33" s="21"/>
      <c r="N33" s="21"/>
      <c r="O33" s="21"/>
      <c r="P33" s="151"/>
      <c r="Q33" s="151"/>
      <c r="R33" s="152"/>
      <c r="S33" s="152"/>
      <c r="T33" s="5"/>
      <c r="U33" s="291"/>
      <c r="V33" s="21"/>
      <c r="W33" s="21"/>
      <c r="X33" s="21"/>
      <c r="Y33" s="21"/>
      <c r="Z33" s="151"/>
      <c r="AA33" s="151"/>
      <c r="AB33" s="152"/>
      <c r="AC33" s="152"/>
      <c r="AD33" s="5"/>
      <c r="AE33" s="291"/>
      <c r="AF33" s="21"/>
      <c r="AG33" s="21"/>
      <c r="AH33" s="21"/>
      <c r="AI33" s="21"/>
      <c r="AJ33" s="151"/>
      <c r="AK33" s="151"/>
      <c r="AL33" s="152"/>
      <c r="AM33" s="152"/>
      <c r="AN33" s="5"/>
      <c r="AO33" s="291"/>
      <c r="AP33" s="21"/>
      <c r="AQ33" s="21"/>
      <c r="AR33" s="21"/>
      <c r="AS33" s="21"/>
      <c r="AT33" s="151"/>
      <c r="AU33" s="151"/>
      <c r="AV33" s="152"/>
      <c r="AW33" s="152"/>
      <c r="AX33" s="5"/>
      <c r="AY33" s="291"/>
      <c r="AZ33" s="21"/>
      <c r="BA33" s="21"/>
      <c r="BB33" s="21"/>
      <c r="BC33" s="21"/>
      <c r="BD33" s="151"/>
      <c r="BE33" s="151"/>
      <c r="BF33" s="152"/>
      <c r="BG33" s="152"/>
      <c r="BH33" s="5"/>
      <c r="BI33" s="291"/>
      <c r="BJ33" s="21"/>
      <c r="BK33" s="21"/>
      <c r="BL33" s="21"/>
      <c r="BM33" s="21"/>
      <c r="BN33" s="151"/>
      <c r="BO33" s="151"/>
      <c r="BP33" s="152"/>
      <c r="BQ33" s="152"/>
      <c r="BR33" s="5"/>
      <c r="BS33" s="291"/>
      <c r="BT33" s="21"/>
      <c r="BU33" s="21"/>
      <c r="BV33" s="21"/>
      <c r="BW33" s="21"/>
      <c r="BX33" s="151"/>
      <c r="BY33" s="151"/>
      <c r="BZ33" s="152"/>
      <c r="CA33" s="152"/>
      <c r="CB33" s="5"/>
      <c r="CC33" s="291"/>
      <c r="CD33" s="21"/>
      <c r="CE33" s="21"/>
      <c r="CF33" s="21"/>
      <c r="CG33" s="21"/>
      <c r="CH33" s="151"/>
      <c r="CI33" s="151"/>
      <c r="CJ33" s="152"/>
      <c r="CK33" s="152"/>
      <c r="CL33" s="5"/>
      <c r="CM33" s="291"/>
      <c r="CN33" s="21"/>
      <c r="CO33" s="21"/>
      <c r="CP33" s="21"/>
      <c r="CQ33" s="21"/>
      <c r="CR33" s="151"/>
      <c r="CS33" s="151"/>
      <c r="CT33" s="152"/>
      <c r="CU33" s="152"/>
      <c r="CV33" s="5"/>
    </row>
    <row r="34" spans="1:100" ht="14.25" customHeight="1">
      <c r="A34" s="291"/>
      <c r="B34" s="21"/>
      <c r="C34" s="21"/>
      <c r="D34" s="21"/>
      <c r="E34" s="21"/>
      <c r="F34" s="151"/>
      <c r="G34" s="151"/>
      <c r="H34" s="152"/>
      <c r="I34" s="152"/>
      <c r="J34" s="5"/>
      <c r="K34" s="291"/>
      <c r="L34" s="21"/>
      <c r="M34" s="21"/>
      <c r="N34" s="21"/>
      <c r="O34" s="21"/>
      <c r="P34" s="151"/>
      <c r="Q34" s="151"/>
      <c r="R34" s="152"/>
      <c r="S34" s="152"/>
      <c r="T34" s="5"/>
      <c r="U34" s="291"/>
      <c r="V34" s="21"/>
      <c r="W34" s="21"/>
      <c r="X34" s="21"/>
      <c r="Y34" s="21"/>
      <c r="Z34" s="151"/>
      <c r="AA34" s="151"/>
      <c r="AB34" s="152"/>
      <c r="AC34" s="152"/>
      <c r="AD34" s="5"/>
      <c r="AE34" s="291"/>
      <c r="AF34" s="21"/>
      <c r="AG34" s="21"/>
      <c r="AH34" s="21"/>
      <c r="AI34" s="21"/>
      <c r="AJ34" s="151"/>
      <c r="AK34" s="151"/>
      <c r="AL34" s="152"/>
      <c r="AM34" s="152"/>
      <c r="AN34" s="5"/>
      <c r="AO34" s="291"/>
      <c r="AP34" s="21"/>
      <c r="AQ34" s="21"/>
      <c r="AR34" s="21"/>
      <c r="AS34" s="21"/>
      <c r="AT34" s="151"/>
      <c r="AU34" s="151"/>
      <c r="AV34" s="152"/>
      <c r="AW34" s="152"/>
      <c r="AX34" s="5"/>
      <c r="AY34" s="291"/>
      <c r="AZ34" s="21"/>
      <c r="BA34" s="21"/>
      <c r="BB34" s="21"/>
      <c r="BC34" s="21"/>
      <c r="BD34" s="151"/>
      <c r="BE34" s="151"/>
      <c r="BF34" s="152"/>
      <c r="BG34" s="152"/>
      <c r="BH34" s="5"/>
      <c r="BI34" s="291"/>
      <c r="BJ34" s="21"/>
      <c r="BK34" s="21"/>
      <c r="BL34" s="21"/>
      <c r="BM34" s="21"/>
      <c r="BN34" s="151"/>
      <c r="BO34" s="151"/>
      <c r="BP34" s="152"/>
      <c r="BQ34" s="152"/>
      <c r="BR34" s="5"/>
      <c r="BS34" s="291"/>
      <c r="BT34" s="21"/>
      <c r="BU34" s="21"/>
      <c r="BV34" s="21"/>
      <c r="BW34" s="21"/>
      <c r="BX34" s="151"/>
      <c r="BY34" s="151"/>
      <c r="BZ34" s="152"/>
      <c r="CA34" s="152"/>
      <c r="CB34" s="5"/>
      <c r="CC34" s="291"/>
      <c r="CD34" s="21"/>
      <c r="CE34" s="21"/>
      <c r="CF34" s="21"/>
      <c r="CG34" s="21"/>
      <c r="CH34" s="151"/>
      <c r="CI34" s="151"/>
      <c r="CJ34" s="152"/>
      <c r="CK34" s="152"/>
      <c r="CL34" s="5"/>
      <c r="CM34" s="291"/>
      <c r="CN34" s="21"/>
      <c r="CO34" s="21"/>
      <c r="CP34" s="21"/>
      <c r="CQ34" s="21"/>
      <c r="CR34" s="151"/>
      <c r="CS34" s="151"/>
      <c r="CT34" s="152"/>
      <c r="CU34" s="152"/>
      <c r="CV34" s="5"/>
    </row>
    <row r="35" spans="1:100" ht="14.25" customHeight="1">
      <c r="A35" s="291"/>
      <c r="B35" s="21"/>
      <c r="C35" s="21"/>
      <c r="D35" s="21"/>
      <c r="E35" s="21"/>
      <c r="F35" s="151"/>
      <c r="G35" s="151"/>
      <c r="H35" s="152"/>
      <c r="I35" s="152"/>
      <c r="J35" s="5"/>
      <c r="K35" s="291"/>
      <c r="L35" s="21"/>
      <c r="M35" s="21"/>
      <c r="N35" s="21"/>
      <c r="O35" s="21"/>
      <c r="P35" s="151"/>
      <c r="Q35" s="151"/>
      <c r="R35" s="152"/>
      <c r="S35" s="152"/>
      <c r="T35" s="5"/>
      <c r="U35" s="291"/>
      <c r="V35" s="21"/>
      <c r="W35" s="21"/>
      <c r="X35" s="21"/>
      <c r="Y35" s="21"/>
      <c r="Z35" s="151"/>
      <c r="AA35" s="151"/>
      <c r="AB35" s="152"/>
      <c r="AC35" s="152"/>
      <c r="AD35" s="5"/>
      <c r="AE35" s="291"/>
      <c r="AF35" s="21"/>
      <c r="AG35" s="21"/>
      <c r="AH35" s="21"/>
      <c r="AI35" s="21"/>
      <c r="AJ35" s="151"/>
      <c r="AK35" s="151"/>
      <c r="AL35" s="152"/>
      <c r="AM35" s="152"/>
      <c r="AN35" s="5"/>
      <c r="AO35" s="291"/>
      <c r="AP35" s="21"/>
      <c r="AQ35" s="21"/>
      <c r="AR35" s="21"/>
      <c r="AS35" s="21"/>
      <c r="AT35" s="151"/>
      <c r="AU35" s="151"/>
      <c r="AV35" s="152"/>
      <c r="AW35" s="152"/>
      <c r="AX35" s="5"/>
      <c r="AY35" s="291"/>
      <c r="AZ35" s="21"/>
      <c r="BA35" s="21"/>
      <c r="BB35" s="21"/>
      <c r="BC35" s="21"/>
      <c r="BD35" s="151"/>
      <c r="BE35" s="151"/>
      <c r="BF35" s="152"/>
      <c r="BG35" s="152"/>
      <c r="BH35" s="5"/>
      <c r="BI35" s="291"/>
      <c r="BJ35" s="21"/>
      <c r="BK35" s="21"/>
      <c r="BL35" s="21"/>
      <c r="BM35" s="21"/>
      <c r="BN35" s="151"/>
      <c r="BO35" s="151"/>
      <c r="BP35" s="152"/>
      <c r="BQ35" s="152"/>
      <c r="BR35" s="5"/>
      <c r="BS35" s="291"/>
      <c r="BT35" s="21"/>
      <c r="BU35" s="21"/>
      <c r="BV35" s="21"/>
      <c r="BW35" s="21"/>
      <c r="BX35" s="151"/>
      <c r="BY35" s="151"/>
      <c r="BZ35" s="152"/>
      <c r="CA35" s="152"/>
      <c r="CB35" s="5"/>
      <c r="CC35" s="291"/>
      <c r="CD35" s="21"/>
      <c r="CE35" s="21"/>
      <c r="CF35" s="21"/>
      <c r="CG35" s="21"/>
      <c r="CH35" s="151"/>
      <c r="CI35" s="151"/>
      <c r="CJ35" s="152"/>
      <c r="CK35" s="152"/>
      <c r="CL35" s="5"/>
      <c r="CM35" s="291"/>
      <c r="CN35" s="21"/>
      <c r="CO35" s="21"/>
      <c r="CP35" s="21"/>
      <c r="CQ35" s="21"/>
      <c r="CR35" s="151"/>
      <c r="CS35" s="151"/>
      <c r="CT35" s="152"/>
      <c r="CU35" s="152"/>
      <c r="CV35" s="5"/>
    </row>
    <row r="36" spans="1:100" ht="14.25" customHeight="1">
      <c r="A36" s="291"/>
      <c r="B36" s="21"/>
      <c r="C36" s="21"/>
      <c r="D36" s="21"/>
      <c r="E36" s="21"/>
      <c r="F36" s="151"/>
      <c r="G36" s="151"/>
      <c r="H36" s="152"/>
      <c r="I36" s="152"/>
      <c r="J36" s="5"/>
      <c r="K36" s="291"/>
      <c r="L36" s="21"/>
      <c r="M36" s="21"/>
      <c r="N36" s="21"/>
      <c r="O36" s="21"/>
      <c r="P36" s="151"/>
      <c r="Q36" s="151"/>
      <c r="R36" s="152"/>
      <c r="S36" s="152"/>
      <c r="T36" s="5"/>
      <c r="U36" s="291"/>
      <c r="V36" s="21"/>
      <c r="W36" s="21"/>
      <c r="X36" s="21"/>
      <c r="Y36" s="21"/>
      <c r="Z36" s="151"/>
      <c r="AA36" s="151"/>
      <c r="AB36" s="152"/>
      <c r="AC36" s="152"/>
      <c r="AD36" s="5"/>
      <c r="AE36" s="291"/>
      <c r="AF36" s="21"/>
      <c r="AG36" s="21"/>
      <c r="AH36" s="21"/>
      <c r="AI36" s="21"/>
      <c r="AJ36" s="151"/>
      <c r="AK36" s="151"/>
      <c r="AL36" s="152"/>
      <c r="AM36" s="152"/>
      <c r="AN36" s="5"/>
      <c r="AO36" s="291"/>
      <c r="AP36" s="21"/>
      <c r="AQ36" s="21"/>
      <c r="AR36" s="21"/>
      <c r="AS36" s="21"/>
      <c r="AT36" s="151"/>
      <c r="AU36" s="151"/>
      <c r="AV36" s="152"/>
      <c r="AW36" s="152"/>
      <c r="AX36" s="5"/>
      <c r="AY36" s="291"/>
      <c r="AZ36" s="21"/>
      <c r="BA36" s="21"/>
      <c r="BB36" s="21"/>
      <c r="BC36" s="21"/>
      <c r="BD36" s="151"/>
      <c r="BE36" s="151"/>
      <c r="BF36" s="152"/>
      <c r="BG36" s="152"/>
      <c r="BH36" s="5"/>
      <c r="BI36" s="291"/>
      <c r="BJ36" s="21"/>
      <c r="BK36" s="21"/>
      <c r="BL36" s="21"/>
      <c r="BM36" s="21"/>
      <c r="BN36" s="151"/>
      <c r="BO36" s="151"/>
      <c r="BP36" s="152"/>
      <c r="BQ36" s="152"/>
      <c r="BR36" s="5"/>
      <c r="BS36" s="291"/>
      <c r="BT36" s="21"/>
      <c r="BU36" s="21"/>
      <c r="BV36" s="21"/>
      <c r="BW36" s="21"/>
      <c r="BX36" s="151"/>
      <c r="BY36" s="151"/>
      <c r="BZ36" s="152"/>
      <c r="CA36" s="152"/>
      <c r="CB36" s="5"/>
      <c r="CC36" s="291"/>
      <c r="CD36" s="21"/>
      <c r="CE36" s="21"/>
      <c r="CF36" s="21"/>
      <c r="CG36" s="21"/>
      <c r="CH36" s="151"/>
      <c r="CI36" s="151"/>
      <c r="CJ36" s="152"/>
      <c r="CK36" s="152"/>
      <c r="CL36" s="5"/>
      <c r="CM36" s="291"/>
      <c r="CN36" s="21"/>
      <c r="CO36" s="21"/>
      <c r="CP36" s="21"/>
      <c r="CQ36" s="21"/>
      <c r="CR36" s="151"/>
      <c r="CS36" s="151"/>
      <c r="CT36" s="152"/>
      <c r="CU36" s="152"/>
      <c r="CV36" s="5"/>
    </row>
    <row r="37" spans="1:100" ht="14.25" customHeight="1">
      <c r="A37" s="291"/>
      <c r="B37" s="21"/>
      <c r="C37" s="21"/>
      <c r="D37" s="21"/>
      <c r="E37" s="21"/>
      <c r="F37" s="151"/>
      <c r="G37" s="151"/>
      <c r="H37" s="152"/>
      <c r="I37" s="152"/>
      <c r="J37" s="5"/>
      <c r="K37" s="291"/>
      <c r="L37" s="21"/>
      <c r="M37" s="21"/>
      <c r="N37" s="21"/>
      <c r="O37" s="21"/>
      <c r="P37" s="151"/>
      <c r="Q37" s="151"/>
      <c r="R37" s="152"/>
      <c r="S37" s="152"/>
      <c r="T37" s="5"/>
      <c r="U37" s="291"/>
      <c r="V37" s="21"/>
      <c r="W37" s="21"/>
      <c r="X37" s="21"/>
      <c r="Y37" s="21"/>
      <c r="Z37" s="151"/>
      <c r="AA37" s="151"/>
      <c r="AB37" s="152"/>
      <c r="AC37" s="152"/>
      <c r="AD37" s="5"/>
      <c r="AE37" s="291"/>
      <c r="AF37" s="21"/>
      <c r="AG37" s="21"/>
      <c r="AH37" s="21"/>
      <c r="AI37" s="21"/>
      <c r="AJ37" s="151"/>
      <c r="AK37" s="151"/>
      <c r="AL37" s="152"/>
      <c r="AM37" s="152"/>
      <c r="AN37" s="5"/>
      <c r="AO37" s="291"/>
      <c r="AP37" s="21"/>
      <c r="AQ37" s="21"/>
      <c r="AR37" s="21"/>
      <c r="AS37" s="21"/>
      <c r="AT37" s="151"/>
      <c r="AU37" s="151"/>
      <c r="AV37" s="152"/>
      <c r="AW37" s="152"/>
      <c r="AX37" s="5"/>
      <c r="AY37" s="291"/>
      <c r="AZ37" s="21"/>
      <c r="BA37" s="21"/>
      <c r="BB37" s="21"/>
      <c r="BC37" s="21"/>
      <c r="BD37" s="151"/>
      <c r="BE37" s="151"/>
      <c r="BF37" s="152"/>
      <c r="BG37" s="152"/>
      <c r="BH37" s="5"/>
      <c r="BI37" s="291"/>
      <c r="BJ37" s="21"/>
      <c r="BK37" s="21"/>
      <c r="BL37" s="21"/>
      <c r="BM37" s="21"/>
      <c r="BN37" s="151"/>
      <c r="BO37" s="151"/>
      <c r="BP37" s="152"/>
      <c r="BQ37" s="152"/>
      <c r="BR37" s="5"/>
      <c r="BS37" s="291"/>
      <c r="BT37" s="21"/>
      <c r="BU37" s="21"/>
      <c r="BV37" s="21"/>
      <c r="BW37" s="21"/>
      <c r="BX37" s="151"/>
      <c r="BY37" s="151"/>
      <c r="BZ37" s="152"/>
      <c r="CA37" s="152"/>
      <c r="CB37" s="5"/>
      <c r="CC37" s="291"/>
      <c r="CD37" s="21"/>
      <c r="CE37" s="21"/>
      <c r="CF37" s="21"/>
      <c r="CG37" s="21"/>
      <c r="CH37" s="151"/>
      <c r="CI37" s="151"/>
      <c r="CJ37" s="152"/>
      <c r="CK37" s="152"/>
      <c r="CL37" s="5"/>
      <c r="CM37" s="291"/>
      <c r="CN37" s="21"/>
      <c r="CO37" s="21"/>
      <c r="CP37" s="21"/>
      <c r="CQ37" s="21"/>
      <c r="CR37" s="151"/>
      <c r="CS37" s="151"/>
      <c r="CT37" s="152"/>
      <c r="CU37" s="152"/>
      <c r="CV37" s="5"/>
    </row>
    <row r="38" spans="1:100" ht="14.25" customHeight="1">
      <c r="A38" s="291"/>
      <c r="B38" s="21"/>
      <c r="C38" s="21"/>
      <c r="D38" s="21"/>
      <c r="E38" s="21"/>
      <c r="F38" s="151"/>
      <c r="G38" s="151"/>
      <c r="H38" s="152"/>
      <c r="I38" s="152"/>
      <c r="J38" s="5"/>
      <c r="K38" s="291"/>
      <c r="L38" s="21"/>
      <c r="M38" s="21"/>
      <c r="N38" s="21"/>
      <c r="O38" s="21"/>
      <c r="P38" s="151"/>
      <c r="Q38" s="151"/>
      <c r="R38" s="152"/>
      <c r="S38" s="152"/>
      <c r="T38" s="5"/>
      <c r="U38" s="291"/>
      <c r="V38" s="21"/>
      <c r="W38" s="21"/>
      <c r="X38" s="21"/>
      <c r="Y38" s="21"/>
      <c r="Z38" s="151"/>
      <c r="AA38" s="151"/>
      <c r="AB38" s="152"/>
      <c r="AC38" s="152"/>
      <c r="AD38" s="5"/>
      <c r="AE38" s="291"/>
      <c r="AF38" s="21"/>
      <c r="AG38" s="21"/>
      <c r="AH38" s="21"/>
      <c r="AI38" s="21"/>
      <c r="AJ38" s="151"/>
      <c r="AK38" s="151"/>
      <c r="AL38" s="152"/>
      <c r="AM38" s="152"/>
      <c r="AN38" s="5"/>
      <c r="AO38" s="291"/>
      <c r="AP38" s="21"/>
      <c r="AQ38" s="21"/>
      <c r="AR38" s="21"/>
      <c r="AS38" s="21"/>
      <c r="AT38" s="151"/>
      <c r="AU38" s="151"/>
      <c r="AV38" s="152"/>
      <c r="AW38" s="152"/>
      <c r="AX38" s="5"/>
      <c r="AY38" s="291"/>
      <c r="AZ38" s="21"/>
      <c r="BA38" s="21"/>
      <c r="BB38" s="21"/>
      <c r="BC38" s="21"/>
      <c r="BD38" s="151"/>
      <c r="BE38" s="151"/>
      <c r="BF38" s="152"/>
      <c r="BG38" s="152"/>
      <c r="BH38" s="5"/>
      <c r="BI38" s="291"/>
      <c r="BJ38" s="21"/>
      <c r="BK38" s="21"/>
      <c r="BL38" s="21"/>
      <c r="BM38" s="21"/>
      <c r="BN38" s="151"/>
      <c r="BO38" s="151"/>
      <c r="BP38" s="152"/>
      <c r="BQ38" s="152"/>
      <c r="BR38" s="5"/>
      <c r="BS38" s="291"/>
      <c r="BT38" s="21"/>
      <c r="BU38" s="21"/>
      <c r="BV38" s="21"/>
      <c r="BW38" s="21"/>
      <c r="BX38" s="151"/>
      <c r="BY38" s="151"/>
      <c r="BZ38" s="152"/>
      <c r="CA38" s="152"/>
      <c r="CB38" s="5"/>
      <c r="CC38" s="291"/>
      <c r="CD38" s="21"/>
      <c r="CE38" s="21"/>
      <c r="CF38" s="21"/>
      <c r="CG38" s="21"/>
      <c r="CH38" s="151"/>
      <c r="CI38" s="151"/>
      <c r="CJ38" s="152"/>
      <c r="CK38" s="152"/>
      <c r="CL38" s="5"/>
      <c r="CM38" s="291"/>
      <c r="CN38" s="21"/>
      <c r="CO38" s="21"/>
      <c r="CP38" s="21"/>
      <c r="CQ38" s="21"/>
      <c r="CR38" s="151"/>
      <c r="CS38" s="151"/>
      <c r="CT38" s="152"/>
      <c r="CU38" s="152"/>
      <c r="CV38" s="5"/>
    </row>
    <row r="39" spans="1:100" ht="14.25" customHeight="1">
      <c r="A39" s="291"/>
      <c r="B39" s="21"/>
      <c r="C39" s="21"/>
      <c r="D39" s="21"/>
      <c r="E39" s="21"/>
      <c r="F39" s="151"/>
      <c r="G39" s="151"/>
      <c r="H39" s="152"/>
      <c r="I39" s="152"/>
      <c r="J39" s="5"/>
      <c r="K39" s="291"/>
      <c r="L39" s="21"/>
      <c r="M39" s="21"/>
      <c r="N39" s="21"/>
      <c r="O39" s="21"/>
      <c r="P39" s="151"/>
      <c r="Q39" s="151"/>
      <c r="R39" s="152"/>
      <c r="S39" s="152"/>
      <c r="T39" s="5"/>
      <c r="U39" s="291"/>
      <c r="V39" s="21"/>
      <c r="W39" s="21"/>
      <c r="X39" s="21"/>
      <c r="Y39" s="21"/>
      <c r="Z39" s="151"/>
      <c r="AA39" s="151"/>
      <c r="AB39" s="152"/>
      <c r="AC39" s="152"/>
      <c r="AD39" s="5"/>
      <c r="AE39" s="291"/>
      <c r="AF39" s="21"/>
      <c r="AG39" s="21"/>
      <c r="AH39" s="21"/>
      <c r="AI39" s="21"/>
      <c r="AJ39" s="151"/>
      <c r="AK39" s="151"/>
      <c r="AL39" s="152"/>
      <c r="AM39" s="152"/>
      <c r="AN39" s="5"/>
      <c r="AO39" s="291"/>
      <c r="AP39" s="21"/>
      <c r="AQ39" s="21"/>
      <c r="AR39" s="21"/>
      <c r="AS39" s="21"/>
      <c r="AT39" s="151"/>
      <c r="AU39" s="151"/>
      <c r="AV39" s="152"/>
      <c r="AW39" s="152"/>
      <c r="AX39" s="5"/>
      <c r="AY39" s="291"/>
      <c r="AZ39" s="21"/>
      <c r="BA39" s="21"/>
      <c r="BB39" s="21"/>
      <c r="BC39" s="21"/>
      <c r="BD39" s="151"/>
      <c r="BE39" s="151"/>
      <c r="BF39" s="152"/>
      <c r="BG39" s="152"/>
      <c r="BH39" s="5"/>
      <c r="BI39" s="291"/>
      <c r="BJ39" s="21"/>
      <c r="BK39" s="21"/>
      <c r="BL39" s="21"/>
      <c r="BM39" s="21"/>
      <c r="BN39" s="151"/>
      <c r="BO39" s="151"/>
      <c r="BP39" s="152"/>
      <c r="BQ39" s="152"/>
      <c r="BR39" s="5"/>
      <c r="BS39" s="291"/>
      <c r="BT39" s="21"/>
      <c r="BU39" s="21"/>
      <c r="BV39" s="21"/>
      <c r="BW39" s="21"/>
      <c r="BX39" s="151"/>
      <c r="BY39" s="151"/>
      <c r="BZ39" s="152"/>
      <c r="CA39" s="152"/>
      <c r="CB39" s="5"/>
      <c r="CC39" s="291"/>
      <c r="CD39" s="21"/>
      <c r="CE39" s="21"/>
      <c r="CF39" s="21"/>
      <c r="CG39" s="21"/>
      <c r="CH39" s="151"/>
      <c r="CI39" s="151"/>
      <c r="CJ39" s="152"/>
      <c r="CK39" s="152"/>
      <c r="CL39" s="5"/>
      <c r="CM39" s="291"/>
      <c r="CN39" s="21"/>
      <c r="CO39" s="21"/>
      <c r="CP39" s="21"/>
      <c r="CQ39" s="21"/>
      <c r="CR39" s="151"/>
      <c r="CS39" s="151"/>
      <c r="CT39" s="152"/>
      <c r="CU39" s="152"/>
      <c r="CV39" s="5"/>
    </row>
    <row r="40" spans="1:100" ht="14.25" customHeight="1">
      <c r="A40" s="291"/>
      <c r="B40" s="21"/>
      <c r="C40" s="21"/>
      <c r="D40" s="21"/>
      <c r="E40" s="21"/>
      <c r="F40" s="151"/>
      <c r="G40" s="151"/>
      <c r="H40" s="152"/>
      <c r="I40" s="152"/>
      <c r="J40" s="5"/>
      <c r="K40" s="291"/>
      <c r="L40" s="21"/>
      <c r="M40" s="21"/>
      <c r="N40" s="21"/>
      <c r="O40" s="21"/>
      <c r="P40" s="151"/>
      <c r="Q40" s="151"/>
      <c r="R40" s="152"/>
      <c r="S40" s="152"/>
      <c r="T40" s="5"/>
      <c r="U40" s="291"/>
      <c r="V40" s="21"/>
      <c r="W40" s="21"/>
      <c r="X40" s="21"/>
      <c r="Y40" s="21"/>
      <c r="Z40" s="151"/>
      <c r="AA40" s="151"/>
      <c r="AB40" s="152"/>
      <c r="AC40" s="152"/>
      <c r="AD40" s="5"/>
      <c r="AE40" s="291"/>
      <c r="AF40" s="21"/>
      <c r="AG40" s="21"/>
      <c r="AH40" s="21"/>
      <c r="AI40" s="21"/>
      <c r="AJ40" s="151"/>
      <c r="AK40" s="151"/>
      <c r="AL40" s="152"/>
      <c r="AM40" s="152"/>
      <c r="AN40" s="5"/>
      <c r="AO40" s="291"/>
      <c r="AP40" s="21"/>
      <c r="AQ40" s="21"/>
      <c r="AR40" s="21"/>
      <c r="AS40" s="21"/>
      <c r="AT40" s="151"/>
      <c r="AU40" s="151"/>
      <c r="AV40" s="152"/>
      <c r="AW40" s="152"/>
      <c r="AX40" s="5"/>
      <c r="AY40" s="291"/>
      <c r="AZ40" s="21"/>
      <c r="BA40" s="21"/>
      <c r="BB40" s="21"/>
      <c r="BC40" s="21"/>
      <c r="BD40" s="151"/>
      <c r="BE40" s="151"/>
      <c r="BF40" s="152"/>
      <c r="BG40" s="152"/>
      <c r="BH40" s="5"/>
      <c r="BI40" s="291"/>
      <c r="BJ40" s="21"/>
      <c r="BK40" s="21"/>
      <c r="BL40" s="21"/>
      <c r="BM40" s="21"/>
      <c r="BN40" s="151"/>
      <c r="BO40" s="151"/>
      <c r="BP40" s="152"/>
      <c r="BQ40" s="152"/>
      <c r="BR40" s="5"/>
      <c r="BS40" s="291"/>
      <c r="BT40" s="21"/>
      <c r="BU40" s="21"/>
      <c r="BV40" s="21"/>
      <c r="BW40" s="21"/>
      <c r="BX40" s="151"/>
      <c r="BY40" s="151"/>
      <c r="BZ40" s="152"/>
      <c r="CA40" s="152"/>
      <c r="CB40" s="5"/>
      <c r="CC40" s="291"/>
      <c r="CD40" s="21"/>
      <c r="CE40" s="21"/>
      <c r="CF40" s="21"/>
      <c r="CG40" s="21"/>
      <c r="CH40" s="151"/>
      <c r="CI40" s="151"/>
      <c r="CJ40" s="152"/>
      <c r="CK40" s="152"/>
      <c r="CL40" s="5"/>
      <c r="CM40" s="291"/>
      <c r="CN40" s="21"/>
      <c r="CO40" s="21"/>
      <c r="CP40" s="21"/>
      <c r="CQ40" s="21"/>
      <c r="CR40" s="151"/>
      <c r="CS40" s="151"/>
      <c r="CT40" s="152"/>
      <c r="CU40" s="152"/>
      <c r="CV40" s="5"/>
    </row>
    <row r="41" spans="1:100" ht="14.25" customHeight="1">
      <c r="A41" s="291"/>
      <c r="B41" s="21"/>
      <c r="C41" s="21"/>
      <c r="D41" s="21"/>
      <c r="E41" s="21"/>
      <c r="F41" s="151"/>
      <c r="G41" s="151"/>
      <c r="H41" s="152"/>
      <c r="I41" s="152"/>
      <c r="J41" s="5"/>
      <c r="K41" s="291"/>
      <c r="L41" s="21"/>
      <c r="M41" s="21"/>
      <c r="N41" s="21"/>
      <c r="O41" s="21"/>
      <c r="P41" s="151"/>
      <c r="Q41" s="151"/>
      <c r="R41" s="152"/>
      <c r="S41" s="152"/>
      <c r="T41" s="5"/>
      <c r="U41" s="291"/>
      <c r="V41" s="21"/>
      <c r="W41" s="21"/>
      <c r="X41" s="21"/>
      <c r="Y41" s="21"/>
      <c r="Z41" s="151"/>
      <c r="AA41" s="151"/>
      <c r="AB41" s="152"/>
      <c r="AC41" s="152"/>
      <c r="AD41" s="5"/>
      <c r="AE41" s="291"/>
      <c r="AF41" s="21"/>
      <c r="AG41" s="21"/>
      <c r="AH41" s="21"/>
      <c r="AI41" s="21"/>
      <c r="AJ41" s="151"/>
      <c r="AK41" s="151"/>
      <c r="AL41" s="152"/>
      <c r="AM41" s="152"/>
      <c r="AN41" s="5"/>
      <c r="AO41" s="291"/>
      <c r="AP41" s="21"/>
      <c r="AQ41" s="21"/>
      <c r="AR41" s="21"/>
      <c r="AS41" s="21"/>
      <c r="AT41" s="151"/>
      <c r="AU41" s="151"/>
      <c r="AV41" s="152"/>
      <c r="AW41" s="152"/>
      <c r="AX41" s="5"/>
      <c r="AY41" s="291"/>
      <c r="AZ41" s="21"/>
      <c r="BA41" s="21"/>
      <c r="BB41" s="21"/>
      <c r="BC41" s="21"/>
      <c r="BD41" s="151"/>
      <c r="BE41" s="151"/>
      <c r="BF41" s="152"/>
      <c r="BG41" s="152"/>
      <c r="BH41" s="5"/>
      <c r="BI41" s="291"/>
      <c r="BJ41" s="21"/>
      <c r="BK41" s="21"/>
      <c r="BL41" s="21"/>
      <c r="BM41" s="21"/>
      <c r="BN41" s="151"/>
      <c r="BO41" s="151"/>
      <c r="BP41" s="152"/>
      <c r="BQ41" s="152"/>
      <c r="BR41" s="5"/>
      <c r="BS41" s="291"/>
      <c r="BT41" s="21"/>
      <c r="BU41" s="21"/>
      <c r="BV41" s="21"/>
      <c r="BW41" s="21"/>
      <c r="BX41" s="151"/>
      <c r="BY41" s="151"/>
      <c r="BZ41" s="152"/>
      <c r="CA41" s="152"/>
      <c r="CB41" s="5"/>
      <c r="CC41" s="291"/>
      <c r="CD41" s="21"/>
      <c r="CE41" s="21"/>
      <c r="CF41" s="21"/>
      <c r="CG41" s="21"/>
      <c r="CH41" s="151"/>
      <c r="CI41" s="151"/>
      <c r="CJ41" s="152"/>
      <c r="CK41" s="152"/>
      <c r="CL41" s="5"/>
      <c r="CM41" s="291"/>
      <c r="CN41" s="21"/>
      <c r="CO41" s="21"/>
      <c r="CP41" s="21"/>
      <c r="CQ41" s="21"/>
      <c r="CR41" s="151"/>
      <c r="CS41" s="151"/>
      <c r="CT41" s="152"/>
      <c r="CU41" s="152"/>
      <c r="CV41" s="5"/>
    </row>
    <row r="42" spans="1:100" ht="14.25" customHeight="1">
      <c r="A42" s="291"/>
      <c r="B42" s="21"/>
      <c r="C42" s="21"/>
      <c r="D42" s="21"/>
      <c r="E42" s="21"/>
      <c r="F42" s="151"/>
      <c r="G42" s="151"/>
      <c r="H42" s="152"/>
      <c r="I42" s="152"/>
      <c r="J42" s="5"/>
      <c r="K42" s="291"/>
      <c r="L42" s="21"/>
      <c r="M42" s="21"/>
      <c r="N42" s="21"/>
      <c r="O42" s="21"/>
      <c r="P42" s="151"/>
      <c r="Q42" s="151"/>
      <c r="R42" s="152"/>
      <c r="S42" s="152"/>
      <c r="T42" s="5"/>
      <c r="U42" s="291"/>
      <c r="V42" s="21"/>
      <c r="W42" s="21"/>
      <c r="X42" s="21"/>
      <c r="Y42" s="21"/>
      <c r="Z42" s="151"/>
      <c r="AA42" s="151"/>
      <c r="AB42" s="152"/>
      <c r="AC42" s="152"/>
      <c r="AD42" s="5"/>
      <c r="AE42" s="291"/>
      <c r="AF42" s="21"/>
      <c r="AG42" s="21"/>
      <c r="AH42" s="21"/>
      <c r="AI42" s="21"/>
      <c r="AJ42" s="151"/>
      <c r="AK42" s="151"/>
      <c r="AL42" s="152"/>
      <c r="AM42" s="152"/>
      <c r="AN42" s="5"/>
      <c r="AO42" s="291"/>
      <c r="AP42" s="21"/>
      <c r="AQ42" s="21"/>
      <c r="AR42" s="21"/>
      <c r="AS42" s="21"/>
      <c r="AT42" s="151"/>
      <c r="AU42" s="151"/>
      <c r="AV42" s="152"/>
      <c r="AW42" s="152"/>
      <c r="AX42" s="5"/>
      <c r="AY42" s="291"/>
      <c r="AZ42" s="21"/>
      <c r="BA42" s="21"/>
      <c r="BB42" s="21"/>
      <c r="BC42" s="21"/>
      <c r="BD42" s="151"/>
      <c r="BE42" s="151"/>
      <c r="BF42" s="152"/>
      <c r="BG42" s="152"/>
      <c r="BH42" s="5"/>
      <c r="BI42" s="291"/>
      <c r="BJ42" s="21"/>
      <c r="BK42" s="21"/>
      <c r="BL42" s="21"/>
      <c r="BM42" s="21"/>
      <c r="BN42" s="151"/>
      <c r="BO42" s="151"/>
      <c r="BP42" s="152"/>
      <c r="BQ42" s="152"/>
      <c r="BR42" s="5"/>
      <c r="BS42" s="291"/>
      <c r="BT42" s="21"/>
      <c r="BU42" s="21"/>
      <c r="BV42" s="21"/>
      <c r="BW42" s="21"/>
      <c r="BX42" s="151"/>
      <c r="BY42" s="151"/>
      <c r="BZ42" s="152"/>
      <c r="CA42" s="152"/>
      <c r="CB42" s="5"/>
      <c r="CC42" s="291"/>
      <c r="CD42" s="21"/>
      <c r="CE42" s="21"/>
      <c r="CF42" s="21"/>
      <c r="CG42" s="21"/>
      <c r="CH42" s="151"/>
      <c r="CI42" s="151"/>
      <c r="CJ42" s="152"/>
      <c r="CK42" s="152"/>
      <c r="CL42" s="5"/>
      <c r="CM42" s="291"/>
      <c r="CN42" s="21"/>
      <c r="CO42" s="21"/>
      <c r="CP42" s="21"/>
      <c r="CQ42" s="21"/>
      <c r="CR42" s="151"/>
      <c r="CS42" s="151"/>
      <c r="CT42" s="152"/>
      <c r="CU42" s="152"/>
      <c r="CV42" s="5"/>
    </row>
    <row r="43" spans="1:100" ht="14.25" customHeight="1">
      <c r="A43" s="291"/>
      <c r="B43" s="21"/>
      <c r="C43" s="21"/>
      <c r="D43" s="21"/>
      <c r="E43" s="21"/>
      <c r="F43" s="151"/>
      <c r="G43" s="151"/>
      <c r="H43" s="152"/>
      <c r="I43" s="152"/>
      <c r="J43" s="5"/>
      <c r="K43" s="291"/>
      <c r="L43" s="21"/>
      <c r="M43" s="21"/>
      <c r="N43" s="21"/>
      <c r="O43" s="21"/>
      <c r="P43" s="151"/>
      <c r="Q43" s="151"/>
      <c r="R43" s="152"/>
      <c r="S43" s="152"/>
      <c r="T43" s="5"/>
      <c r="U43" s="291"/>
      <c r="V43" s="21"/>
      <c r="W43" s="21"/>
      <c r="X43" s="21"/>
      <c r="Y43" s="21"/>
      <c r="Z43" s="151"/>
      <c r="AA43" s="151"/>
      <c r="AB43" s="152"/>
      <c r="AC43" s="152"/>
      <c r="AD43" s="5"/>
      <c r="AE43" s="291"/>
      <c r="AF43" s="21"/>
      <c r="AG43" s="21"/>
      <c r="AH43" s="21"/>
      <c r="AI43" s="21"/>
      <c r="AJ43" s="151"/>
      <c r="AK43" s="151"/>
      <c r="AL43" s="152"/>
      <c r="AM43" s="152"/>
      <c r="AN43" s="5"/>
      <c r="AO43" s="291"/>
      <c r="AP43" s="21"/>
      <c r="AQ43" s="21"/>
      <c r="AR43" s="21"/>
      <c r="AS43" s="21"/>
      <c r="AT43" s="151"/>
      <c r="AU43" s="151"/>
      <c r="AV43" s="152"/>
      <c r="AW43" s="152"/>
      <c r="AX43" s="5"/>
      <c r="AY43" s="291"/>
      <c r="AZ43" s="21"/>
      <c r="BA43" s="21"/>
      <c r="BB43" s="21"/>
      <c r="BC43" s="21"/>
      <c r="BD43" s="151"/>
      <c r="BE43" s="151"/>
      <c r="BF43" s="152"/>
      <c r="BG43" s="152"/>
      <c r="BH43" s="5"/>
      <c r="BI43" s="291"/>
      <c r="BJ43" s="21"/>
      <c r="BK43" s="21"/>
      <c r="BL43" s="21"/>
      <c r="BM43" s="21"/>
      <c r="BN43" s="151"/>
      <c r="BO43" s="151"/>
      <c r="BP43" s="152"/>
      <c r="BQ43" s="152"/>
      <c r="BR43" s="5"/>
      <c r="BS43" s="291"/>
      <c r="BT43" s="21"/>
      <c r="BU43" s="21"/>
      <c r="BV43" s="21"/>
      <c r="BW43" s="21"/>
      <c r="BX43" s="151"/>
      <c r="BY43" s="151"/>
      <c r="BZ43" s="152"/>
      <c r="CA43" s="152"/>
      <c r="CB43" s="5"/>
      <c r="CC43" s="291"/>
      <c r="CD43" s="21"/>
      <c r="CE43" s="21"/>
      <c r="CF43" s="21"/>
      <c r="CG43" s="21"/>
      <c r="CH43" s="151"/>
      <c r="CI43" s="151"/>
      <c r="CJ43" s="152"/>
      <c r="CK43" s="152"/>
      <c r="CL43" s="5"/>
      <c r="CM43" s="291"/>
      <c r="CN43" s="21"/>
      <c r="CO43" s="21"/>
      <c r="CP43" s="21"/>
      <c r="CQ43" s="21"/>
      <c r="CR43" s="151"/>
      <c r="CS43" s="151"/>
      <c r="CT43" s="152"/>
      <c r="CU43" s="152"/>
      <c r="CV43" s="5"/>
    </row>
    <row r="44" spans="1:100" ht="14.25" customHeight="1">
      <c r="A44" s="291"/>
      <c r="B44" s="21"/>
      <c r="C44" s="21"/>
      <c r="D44" s="21"/>
      <c r="E44" s="21"/>
      <c r="F44" s="151"/>
      <c r="G44" s="151"/>
      <c r="H44" s="152"/>
      <c r="I44" s="152"/>
      <c r="J44" s="5"/>
      <c r="K44" s="291"/>
      <c r="L44" s="21"/>
      <c r="M44" s="21"/>
      <c r="N44" s="21"/>
      <c r="O44" s="21"/>
      <c r="P44" s="151"/>
      <c r="Q44" s="151"/>
      <c r="R44" s="152"/>
      <c r="S44" s="152"/>
      <c r="T44" s="5"/>
      <c r="U44" s="291"/>
      <c r="V44" s="21"/>
      <c r="W44" s="21"/>
      <c r="X44" s="21"/>
      <c r="Y44" s="21"/>
      <c r="Z44" s="151"/>
      <c r="AA44" s="151"/>
      <c r="AB44" s="152"/>
      <c r="AC44" s="152"/>
      <c r="AD44" s="5"/>
      <c r="AE44" s="291"/>
      <c r="AF44" s="21"/>
      <c r="AG44" s="21"/>
      <c r="AH44" s="21"/>
      <c r="AI44" s="21"/>
      <c r="AJ44" s="151"/>
      <c r="AK44" s="151"/>
      <c r="AL44" s="152"/>
      <c r="AM44" s="152"/>
      <c r="AN44" s="5"/>
      <c r="AO44" s="291"/>
      <c r="AP44" s="21"/>
      <c r="AQ44" s="21"/>
      <c r="AR44" s="21"/>
      <c r="AS44" s="21"/>
      <c r="AT44" s="151"/>
      <c r="AU44" s="151"/>
      <c r="AV44" s="152"/>
      <c r="AW44" s="152"/>
      <c r="AX44" s="5"/>
      <c r="AY44" s="291"/>
      <c r="AZ44" s="21"/>
      <c r="BA44" s="21"/>
      <c r="BB44" s="21"/>
      <c r="BC44" s="21"/>
      <c r="BD44" s="151"/>
      <c r="BE44" s="151"/>
      <c r="BF44" s="152"/>
      <c r="BG44" s="152"/>
      <c r="BH44" s="5"/>
      <c r="BI44" s="291"/>
      <c r="BJ44" s="21"/>
      <c r="BK44" s="21"/>
      <c r="BL44" s="21"/>
      <c r="BM44" s="21"/>
      <c r="BN44" s="151"/>
      <c r="BO44" s="151"/>
      <c r="BP44" s="152"/>
      <c r="BQ44" s="152"/>
      <c r="BR44" s="5"/>
      <c r="BS44" s="291"/>
      <c r="BT44" s="21"/>
      <c r="BU44" s="21"/>
      <c r="BV44" s="21"/>
      <c r="BW44" s="21"/>
      <c r="BX44" s="151"/>
      <c r="BY44" s="151"/>
      <c r="BZ44" s="152"/>
      <c r="CA44" s="152"/>
      <c r="CB44" s="5"/>
      <c r="CC44" s="291"/>
      <c r="CD44" s="21"/>
      <c r="CE44" s="21"/>
      <c r="CF44" s="21"/>
      <c r="CG44" s="21"/>
      <c r="CH44" s="151"/>
      <c r="CI44" s="151"/>
      <c r="CJ44" s="152"/>
      <c r="CK44" s="152"/>
      <c r="CL44" s="5"/>
      <c r="CM44" s="291"/>
      <c r="CN44" s="21"/>
      <c r="CO44" s="21"/>
      <c r="CP44" s="21"/>
      <c r="CQ44" s="21"/>
      <c r="CR44" s="151"/>
      <c r="CS44" s="151"/>
      <c r="CT44" s="152"/>
      <c r="CU44" s="152"/>
      <c r="CV44" s="5"/>
    </row>
    <row r="45" spans="1:100" ht="14.25" customHeight="1">
      <c r="A45" s="291"/>
      <c r="B45" s="21"/>
      <c r="C45" s="21"/>
      <c r="D45" s="21"/>
      <c r="E45" s="21"/>
      <c r="F45" s="151"/>
      <c r="G45" s="151"/>
      <c r="H45" s="152"/>
      <c r="I45" s="152"/>
      <c r="J45" s="5"/>
      <c r="K45" s="291"/>
      <c r="L45" s="21"/>
      <c r="M45" s="21"/>
      <c r="N45" s="21"/>
      <c r="O45" s="21"/>
      <c r="P45" s="151"/>
      <c r="Q45" s="151"/>
      <c r="R45" s="152"/>
      <c r="S45" s="152"/>
      <c r="T45" s="5"/>
      <c r="U45" s="291"/>
      <c r="V45" s="21"/>
      <c r="W45" s="21"/>
      <c r="X45" s="21"/>
      <c r="Y45" s="21"/>
      <c r="Z45" s="151"/>
      <c r="AA45" s="151"/>
      <c r="AB45" s="152"/>
      <c r="AC45" s="152"/>
      <c r="AD45" s="5"/>
      <c r="AE45" s="291"/>
      <c r="AF45" s="21"/>
      <c r="AG45" s="21"/>
      <c r="AH45" s="21"/>
      <c r="AI45" s="21"/>
      <c r="AJ45" s="151"/>
      <c r="AK45" s="151"/>
      <c r="AL45" s="152"/>
      <c r="AM45" s="152"/>
      <c r="AN45" s="5"/>
      <c r="AO45" s="291"/>
      <c r="AP45" s="21"/>
      <c r="AQ45" s="21"/>
      <c r="AR45" s="21"/>
      <c r="AS45" s="21"/>
      <c r="AT45" s="151"/>
      <c r="AU45" s="151"/>
      <c r="AV45" s="152"/>
      <c r="AW45" s="152"/>
      <c r="AX45" s="5"/>
      <c r="AY45" s="291"/>
      <c r="AZ45" s="21"/>
      <c r="BA45" s="21"/>
      <c r="BB45" s="21"/>
      <c r="BC45" s="21"/>
      <c r="BD45" s="151"/>
      <c r="BE45" s="151"/>
      <c r="BF45" s="152"/>
      <c r="BG45" s="152"/>
      <c r="BH45" s="5"/>
      <c r="BI45" s="291"/>
      <c r="BJ45" s="21"/>
      <c r="BK45" s="21"/>
      <c r="BL45" s="21"/>
      <c r="BM45" s="21"/>
      <c r="BN45" s="151"/>
      <c r="BO45" s="151"/>
      <c r="BP45" s="152"/>
      <c r="BQ45" s="152"/>
      <c r="BR45" s="5"/>
      <c r="BS45" s="291"/>
      <c r="BT45" s="21"/>
      <c r="BU45" s="21"/>
      <c r="BV45" s="21"/>
      <c r="BW45" s="21"/>
      <c r="BX45" s="151"/>
      <c r="BY45" s="151"/>
      <c r="BZ45" s="152"/>
      <c r="CA45" s="152"/>
      <c r="CB45" s="5"/>
      <c r="CC45" s="291"/>
      <c r="CD45" s="21"/>
      <c r="CE45" s="21"/>
      <c r="CF45" s="21"/>
      <c r="CG45" s="21"/>
      <c r="CH45" s="151"/>
      <c r="CI45" s="151"/>
      <c r="CJ45" s="152"/>
      <c r="CK45" s="152"/>
      <c r="CL45" s="5"/>
      <c r="CM45" s="291"/>
      <c r="CN45" s="21"/>
      <c r="CO45" s="21"/>
      <c r="CP45" s="21"/>
      <c r="CQ45" s="21"/>
      <c r="CR45" s="151"/>
      <c r="CS45" s="151"/>
      <c r="CT45" s="152"/>
      <c r="CU45" s="152"/>
      <c r="CV45" s="5"/>
    </row>
    <row r="46" spans="1:100" ht="14.25" customHeight="1">
      <c r="A46" s="291"/>
      <c r="B46" s="21"/>
      <c r="C46" s="21"/>
      <c r="D46" s="21"/>
      <c r="E46" s="21"/>
      <c r="F46" s="151"/>
      <c r="G46" s="151"/>
      <c r="H46" s="152"/>
      <c r="I46" s="152"/>
      <c r="J46" s="5"/>
      <c r="K46" s="291"/>
      <c r="L46" s="21"/>
      <c r="M46" s="21"/>
      <c r="N46" s="21"/>
      <c r="O46" s="21"/>
      <c r="P46" s="151"/>
      <c r="Q46" s="151"/>
      <c r="R46" s="152"/>
      <c r="S46" s="152"/>
      <c r="T46" s="5"/>
      <c r="U46" s="291"/>
      <c r="V46" s="21"/>
      <c r="W46" s="21"/>
      <c r="X46" s="21"/>
      <c r="Y46" s="21"/>
      <c r="Z46" s="151"/>
      <c r="AA46" s="151"/>
      <c r="AB46" s="152"/>
      <c r="AC46" s="152"/>
      <c r="AD46" s="5"/>
      <c r="AE46" s="291"/>
      <c r="AF46" s="21"/>
      <c r="AG46" s="21"/>
      <c r="AH46" s="21"/>
      <c r="AI46" s="21"/>
      <c r="AJ46" s="151"/>
      <c r="AK46" s="151"/>
      <c r="AL46" s="152"/>
      <c r="AM46" s="152"/>
      <c r="AN46" s="5"/>
      <c r="AO46" s="291"/>
      <c r="AP46" s="21"/>
      <c r="AQ46" s="21"/>
      <c r="AR46" s="21"/>
      <c r="AS46" s="21"/>
      <c r="AT46" s="151"/>
      <c r="AU46" s="151"/>
      <c r="AV46" s="152"/>
      <c r="AW46" s="152"/>
      <c r="AX46" s="5"/>
      <c r="AY46" s="291"/>
      <c r="AZ46" s="21"/>
      <c r="BA46" s="21"/>
      <c r="BB46" s="21"/>
      <c r="BC46" s="21"/>
      <c r="BD46" s="151"/>
      <c r="BE46" s="151"/>
      <c r="BF46" s="152"/>
      <c r="BG46" s="152"/>
      <c r="BH46" s="5"/>
      <c r="BI46" s="291"/>
      <c r="BJ46" s="21"/>
      <c r="BK46" s="21"/>
      <c r="BL46" s="21"/>
      <c r="BM46" s="21"/>
      <c r="BN46" s="151"/>
      <c r="BO46" s="151"/>
      <c r="BP46" s="152"/>
      <c r="BQ46" s="152"/>
      <c r="BR46" s="5"/>
      <c r="BS46" s="291"/>
      <c r="BT46" s="21"/>
      <c r="BU46" s="21"/>
      <c r="BV46" s="21"/>
      <c r="BW46" s="21"/>
      <c r="BX46" s="151"/>
      <c r="BY46" s="151"/>
      <c r="BZ46" s="152"/>
      <c r="CA46" s="152"/>
      <c r="CB46" s="5"/>
      <c r="CC46" s="291"/>
      <c r="CD46" s="21"/>
      <c r="CE46" s="21"/>
      <c r="CF46" s="21"/>
      <c r="CG46" s="21"/>
      <c r="CH46" s="151"/>
      <c r="CI46" s="151"/>
      <c r="CJ46" s="152"/>
      <c r="CK46" s="152"/>
      <c r="CL46" s="5"/>
      <c r="CM46" s="291"/>
      <c r="CN46" s="21"/>
      <c r="CO46" s="21"/>
      <c r="CP46" s="21"/>
      <c r="CQ46" s="21"/>
      <c r="CR46" s="151"/>
      <c r="CS46" s="151"/>
      <c r="CT46" s="152"/>
      <c r="CU46" s="152"/>
      <c r="CV46" s="5"/>
    </row>
    <row r="47" spans="1:100" ht="14.25" customHeight="1">
      <c r="A47" s="291"/>
      <c r="B47" s="21"/>
      <c r="C47" s="21"/>
      <c r="D47" s="21"/>
      <c r="E47" s="21"/>
      <c r="F47" s="151"/>
      <c r="G47" s="151"/>
      <c r="H47" s="152"/>
      <c r="I47" s="152"/>
      <c r="J47" s="5"/>
      <c r="K47" s="291"/>
      <c r="L47" s="21"/>
      <c r="M47" s="21"/>
      <c r="N47" s="21"/>
      <c r="O47" s="21"/>
      <c r="P47" s="151"/>
      <c r="Q47" s="151"/>
      <c r="R47" s="152"/>
      <c r="S47" s="152"/>
      <c r="T47" s="5"/>
      <c r="U47" s="291"/>
      <c r="V47" s="21"/>
      <c r="W47" s="21"/>
      <c r="X47" s="21"/>
      <c r="Y47" s="21"/>
      <c r="Z47" s="151"/>
      <c r="AA47" s="151"/>
      <c r="AB47" s="152"/>
      <c r="AC47" s="152"/>
      <c r="AD47" s="5"/>
      <c r="AE47" s="291"/>
      <c r="AF47" s="21"/>
      <c r="AG47" s="21"/>
      <c r="AH47" s="21"/>
      <c r="AI47" s="21"/>
      <c r="AJ47" s="151"/>
      <c r="AK47" s="151"/>
      <c r="AL47" s="152"/>
      <c r="AM47" s="152"/>
      <c r="AN47" s="5"/>
      <c r="AO47" s="291"/>
      <c r="AP47" s="21"/>
      <c r="AQ47" s="21"/>
      <c r="AR47" s="21"/>
      <c r="AS47" s="21"/>
      <c r="AT47" s="151"/>
      <c r="AU47" s="151"/>
      <c r="AV47" s="152"/>
      <c r="AW47" s="152"/>
      <c r="AX47" s="5"/>
      <c r="AY47" s="291"/>
      <c r="AZ47" s="21"/>
      <c r="BA47" s="21"/>
      <c r="BB47" s="21"/>
      <c r="BC47" s="21"/>
      <c r="BD47" s="151"/>
      <c r="BE47" s="151"/>
      <c r="BF47" s="152"/>
      <c r="BG47" s="152"/>
      <c r="BH47" s="5"/>
      <c r="BI47" s="291"/>
      <c r="BJ47" s="21"/>
      <c r="BK47" s="21"/>
      <c r="BL47" s="21"/>
      <c r="BM47" s="21"/>
      <c r="BN47" s="151"/>
      <c r="BO47" s="151"/>
      <c r="BP47" s="152"/>
      <c r="BQ47" s="152"/>
      <c r="BR47" s="5"/>
      <c r="BS47" s="291"/>
      <c r="BT47" s="21"/>
      <c r="BU47" s="21"/>
      <c r="BV47" s="21"/>
      <c r="BW47" s="21"/>
      <c r="BX47" s="151"/>
      <c r="BY47" s="151"/>
      <c r="BZ47" s="152"/>
      <c r="CA47" s="152"/>
      <c r="CB47" s="5"/>
      <c r="CC47" s="291"/>
      <c r="CD47" s="21"/>
      <c r="CE47" s="21"/>
      <c r="CF47" s="21"/>
      <c r="CG47" s="21"/>
      <c r="CH47" s="151"/>
      <c r="CI47" s="151"/>
      <c r="CJ47" s="152"/>
      <c r="CK47" s="152"/>
      <c r="CL47" s="5"/>
      <c r="CM47" s="291"/>
      <c r="CN47" s="21"/>
      <c r="CO47" s="21"/>
      <c r="CP47" s="21"/>
      <c r="CQ47" s="21"/>
      <c r="CR47" s="151"/>
      <c r="CS47" s="151"/>
      <c r="CT47" s="152"/>
      <c r="CU47" s="152"/>
      <c r="CV47" s="5"/>
    </row>
    <row r="48" spans="1:100" ht="14.25" customHeight="1">
      <c r="A48" s="291"/>
      <c r="B48" s="21"/>
      <c r="C48" s="21"/>
      <c r="D48" s="21"/>
      <c r="E48" s="21"/>
      <c r="F48" s="151"/>
      <c r="G48" s="151"/>
      <c r="H48" s="152"/>
      <c r="I48" s="152"/>
      <c r="J48" s="5"/>
      <c r="K48" s="291"/>
      <c r="L48" s="21"/>
      <c r="M48" s="21"/>
      <c r="N48" s="21"/>
      <c r="O48" s="21"/>
      <c r="P48" s="151"/>
      <c r="Q48" s="151"/>
      <c r="R48" s="152"/>
      <c r="S48" s="152"/>
      <c r="T48" s="5"/>
      <c r="U48" s="291"/>
      <c r="V48" s="21"/>
      <c r="W48" s="21"/>
      <c r="X48" s="21"/>
      <c r="Y48" s="21"/>
      <c r="Z48" s="151"/>
      <c r="AA48" s="151"/>
      <c r="AB48" s="152"/>
      <c r="AC48" s="152"/>
      <c r="AD48" s="5"/>
      <c r="AE48" s="291"/>
      <c r="AF48" s="21"/>
      <c r="AG48" s="21"/>
      <c r="AH48" s="21"/>
      <c r="AI48" s="21"/>
      <c r="AJ48" s="151"/>
      <c r="AK48" s="151"/>
      <c r="AL48" s="152"/>
      <c r="AM48" s="152"/>
      <c r="AN48" s="5"/>
      <c r="AO48" s="291"/>
      <c r="AP48" s="21"/>
      <c r="AQ48" s="21"/>
      <c r="AR48" s="21"/>
      <c r="AS48" s="21"/>
      <c r="AT48" s="151"/>
      <c r="AU48" s="151"/>
      <c r="AV48" s="152"/>
      <c r="AW48" s="152"/>
      <c r="AX48" s="5"/>
      <c r="AY48" s="291"/>
      <c r="AZ48" s="21"/>
      <c r="BA48" s="21"/>
      <c r="BB48" s="21"/>
      <c r="BC48" s="21"/>
      <c r="BD48" s="151"/>
      <c r="BE48" s="151"/>
      <c r="BF48" s="152"/>
      <c r="BG48" s="152"/>
      <c r="BH48" s="5"/>
      <c r="BI48" s="291"/>
      <c r="BJ48" s="21"/>
      <c r="BK48" s="21"/>
      <c r="BL48" s="21"/>
      <c r="BM48" s="21"/>
      <c r="BN48" s="151"/>
      <c r="BO48" s="151"/>
      <c r="BP48" s="152"/>
      <c r="BQ48" s="152"/>
      <c r="BR48" s="5"/>
      <c r="BS48" s="291"/>
      <c r="BT48" s="21"/>
      <c r="BU48" s="21"/>
      <c r="BV48" s="21"/>
      <c r="BW48" s="21"/>
      <c r="BX48" s="151"/>
      <c r="BY48" s="151"/>
      <c r="BZ48" s="152"/>
      <c r="CA48" s="152"/>
      <c r="CB48" s="5"/>
      <c r="CC48" s="291"/>
      <c r="CD48" s="21"/>
      <c r="CE48" s="21"/>
      <c r="CF48" s="21"/>
      <c r="CG48" s="21"/>
      <c r="CH48" s="151"/>
      <c r="CI48" s="151"/>
      <c r="CJ48" s="152"/>
      <c r="CK48" s="152"/>
      <c r="CL48" s="5"/>
      <c r="CM48" s="291"/>
      <c r="CN48" s="21"/>
      <c r="CO48" s="21"/>
      <c r="CP48" s="21"/>
      <c r="CQ48" s="21"/>
      <c r="CR48" s="151"/>
      <c r="CS48" s="151"/>
      <c r="CT48" s="152"/>
      <c r="CU48" s="152"/>
      <c r="CV48" s="5"/>
    </row>
    <row r="49" spans="1:100" ht="14.25" customHeight="1" thickBot="1">
      <c r="A49" s="286"/>
      <c r="B49" s="287"/>
      <c r="C49" s="287"/>
      <c r="D49" s="287"/>
      <c r="E49" s="287"/>
      <c r="F49" s="287"/>
      <c r="G49" s="287"/>
      <c r="H49" s="287"/>
      <c r="I49" s="287"/>
      <c r="J49" s="63"/>
      <c r="K49" s="286"/>
      <c r="L49" s="287"/>
      <c r="M49" s="287"/>
      <c r="N49" s="287"/>
      <c r="O49" s="287"/>
      <c r="P49" s="287"/>
      <c r="Q49" s="287"/>
      <c r="R49" s="287"/>
      <c r="S49" s="287"/>
      <c r="T49" s="63"/>
      <c r="U49" s="286"/>
      <c r="V49" s="287"/>
      <c r="W49" s="287"/>
      <c r="X49" s="287"/>
      <c r="Y49" s="287"/>
      <c r="Z49" s="287"/>
      <c r="AA49" s="287"/>
      <c r="AB49" s="287"/>
      <c r="AC49" s="287"/>
      <c r="AD49" s="63"/>
      <c r="AE49" s="286"/>
      <c r="AF49" s="287"/>
      <c r="AG49" s="287"/>
      <c r="AH49" s="287"/>
      <c r="AI49" s="287"/>
      <c r="AJ49" s="287"/>
      <c r="AK49" s="287"/>
      <c r="AL49" s="287"/>
      <c r="AM49" s="287"/>
      <c r="AN49" s="63"/>
      <c r="AO49" s="286"/>
      <c r="AP49" s="287"/>
      <c r="AQ49" s="287"/>
      <c r="AR49" s="287"/>
      <c r="AS49" s="287"/>
      <c r="AT49" s="287"/>
      <c r="AU49" s="287"/>
      <c r="AV49" s="287"/>
      <c r="AW49" s="287"/>
      <c r="AX49" s="63"/>
      <c r="AY49" s="286"/>
      <c r="AZ49" s="287"/>
      <c r="BA49" s="287"/>
      <c r="BB49" s="287"/>
      <c r="BC49" s="287"/>
      <c r="BD49" s="287"/>
      <c r="BE49" s="287"/>
      <c r="BF49" s="287"/>
      <c r="BG49" s="287"/>
      <c r="BH49" s="63"/>
      <c r="BI49" s="286"/>
      <c r="BJ49" s="287"/>
      <c r="BK49" s="287"/>
      <c r="BL49" s="287"/>
      <c r="BM49" s="287"/>
      <c r="BN49" s="287"/>
      <c r="BO49" s="287"/>
      <c r="BP49" s="287"/>
      <c r="BQ49" s="287"/>
      <c r="BR49" s="63"/>
      <c r="BS49" s="286"/>
      <c r="BT49" s="287"/>
      <c r="BU49" s="287"/>
      <c r="BV49" s="287"/>
      <c r="BW49" s="287"/>
      <c r="BX49" s="287"/>
      <c r="BY49" s="287"/>
      <c r="BZ49" s="287"/>
      <c r="CA49" s="287"/>
      <c r="CB49" s="63"/>
      <c r="CC49" s="286"/>
      <c r="CD49" s="287"/>
      <c r="CE49" s="287"/>
      <c r="CF49" s="287"/>
      <c r="CG49" s="287"/>
      <c r="CH49" s="287"/>
      <c r="CI49" s="287"/>
      <c r="CJ49" s="287"/>
      <c r="CK49" s="287"/>
      <c r="CL49" s="63"/>
      <c r="CM49" s="286"/>
      <c r="CN49" s="287"/>
      <c r="CO49" s="287"/>
      <c r="CP49" s="287"/>
      <c r="CQ49" s="287"/>
      <c r="CR49" s="287"/>
      <c r="CS49" s="287"/>
      <c r="CT49" s="287"/>
      <c r="CU49" s="287"/>
      <c r="CV49" s="63"/>
    </row>
    <row r="50" spans="1:100">
      <c r="A50" s="289"/>
      <c r="B50" s="289"/>
      <c r="C50" s="289"/>
      <c r="D50" s="289"/>
      <c r="E50" s="289"/>
      <c r="F50" s="289"/>
      <c r="G50" s="289"/>
      <c r="H50" s="289"/>
      <c r="I50" s="289"/>
      <c r="J50" s="249"/>
      <c r="K50" s="289"/>
      <c r="L50" s="289"/>
      <c r="M50" s="289"/>
      <c r="N50" s="289"/>
      <c r="O50" s="289"/>
      <c r="P50" s="289"/>
      <c r="Q50" s="289"/>
      <c r="R50" s="289"/>
      <c r="S50" s="289"/>
      <c r="T50" s="249"/>
      <c r="U50" s="289"/>
      <c r="V50" s="289"/>
      <c r="W50" s="289"/>
      <c r="X50" s="289"/>
      <c r="Y50" s="289"/>
      <c r="Z50" s="289"/>
      <c r="AA50" s="289"/>
      <c r="AB50" s="289"/>
      <c r="AC50" s="289"/>
      <c r="AD50" s="249"/>
      <c r="AE50" s="289"/>
      <c r="AF50" s="289"/>
      <c r="AG50" s="289"/>
      <c r="AH50" s="289"/>
      <c r="AI50" s="289"/>
      <c r="AJ50" s="289"/>
      <c r="AK50" s="289"/>
      <c r="AL50" s="289"/>
      <c r="AM50" s="289"/>
      <c r="AN50" s="249"/>
      <c r="AO50" s="289"/>
      <c r="AP50" s="289"/>
      <c r="AQ50" s="289"/>
      <c r="AR50" s="289"/>
      <c r="AS50" s="289"/>
      <c r="AT50" s="289"/>
      <c r="AU50" s="289"/>
      <c r="AV50" s="289"/>
      <c r="AW50" s="289"/>
      <c r="AX50" s="249"/>
      <c r="AY50" s="289"/>
      <c r="AZ50" s="289"/>
      <c r="BA50" s="289"/>
      <c r="BB50" s="289"/>
      <c r="BC50" s="289"/>
      <c r="BD50" s="289"/>
      <c r="BE50" s="289"/>
      <c r="BF50" s="289"/>
      <c r="BG50" s="289"/>
      <c r="BH50" s="249"/>
      <c r="BI50" s="289"/>
      <c r="BJ50" s="289"/>
      <c r="BK50" s="289"/>
      <c r="BL50" s="289"/>
      <c r="BM50" s="289"/>
      <c r="BN50" s="289"/>
      <c r="BO50" s="289"/>
      <c r="BP50" s="289"/>
      <c r="BQ50" s="289"/>
      <c r="BR50" s="249"/>
      <c r="BS50" s="289"/>
      <c r="BT50" s="289"/>
      <c r="BU50" s="289"/>
      <c r="BV50" s="289"/>
      <c r="BW50" s="289"/>
      <c r="BX50" s="289"/>
      <c r="BY50" s="289"/>
      <c r="BZ50" s="289"/>
      <c r="CA50" s="289"/>
      <c r="CB50" s="249"/>
      <c r="CC50" s="289"/>
      <c r="CD50" s="289"/>
      <c r="CE50" s="289"/>
      <c r="CF50" s="289"/>
      <c r="CG50" s="289"/>
      <c r="CH50" s="289"/>
      <c r="CI50" s="289"/>
      <c r="CJ50" s="289"/>
      <c r="CK50" s="289"/>
      <c r="CL50" s="249"/>
      <c r="CM50" s="289"/>
      <c r="CN50" s="289"/>
      <c r="CO50" s="289"/>
      <c r="CP50" s="289"/>
      <c r="CQ50" s="289"/>
      <c r="CR50" s="289"/>
      <c r="CS50" s="289"/>
      <c r="CT50" s="289"/>
      <c r="CU50" s="289"/>
      <c r="CV50" s="249"/>
    </row>
    <row r="51" spans="1:100">
      <c r="J51" s="4"/>
      <c r="T51" s="4"/>
      <c r="AD51" s="4"/>
      <c r="AN51" s="4"/>
      <c r="AX51" s="4"/>
      <c r="BH51" s="4"/>
      <c r="BR51" s="4"/>
      <c r="CB51" s="4"/>
      <c r="CL51" s="4"/>
      <c r="CV51" s="4"/>
    </row>
    <row r="52" spans="1:100">
      <c r="J52" s="4"/>
      <c r="T52" s="4"/>
      <c r="AD52" s="4"/>
      <c r="AN52" s="4"/>
      <c r="AX52" s="4"/>
      <c r="BH52" s="4"/>
      <c r="BR52" s="4"/>
      <c r="CB52" s="4"/>
      <c r="CL52" s="4"/>
      <c r="CV52" s="4"/>
    </row>
    <row r="53" spans="1:100" hidden="1">
      <c r="J53" s="4"/>
      <c r="T53" s="4"/>
      <c r="AD53" s="4"/>
      <c r="AN53" s="4"/>
      <c r="AX53" s="4"/>
      <c r="BH53" s="4"/>
      <c r="BR53" s="4"/>
      <c r="CB53" s="4"/>
      <c r="CL53" s="4"/>
      <c r="CV53" s="4"/>
    </row>
    <row r="54" spans="1:100" hidden="1">
      <c r="J54" s="4"/>
      <c r="T54" s="4"/>
      <c r="AD54" s="4"/>
      <c r="AN54" s="4"/>
      <c r="AX54" s="4"/>
      <c r="BH54" s="4"/>
      <c r="BR54" s="4"/>
      <c r="CB54" s="4"/>
      <c r="CL54" s="4"/>
      <c r="CV54" s="4"/>
    </row>
    <row r="55" spans="1:100" hidden="1">
      <c r="J55" s="4"/>
      <c r="T55" s="4"/>
      <c r="AD55" s="4"/>
      <c r="AN55" s="4"/>
      <c r="AX55" s="4"/>
      <c r="BH55" s="4"/>
      <c r="BR55" s="4"/>
      <c r="CB55" s="4"/>
      <c r="CL55" s="4"/>
      <c r="CV55" s="4"/>
    </row>
    <row r="56" spans="1:100" hidden="1">
      <c r="J56" s="4"/>
      <c r="T56" s="4"/>
      <c r="AD56" s="4"/>
      <c r="AN56" s="4"/>
      <c r="AX56" s="4"/>
      <c r="BH56" s="4"/>
      <c r="BR56" s="4"/>
      <c r="CB56" s="4"/>
      <c r="CL56" s="4"/>
      <c r="CV56" s="4"/>
    </row>
    <row r="57" spans="1:100" hidden="1">
      <c r="J57" s="4"/>
      <c r="T57" s="4"/>
      <c r="AD57" s="4"/>
      <c r="AN57" s="4"/>
      <c r="AX57" s="4"/>
      <c r="BH57" s="4"/>
      <c r="BR57" s="4"/>
      <c r="CB57" s="4"/>
      <c r="CL57" s="4"/>
      <c r="CV57" s="4"/>
    </row>
    <row r="58" spans="1:100" hidden="1">
      <c r="J58" s="4"/>
      <c r="T58" s="4"/>
      <c r="AD58" s="4"/>
      <c r="AN58" s="4"/>
      <c r="AX58" s="4"/>
      <c r="BH58" s="4"/>
      <c r="BR58" s="4"/>
      <c r="CB58" s="4"/>
      <c r="CL58" s="4"/>
      <c r="CV58" s="4"/>
    </row>
    <row r="59" spans="1:100" hidden="1">
      <c r="J59" s="4"/>
      <c r="T59" s="4"/>
      <c r="AD59" s="4"/>
      <c r="AN59" s="4"/>
      <c r="AX59" s="4"/>
      <c r="BH59" s="4"/>
      <c r="BR59" s="4"/>
      <c r="CB59" s="4"/>
      <c r="CL59" s="4"/>
      <c r="CV59" s="4"/>
    </row>
    <row r="60" spans="1:100" hidden="1">
      <c r="J60" s="4"/>
      <c r="T60" s="4"/>
      <c r="AD60" s="4"/>
      <c r="AN60" s="4"/>
      <c r="AX60" s="4"/>
      <c r="BH60" s="4"/>
      <c r="BR60" s="4"/>
      <c r="CB60" s="4"/>
      <c r="CL60" s="4"/>
      <c r="CV60" s="4"/>
    </row>
    <row r="61" spans="1:100" hidden="1">
      <c r="J61" s="4"/>
      <c r="T61" s="4"/>
      <c r="AD61" s="4"/>
      <c r="AN61" s="4"/>
      <c r="AX61" s="4"/>
      <c r="BH61" s="4"/>
      <c r="BR61" s="4"/>
      <c r="CB61" s="4"/>
      <c r="CL61" s="4"/>
      <c r="CV61" s="4"/>
    </row>
    <row r="62" spans="1:100" hidden="1">
      <c r="J62" s="4"/>
      <c r="T62" s="4"/>
      <c r="AD62" s="4"/>
      <c r="AN62" s="4"/>
      <c r="AX62" s="4"/>
      <c r="BH62" s="4"/>
      <c r="BR62" s="4"/>
      <c r="CB62" s="4"/>
      <c r="CL62" s="4"/>
      <c r="CV62" s="4"/>
    </row>
    <row r="63" spans="1:100" hidden="1">
      <c r="J63" s="4"/>
      <c r="T63" s="4"/>
      <c r="AD63" s="4"/>
      <c r="AN63" s="4"/>
      <c r="AX63" s="4"/>
      <c r="BH63" s="4"/>
      <c r="BR63" s="4"/>
      <c r="CB63" s="4"/>
      <c r="CL63" s="4"/>
      <c r="CV63" s="4"/>
    </row>
    <row r="64" spans="1:100" hidden="1">
      <c r="J64" s="4"/>
      <c r="T64" s="4"/>
      <c r="AD64" s="4"/>
      <c r="AN64" s="4"/>
      <c r="AX64" s="4"/>
      <c r="BH64" s="4"/>
      <c r="BR64" s="4"/>
      <c r="CB64" s="4"/>
      <c r="CL64" s="4"/>
      <c r="CV64" s="4"/>
    </row>
    <row r="65" spans="10:100" hidden="1">
      <c r="J65" s="4"/>
      <c r="T65" s="4"/>
      <c r="AD65" s="4"/>
      <c r="AN65" s="4"/>
      <c r="AX65" s="4"/>
      <c r="BH65" s="4"/>
      <c r="BR65" s="4"/>
      <c r="CB65" s="4"/>
      <c r="CL65" s="4"/>
      <c r="CV65" s="4"/>
    </row>
    <row r="66" spans="10:100" hidden="1">
      <c r="J66" s="4"/>
      <c r="T66" s="4"/>
      <c r="AD66" s="4"/>
      <c r="AN66" s="4"/>
      <c r="AX66" s="4"/>
      <c r="BH66" s="4"/>
      <c r="BR66" s="4"/>
      <c r="CB66" s="4"/>
      <c r="CL66" s="4"/>
      <c r="CV66" s="4"/>
    </row>
    <row r="67" spans="10:100" hidden="1">
      <c r="J67" s="4"/>
      <c r="T67" s="4"/>
      <c r="AD67" s="4"/>
      <c r="AN67" s="4"/>
      <c r="AX67" s="4"/>
      <c r="BH67" s="4"/>
      <c r="BR67" s="4"/>
      <c r="CB67" s="4"/>
      <c r="CL67" s="4"/>
      <c r="CV67" s="4"/>
    </row>
    <row r="68" spans="10:100" hidden="1">
      <c r="J68" s="4"/>
      <c r="T68" s="4"/>
      <c r="AD68" s="4"/>
      <c r="AN68" s="4"/>
      <c r="AX68" s="4"/>
      <c r="BH68" s="4"/>
      <c r="BR68" s="4"/>
      <c r="CB68" s="4"/>
      <c r="CL68" s="4"/>
      <c r="CV68" s="4"/>
    </row>
    <row r="69" spans="10:100" hidden="1">
      <c r="J69" s="4"/>
      <c r="T69" s="4"/>
      <c r="AD69" s="4"/>
      <c r="AN69" s="4"/>
      <c r="AX69" s="4"/>
      <c r="BH69" s="4"/>
      <c r="BR69" s="4"/>
      <c r="CB69" s="4"/>
      <c r="CL69" s="4"/>
      <c r="CV69" s="4"/>
    </row>
    <row r="70" spans="10:100" hidden="1">
      <c r="J70" s="4"/>
      <c r="T70" s="4"/>
      <c r="AD70" s="4"/>
      <c r="AN70" s="4"/>
      <c r="AX70" s="4"/>
      <c r="BH70" s="4"/>
      <c r="BR70" s="4"/>
      <c r="CB70" s="4"/>
      <c r="CL70" s="4"/>
      <c r="CV70" s="4"/>
    </row>
    <row r="71" spans="10:100" hidden="1">
      <c r="J71" s="4"/>
      <c r="T71" s="4"/>
      <c r="AD71" s="4"/>
      <c r="AN71" s="4"/>
      <c r="AX71" s="4"/>
      <c r="BH71" s="4"/>
      <c r="BR71" s="4"/>
      <c r="CB71" s="4"/>
      <c r="CL71" s="4"/>
      <c r="CV71" s="4"/>
    </row>
    <row r="72" spans="10:100" hidden="1">
      <c r="J72" s="4"/>
      <c r="T72" s="4"/>
      <c r="AD72" s="4"/>
      <c r="AN72" s="4"/>
      <c r="AX72" s="4"/>
      <c r="BH72" s="4"/>
      <c r="BR72" s="4"/>
      <c r="CB72" s="4"/>
      <c r="CL72" s="4"/>
      <c r="CV72" s="4"/>
    </row>
    <row r="73" spans="10:100" hidden="1">
      <c r="J73" s="4"/>
      <c r="T73" s="4"/>
      <c r="AD73" s="4"/>
      <c r="AN73" s="4"/>
      <c r="AX73" s="4"/>
      <c r="BH73" s="4"/>
      <c r="BR73" s="4"/>
      <c r="CB73" s="4"/>
      <c r="CL73" s="4"/>
      <c r="CV73" s="4"/>
    </row>
    <row r="74" spans="10:100" hidden="1">
      <c r="J74" s="4"/>
      <c r="T74" s="4"/>
      <c r="AD74" s="4"/>
      <c r="AN74" s="4"/>
      <c r="AX74" s="4"/>
      <c r="BH74" s="4"/>
      <c r="BR74" s="4"/>
      <c r="CB74" s="4"/>
      <c r="CL74" s="4"/>
      <c r="CV74" s="4"/>
    </row>
    <row r="75" spans="10:100" hidden="1">
      <c r="J75" s="4"/>
      <c r="T75" s="4"/>
      <c r="AD75" s="4"/>
      <c r="AN75" s="4"/>
      <c r="AX75" s="4"/>
      <c r="BH75" s="4"/>
      <c r="BR75" s="4"/>
      <c r="CB75" s="4"/>
      <c r="CL75" s="4"/>
      <c r="CV75" s="4"/>
    </row>
    <row r="76" spans="10:100" hidden="1">
      <c r="J76" s="4"/>
      <c r="T76" s="4"/>
      <c r="AD76" s="4"/>
      <c r="AN76" s="4"/>
      <c r="AX76" s="4"/>
      <c r="BH76" s="4"/>
      <c r="BR76" s="4"/>
      <c r="CB76" s="4"/>
      <c r="CL76" s="4"/>
      <c r="CV76" s="4"/>
    </row>
    <row r="77" spans="10:100" hidden="1">
      <c r="J77" s="4"/>
      <c r="T77" s="4"/>
      <c r="AD77" s="4"/>
      <c r="AN77" s="4"/>
      <c r="AX77" s="4"/>
      <c r="BH77" s="4"/>
      <c r="BR77" s="4"/>
      <c r="CB77" s="4"/>
      <c r="CL77" s="4"/>
      <c r="CV77" s="4"/>
    </row>
    <row r="78" spans="10:100" hidden="1">
      <c r="J78" s="4"/>
      <c r="T78" s="4"/>
      <c r="AD78" s="4"/>
      <c r="AN78" s="4"/>
      <c r="AX78" s="4"/>
      <c r="BH78" s="4"/>
      <c r="BR78" s="4"/>
      <c r="CB78" s="4"/>
      <c r="CL78" s="4"/>
      <c r="CV78" s="4"/>
    </row>
    <row r="79" spans="10:100" hidden="1">
      <c r="J79" s="4"/>
      <c r="T79" s="4"/>
      <c r="AD79" s="4"/>
      <c r="AN79" s="4"/>
      <c r="AX79" s="4"/>
      <c r="BH79" s="4"/>
      <c r="BR79" s="4"/>
      <c r="CB79" s="4"/>
      <c r="CL79" s="4"/>
      <c r="CV79" s="4"/>
    </row>
    <row r="80" spans="10:100" ht="10.5" hidden="1" customHeight="1">
      <c r="J80" s="4"/>
      <c r="T80" s="4"/>
      <c r="AD80" s="4"/>
      <c r="AN80" s="4"/>
      <c r="AX80" s="4"/>
      <c r="BH80" s="4"/>
      <c r="BR80" s="4"/>
      <c r="CB80" s="4"/>
      <c r="CL80" s="4"/>
      <c r="CV80" s="4"/>
    </row>
    <row r="81" spans="2:100" hidden="1">
      <c r="J81" s="4"/>
      <c r="T81" s="4"/>
      <c r="AD81" s="4"/>
      <c r="AN81" s="4"/>
      <c r="AX81" s="4"/>
      <c r="BH81" s="4"/>
      <c r="BR81" s="4"/>
      <c r="CB81" s="4"/>
      <c r="CL81" s="4"/>
      <c r="CV81" s="4"/>
    </row>
    <row r="82" spans="2:100" hidden="1">
      <c r="J82" s="4"/>
      <c r="T82" s="4"/>
      <c r="AD82" s="4"/>
      <c r="AN82" s="4"/>
      <c r="AX82" s="4"/>
      <c r="BH82" s="4"/>
      <c r="BR82" s="4"/>
      <c r="CB82" s="4"/>
      <c r="CL82" s="4"/>
      <c r="CV82" s="4"/>
    </row>
    <row r="83" spans="2:100" ht="9" hidden="1" customHeight="1">
      <c r="J83" s="4"/>
      <c r="T83" s="4"/>
      <c r="AD83" s="4"/>
      <c r="AN83" s="4"/>
      <c r="AX83" s="4"/>
      <c r="BH83" s="4"/>
      <c r="BR83" s="4"/>
      <c r="CB83" s="4"/>
      <c r="CL83" s="4"/>
      <c r="CV83" s="4"/>
    </row>
    <row r="84" spans="2:100" hidden="1">
      <c r="J84" s="4"/>
      <c r="T84" s="4"/>
      <c r="AD84" s="4"/>
      <c r="AN84" s="4"/>
      <c r="AX84" s="4"/>
      <c r="BH84" s="4"/>
      <c r="BR84" s="4"/>
      <c r="CB84" s="4"/>
      <c r="CL84" s="4"/>
      <c r="CV84" s="4"/>
    </row>
    <row r="85" spans="2:100" hidden="1">
      <c r="J85" s="4"/>
      <c r="T85" s="4"/>
      <c r="AD85" s="4"/>
      <c r="AN85" s="4"/>
      <c r="AX85" s="4"/>
      <c r="BH85" s="4"/>
      <c r="BR85" s="4"/>
      <c r="CB85" s="4"/>
      <c r="CL85" s="4"/>
      <c r="CV85" s="4"/>
    </row>
    <row r="86" spans="2:100" hidden="1">
      <c r="J86" s="4"/>
      <c r="T86" s="4"/>
      <c r="AD86" s="4"/>
      <c r="AN86" s="4"/>
      <c r="AX86" s="4"/>
      <c r="BH86" s="4"/>
      <c r="BR86" s="4"/>
      <c r="CB86" s="4"/>
      <c r="CL86" s="4"/>
      <c r="CV86" s="4"/>
    </row>
    <row r="87" spans="2:100" hidden="1">
      <c r="B87" s="290"/>
      <c r="C87" s="290"/>
      <c r="D87" s="290"/>
      <c r="E87" s="290"/>
      <c r="F87" s="290"/>
      <c r="G87" s="290"/>
      <c r="H87" s="290"/>
      <c r="I87" s="290"/>
      <c r="J87" s="290"/>
      <c r="L87" s="290"/>
      <c r="M87" s="290"/>
      <c r="N87" s="290"/>
      <c r="O87" s="290"/>
      <c r="P87" s="290"/>
      <c r="Q87" s="290"/>
      <c r="R87" s="290"/>
      <c r="S87" s="290"/>
      <c r="T87" s="290"/>
      <c r="V87" s="290"/>
      <c r="W87" s="290"/>
      <c r="X87" s="290"/>
      <c r="Y87" s="290"/>
      <c r="Z87" s="290"/>
      <c r="AA87" s="290"/>
      <c r="AB87" s="290"/>
      <c r="AC87" s="290"/>
      <c r="AD87" s="290"/>
      <c r="AF87" s="290"/>
      <c r="AG87" s="290"/>
      <c r="AH87" s="290"/>
      <c r="AI87" s="290"/>
      <c r="AJ87" s="290"/>
      <c r="AK87" s="290"/>
      <c r="AL87" s="290"/>
      <c r="AM87" s="290"/>
      <c r="AN87" s="290"/>
      <c r="AP87" s="290"/>
      <c r="AQ87" s="290"/>
      <c r="AR87" s="290"/>
      <c r="AS87" s="290"/>
      <c r="AT87" s="290"/>
      <c r="AU87" s="290"/>
      <c r="AV87" s="290"/>
      <c r="AW87" s="290"/>
      <c r="AX87" s="290"/>
      <c r="AZ87" s="290"/>
      <c r="BA87" s="290"/>
      <c r="BB87" s="290"/>
      <c r="BC87" s="290"/>
      <c r="BD87" s="290"/>
      <c r="BE87" s="290"/>
      <c r="BF87" s="290"/>
      <c r="BG87" s="290"/>
      <c r="BH87" s="290"/>
      <c r="BJ87" s="290"/>
      <c r="BK87" s="290"/>
      <c r="BL87" s="290"/>
      <c r="BM87" s="290"/>
      <c r="BN87" s="290"/>
      <c r="BO87" s="290"/>
      <c r="BP87" s="290"/>
      <c r="BQ87" s="290"/>
      <c r="BR87" s="290"/>
      <c r="BT87" s="290"/>
      <c r="BU87" s="290"/>
      <c r="BV87" s="290"/>
      <c r="BW87" s="290"/>
      <c r="BX87" s="290"/>
      <c r="BY87" s="290"/>
      <c r="BZ87" s="290"/>
      <c r="CA87" s="290"/>
      <c r="CB87" s="290"/>
      <c r="CD87" s="290"/>
      <c r="CE87" s="290"/>
      <c r="CF87" s="290"/>
      <c r="CG87" s="290"/>
      <c r="CH87" s="290"/>
      <c r="CI87" s="290"/>
      <c r="CJ87" s="290"/>
      <c r="CK87" s="290"/>
      <c r="CL87" s="290"/>
      <c r="CN87" s="290"/>
      <c r="CO87" s="290"/>
      <c r="CP87" s="290"/>
      <c r="CQ87" s="290"/>
      <c r="CR87" s="290"/>
      <c r="CS87" s="290"/>
      <c r="CT87" s="290"/>
      <c r="CU87" s="290"/>
      <c r="CV87" s="290"/>
    </row>
  </sheetData>
  <sheetProtection algorithmName="SHA-512" hashValue="ge5Z7/vmsVhU5QBvVFYggTf7ZqX7RX2wDGGfayPGd9p+/Tfwcs7YRo0R4qokdnI2z7NKslz/okgeGFnITNh+2w==" saltValue="JFvbiV9dm3J6Yz5yAKv2lA==" spinCount="100000" sheet="1" objects="1" scenarios="1"/>
  <dataValidations count="12">
    <dataValidation type="textLength" operator="lessThanOrEqual" allowBlank="1" showInputMessage="1" showErrorMessage="1" sqref="BU15 C15 CE15 M15 W15 AG15 AQ15 BA15 BK15 CO15" xr:uid="{1E5CCB84-EC21-0547-86E9-03C98CDA9546}">
      <formula1>300</formula1>
    </dataValidation>
    <dataValidation type="decimal" operator="greaterThanOrEqual" allowBlank="1" showInputMessage="1" showErrorMessage="1" sqref="AQ9 AQ12 CE9 BU9 BU12 BK9 BA9 BK12 BA12 CE12 C9 C12 CJ20:CK48 CT20:CU48 M9 M12 W9 W12 AG9 AG12 H20:I48 R20:S48 AB20:AC48 AL20:AM48 AV20:AW48 BF20:BG48 BP20:BQ48 BZ20:CA48 CO9 CO12" xr:uid="{D9A8E882-074B-0341-8790-B16EFDD60C7F}">
      <formula1>0</formula1>
    </dataValidation>
    <dataValidation type="list" allowBlank="1" showInputMessage="1" showErrorMessage="1" sqref="C20:C48 CE20:CE48 BU20:BU48 BK20:BK48 BA20:BA48 AQ20:AQ48 AG20:AG48 W20:W48 M20:M48 CO20:CO48" xr:uid="{E7A34858-0090-4ECD-B7E2-62AD25BB90E8}">
      <formula1>Tema</formula1>
    </dataValidation>
    <dataValidation type="list" allowBlank="1" showInputMessage="1" showErrorMessage="1" sqref="N20:N48 CP20:CP48 D20:D48 CF20:CF48 BV20:BV48 BL20:BL48 BB20:BB48 AR20:AR48 AH20:AH48 X20:X48" xr:uid="{08233712-15E3-8C4B-8928-1877096AD668}">
      <formula1>INDIRECT(SUBSTITUTE(C20,"","_"))</formula1>
    </dataValidation>
    <dataValidation type="list" allowBlank="1" showInputMessage="1" showErrorMessage="1" sqref="P20:P48 CR20:CR48 F20:F48 CH20:CH48 BX20:BX48 BN20:BN48 BD20:BD48 AT20:AT48 AJ20:AJ48 Z20:Z48" xr:uid="{81EBAF2F-BE9A-BE46-8558-FF3AAEB7E7A2}">
      <formula1>INDIRECT(SUBSTITUTE(E20," ","_"))</formula1>
    </dataValidation>
    <dataValidation allowBlank="1" showInputMessage="1" showErrorMessage="1" prompt="População doméstica e estabelecimentos abrangidos pela campanha." sqref="B9 L9 V9 AF9 AP9 AZ9 BJ9 BT9 CD9 CN9" xr:uid="{36352EE6-EC87-A542-B3A6-7AE3EE2E3B64}"/>
    <dataValidation allowBlank="1" showInputMessage="1" showErrorMessage="1" prompt="Selecione a fração de resíduos alvo de  mobilização da população pela presente campanha." sqref="B19 L19 V19 AF19 AP19 AZ19 BJ19 BT19 CD19 CN19" xr:uid="{EE42B1AF-7292-D746-9FFD-6B6C1144450C}"/>
    <dataValidation allowBlank="1" showInputMessage="1" showErrorMessage="1" prompt="Selecione o tema da gestão de resíduos alvo de  mobilização da população pela presente campanha." sqref="C19 M19 W19 AG19 AQ19 BA19 BK19 BU19 CE19 CO19" xr:uid="{9D438A13-B988-0846-87FA-CDCBFF5B024D}"/>
    <dataValidation allowBlank="1" showInputMessage="1" showErrorMessage="1" prompt="Selecionar os canais de intervenção junto da população utilizados nesta campanha." sqref="E19 O19 Y19 AI19 AS19 BC19 BM19 BW19 CG19 CQ19" xr:uid="{EE249389-153E-0D4B-B9BE-7B69BDE8D64F}"/>
    <dataValidation allowBlank="1" showInputMessage="1" showErrorMessage="1" prompt="Instrumentos utilizados pela campanha para cada canal de intervenção._x000a_Tema da Reciclagem - baldes de cozinha para biorresíduos, kits de separação multimaterial_x000a_Tema da Prevenção - garrafas reutilizavéis, caixas de refeições, outros" sqref="F19 P19 Z19 AJ19 AT19 BD19 BN19 BX19 CH19 CR19" xr:uid="{B72D4E23-7799-C248-A4F2-7610B86A7599}"/>
    <dataValidation allowBlank="1" showInputMessage="1" showErrorMessage="1" prompt="No caso de instituições, empresas  e escolas, considera-se como população abrangida o nº destes estabelecimentos._x000a_" sqref="H19 R19 AB19 AL19 AV19 BF19 BP19 BZ19 CJ19 CT19" xr:uid="{A267191E-02AA-D049-B187-DDAC52B13CFD}"/>
    <dataValidation allowBlank="1" showInputMessage="1" showErrorMessage="1" prompt="Materiais de informação, nomeadamemte cartas/folhetos/guia, cartazes/mupis/ outdoors e brindes, distribuidos no ano dos dados reportados._x000a_" sqref="I19 S19 AC19 AM19 AW19 BG19 BQ19 CA19 CK19 CU19" xr:uid="{7D392DAA-CBE7-044C-860E-EDDC6F2A8E36}"/>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A0E74A64-D0F5-4095-833E-CA939DB06A47}">
          <x14:formula1>
            <xm:f>Auxiliar!$BB$24:$BB$29</xm:f>
          </x14:formula1>
          <xm:sqref>B20:B48 CD20:CD48 BT20:BT48 BJ20:BJ48 AZ20:AZ48 AP20:AP48 AF20:AF48 V20:V48 L20:L48 CN20:CN48</xm:sqref>
        </x14:dataValidation>
        <x14:dataValidation type="list" allowBlank="1" showInputMessage="1" showErrorMessage="1" xr:uid="{E989754B-FD4A-4DCC-8CAF-A03D716DF4FB}">
          <x14:formula1>
            <xm:f>Auxiliar!$BG$24:$BG$27</xm:f>
          </x14:formula1>
          <xm:sqref>E20:E48 CG20:CG48 BW20:BW48 BM20:BM48 BC20:BC48 AS20:AS48 AI20:AI48 Y20:Y48 O20:O48 CQ20:CQ48</xm:sqref>
        </x14:dataValidation>
        <x14:dataValidation type="list" allowBlank="1" showInputMessage="1" showErrorMessage="1" xr:uid="{094C3A4A-735A-45A7-85FB-2DCFDECAC87F}">
          <x14:formula1>
            <xm:f>Auxiliar!$BK$24:$BK$29</xm:f>
          </x14:formula1>
          <xm:sqref>G20:G48 CI20:CI48 BY20:BY48 BO20:BO48 BE20:BE48 AU20:AU48 AK20:AK48 AA20:AA48 Q20:Q48 CS20:CS48</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9EB48-89B1-4240-9C4F-EEB1600FD522}">
  <dimension ref="A1:S601"/>
  <sheetViews>
    <sheetView zoomScaleNormal="100" workbookViewId="0"/>
  </sheetViews>
  <sheetFormatPr baseColWidth="10" defaultColWidth="20.5" defaultRowHeight="14"/>
  <cols>
    <col min="16" max="16" width="22" bestFit="1" customWidth="1"/>
  </cols>
  <sheetData>
    <row r="1" spans="1:19" ht="50.25" customHeight="1">
      <c r="A1" s="103" t="s">
        <v>1604</v>
      </c>
      <c r="B1" s="103" t="s">
        <v>45</v>
      </c>
      <c r="C1" s="103" t="s">
        <v>1702</v>
      </c>
      <c r="D1" s="103" t="s">
        <v>1703</v>
      </c>
      <c r="E1" s="103" t="s">
        <v>55</v>
      </c>
      <c r="F1" s="103" t="s">
        <v>182</v>
      </c>
      <c r="G1" s="103" t="s">
        <v>56</v>
      </c>
      <c r="H1" s="103" t="s">
        <v>1550</v>
      </c>
      <c r="I1" s="103" t="s">
        <v>1601</v>
      </c>
      <c r="J1" s="103" t="s">
        <v>1569</v>
      </c>
      <c r="K1" s="103" t="s">
        <v>130</v>
      </c>
      <c r="L1" s="103" t="s">
        <v>131</v>
      </c>
      <c r="M1" s="103" t="s">
        <v>137</v>
      </c>
      <c r="N1" s="103" t="s">
        <v>138</v>
      </c>
      <c r="O1" s="103" t="s">
        <v>139</v>
      </c>
      <c r="P1" s="103" t="s">
        <v>1646</v>
      </c>
      <c r="Q1" s="103" t="s">
        <v>1647</v>
      </c>
      <c r="R1" s="140" t="s">
        <v>1607</v>
      </c>
      <c r="S1" s="140" t="s">
        <v>68</v>
      </c>
    </row>
    <row r="2" spans="1:19">
      <c r="A2" s="24" t="str">
        <f>IF(I2="","",IF(OR('Identificação da EG'!$B$7=0,'Identificação da EG'!$B$7=""),"",Capa!$C$10))</f>
        <v/>
      </c>
      <c r="B2" s="24" t="str">
        <f>IF(I2="","",IF(OR('Identificação da EG'!$B$7=0,'Identificação da EG'!$B$7=""),"",'Identificação da EG'!$B$7))</f>
        <v/>
      </c>
      <c r="C2" s="24" t="str">
        <f>IF(I2="","",IF(B2="","",VLOOKUP(B2,Auxiliar!$DK$23:$DL$45,2,0)))</f>
        <v/>
      </c>
      <c r="D2" s="24" t="str">
        <f>IF(I2="","",IF(OR('Identificação da EG'!$B$7=0,'Identificação da EG'!$B$7=""),"","Portugal"))</f>
        <v/>
      </c>
      <c r="E2" s="24" t="str">
        <f>IF(I2="","",'Identificação da EG'!$C$7)</f>
        <v/>
      </c>
      <c r="F2" s="24" t="str">
        <f>IF(I2="","",'Identificação da EG'!$E$7)</f>
        <v/>
      </c>
      <c r="G2" s="24" t="str">
        <f>IF(I2="","",B2)</f>
        <v/>
      </c>
      <c r="H2" s="24" t="str">
        <f>IF(I2="","",'Identificação da EG'!$D$7)</f>
        <v/>
      </c>
      <c r="I2" s="138" t="str">
        <f>IF(OR(J2="",'Campanhas C&amp;S'!$C$6="",'Campanhas C&amp;S'!$C$6="(Preencha o nome da campanha)"),"",'Campanhas C&amp;S'!$C$6)</f>
        <v/>
      </c>
      <c r="J2" s="138" t="str" cm="1">
        <f t="array" ref="J2:J59">IF(INDEX('Campanhas C&amp;S'!B20:B48,INT((_xlfn.SEQUENCE(ROWS('Campanhas C&amp;S'!B20:B48)*2,1,1,1)-1)/2)+1)=0,"",INDEX('Campanhas C&amp;S'!B20:B48,INT((_xlfn.SEQUENCE(ROWS('Campanhas C&amp;S'!B20:B48)*2,1,1,1)-1)/2)+1))</f>
        <v/>
      </c>
      <c r="K2" s="138" t="str" cm="1">
        <f t="array" ref="K2:K59">IF(INDEX('Campanhas C&amp;S'!C20:C48,INT((_xlfn.SEQUENCE(ROWS('Campanhas C&amp;S'!C20:C48)*2,1,1,1)-1)/2)+1)=0,"",INDEX('Campanhas C&amp;S'!C20:C48,INT((_xlfn.SEQUENCE(ROWS('Campanhas C&amp;S'!C20:C48)*2,1,1,1)-1)/2)+1))</f>
        <v/>
      </c>
      <c r="L2" s="138" t="str" cm="1">
        <f t="array" ref="L2:L59">IF(INDEX('Campanhas C&amp;S'!D20:D48,INT((_xlfn.SEQUENCE(ROWS('Campanhas C&amp;S'!D20:D48)*2,1,1,1)-1)/2)+1)=0,"",INDEX('Campanhas C&amp;S'!D20:D48,INT((_xlfn.SEQUENCE(ROWS('Campanhas C&amp;S'!D20:D48)*2,1,1,1)-1)/2)+1))</f>
        <v/>
      </c>
      <c r="M2" s="138" t="str" cm="1">
        <f t="array" ref="M2:M59">IF(INDEX('Campanhas C&amp;S'!E20:E48,INT((_xlfn.SEQUENCE(ROWS('Campanhas C&amp;S'!E20:E48)*2,1,1,1)-1)/2)+1)=0,"",INDEX('Campanhas C&amp;S'!E20:E48,INT((_xlfn.SEQUENCE(ROWS('Campanhas C&amp;S'!E20:E48)*2,1,1,1)-1)/2)+1))</f>
        <v/>
      </c>
      <c r="N2" s="138" t="str" cm="1">
        <f t="array" ref="N2:N59">IF(INDEX('Campanhas C&amp;S'!F20:F48,INT((_xlfn.SEQUENCE(ROWS('Campanhas C&amp;S'!F20:F48)*2,1,1,1)-1)/2)+1)=0,"",INDEX('Campanhas C&amp;S'!F20:F48,INT((_xlfn.SEQUENCE(ROWS('Campanhas C&amp;S'!F20:F48)*2,1,1,1)-1)/2)+1))</f>
        <v/>
      </c>
      <c r="O2" s="138" t="str" cm="1">
        <f t="array" ref="O2:O59">IF(INDEX('Campanhas C&amp;S'!G20:G48,INT((_xlfn.SEQUENCE(ROWS('Campanhas C&amp;S'!G20:G48)*2,1,1,1)-1)/2)+1)=0,"",INDEX('Campanhas C&amp;S'!G20:G48,INT((_xlfn.SEQUENCE(ROWS('Campanhas C&amp;S'!G20:G48)*2,1,1,1)-1)/2)+1))</f>
        <v/>
      </c>
      <c r="P2" s="138" t="str">
        <f>IF(J2="","","População abrangida")</f>
        <v/>
      </c>
      <c r="Q2" s="138" t="str">
        <f>IF(J2="","","nº")</f>
        <v/>
      </c>
      <c r="R2" s="138" t="str" cm="1">
        <f t="array" ref="R2">IF(ISBLANK(INDEX('Campanhas C&amp;S'!$H$20:$I$48,INT((ROWS($A$1:A1)-1)/2)+1,MOD(ROWS($A$1:A1)-1,2)+1)),"",INDEX('Campanhas C&amp;S'!$H$20:$I$48,INT((ROWS($A$1:A1)-1)/2)+1,MOD(ROWS($A$1:A1)-1,2)+1))</f>
        <v/>
      </c>
      <c r="S2" s="138" t="str">
        <f>IF(OR(J2="",'Campanhas C&amp;S'!$C$15="",'Campanhas C&amp;S'!$C$15="(máximo 300 carateres)"),"",'Campanhas C&amp;S'!$C$15)</f>
        <v/>
      </c>
    </row>
    <row r="3" spans="1:19">
      <c r="A3" s="24" t="str">
        <f>IF(I3="","",IF(OR('Identificação da EG'!$B$7=0,'Identificação da EG'!$B$7=""),"",Capa!$C$10))</f>
        <v/>
      </c>
      <c r="B3" s="24" t="str">
        <f>IF(I3="","",IF(OR('Identificação da EG'!$B$7=0,'Identificação da EG'!$B$7=""),"",'Identificação da EG'!$B$7))</f>
        <v/>
      </c>
      <c r="C3" s="24" t="str">
        <f>IF(I3="","",IF(B3="","",VLOOKUP(B3,Auxiliar!$DK$23:$DL$45,2,0)))</f>
        <v/>
      </c>
      <c r="D3" s="24" t="str">
        <f>IF(I3="","",IF(OR('Identificação da EG'!$B$7=0,'Identificação da EG'!$B$7=""),"","Portugal"))</f>
        <v/>
      </c>
      <c r="E3" s="24" t="str">
        <f>IF(I3="","",'Identificação da EG'!$C$7)</f>
        <v/>
      </c>
      <c r="F3" s="24" t="str">
        <f>IF(I3="","",'Identificação da EG'!$E$7)</f>
        <v/>
      </c>
      <c r="G3" s="24" t="str">
        <f t="shared" ref="G3:G66" si="0">IF(I3="","",B3)</f>
        <v/>
      </c>
      <c r="H3" s="24" t="str">
        <f>IF(I3="","",'Identificação da EG'!$D$7)</f>
        <v/>
      </c>
      <c r="I3" s="138" t="str">
        <f>IF(OR(J3="",'Campanhas C&amp;S'!$C$6="",'Campanhas C&amp;S'!$C$6="(Preencha o nome da campanha)"),"",'Campanhas C&amp;S'!$C$6)</f>
        <v/>
      </c>
      <c r="J3" s="138" t="str">
        <v/>
      </c>
      <c r="K3" s="138" t="str">
        <v/>
      </c>
      <c r="L3" s="138" t="str">
        <v/>
      </c>
      <c r="M3" s="138" t="str">
        <v/>
      </c>
      <c r="N3" s="138" t="str">
        <v/>
      </c>
      <c r="O3" s="138" t="str">
        <v/>
      </c>
      <c r="P3" s="138" t="str">
        <f>IF(J3="","","Materiais distribuidos")</f>
        <v/>
      </c>
      <c r="Q3" s="138" t="str">
        <f t="shared" ref="Q3:Q59" si="1">IF(J3="","","nº")</f>
        <v/>
      </c>
      <c r="R3" s="138" t="str" cm="1">
        <f t="array" ref="R3">IF(ISBLANK(INDEX('Campanhas C&amp;S'!$H$20:$I$48,INT((ROWS($A$1:A2)-1)/2)+1,MOD(ROWS($A$1:A2)-1,2)+1)),"",INDEX('Campanhas C&amp;S'!$H$20:$I$48,INT((ROWS($A$1:A2)-1)/2)+1,MOD(ROWS($A$1:A2)-1,2)+1))</f>
        <v/>
      </c>
      <c r="S3" s="138" t="str">
        <f>IF(OR(J3="",'Campanhas C&amp;S'!$C$15="",'Campanhas C&amp;S'!$C$15="(máximo 300 carateres)"),"",'Campanhas C&amp;S'!$C$15)</f>
        <v/>
      </c>
    </row>
    <row r="4" spans="1:19">
      <c r="A4" s="24" t="str">
        <f>IF(I4="","",IF(OR('Identificação da EG'!$B$7=0,'Identificação da EG'!$B$7=""),"",Capa!$C$10))</f>
        <v/>
      </c>
      <c r="B4" s="24" t="str">
        <f>IF(I4="","",IF(OR('Identificação da EG'!$B$7=0,'Identificação da EG'!$B$7=""),"",'Identificação da EG'!$B$7))</f>
        <v/>
      </c>
      <c r="C4" s="24" t="str">
        <f>IF(I4="","",IF(B4="","",VLOOKUP(B4,Auxiliar!$DK$23:$DL$45,2,0)))</f>
        <v/>
      </c>
      <c r="D4" s="24" t="str">
        <f>IF(I4="","",IF(OR('Identificação da EG'!$B$7=0,'Identificação da EG'!$B$7=""),"","Portugal"))</f>
        <v/>
      </c>
      <c r="E4" s="24" t="str">
        <f>IF(I4="","",'Identificação da EG'!$C$7)</f>
        <v/>
      </c>
      <c r="F4" s="24" t="str">
        <f>IF(I4="","",'Identificação da EG'!$E$7)</f>
        <v/>
      </c>
      <c r="G4" s="24" t="str">
        <f t="shared" si="0"/>
        <v/>
      </c>
      <c r="H4" s="24" t="str">
        <f>IF(I4="","",'Identificação da EG'!$D$7)</f>
        <v/>
      </c>
      <c r="I4" s="138" t="str">
        <f>IF(OR(J4="",'Campanhas C&amp;S'!$C$6="",'Campanhas C&amp;S'!$C$6="(Preencha o nome da campanha)"),"",'Campanhas C&amp;S'!$C$6)</f>
        <v/>
      </c>
      <c r="J4" s="138" t="str">
        <v/>
      </c>
      <c r="K4" s="138" t="str">
        <v/>
      </c>
      <c r="L4" s="138" t="str">
        <v/>
      </c>
      <c r="M4" s="138" t="str">
        <v/>
      </c>
      <c r="N4" s="138" t="str">
        <v/>
      </c>
      <c r="O4" s="138" t="str">
        <v/>
      </c>
      <c r="P4" s="138" t="str">
        <f>IF(J4="","","População abrangida")</f>
        <v/>
      </c>
      <c r="Q4" s="138" t="str">
        <f t="shared" si="1"/>
        <v/>
      </c>
      <c r="R4" s="138" t="str" cm="1">
        <f t="array" ref="R4">IF(ISBLANK(INDEX('Campanhas C&amp;S'!$H$20:$I$48,INT((ROWS($A$1:A3)-1)/2)+1,MOD(ROWS($A$1:A3)-1,2)+1)),"",INDEX('Campanhas C&amp;S'!$H$20:$I$48,INT((ROWS($A$1:A3)-1)/2)+1,MOD(ROWS($A$1:A3)-1,2)+1))</f>
        <v/>
      </c>
      <c r="S4" s="138" t="str">
        <f>IF(OR(J4="",'Campanhas C&amp;S'!$C$15="",'Campanhas C&amp;S'!$C$15="(máximo 300 carateres)"),"",'Campanhas C&amp;S'!$C$15)</f>
        <v/>
      </c>
    </row>
    <row r="5" spans="1:19">
      <c r="A5" s="24" t="str">
        <f>IF(I5="","",IF(OR('Identificação da EG'!$B$7=0,'Identificação da EG'!$B$7=""),"",Capa!$C$10))</f>
        <v/>
      </c>
      <c r="B5" s="24" t="str">
        <f>IF(I5="","",IF(OR('Identificação da EG'!$B$7=0,'Identificação da EG'!$B$7=""),"",'Identificação da EG'!$B$7))</f>
        <v/>
      </c>
      <c r="C5" s="24" t="str">
        <f>IF(I5="","",IF(B5="","",VLOOKUP(B5,Auxiliar!$DK$23:$DL$45,2,0)))</f>
        <v/>
      </c>
      <c r="D5" s="24" t="str">
        <f>IF(I5="","",IF(OR('Identificação da EG'!$B$7=0,'Identificação da EG'!$B$7=""),"","Portugal"))</f>
        <v/>
      </c>
      <c r="E5" s="24" t="str">
        <f>IF(I5="","",'Identificação da EG'!$C$7)</f>
        <v/>
      </c>
      <c r="F5" s="24" t="str">
        <f>IF(I5="","",'Identificação da EG'!$E$7)</f>
        <v/>
      </c>
      <c r="G5" s="24" t="str">
        <f t="shared" si="0"/>
        <v/>
      </c>
      <c r="H5" s="24" t="str">
        <f>IF(I5="","",'Identificação da EG'!$D$7)</f>
        <v/>
      </c>
      <c r="I5" s="138" t="str">
        <f>IF(OR(J5="",'Campanhas C&amp;S'!$C$6="",'Campanhas C&amp;S'!$C$6="(Preencha o nome da campanha)"),"",'Campanhas C&amp;S'!$C$6)</f>
        <v/>
      </c>
      <c r="J5" s="138" t="str">
        <v/>
      </c>
      <c r="K5" s="138" t="str">
        <v/>
      </c>
      <c r="L5" s="138" t="str">
        <v/>
      </c>
      <c r="M5" s="138" t="str">
        <v/>
      </c>
      <c r="N5" s="138" t="str">
        <v/>
      </c>
      <c r="O5" s="138" t="str">
        <v/>
      </c>
      <c r="P5" s="138" t="str">
        <f>IF(J5="","","Materiais distribuidos")</f>
        <v/>
      </c>
      <c r="Q5" s="138" t="str">
        <f t="shared" si="1"/>
        <v/>
      </c>
      <c r="R5" s="138" t="str" cm="1">
        <f t="array" ref="R5">IF(ISBLANK(INDEX('Campanhas C&amp;S'!$H$20:$I$48,INT((ROWS($A$1:A4)-1)/2)+1,MOD(ROWS($A$1:A4)-1,2)+1)),"",INDEX('Campanhas C&amp;S'!$H$20:$I$48,INT((ROWS($A$1:A4)-1)/2)+1,MOD(ROWS($A$1:A4)-1,2)+1))</f>
        <v/>
      </c>
      <c r="S5" s="138" t="str">
        <f>IF(OR(J5="",'Campanhas C&amp;S'!$C$15="",'Campanhas C&amp;S'!$C$15="(máximo 300 carateres)"),"",'Campanhas C&amp;S'!$C$15)</f>
        <v/>
      </c>
    </row>
    <row r="6" spans="1:19">
      <c r="A6" s="24" t="str">
        <f>IF(I6="","",IF(OR('Identificação da EG'!$B$7=0,'Identificação da EG'!$B$7=""),"",Capa!$C$10))</f>
        <v/>
      </c>
      <c r="B6" s="24" t="str">
        <f>IF(I6="","",IF(OR('Identificação da EG'!$B$7=0,'Identificação da EG'!$B$7=""),"",'Identificação da EG'!$B$7))</f>
        <v/>
      </c>
      <c r="C6" s="24" t="str">
        <f>IF(I6="","",IF(B6="","",VLOOKUP(B6,Auxiliar!$DK$23:$DL$45,2,0)))</f>
        <v/>
      </c>
      <c r="D6" s="24" t="str">
        <f>IF(I6="","",IF(OR('Identificação da EG'!$B$7=0,'Identificação da EG'!$B$7=""),"","Portugal"))</f>
        <v/>
      </c>
      <c r="E6" s="24" t="str">
        <f>IF(I6="","",'Identificação da EG'!$C$7)</f>
        <v/>
      </c>
      <c r="F6" s="24" t="str">
        <f>IF(I6="","",'Identificação da EG'!$E$7)</f>
        <v/>
      </c>
      <c r="G6" s="24" t="str">
        <f t="shared" si="0"/>
        <v/>
      </c>
      <c r="H6" s="24" t="str">
        <f>IF(I6="","",'Identificação da EG'!$D$7)</f>
        <v/>
      </c>
      <c r="I6" s="138" t="str">
        <f>IF(OR(J6="",'Campanhas C&amp;S'!$C$6="",'Campanhas C&amp;S'!$C$6="(Preencha o nome da campanha)"),"",'Campanhas C&amp;S'!$C$6)</f>
        <v/>
      </c>
      <c r="J6" s="138" t="str">
        <v/>
      </c>
      <c r="K6" s="138" t="str">
        <v/>
      </c>
      <c r="L6" s="138" t="str">
        <v/>
      </c>
      <c r="M6" s="138" t="str">
        <v/>
      </c>
      <c r="N6" s="138" t="str">
        <v/>
      </c>
      <c r="O6" s="138" t="str">
        <v/>
      </c>
      <c r="P6" s="138" t="str">
        <f>IF(J6="","","População abrangida")</f>
        <v/>
      </c>
      <c r="Q6" s="138" t="str">
        <f t="shared" si="1"/>
        <v/>
      </c>
      <c r="R6" s="138" t="str" cm="1">
        <f t="array" ref="R6">IF(ISBLANK(INDEX('Campanhas C&amp;S'!$H$20:$I$48,INT((ROWS($A$1:A5)-1)/2)+1,MOD(ROWS($A$1:A5)-1,2)+1)),"",INDEX('Campanhas C&amp;S'!$H$20:$I$48,INT((ROWS($A$1:A5)-1)/2)+1,MOD(ROWS($A$1:A5)-1,2)+1))</f>
        <v/>
      </c>
      <c r="S6" s="138" t="str">
        <f>IF(OR(J6="",'Campanhas C&amp;S'!$C$15="",'Campanhas C&amp;S'!$C$15="(máximo 300 carateres)"),"",'Campanhas C&amp;S'!$C$15)</f>
        <v/>
      </c>
    </row>
    <row r="7" spans="1:19">
      <c r="A7" s="24" t="str">
        <f>IF(I7="","",IF(OR('Identificação da EG'!$B$7=0,'Identificação da EG'!$B$7=""),"",Capa!$C$10))</f>
        <v/>
      </c>
      <c r="B7" s="24" t="str">
        <f>IF(I7="","",IF(OR('Identificação da EG'!$B$7=0,'Identificação da EG'!$B$7=""),"",'Identificação da EG'!$B$7))</f>
        <v/>
      </c>
      <c r="C7" s="24" t="str">
        <f>IF(I7="","",IF(B7="","",VLOOKUP(B7,Auxiliar!$DK$23:$DL$45,2,0)))</f>
        <v/>
      </c>
      <c r="D7" s="24" t="str">
        <f>IF(I7="","",IF(OR('Identificação da EG'!$B$7=0,'Identificação da EG'!$B$7=""),"","Portugal"))</f>
        <v/>
      </c>
      <c r="E7" s="24" t="str">
        <f>IF(I7="","",'Identificação da EG'!$C$7)</f>
        <v/>
      </c>
      <c r="F7" s="24" t="str">
        <f>IF(I7="","",'Identificação da EG'!$E$7)</f>
        <v/>
      </c>
      <c r="G7" s="24" t="str">
        <f t="shared" si="0"/>
        <v/>
      </c>
      <c r="H7" s="24" t="str">
        <f>IF(I7="","",'Identificação da EG'!$D$7)</f>
        <v/>
      </c>
      <c r="I7" s="138" t="str">
        <f>IF(OR(J7="",'Campanhas C&amp;S'!$C$6="",'Campanhas C&amp;S'!$C$6="(Preencha o nome da campanha)"),"",'Campanhas C&amp;S'!$C$6)</f>
        <v/>
      </c>
      <c r="J7" s="138" t="str">
        <v/>
      </c>
      <c r="K7" s="138" t="str">
        <v/>
      </c>
      <c r="L7" s="138" t="str">
        <v/>
      </c>
      <c r="M7" s="138" t="str">
        <v/>
      </c>
      <c r="N7" s="138" t="str">
        <v/>
      </c>
      <c r="O7" s="138" t="str">
        <v/>
      </c>
      <c r="P7" s="138" t="str">
        <f>IF(J7="","","Materiais distribuidos")</f>
        <v/>
      </c>
      <c r="Q7" s="138" t="str">
        <f t="shared" si="1"/>
        <v/>
      </c>
      <c r="R7" s="138" t="str" cm="1">
        <f t="array" ref="R7">IF(ISBLANK(INDEX('Campanhas C&amp;S'!$H$20:$I$48,INT((ROWS($A$1:A6)-1)/2)+1,MOD(ROWS($A$1:A6)-1,2)+1)),"",INDEX('Campanhas C&amp;S'!$H$20:$I$48,INT((ROWS($A$1:A6)-1)/2)+1,MOD(ROWS($A$1:A6)-1,2)+1))</f>
        <v/>
      </c>
      <c r="S7" s="138" t="str">
        <f>IF(OR(J7="",'Campanhas C&amp;S'!$C$15="",'Campanhas C&amp;S'!$C$15="(máximo 300 carateres)"),"",'Campanhas C&amp;S'!$C$15)</f>
        <v/>
      </c>
    </row>
    <row r="8" spans="1:19">
      <c r="A8" s="24" t="str">
        <f>IF(I8="","",IF(OR('Identificação da EG'!$B$7=0,'Identificação da EG'!$B$7=""),"",Capa!$C$10))</f>
        <v/>
      </c>
      <c r="B8" s="24" t="str">
        <f>IF(I8="","",IF(OR('Identificação da EG'!$B$7=0,'Identificação da EG'!$B$7=""),"",'Identificação da EG'!$B$7))</f>
        <v/>
      </c>
      <c r="C8" s="24" t="str">
        <f>IF(I8="","",IF(B8="","",VLOOKUP(B8,Auxiliar!$DK$23:$DL$45,2,0)))</f>
        <v/>
      </c>
      <c r="D8" s="24" t="str">
        <f>IF(I8="","",IF(OR('Identificação da EG'!$B$7=0,'Identificação da EG'!$B$7=""),"","Portugal"))</f>
        <v/>
      </c>
      <c r="E8" s="24" t="str">
        <f>IF(I8="","",'Identificação da EG'!$C$7)</f>
        <v/>
      </c>
      <c r="F8" s="24" t="str">
        <f>IF(I8="","",'Identificação da EG'!$E$7)</f>
        <v/>
      </c>
      <c r="G8" s="24" t="str">
        <f t="shared" si="0"/>
        <v/>
      </c>
      <c r="H8" s="24" t="str">
        <f>IF(I8="","",'Identificação da EG'!$D$7)</f>
        <v/>
      </c>
      <c r="I8" s="138" t="str">
        <f>IF(OR(J8="",'Campanhas C&amp;S'!$C$6="",'Campanhas C&amp;S'!$C$6="(Preencha o nome da campanha)"),"",'Campanhas C&amp;S'!$C$6)</f>
        <v/>
      </c>
      <c r="J8" s="138" t="str">
        <v/>
      </c>
      <c r="K8" s="138" t="str">
        <v/>
      </c>
      <c r="L8" s="138" t="str">
        <v/>
      </c>
      <c r="M8" s="138" t="str">
        <v/>
      </c>
      <c r="N8" s="138" t="str">
        <v/>
      </c>
      <c r="O8" s="138" t="str">
        <v/>
      </c>
      <c r="P8" s="138" t="str">
        <f>IF(J8="","","População abrangida")</f>
        <v/>
      </c>
      <c r="Q8" s="138" t="str">
        <f t="shared" si="1"/>
        <v/>
      </c>
      <c r="R8" s="138" t="str" cm="1">
        <f t="array" ref="R8">IF(ISBLANK(INDEX('Campanhas C&amp;S'!$H$20:$I$48,INT((ROWS($A$1:A7)-1)/2)+1,MOD(ROWS($A$1:A7)-1,2)+1)),"",INDEX('Campanhas C&amp;S'!$H$20:$I$48,INT((ROWS($A$1:A7)-1)/2)+1,MOD(ROWS($A$1:A7)-1,2)+1))</f>
        <v/>
      </c>
      <c r="S8" s="138" t="str">
        <f>IF(OR(J8="",'Campanhas C&amp;S'!$C$15="",'Campanhas C&amp;S'!$C$15="(máximo 300 carateres)"),"",'Campanhas C&amp;S'!$C$15)</f>
        <v/>
      </c>
    </row>
    <row r="9" spans="1:19">
      <c r="A9" s="24" t="str">
        <f>IF(I9="","",IF(OR('Identificação da EG'!$B$7=0,'Identificação da EG'!$B$7=""),"",Capa!$C$10))</f>
        <v/>
      </c>
      <c r="B9" s="24" t="str">
        <f>IF(I9="","",IF(OR('Identificação da EG'!$B$7=0,'Identificação da EG'!$B$7=""),"",'Identificação da EG'!$B$7))</f>
        <v/>
      </c>
      <c r="C9" s="24" t="str">
        <f>IF(I9="","",IF(B9="","",VLOOKUP(B9,Auxiliar!$DK$23:$DL$45,2,0)))</f>
        <v/>
      </c>
      <c r="D9" s="24" t="str">
        <f>IF(I9="","",IF(OR('Identificação da EG'!$B$7=0,'Identificação da EG'!$B$7=""),"","Portugal"))</f>
        <v/>
      </c>
      <c r="E9" s="24" t="str">
        <f>IF(I9="","",'Identificação da EG'!$C$7)</f>
        <v/>
      </c>
      <c r="F9" s="24" t="str">
        <f>IF(I9="","",'Identificação da EG'!$E$7)</f>
        <v/>
      </c>
      <c r="G9" s="24" t="str">
        <f t="shared" si="0"/>
        <v/>
      </c>
      <c r="H9" s="24" t="str">
        <f>IF(I9="","",'Identificação da EG'!$D$7)</f>
        <v/>
      </c>
      <c r="I9" s="138" t="str">
        <f>IF(OR(J9="",'Campanhas C&amp;S'!$C$6="",'Campanhas C&amp;S'!$C$6="(Preencha o nome da campanha)"),"",'Campanhas C&amp;S'!$C$6)</f>
        <v/>
      </c>
      <c r="J9" s="138" t="str">
        <v/>
      </c>
      <c r="K9" s="138" t="str">
        <v/>
      </c>
      <c r="L9" s="138" t="str">
        <v/>
      </c>
      <c r="M9" s="138" t="str">
        <v/>
      </c>
      <c r="N9" s="138" t="str">
        <v/>
      </c>
      <c r="O9" s="138" t="str">
        <v/>
      </c>
      <c r="P9" s="138" t="str">
        <f>IF(J9="","","Materiais distribuidos")</f>
        <v/>
      </c>
      <c r="Q9" s="138" t="str">
        <f t="shared" si="1"/>
        <v/>
      </c>
      <c r="R9" s="138" t="str" cm="1">
        <f t="array" ref="R9">IF(ISBLANK(INDEX('Campanhas C&amp;S'!$H$20:$I$48,INT((ROWS($A$1:A8)-1)/2)+1,MOD(ROWS($A$1:A8)-1,2)+1)),"",INDEX('Campanhas C&amp;S'!$H$20:$I$48,INT((ROWS($A$1:A8)-1)/2)+1,MOD(ROWS($A$1:A8)-1,2)+1))</f>
        <v/>
      </c>
      <c r="S9" s="138" t="str">
        <f>IF(OR(J9="",'Campanhas C&amp;S'!$C$15="",'Campanhas C&amp;S'!$C$15="(máximo 300 carateres)"),"",'Campanhas C&amp;S'!$C$15)</f>
        <v/>
      </c>
    </row>
    <row r="10" spans="1:19">
      <c r="A10" s="24" t="str">
        <f>IF(I10="","",IF(OR('Identificação da EG'!$B$7=0,'Identificação da EG'!$B$7=""),"",Capa!$C$10))</f>
        <v/>
      </c>
      <c r="B10" s="24" t="str">
        <f>IF(I10="","",IF(OR('Identificação da EG'!$B$7=0,'Identificação da EG'!$B$7=""),"",'Identificação da EG'!$B$7))</f>
        <v/>
      </c>
      <c r="C10" s="24" t="str">
        <f>IF(I10="","",IF(B10="","",VLOOKUP(B10,Auxiliar!$DK$23:$DL$45,2,0)))</f>
        <v/>
      </c>
      <c r="D10" s="24" t="str">
        <f>IF(I10="","",IF(OR('Identificação da EG'!$B$7=0,'Identificação da EG'!$B$7=""),"","Portugal"))</f>
        <v/>
      </c>
      <c r="E10" s="24" t="str">
        <f>IF(I10="","",'Identificação da EG'!$C$7)</f>
        <v/>
      </c>
      <c r="F10" s="24" t="str">
        <f>IF(I10="","",'Identificação da EG'!$E$7)</f>
        <v/>
      </c>
      <c r="G10" s="24" t="str">
        <f t="shared" si="0"/>
        <v/>
      </c>
      <c r="H10" s="24" t="str">
        <f>IF(I10="","",'Identificação da EG'!$D$7)</f>
        <v/>
      </c>
      <c r="I10" s="138" t="str">
        <f>IF(OR(J10="",'Campanhas C&amp;S'!$C$6="",'Campanhas C&amp;S'!$C$6="(Preencha o nome da campanha)"),"",'Campanhas C&amp;S'!$C$6)</f>
        <v/>
      </c>
      <c r="J10" s="138" t="str">
        <v/>
      </c>
      <c r="K10" s="138" t="str">
        <v/>
      </c>
      <c r="L10" s="138" t="str">
        <v/>
      </c>
      <c r="M10" s="138" t="str">
        <v/>
      </c>
      <c r="N10" s="138" t="str">
        <v/>
      </c>
      <c r="O10" s="138" t="str">
        <v/>
      </c>
      <c r="P10" s="138" t="str">
        <f>IF(J10="","","População abrangida")</f>
        <v/>
      </c>
      <c r="Q10" s="138" t="str">
        <f t="shared" si="1"/>
        <v/>
      </c>
      <c r="R10" s="138" t="str" cm="1">
        <f t="array" ref="R10">IF(ISBLANK(INDEX('Campanhas C&amp;S'!$H$20:$I$48,INT((ROWS($A$1:A9)-1)/2)+1,MOD(ROWS($A$1:A9)-1,2)+1)),"",INDEX('Campanhas C&amp;S'!$H$20:$I$48,INT((ROWS($A$1:A9)-1)/2)+1,MOD(ROWS($A$1:A9)-1,2)+1))</f>
        <v/>
      </c>
      <c r="S10" s="138" t="str">
        <f>IF(OR(J10="",'Campanhas C&amp;S'!$C$15="",'Campanhas C&amp;S'!$C$15="(máximo 300 carateres)"),"",'Campanhas C&amp;S'!$C$15)</f>
        <v/>
      </c>
    </row>
    <row r="11" spans="1:19">
      <c r="A11" s="24" t="str">
        <f>IF(I11="","",IF(OR('Identificação da EG'!$B$7=0,'Identificação da EG'!$B$7=""),"",Capa!$C$10))</f>
        <v/>
      </c>
      <c r="B11" s="24" t="str">
        <f>IF(I11="","",IF(OR('Identificação da EG'!$B$7=0,'Identificação da EG'!$B$7=""),"",'Identificação da EG'!$B$7))</f>
        <v/>
      </c>
      <c r="C11" s="24" t="str">
        <f>IF(I11="","",IF(B11="","",VLOOKUP(B11,Auxiliar!$DK$23:$DL$45,2,0)))</f>
        <v/>
      </c>
      <c r="D11" s="24" t="str">
        <f>IF(I11="","",IF(OR('Identificação da EG'!$B$7=0,'Identificação da EG'!$B$7=""),"","Portugal"))</f>
        <v/>
      </c>
      <c r="E11" s="24" t="str">
        <f>IF(I11="","",'Identificação da EG'!$C$7)</f>
        <v/>
      </c>
      <c r="F11" s="24" t="str">
        <f>IF(I11="","",'Identificação da EG'!$E$7)</f>
        <v/>
      </c>
      <c r="G11" s="24" t="str">
        <f t="shared" si="0"/>
        <v/>
      </c>
      <c r="H11" s="24" t="str">
        <f>IF(I11="","",'Identificação da EG'!$D$7)</f>
        <v/>
      </c>
      <c r="I11" s="138" t="str">
        <f>IF(OR(J11="",'Campanhas C&amp;S'!$C$6="",'Campanhas C&amp;S'!$C$6="(Preencha o nome da campanha)"),"",'Campanhas C&amp;S'!$C$6)</f>
        <v/>
      </c>
      <c r="J11" s="138" t="str">
        <v/>
      </c>
      <c r="K11" s="138" t="str">
        <v/>
      </c>
      <c r="L11" s="138" t="str">
        <v/>
      </c>
      <c r="M11" s="138" t="str">
        <v/>
      </c>
      <c r="N11" s="138" t="str">
        <v/>
      </c>
      <c r="O11" s="138" t="str">
        <v/>
      </c>
      <c r="P11" s="138" t="str">
        <f>IF(J11="","","Materiais distribuidos")</f>
        <v/>
      </c>
      <c r="Q11" s="138" t="str">
        <f t="shared" si="1"/>
        <v/>
      </c>
      <c r="R11" s="138" t="str" cm="1">
        <f t="array" ref="R11">IF(ISBLANK(INDEX('Campanhas C&amp;S'!$H$20:$I$48,INT((ROWS($A$1:A10)-1)/2)+1,MOD(ROWS($A$1:A10)-1,2)+1)),"",INDEX('Campanhas C&amp;S'!$H$20:$I$48,INT((ROWS($A$1:A10)-1)/2)+1,MOD(ROWS($A$1:A10)-1,2)+1))</f>
        <v/>
      </c>
      <c r="S11" s="138" t="str">
        <f>IF(OR(J11="",'Campanhas C&amp;S'!$C$15="",'Campanhas C&amp;S'!$C$15="(máximo 300 carateres)"),"",'Campanhas C&amp;S'!$C$15)</f>
        <v/>
      </c>
    </row>
    <row r="12" spans="1:19">
      <c r="A12" s="24" t="str">
        <f>IF(I12="","",IF(OR('Identificação da EG'!$B$7=0,'Identificação da EG'!$B$7=""),"",Capa!$C$10))</f>
        <v/>
      </c>
      <c r="B12" s="24" t="str">
        <f>IF(I12="","",IF(OR('Identificação da EG'!$B$7=0,'Identificação da EG'!$B$7=""),"",'Identificação da EG'!$B$7))</f>
        <v/>
      </c>
      <c r="C12" s="24" t="str">
        <f>IF(I12="","",IF(B12="","",VLOOKUP(B12,Auxiliar!$DK$23:$DL$45,2,0)))</f>
        <v/>
      </c>
      <c r="D12" s="24" t="str">
        <f>IF(I12="","",IF(OR('Identificação da EG'!$B$7=0,'Identificação da EG'!$B$7=""),"","Portugal"))</f>
        <v/>
      </c>
      <c r="E12" s="24" t="str">
        <f>IF(I12="","",'Identificação da EG'!$C$7)</f>
        <v/>
      </c>
      <c r="F12" s="24" t="str">
        <f>IF(I12="","",'Identificação da EG'!$E$7)</f>
        <v/>
      </c>
      <c r="G12" s="24" t="str">
        <f t="shared" si="0"/>
        <v/>
      </c>
      <c r="H12" s="24" t="str">
        <f>IF(I12="","",'Identificação da EG'!$D$7)</f>
        <v/>
      </c>
      <c r="I12" s="138" t="str">
        <f>IF(OR(J12="",'Campanhas C&amp;S'!$C$6="",'Campanhas C&amp;S'!$C$6="(Preencha o nome da campanha)"),"",'Campanhas C&amp;S'!$C$6)</f>
        <v/>
      </c>
      <c r="J12" s="138" t="str">
        <v/>
      </c>
      <c r="K12" s="138" t="str">
        <v/>
      </c>
      <c r="L12" s="138" t="str">
        <v/>
      </c>
      <c r="M12" s="138" t="str">
        <v/>
      </c>
      <c r="N12" s="138" t="str">
        <v/>
      </c>
      <c r="O12" s="138" t="str">
        <v/>
      </c>
      <c r="P12" s="138" t="str">
        <f>IF(J12="","","População abrangida")</f>
        <v/>
      </c>
      <c r="Q12" s="138" t="str">
        <f t="shared" si="1"/>
        <v/>
      </c>
      <c r="R12" s="138" t="str" cm="1">
        <f t="array" ref="R12">IF(ISBLANK(INDEX('Campanhas C&amp;S'!$H$20:$I$48,INT((ROWS($A$1:A11)-1)/2)+1,MOD(ROWS($A$1:A11)-1,2)+1)),"",INDEX('Campanhas C&amp;S'!$H$20:$I$48,INT((ROWS($A$1:A11)-1)/2)+1,MOD(ROWS($A$1:A11)-1,2)+1))</f>
        <v/>
      </c>
      <c r="S12" s="138" t="str">
        <f>IF(OR(J12="",'Campanhas C&amp;S'!$C$15="",'Campanhas C&amp;S'!$C$15="(máximo 300 carateres)"),"",'Campanhas C&amp;S'!$C$15)</f>
        <v/>
      </c>
    </row>
    <row r="13" spans="1:19">
      <c r="A13" s="24" t="str">
        <f>IF(I13="","",IF(OR('Identificação da EG'!$B$7=0,'Identificação da EG'!$B$7=""),"",Capa!$C$10))</f>
        <v/>
      </c>
      <c r="B13" s="24" t="str">
        <f>IF(I13="","",IF(OR('Identificação da EG'!$B$7=0,'Identificação da EG'!$B$7=""),"",'Identificação da EG'!$B$7))</f>
        <v/>
      </c>
      <c r="C13" s="24" t="str">
        <f>IF(I13="","",IF(B13="","",VLOOKUP(B13,Auxiliar!$DK$23:$DL$45,2,0)))</f>
        <v/>
      </c>
      <c r="D13" s="24" t="str">
        <f>IF(I13="","",IF(OR('Identificação da EG'!$B$7=0,'Identificação da EG'!$B$7=""),"","Portugal"))</f>
        <v/>
      </c>
      <c r="E13" s="24" t="str">
        <f>IF(I13="","",'Identificação da EG'!$C$7)</f>
        <v/>
      </c>
      <c r="F13" s="24" t="str">
        <f>IF(I13="","",'Identificação da EG'!$E$7)</f>
        <v/>
      </c>
      <c r="G13" s="24" t="str">
        <f t="shared" si="0"/>
        <v/>
      </c>
      <c r="H13" s="24" t="str">
        <f>IF(I13="","",'Identificação da EG'!$D$7)</f>
        <v/>
      </c>
      <c r="I13" s="138" t="str">
        <f>IF(OR(J13="",'Campanhas C&amp;S'!$C$6="",'Campanhas C&amp;S'!$C$6="(Preencha o nome da campanha)"),"",'Campanhas C&amp;S'!$C$6)</f>
        <v/>
      </c>
      <c r="J13" s="138" t="str">
        <v/>
      </c>
      <c r="K13" s="138" t="str">
        <v/>
      </c>
      <c r="L13" s="138" t="str">
        <v/>
      </c>
      <c r="M13" s="138" t="str">
        <v/>
      </c>
      <c r="N13" s="138" t="str">
        <v/>
      </c>
      <c r="O13" s="138" t="str">
        <v/>
      </c>
      <c r="P13" s="138" t="str">
        <f>IF(J13="","","Materiais distribuidos")</f>
        <v/>
      </c>
      <c r="Q13" s="138" t="str">
        <f t="shared" si="1"/>
        <v/>
      </c>
      <c r="R13" s="138" t="str" cm="1">
        <f t="array" ref="R13">IF(ISBLANK(INDEX('Campanhas C&amp;S'!$H$20:$I$48,INT((ROWS($A$1:A12)-1)/2)+1,MOD(ROWS($A$1:A12)-1,2)+1)),"",INDEX('Campanhas C&amp;S'!$H$20:$I$48,INT((ROWS($A$1:A12)-1)/2)+1,MOD(ROWS($A$1:A12)-1,2)+1))</f>
        <v/>
      </c>
      <c r="S13" s="138" t="str">
        <f>IF(OR(J13="",'Campanhas C&amp;S'!$C$15="",'Campanhas C&amp;S'!$C$15="(máximo 300 carateres)"),"",'Campanhas C&amp;S'!$C$15)</f>
        <v/>
      </c>
    </row>
    <row r="14" spans="1:19">
      <c r="A14" s="24" t="str">
        <f>IF(I14="","",IF(OR('Identificação da EG'!$B$7=0,'Identificação da EG'!$B$7=""),"",Capa!$C$10))</f>
        <v/>
      </c>
      <c r="B14" s="24" t="str">
        <f>IF(I14="","",IF(OR('Identificação da EG'!$B$7=0,'Identificação da EG'!$B$7=""),"",'Identificação da EG'!$B$7))</f>
        <v/>
      </c>
      <c r="C14" s="24" t="str">
        <f>IF(I14="","",IF(B14="","",VLOOKUP(B14,Auxiliar!$DK$23:$DL$45,2,0)))</f>
        <v/>
      </c>
      <c r="D14" s="24" t="str">
        <f>IF(I14="","",IF(OR('Identificação da EG'!$B$7=0,'Identificação da EG'!$B$7=""),"","Portugal"))</f>
        <v/>
      </c>
      <c r="E14" s="24" t="str">
        <f>IF(I14="","",'Identificação da EG'!$C$7)</f>
        <v/>
      </c>
      <c r="F14" s="24" t="str">
        <f>IF(I14="","",'Identificação da EG'!$E$7)</f>
        <v/>
      </c>
      <c r="G14" s="24" t="str">
        <f t="shared" si="0"/>
        <v/>
      </c>
      <c r="H14" s="24" t="str">
        <f>IF(I14="","",'Identificação da EG'!$D$7)</f>
        <v/>
      </c>
      <c r="I14" s="138" t="str">
        <f>IF(OR(J14="",'Campanhas C&amp;S'!$C$6="",'Campanhas C&amp;S'!$C$6="(Preencha o nome da campanha)"),"",'Campanhas C&amp;S'!$C$6)</f>
        <v/>
      </c>
      <c r="J14" s="138" t="str">
        <v/>
      </c>
      <c r="K14" s="138" t="str">
        <v/>
      </c>
      <c r="L14" s="138" t="str">
        <v/>
      </c>
      <c r="M14" s="138" t="str">
        <v/>
      </c>
      <c r="N14" s="138" t="str">
        <v/>
      </c>
      <c r="O14" s="138" t="str">
        <v/>
      </c>
      <c r="P14" s="138" t="str">
        <f>IF(J14="","","População abrangida")</f>
        <v/>
      </c>
      <c r="Q14" s="138" t="str">
        <f t="shared" si="1"/>
        <v/>
      </c>
      <c r="R14" s="138" t="str" cm="1">
        <f t="array" ref="R14">IF(ISBLANK(INDEX('Campanhas C&amp;S'!$H$20:$I$48,INT((ROWS($A$1:A13)-1)/2)+1,MOD(ROWS($A$1:A13)-1,2)+1)),"",INDEX('Campanhas C&amp;S'!$H$20:$I$48,INT((ROWS($A$1:A13)-1)/2)+1,MOD(ROWS($A$1:A13)-1,2)+1))</f>
        <v/>
      </c>
      <c r="S14" s="138" t="str">
        <f>IF(OR(J14="",'Campanhas C&amp;S'!$C$15="",'Campanhas C&amp;S'!$C$15="(máximo 300 carateres)"),"",'Campanhas C&amp;S'!$C$15)</f>
        <v/>
      </c>
    </row>
    <row r="15" spans="1:19">
      <c r="A15" s="24" t="str">
        <f>IF(I15="","",IF(OR('Identificação da EG'!$B$7=0,'Identificação da EG'!$B$7=""),"",Capa!$C$10))</f>
        <v/>
      </c>
      <c r="B15" s="24" t="str">
        <f>IF(I15="","",IF(OR('Identificação da EG'!$B$7=0,'Identificação da EG'!$B$7=""),"",'Identificação da EG'!$B$7))</f>
        <v/>
      </c>
      <c r="C15" s="24" t="str">
        <f>IF(I15="","",IF(B15="","",VLOOKUP(B15,Auxiliar!$DK$23:$DL$45,2,0)))</f>
        <v/>
      </c>
      <c r="D15" s="24" t="str">
        <f>IF(I15="","",IF(OR('Identificação da EG'!$B$7=0,'Identificação da EG'!$B$7=""),"","Portugal"))</f>
        <v/>
      </c>
      <c r="E15" s="24" t="str">
        <f>IF(I15="","",'Identificação da EG'!$C$7)</f>
        <v/>
      </c>
      <c r="F15" s="24" t="str">
        <f>IF(I15="","",'Identificação da EG'!$E$7)</f>
        <v/>
      </c>
      <c r="G15" s="24" t="str">
        <f t="shared" si="0"/>
        <v/>
      </c>
      <c r="H15" s="24" t="str">
        <f>IF(I15="","",'Identificação da EG'!$D$7)</f>
        <v/>
      </c>
      <c r="I15" s="138" t="str">
        <f>IF(OR(J15="",'Campanhas C&amp;S'!$C$6="",'Campanhas C&amp;S'!$C$6="(Preencha o nome da campanha)"),"",'Campanhas C&amp;S'!$C$6)</f>
        <v/>
      </c>
      <c r="J15" s="138" t="str">
        <v/>
      </c>
      <c r="K15" s="138" t="str">
        <v/>
      </c>
      <c r="L15" s="138" t="str">
        <v/>
      </c>
      <c r="M15" s="138" t="str">
        <v/>
      </c>
      <c r="N15" s="138" t="str">
        <v/>
      </c>
      <c r="O15" s="138" t="str">
        <v/>
      </c>
      <c r="P15" s="138" t="str">
        <f>IF(J15="","","Materiais distribuidos")</f>
        <v/>
      </c>
      <c r="Q15" s="138" t="str">
        <f t="shared" si="1"/>
        <v/>
      </c>
      <c r="R15" s="138" t="str" cm="1">
        <f t="array" ref="R15">IF(ISBLANK(INDEX('Campanhas C&amp;S'!$H$20:$I$48,INT((ROWS($A$1:A14)-1)/2)+1,MOD(ROWS($A$1:A14)-1,2)+1)),"",INDEX('Campanhas C&amp;S'!$H$20:$I$48,INT((ROWS($A$1:A14)-1)/2)+1,MOD(ROWS($A$1:A14)-1,2)+1))</f>
        <v/>
      </c>
      <c r="S15" s="138" t="str">
        <f>IF(OR(J15="",'Campanhas C&amp;S'!$C$15="",'Campanhas C&amp;S'!$C$15="(máximo 300 carateres)"),"",'Campanhas C&amp;S'!$C$15)</f>
        <v/>
      </c>
    </row>
    <row r="16" spans="1:19">
      <c r="A16" s="24" t="str">
        <f>IF(I16="","",IF(OR('Identificação da EG'!$B$7=0,'Identificação da EG'!$B$7=""),"",Capa!$C$10))</f>
        <v/>
      </c>
      <c r="B16" s="24" t="str">
        <f>IF(I16="","",IF(OR('Identificação da EG'!$B$7=0,'Identificação da EG'!$B$7=""),"",'Identificação da EG'!$B$7))</f>
        <v/>
      </c>
      <c r="C16" s="24" t="str">
        <f>IF(I16="","",IF(B16="","",VLOOKUP(B16,Auxiliar!$DK$23:$DL$45,2,0)))</f>
        <v/>
      </c>
      <c r="D16" s="24" t="str">
        <f>IF(I16="","",IF(OR('Identificação da EG'!$B$7=0,'Identificação da EG'!$B$7=""),"","Portugal"))</f>
        <v/>
      </c>
      <c r="E16" s="24" t="str">
        <f>IF(I16="","",'Identificação da EG'!$C$7)</f>
        <v/>
      </c>
      <c r="F16" s="24" t="str">
        <f>IF(I16="","",'Identificação da EG'!$E$7)</f>
        <v/>
      </c>
      <c r="G16" s="24" t="str">
        <f t="shared" si="0"/>
        <v/>
      </c>
      <c r="H16" s="24" t="str">
        <f>IF(I16="","",'Identificação da EG'!$D$7)</f>
        <v/>
      </c>
      <c r="I16" s="138" t="str">
        <f>IF(OR(J16="",'Campanhas C&amp;S'!$C$6="",'Campanhas C&amp;S'!$C$6="(Preencha o nome da campanha)"),"",'Campanhas C&amp;S'!$C$6)</f>
        <v/>
      </c>
      <c r="J16" s="138" t="str">
        <v/>
      </c>
      <c r="K16" s="138" t="str">
        <v/>
      </c>
      <c r="L16" s="138" t="str">
        <v/>
      </c>
      <c r="M16" s="138" t="str">
        <v/>
      </c>
      <c r="N16" s="138" t="str">
        <v/>
      </c>
      <c r="O16" s="138" t="str">
        <v/>
      </c>
      <c r="P16" s="138" t="str">
        <f>IF(J16="","","População abrangida")</f>
        <v/>
      </c>
      <c r="Q16" s="138" t="str">
        <f t="shared" si="1"/>
        <v/>
      </c>
      <c r="R16" s="138" t="str" cm="1">
        <f t="array" ref="R16">IF(ISBLANK(INDEX('Campanhas C&amp;S'!$H$20:$I$48,INT((ROWS($A$1:A15)-1)/2)+1,MOD(ROWS($A$1:A15)-1,2)+1)),"",INDEX('Campanhas C&amp;S'!$H$20:$I$48,INT((ROWS($A$1:A15)-1)/2)+1,MOD(ROWS($A$1:A15)-1,2)+1))</f>
        <v/>
      </c>
      <c r="S16" s="138" t="str">
        <f>IF(OR(J16="",'Campanhas C&amp;S'!$C$15="",'Campanhas C&amp;S'!$C$15="(máximo 300 carateres)"),"",'Campanhas C&amp;S'!$C$15)</f>
        <v/>
      </c>
    </row>
    <row r="17" spans="1:19">
      <c r="A17" s="24" t="str">
        <f>IF(I17="","",IF(OR('Identificação da EG'!$B$7=0,'Identificação da EG'!$B$7=""),"",Capa!$C$10))</f>
        <v/>
      </c>
      <c r="B17" s="24" t="str">
        <f>IF(I17="","",IF(OR('Identificação da EG'!$B$7=0,'Identificação da EG'!$B$7=""),"",'Identificação da EG'!$B$7))</f>
        <v/>
      </c>
      <c r="C17" s="24" t="str">
        <f>IF(I17="","",IF(B17="","",VLOOKUP(B17,Auxiliar!$DK$23:$DL$45,2,0)))</f>
        <v/>
      </c>
      <c r="D17" s="24" t="str">
        <f>IF(I17="","",IF(OR('Identificação da EG'!$B$7=0,'Identificação da EG'!$B$7=""),"","Portugal"))</f>
        <v/>
      </c>
      <c r="E17" s="24" t="str">
        <f>IF(I17="","",'Identificação da EG'!$C$7)</f>
        <v/>
      </c>
      <c r="F17" s="24" t="str">
        <f>IF(I17="","",'Identificação da EG'!$E$7)</f>
        <v/>
      </c>
      <c r="G17" s="24" t="str">
        <f t="shared" si="0"/>
        <v/>
      </c>
      <c r="H17" s="24" t="str">
        <f>IF(I17="","",'Identificação da EG'!$D$7)</f>
        <v/>
      </c>
      <c r="I17" s="138" t="str">
        <f>IF(OR(J17="",'Campanhas C&amp;S'!$C$6="",'Campanhas C&amp;S'!$C$6="(Preencha o nome da campanha)"),"",'Campanhas C&amp;S'!$C$6)</f>
        <v/>
      </c>
      <c r="J17" s="138" t="str">
        <v/>
      </c>
      <c r="K17" s="138" t="str">
        <v/>
      </c>
      <c r="L17" s="138" t="str">
        <v/>
      </c>
      <c r="M17" s="138" t="str">
        <v/>
      </c>
      <c r="N17" s="138" t="str">
        <v/>
      </c>
      <c r="O17" s="138" t="str">
        <v/>
      </c>
      <c r="P17" s="138" t="str">
        <f>IF(J17="","","Materiais distribuidos")</f>
        <v/>
      </c>
      <c r="Q17" s="138" t="str">
        <f t="shared" si="1"/>
        <v/>
      </c>
      <c r="R17" s="138" t="str" cm="1">
        <f t="array" ref="R17">IF(ISBLANK(INDEX('Campanhas C&amp;S'!$H$20:$I$48,INT((ROWS($A$1:A16)-1)/2)+1,MOD(ROWS($A$1:A16)-1,2)+1)),"",INDEX('Campanhas C&amp;S'!$H$20:$I$48,INT((ROWS($A$1:A16)-1)/2)+1,MOD(ROWS($A$1:A16)-1,2)+1))</f>
        <v/>
      </c>
      <c r="S17" s="138" t="str">
        <f>IF(OR(J17="",'Campanhas C&amp;S'!$C$15="",'Campanhas C&amp;S'!$C$15="(máximo 300 carateres)"),"",'Campanhas C&amp;S'!$C$15)</f>
        <v/>
      </c>
    </row>
    <row r="18" spans="1:19">
      <c r="A18" s="24" t="str">
        <f>IF(I18="","",IF(OR('Identificação da EG'!$B$7=0,'Identificação da EG'!$B$7=""),"",Capa!$C$10))</f>
        <v/>
      </c>
      <c r="B18" s="24" t="str">
        <f>IF(I18="","",IF(OR('Identificação da EG'!$B$7=0,'Identificação da EG'!$B$7=""),"",'Identificação da EG'!$B$7))</f>
        <v/>
      </c>
      <c r="C18" s="24" t="str">
        <f>IF(I18="","",IF(B18="","",VLOOKUP(B18,Auxiliar!$DK$23:$DL$45,2,0)))</f>
        <v/>
      </c>
      <c r="D18" s="24" t="str">
        <f>IF(I18="","",IF(OR('Identificação da EG'!$B$7=0,'Identificação da EG'!$B$7=""),"","Portugal"))</f>
        <v/>
      </c>
      <c r="E18" s="24" t="str">
        <f>IF(I18="","",'Identificação da EG'!$C$7)</f>
        <v/>
      </c>
      <c r="F18" s="24" t="str">
        <f>IF(I18="","",'Identificação da EG'!$E$7)</f>
        <v/>
      </c>
      <c r="G18" s="24" t="str">
        <f t="shared" si="0"/>
        <v/>
      </c>
      <c r="H18" s="24" t="str">
        <f>IF(I18="","",'Identificação da EG'!$D$7)</f>
        <v/>
      </c>
      <c r="I18" s="138" t="str">
        <f>IF(OR(J18="",'Campanhas C&amp;S'!$C$6="",'Campanhas C&amp;S'!$C$6="(Preencha o nome da campanha)"),"",'Campanhas C&amp;S'!$C$6)</f>
        <v/>
      </c>
      <c r="J18" s="138" t="str">
        <v/>
      </c>
      <c r="K18" s="138" t="str">
        <v/>
      </c>
      <c r="L18" s="138" t="str">
        <v/>
      </c>
      <c r="M18" s="138" t="str">
        <v/>
      </c>
      <c r="N18" s="138" t="str">
        <v/>
      </c>
      <c r="O18" s="138" t="str">
        <v/>
      </c>
      <c r="P18" s="138" t="str">
        <f>IF(J18="","","População abrangida")</f>
        <v/>
      </c>
      <c r="Q18" s="138" t="str">
        <f t="shared" si="1"/>
        <v/>
      </c>
      <c r="R18" s="138" t="str" cm="1">
        <f t="array" ref="R18">IF(ISBLANK(INDEX('Campanhas C&amp;S'!$H$20:$I$48,INT((ROWS($A$1:A17)-1)/2)+1,MOD(ROWS($A$1:A17)-1,2)+1)),"",INDEX('Campanhas C&amp;S'!$H$20:$I$48,INT((ROWS($A$1:A17)-1)/2)+1,MOD(ROWS($A$1:A17)-1,2)+1))</f>
        <v/>
      </c>
      <c r="S18" s="138" t="str">
        <f>IF(OR(J18="",'Campanhas C&amp;S'!$C$15="",'Campanhas C&amp;S'!$C$15="(máximo 300 carateres)"),"",'Campanhas C&amp;S'!$C$15)</f>
        <v/>
      </c>
    </row>
    <row r="19" spans="1:19">
      <c r="A19" s="24" t="str">
        <f>IF(I19="","",IF(OR('Identificação da EG'!$B$7=0,'Identificação da EG'!$B$7=""),"",Capa!$C$10))</f>
        <v/>
      </c>
      <c r="B19" s="24" t="str">
        <f>IF(I19="","",IF(OR('Identificação da EG'!$B$7=0,'Identificação da EG'!$B$7=""),"",'Identificação da EG'!$B$7))</f>
        <v/>
      </c>
      <c r="C19" s="24" t="str">
        <f>IF(I19="","",IF(B19="","",VLOOKUP(B19,Auxiliar!$DK$23:$DL$45,2,0)))</f>
        <v/>
      </c>
      <c r="D19" s="24" t="str">
        <f>IF(I19="","",IF(OR('Identificação da EG'!$B$7=0,'Identificação da EG'!$B$7=""),"","Portugal"))</f>
        <v/>
      </c>
      <c r="E19" s="24" t="str">
        <f>IF(I19="","",'Identificação da EG'!$C$7)</f>
        <v/>
      </c>
      <c r="F19" s="24" t="str">
        <f>IF(I19="","",'Identificação da EG'!$E$7)</f>
        <v/>
      </c>
      <c r="G19" s="24" t="str">
        <f t="shared" si="0"/>
        <v/>
      </c>
      <c r="H19" s="24" t="str">
        <f>IF(I19="","",'Identificação da EG'!$D$7)</f>
        <v/>
      </c>
      <c r="I19" s="138" t="str">
        <f>IF(OR(J19="",'Campanhas C&amp;S'!$C$6="",'Campanhas C&amp;S'!$C$6="(Preencha o nome da campanha)"),"",'Campanhas C&amp;S'!$C$6)</f>
        <v/>
      </c>
      <c r="J19" s="138" t="str">
        <v/>
      </c>
      <c r="K19" s="138" t="str">
        <v/>
      </c>
      <c r="L19" s="138" t="str">
        <v/>
      </c>
      <c r="M19" s="138" t="str">
        <v/>
      </c>
      <c r="N19" s="138" t="str">
        <v/>
      </c>
      <c r="O19" s="138" t="str">
        <v/>
      </c>
      <c r="P19" s="138" t="str">
        <f>IF(J19="","","Materiais distribuidos")</f>
        <v/>
      </c>
      <c r="Q19" s="138" t="str">
        <f t="shared" si="1"/>
        <v/>
      </c>
      <c r="R19" s="138" t="str" cm="1">
        <f t="array" ref="R19">IF(ISBLANK(INDEX('Campanhas C&amp;S'!$H$20:$I$48,INT((ROWS($A$1:A18)-1)/2)+1,MOD(ROWS($A$1:A18)-1,2)+1)),"",INDEX('Campanhas C&amp;S'!$H$20:$I$48,INT((ROWS($A$1:A18)-1)/2)+1,MOD(ROWS($A$1:A18)-1,2)+1))</f>
        <v/>
      </c>
      <c r="S19" s="138" t="str">
        <f>IF(OR(J19="",'Campanhas C&amp;S'!$C$15="",'Campanhas C&amp;S'!$C$15="(máximo 300 carateres)"),"",'Campanhas C&amp;S'!$C$15)</f>
        <v/>
      </c>
    </row>
    <row r="20" spans="1:19">
      <c r="A20" s="24" t="str">
        <f>IF(I20="","",IF(OR('Identificação da EG'!$B$7=0,'Identificação da EG'!$B$7=""),"",Capa!$C$10))</f>
        <v/>
      </c>
      <c r="B20" s="24" t="str">
        <f>IF(I20="","",IF(OR('Identificação da EG'!$B$7=0,'Identificação da EG'!$B$7=""),"",'Identificação da EG'!$B$7))</f>
        <v/>
      </c>
      <c r="C20" s="24" t="str">
        <f>IF(I20="","",IF(B20="","",VLOOKUP(B20,Auxiliar!$DK$23:$DL$45,2,0)))</f>
        <v/>
      </c>
      <c r="D20" s="24" t="str">
        <f>IF(I20="","",IF(OR('Identificação da EG'!$B$7=0,'Identificação da EG'!$B$7=""),"","Portugal"))</f>
        <v/>
      </c>
      <c r="E20" s="24" t="str">
        <f>IF(I20="","",'Identificação da EG'!$C$7)</f>
        <v/>
      </c>
      <c r="F20" s="24" t="str">
        <f>IF(I20="","",'Identificação da EG'!$E$7)</f>
        <v/>
      </c>
      <c r="G20" s="24" t="str">
        <f t="shared" si="0"/>
        <v/>
      </c>
      <c r="H20" s="24" t="str">
        <f>IF(I20="","",'Identificação da EG'!$D$7)</f>
        <v/>
      </c>
      <c r="I20" s="138" t="str">
        <f>IF(OR(J20="",'Campanhas C&amp;S'!$C$6="",'Campanhas C&amp;S'!$C$6="(Preencha o nome da campanha)"),"",'Campanhas C&amp;S'!$C$6)</f>
        <v/>
      </c>
      <c r="J20" s="138" t="str">
        <v/>
      </c>
      <c r="K20" s="138" t="str">
        <v/>
      </c>
      <c r="L20" s="138" t="str">
        <v/>
      </c>
      <c r="M20" s="138" t="str">
        <v/>
      </c>
      <c r="N20" s="138" t="str">
        <v/>
      </c>
      <c r="O20" s="138" t="str">
        <v/>
      </c>
      <c r="P20" s="138" t="str">
        <f>IF(J20="","","População abrangida")</f>
        <v/>
      </c>
      <c r="Q20" s="138" t="str">
        <f t="shared" si="1"/>
        <v/>
      </c>
      <c r="R20" s="138" t="str" cm="1">
        <f t="array" ref="R20">IF(ISBLANK(INDEX('Campanhas C&amp;S'!$H$20:$I$48,INT((ROWS($A$1:A19)-1)/2)+1,MOD(ROWS($A$1:A19)-1,2)+1)),"",INDEX('Campanhas C&amp;S'!$H$20:$I$48,INT((ROWS($A$1:A19)-1)/2)+1,MOD(ROWS($A$1:A19)-1,2)+1))</f>
        <v/>
      </c>
      <c r="S20" s="138" t="str">
        <f>IF(OR(J20="",'Campanhas C&amp;S'!$C$15="",'Campanhas C&amp;S'!$C$15="(máximo 300 carateres)"),"",'Campanhas C&amp;S'!$C$15)</f>
        <v/>
      </c>
    </row>
    <row r="21" spans="1:19">
      <c r="A21" s="24" t="str">
        <f>IF(I21="","",IF(OR('Identificação da EG'!$B$7=0,'Identificação da EG'!$B$7=""),"",Capa!$C$10))</f>
        <v/>
      </c>
      <c r="B21" s="24" t="str">
        <f>IF(I21="","",IF(OR('Identificação da EG'!$B$7=0,'Identificação da EG'!$B$7=""),"",'Identificação da EG'!$B$7))</f>
        <v/>
      </c>
      <c r="C21" s="24" t="str">
        <f>IF(I21="","",IF(B21="","",VLOOKUP(B21,Auxiliar!$DK$23:$DL$45,2,0)))</f>
        <v/>
      </c>
      <c r="D21" s="24" t="str">
        <f>IF(I21="","",IF(OR('Identificação da EG'!$B$7=0,'Identificação da EG'!$B$7=""),"","Portugal"))</f>
        <v/>
      </c>
      <c r="E21" s="24" t="str">
        <f>IF(I21="","",'Identificação da EG'!$C$7)</f>
        <v/>
      </c>
      <c r="F21" s="24" t="str">
        <f>IF(I21="","",'Identificação da EG'!$E$7)</f>
        <v/>
      </c>
      <c r="G21" s="24" t="str">
        <f t="shared" si="0"/>
        <v/>
      </c>
      <c r="H21" s="24" t="str">
        <f>IF(I21="","",'Identificação da EG'!$D$7)</f>
        <v/>
      </c>
      <c r="I21" s="138" t="str">
        <f>IF(OR(J21="",'Campanhas C&amp;S'!$C$6="",'Campanhas C&amp;S'!$C$6="(Preencha o nome da campanha)"),"",'Campanhas C&amp;S'!$C$6)</f>
        <v/>
      </c>
      <c r="J21" s="138" t="str">
        <v/>
      </c>
      <c r="K21" s="138" t="str">
        <v/>
      </c>
      <c r="L21" s="138" t="str">
        <v/>
      </c>
      <c r="M21" s="138" t="str">
        <v/>
      </c>
      <c r="N21" s="138" t="str">
        <v/>
      </c>
      <c r="O21" s="138" t="str">
        <v/>
      </c>
      <c r="P21" s="138" t="str">
        <f>IF(J21="","","Materiais distribuidos")</f>
        <v/>
      </c>
      <c r="Q21" s="138" t="str">
        <f t="shared" si="1"/>
        <v/>
      </c>
      <c r="R21" s="138" t="str" cm="1">
        <f t="array" ref="R21">IF(ISBLANK(INDEX('Campanhas C&amp;S'!$H$20:$I$48,INT((ROWS($A$1:A20)-1)/2)+1,MOD(ROWS($A$1:A20)-1,2)+1)),"",INDEX('Campanhas C&amp;S'!$H$20:$I$48,INT((ROWS($A$1:A20)-1)/2)+1,MOD(ROWS($A$1:A20)-1,2)+1))</f>
        <v/>
      </c>
      <c r="S21" s="138" t="str">
        <f>IF(OR(J21="",'Campanhas C&amp;S'!$C$15="",'Campanhas C&amp;S'!$C$15="(máximo 300 carateres)"),"",'Campanhas C&amp;S'!$C$15)</f>
        <v/>
      </c>
    </row>
    <row r="22" spans="1:19">
      <c r="A22" s="24" t="str">
        <f>IF(I22="","",IF(OR('Identificação da EG'!$B$7=0,'Identificação da EG'!$B$7=""),"",Capa!$C$10))</f>
        <v/>
      </c>
      <c r="B22" s="24" t="str">
        <f>IF(I22="","",IF(OR('Identificação da EG'!$B$7=0,'Identificação da EG'!$B$7=""),"",'Identificação da EG'!$B$7))</f>
        <v/>
      </c>
      <c r="C22" s="24" t="str">
        <f>IF(I22="","",IF(B22="","",VLOOKUP(B22,Auxiliar!$DK$23:$DL$45,2,0)))</f>
        <v/>
      </c>
      <c r="D22" s="24" t="str">
        <f>IF(I22="","",IF(OR('Identificação da EG'!$B$7=0,'Identificação da EG'!$B$7=""),"","Portugal"))</f>
        <v/>
      </c>
      <c r="E22" s="24" t="str">
        <f>IF(I22="","",'Identificação da EG'!$C$7)</f>
        <v/>
      </c>
      <c r="F22" s="24" t="str">
        <f>IF(I22="","",'Identificação da EG'!$E$7)</f>
        <v/>
      </c>
      <c r="G22" s="24" t="str">
        <f t="shared" si="0"/>
        <v/>
      </c>
      <c r="H22" s="24" t="str">
        <f>IF(I22="","",'Identificação da EG'!$D$7)</f>
        <v/>
      </c>
      <c r="I22" s="138" t="str">
        <f>IF(OR(J22="",'Campanhas C&amp;S'!$C$6="",'Campanhas C&amp;S'!$C$6="(Preencha o nome da campanha)"),"",'Campanhas C&amp;S'!$C$6)</f>
        <v/>
      </c>
      <c r="J22" s="138" t="str">
        <v/>
      </c>
      <c r="K22" s="138" t="str">
        <v/>
      </c>
      <c r="L22" s="138" t="str">
        <v/>
      </c>
      <c r="M22" s="138" t="str">
        <v/>
      </c>
      <c r="N22" s="138" t="str">
        <v/>
      </c>
      <c r="O22" s="138" t="str">
        <v/>
      </c>
      <c r="P22" s="138" t="str">
        <f>IF(J22="","","População abrangida")</f>
        <v/>
      </c>
      <c r="Q22" s="138" t="str">
        <f t="shared" si="1"/>
        <v/>
      </c>
      <c r="R22" s="138" t="str" cm="1">
        <f t="array" ref="R22">IF(ISBLANK(INDEX('Campanhas C&amp;S'!$H$20:$I$48,INT((ROWS($A$1:A21)-1)/2)+1,MOD(ROWS($A$1:A21)-1,2)+1)),"",INDEX('Campanhas C&amp;S'!$H$20:$I$48,INT((ROWS($A$1:A21)-1)/2)+1,MOD(ROWS($A$1:A21)-1,2)+1))</f>
        <v/>
      </c>
      <c r="S22" s="138" t="str">
        <f>IF(OR(J22="",'Campanhas C&amp;S'!$C$15="",'Campanhas C&amp;S'!$C$15="(máximo 300 carateres)"),"",'Campanhas C&amp;S'!$C$15)</f>
        <v/>
      </c>
    </row>
    <row r="23" spans="1:19">
      <c r="A23" s="24" t="str">
        <f>IF(I23="","",IF(OR('Identificação da EG'!$B$7=0,'Identificação da EG'!$B$7=""),"",Capa!$C$10))</f>
        <v/>
      </c>
      <c r="B23" s="24" t="str">
        <f>IF(I23="","",IF(OR('Identificação da EG'!$B$7=0,'Identificação da EG'!$B$7=""),"",'Identificação da EG'!$B$7))</f>
        <v/>
      </c>
      <c r="C23" s="24" t="str">
        <f>IF(I23="","",IF(B23="","",VLOOKUP(B23,Auxiliar!$DK$23:$DL$45,2,0)))</f>
        <v/>
      </c>
      <c r="D23" s="24" t="str">
        <f>IF(I23="","",IF(OR('Identificação da EG'!$B$7=0,'Identificação da EG'!$B$7=""),"","Portugal"))</f>
        <v/>
      </c>
      <c r="E23" s="24" t="str">
        <f>IF(I23="","",'Identificação da EG'!$C$7)</f>
        <v/>
      </c>
      <c r="F23" s="24" t="str">
        <f>IF(I23="","",'Identificação da EG'!$E$7)</f>
        <v/>
      </c>
      <c r="G23" s="24" t="str">
        <f t="shared" si="0"/>
        <v/>
      </c>
      <c r="H23" s="24" t="str">
        <f>IF(I23="","",'Identificação da EG'!$D$7)</f>
        <v/>
      </c>
      <c r="I23" s="138" t="str">
        <f>IF(OR(J23="",'Campanhas C&amp;S'!$C$6="",'Campanhas C&amp;S'!$C$6="(Preencha o nome da campanha)"),"",'Campanhas C&amp;S'!$C$6)</f>
        <v/>
      </c>
      <c r="J23" s="138" t="str">
        <v/>
      </c>
      <c r="K23" s="138" t="str">
        <v/>
      </c>
      <c r="L23" s="138" t="str">
        <v/>
      </c>
      <c r="M23" s="138" t="str">
        <v/>
      </c>
      <c r="N23" s="138" t="str">
        <v/>
      </c>
      <c r="O23" s="138" t="str">
        <v/>
      </c>
      <c r="P23" s="138" t="str">
        <f>IF(J23="","","Materiais distribuidos")</f>
        <v/>
      </c>
      <c r="Q23" s="138" t="str">
        <f t="shared" si="1"/>
        <v/>
      </c>
      <c r="R23" s="138" t="str" cm="1">
        <f t="array" ref="R23">IF(ISBLANK(INDEX('Campanhas C&amp;S'!$H$20:$I$48,INT((ROWS($A$1:A22)-1)/2)+1,MOD(ROWS($A$1:A22)-1,2)+1)),"",INDEX('Campanhas C&amp;S'!$H$20:$I$48,INT((ROWS($A$1:A22)-1)/2)+1,MOD(ROWS($A$1:A22)-1,2)+1))</f>
        <v/>
      </c>
      <c r="S23" s="138" t="str">
        <f>IF(OR(J23="",'Campanhas C&amp;S'!$C$15="",'Campanhas C&amp;S'!$C$15="(máximo 300 carateres)"),"",'Campanhas C&amp;S'!$C$15)</f>
        <v/>
      </c>
    </row>
    <row r="24" spans="1:19">
      <c r="A24" s="24" t="str">
        <f>IF(I24="","",IF(OR('Identificação da EG'!$B$7=0,'Identificação da EG'!$B$7=""),"",Capa!$C$10))</f>
        <v/>
      </c>
      <c r="B24" s="24" t="str">
        <f>IF(I24="","",IF(OR('Identificação da EG'!$B$7=0,'Identificação da EG'!$B$7=""),"",'Identificação da EG'!$B$7))</f>
        <v/>
      </c>
      <c r="C24" s="24" t="str">
        <f>IF(I24="","",IF(B24="","",VLOOKUP(B24,Auxiliar!$DK$23:$DL$45,2,0)))</f>
        <v/>
      </c>
      <c r="D24" s="24" t="str">
        <f>IF(I24="","",IF(OR('Identificação da EG'!$B$7=0,'Identificação da EG'!$B$7=""),"","Portugal"))</f>
        <v/>
      </c>
      <c r="E24" s="24" t="str">
        <f>IF(I24="","",'Identificação da EG'!$C$7)</f>
        <v/>
      </c>
      <c r="F24" s="24" t="str">
        <f>IF(I24="","",'Identificação da EG'!$E$7)</f>
        <v/>
      </c>
      <c r="G24" s="24" t="str">
        <f t="shared" si="0"/>
        <v/>
      </c>
      <c r="H24" s="24" t="str">
        <f>IF(I24="","",'Identificação da EG'!$D$7)</f>
        <v/>
      </c>
      <c r="I24" s="138" t="str">
        <f>IF(OR(J24="",'Campanhas C&amp;S'!$C$6="",'Campanhas C&amp;S'!$C$6="(Preencha o nome da campanha)"),"",'Campanhas C&amp;S'!$C$6)</f>
        <v/>
      </c>
      <c r="J24" s="138" t="str">
        <v/>
      </c>
      <c r="K24" s="138" t="str">
        <v/>
      </c>
      <c r="L24" s="138" t="str">
        <v/>
      </c>
      <c r="M24" s="138" t="str">
        <v/>
      </c>
      <c r="N24" s="138" t="str">
        <v/>
      </c>
      <c r="O24" s="138" t="str">
        <v/>
      </c>
      <c r="P24" s="138" t="str">
        <f>IF(J24="","","População abrangida")</f>
        <v/>
      </c>
      <c r="Q24" s="138" t="str">
        <f t="shared" si="1"/>
        <v/>
      </c>
      <c r="R24" s="138" t="str" cm="1">
        <f t="array" ref="R24">IF(ISBLANK(INDEX('Campanhas C&amp;S'!$H$20:$I$48,INT((ROWS($A$1:A23)-1)/2)+1,MOD(ROWS($A$1:A23)-1,2)+1)),"",INDEX('Campanhas C&amp;S'!$H$20:$I$48,INT((ROWS($A$1:A23)-1)/2)+1,MOD(ROWS($A$1:A23)-1,2)+1))</f>
        <v/>
      </c>
      <c r="S24" s="138" t="str">
        <f>IF(OR(J24="",'Campanhas C&amp;S'!$C$15="",'Campanhas C&amp;S'!$C$15="(máximo 300 carateres)"),"",'Campanhas C&amp;S'!$C$15)</f>
        <v/>
      </c>
    </row>
    <row r="25" spans="1:19">
      <c r="A25" s="24" t="str">
        <f>IF(I25="","",IF(OR('Identificação da EG'!$B$7=0,'Identificação da EG'!$B$7=""),"",Capa!$C$10))</f>
        <v/>
      </c>
      <c r="B25" s="24" t="str">
        <f>IF(I25="","",IF(OR('Identificação da EG'!$B$7=0,'Identificação da EG'!$B$7=""),"",'Identificação da EG'!$B$7))</f>
        <v/>
      </c>
      <c r="C25" s="24" t="str">
        <f>IF(I25="","",IF(B25="","",VLOOKUP(B25,Auxiliar!$DK$23:$DL$45,2,0)))</f>
        <v/>
      </c>
      <c r="D25" s="24" t="str">
        <f>IF(I25="","",IF(OR('Identificação da EG'!$B$7=0,'Identificação da EG'!$B$7=""),"","Portugal"))</f>
        <v/>
      </c>
      <c r="E25" s="24" t="str">
        <f>IF(I25="","",'Identificação da EG'!$C$7)</f>
        <v/>
      </c>
      <c r="F25" s="24" t="str">
        <f>IF(I25="","",'Identificação da EG'!$E$7)</f>
        <v/>
      </c>
      <c r="G25" s="24" t="str">
        <f t="shared" si="0"/>
        <v/>
      </c>
      <c r="H25" s="24" t="str">
        <f>IF(I25="","",'Identificação da EG'!$D$7)</f>
        <v/>
      </c>
      <c r="I25" s="138" t="str">
        <f>IF(OR(J25="",'Campanhas C&amp;S'!$C$6="",'Campanhas C&amp;S'!$C$6="(Preencha o nome da campanha)"),"",'Campanhas C&amp;S'!$C$6)</f>
        <v/>
      </c>
      <c r="J25" s="138" t="str">
        <v/>
      </c>
      <c r="K25" s="138" t="str">
        <v/>
      </c>
      <c r="L25" s="138" t="str">
        <v/>
      </c>
      <c r="M25" s="138" t="str">
        <v/>
      </c>
      <c r="N25" s="138" t="str">
        <v/>
      </c>
      <c r="O25" s="138" t="str">
        <v/>
      </c>
      <c r="P25" s="138" t="str">
        <f>IF(J25="","","Materiais distribuidos")</f>
        <v/>
      </c>
      <c r="Q25" s="138" t="str">
        <f t="shared" si="1"/>
        <v/>
      </c>
      <c r="R25" s="138" t="str" cm="1">
        <f t="array" ref="R25">IF(ISBLANK(INDEX('Campanhas C&amp;S'!$H$20:$I$48,INT((ROWS($A$1:A24)-1)/2)+1,MOD(ROWS($A$1:A24)-1,2)+1)),"",INDEX('Campanhas C&amp;S'!$H$20:$I$48,INT((ROWS($A$1:A24)-1)/2)+1,MOD(ROWS($A$1:A24)-1,2)+1))</f>
        <v/>
      </c>
      <c r="S25" s="138" t="str">
        <f>IF(OR(J25="",'Campanhas C&amp;S'!$C$15="",'Campanhas C&amp;S'!$C$15="(máximo 300 carateres)"),"",'Campanhas C&amp;S'!$C$15)</f>
        <v/>
      </c>
    </row>
    <row r="26" spans="1:19">
      <c r="A26" s="24" t="str">
        <f>IF(I26="","",IF(OR('Identificação da EG'!$B$7=0,'Identificação da EG'!$B$7=""),"",Capa!$C$10))</f>
        <v/>
      </c>
      <c r="B26" s="24" t="str">
        <f>IF(I26="","",IF(OR('Identificação da EG'!$B$7=0,'Identificação da EG'!$B$7=""),"",'Identificação da EG'!$B$7))</f>
        <v/>
      </c>
      <c r="C26" s="24" t="str">
        <f>IF(I26="","",IF(B26="","",VLOOKUP(B26,Auxiliar!$DK$23:$DL$45,2,0)))</f>
        <v/>
      </c>
      <c r="D26" s="24" t="str">
        <f>IF(I26="","",IF(OR('Identificação da EG'!$B$7=0,'Identificação da EG'!$B$7=""),"","Portugal"))</f>
        <v/>
      </c>
      <c r="E26" s="24" t="str">
        <f>IF(I26="","",'Identificação da EG'!$C$7)</f>
        <v/>
      </c>
      <c r="F26" s="24" t="str">
        <f>IF(I26="","",'Identificação da EG'!$E$7)</f>
        <v/>
      </c>
      <c r="G26" s="24" t="str">
        <f t="shared" si="0"/>
        <v/>
      </c>
      <c r="H26" s="24" t="str">
        <f>IF(I26="","",'Identificação da EG'!$D$7)</f>
        <v/>
      </c>
      <c r="I26" s="138" t="str">
        <f>IF(OR(J26="",'Campanhas C&amp;S'!$C$6="",'Campanhas C&amp;S'!$C$6="(Preencha o nome da campanha)"),"",'Campanhas C&amp;S'!$C$6)</f>
        <v/>
      </c>
      <c r="J26" s="138" t="str">
        <v/>
      </c>
      <c r="K26" s="138" t="str">
        <v/>
      </c>
      <c r="L26" s="138" t="str">
        <v/>
      </c>
      <c r="M26" s="138" t="str">
        <v/>
      </c>
      <c r="N26" s="138" t="str">
        <v/>
      </c>
      <c r="O26" s="138" t="str">
        <v/>
      </c>
      <c r="P26" s="138" t="str">
        <f>IF(J26="","","População abrangida")</f>
        <v/>
      </c>
      <c r="Q26" s="138" t="str">
        <f t="shared" si="1"/>
        <v/>
      </c>
      <c r="R26" s="138" t="str" cm="1">
        <f t="array" ref="R26">IF(ISBLANK(INDEX('Campanhas C&amp;S'!$H$20:$I$48,INT((ROWS($A$1:A25)-1)/2)+1,MOD(ROWS($A$1:A25)-1,2)+1)),"",INDEX('Campanhas C&amp;S'!$H$20:$I$48,INT((ROWS($A$1:A25)-1)/2)+1,MOD(ROWS($A$1:A25)-1,2)+1))</f>
        <v/>
      </c>
      <c r="S26" s="138" t="str">
        <f>IF(OR(J26="",'Campanhas C&amp;S'!$C$15="",'Campanhas C&amp;S'!$C$15="(máximo 300 carateres)"),"",'Campanhas C&amp;S'!$C$15)</f>
        <v/>
      </c>
    </row>
    <row r="27" spans="1:19">
      <c r="A27" s="24" t="str">
        <f>IF(I27="","",IF(OR('Identificação da EG'!$B$7=0,'Identificação da EG'!$B$7=""),"",Capa!$C$10))</f>
        <v/>
      </c>
      <c r="B27" s="24" t="str">
        <f>IF(I27="","",IF(OR('Identificação da EG'!$B$7=0,'Identificação da EG'!$B$7=""),"",'Identificação da EG'!$B$7))</f>
        <v/>
      </c>
      <c r="C27" s="24" t="str">
        <f>IF(I27="","",IF(B27="","",VLOOKUP(B27,Auxiliar!$DK$23:$DL$45,2,0)))</f>
        <v/>
      </c>
      <c r="D27" s="24" t="str">
        <f>IF(I27="","",IF(OR('Identificação da EG'!$B$7=0,'Identificação da EG'!$B$7=""),"","Portugal"))</f>
        <v/>
      </c>
      <c r="E27" s="24" t="str">
        <f>IF(I27="","",'Identificação da EG'!$C$7)</f>
        <v/>
      </c>
      <c r="F27" s="24" t="str">
        <f>IF(I27="","",'Identificação da EG'!$E$7)</f>
        <v/>
      </c>
      <c r="G27" s="24" t="str">
        <f t="shared" si="0"/>
        <v/>
      </c>
      <c r="H27" s="24" t="str">
        <f>IF(I27="","",'Identificação da EG'!$D$7)</f>
        <v/>
      </c>
      <c r="I27" s="138" t="str">
        <f>IF(OR(J27="",'Campanhas C&amp;S'!$C$6="",'Campanhas C&amp;S'!$C$6="(Preencha o nome da campanha)"),"",'Campanhas C&amp;S'!$C$6)</f>
        <v/>
      </c>
      <c r="J27" s="138" t="str">
        <v/>
      </c>
      <c r="K27" s="138" t="str">
        <v/>
      </c>
      <c r="L27" s="138" t="str">
        <v/>
      </c>
      <c r="M27" s="138" t="str">
        <v/>
      </c>
      <c r="N27" s="138" t="str">
        <v/>
      </c>
      <c r="O27" s="138" t="str">
        <v/>
      </c>
      <c r="P27" s="138" t="str">
        <f>IF(J27="","","Materiais distribuidos")</f>
        <v/>
      </c>
      <c r="Q27" s="138" t="str">
        <f t="shared" si="1"/>
        <v/>
      </c>
      <c r="R27" s="138" t="str" cm="1">
        <f t="array" ref="R27">IF(ISBLANK(INDEX('Campanhas C&amp;S'!$H$20:$I$48,INT((ROWS($A$1:A26)-1)/2)+1,MOD(ROWS($A$1:A26)-1,2)+1)),"",INDEX('Campanhas C&amp;S'!$H$20:$I$48,INT((ROWS($A$1:A26)-1)/2)+1,MOD(ROWS($A$1:A26)-1,2)+1))</f>
        <v/>
      </c>
      <c r="S27" s="138" t="str">
        <f>IF(OR(J27="",'Campanhas C&amp;S'!$C$15="",'Campanhas C&amp;S'!$C$15="(máximo 300 carateres)"),"",'Campanhas C&amp;S'!$C$15)</f>
        <v/>
      </c>
    </row>
    <row r="28" spans="1:19">
      <c r="A28" s="24" t="str">
        <f>IF(I28="","",IF(OR('Identificação da EG'!$B$7=0,'Identificação da EG'!$B$7=""),"",Capa!$C$10))</f>
        <v/>
      </c>
      <c r="B28" s="24" t="str">
        <f>IF(I28="","",IF(OR('Identificação da EG'!$B$7=0,'Identificação da EG'!$B$7=""),"",'Identificação da EG'!$B$7))</f>
        <v/>
      </c>
      <c r="C28" s="24" t="str">
        <f>IF(I28="","",IF(B28="","",VLOOKUP(B28,Auxiliar!$DK$23:$DL$45,2,0)))</f>
        <v/>
      </c>
      <c r="D28" s="24" t="str">
        <f>IF(I28="","",IF(OR('Identificação da EG'!$B$7=0,'Identificação da EG'!$B$7=""),"","Portugal"))</f>
        <v/>
      </c>
      <c r="E28" s="24" t="str">
        <f>IF(I28="","",'Identificação da EG'!$C$7)</f>
        <v/>
      </c>
      <c r="F28" s="24" t="str">
        <f>IF(I28="","",'Identificação da EG'!$E$7)</f>
        <v/>
      </c>
      <c r="G28" s="24" t="str">
        <f t="shared" si="0"/>
        <v/>
      </c>
      <c r="H28" s="24" t="str">
        <f>IF(I28="","",'Identificação da EG'!$D$7)</f>
        <v/>
      </c>
      <c r="I28" s="138" t="str">
        <f>IF(OR(J28="",'Campanhas C&amp;S'!$C$6="",'Campanhas C&amp;S'!$C$6="(Preencha o nome da campanha)"),"",'Campanhas C&amp;S'!$C$6)</f>
        <v/>
      </c>
      <c r="J28" s="138" t="str">
        <v/>
      </c>
      <c r="K28" s="138" t="str">
        <v/>
      </c>
      <c r="L28" s="138" t="str">
        <v/>
      </c>
      <c r="M28" s="138" t="str">
        <v/>
      </c>
      <c r="N28" s="138" t="str">
        <v/>
      </c>
      <c r="O28" s="138" t="str">
        <v/>
      </c>
      <c r="P28" s="138" t="str">
        <f>IF(J28="","","População abrangida")</f>
        <v/>
      </c>
      <c r="Q28" s="138" t="str">
        <f t="shared" si="1"/>
        <v/>
      </c>
      <c r="R28" s="138" t="str" cm="1">
        <f t="array" ref="R28">IF(ISBLANK(INDEX('Campanhas C&amp;S'!$H$20:$I$48,INT((ROWS($A$1:A27)-1)/2)+1,MOD(ROWS($A$1:A27)-1,2)+1)),"",INDEX('Campanhas C&amp;S'!$H$20:$I$48,INT((ROWS($A$1:A27)-1)/2)+1,MOD(ROWS($A$1:A27)-1,2)+1))</f>
        <v/>
      </c>
      <c r="S28" s="138" t="str">
        <f>IF(OR(J28="",'Campanhas C&amp;S'!$C$15="",'Campanhas C&amp;S'!$C$15="(máximo 300 carateres)"),"",'Campanhas C&amp;S'!$C$15)</f>
        <v/>
      </c>
    </row>
    <row r="29" spans="1:19">
      <c r="A29" s="24" t="str">
        <f>IF(I29="","",IF(OR('Identificação da EG'!$B$7=0,'Identificação da EG'!$B$7=""),"",Capa!$C$10))</f>
        <v/>
      </c>
      <c r="B29" s="24" t="str">
        <f>IF(I29="","",IF(OR('Identificação da EG'!$B$7=0,'Identificação da EG'!$B$7=""),"",'Identificação da EG'!$B$7))</f>
        <v/>
      </c>
      <c r="C29" s="24" t="str">
        <f>IF(I29="","",IF(B29="","",VLOOKUP(B29,Auxiliar!$DK$23:$DL$45,2,0)))</f>
        <v/>
      </c>
      <c r="D29" s="24" t="str">
        <f>IF(I29="","",IF(OR('Identificação da EG'!$B$7=0,'Identificação da EG'!$B$7=""),"","Portugal"))</f>
        <v/>
      </c>
      <c r="E29" s="24" t="str">
        <f>IF(I29="","",'Identificação da EG'!$C$7)</f>
        <v/>
      </c>
      <c r="F29" s="24" t="str">
        <f>IF(I29="","",'Identificação da EG'!$E$7)</f>
        <v/>
      </c>
      <c r="G29" s="24" t="str">
        <f t="shared" si="0"/>
        <v/>
      </c>
      <c r="H29" s="24" t="str">
        <f>IF(I29="","",'Identificação da EG'!$D$7)</f>
        <v/>
      </c>
      <c r="I29" s="138" t="str">
        <f>IF(OR(J29="",'Campanhas C&amp;S'!$C$6="",'Campanhas C&amp;S'!$C$6="(Preencha o nome da campanha)"),"",'Campanhas C&amp;S'!$C$6)</f>
        <v/>
      </c>
      <c r="J29" s="138" t="str">
        <v/>
      </c>
      <c r="K29" s="138" t="str">
        <v/>
      </c>
      <c r="L29" s="138" t="str">
        <v/>
      </c>
      <c r="M29" s="138" t="str">
        <v/>
      </c>
      <c r="N29" s="138" t="str">
        <v/>
      </c>
      <c r="O29" s="138" t="str">
        <v/>
      </c>
      <c r="P29" s="138" t="str">
        <f>IF(J29="","","Materiais distribuidos")</f>
        <v/>
      </c>
      <c r="Q29" s="138" t="str">
        <f t="shared" si="1"/>
        <v/>
      </c>
      <c r="R29" s="138" t="str" cm="1">
        <f t="array" ref="R29">IF(ISBLANK(INDEX('Campanhas C&amp;S'!$H$20:$I$48,INT((ROWS($A$1:A28)-1)/2)+1,MOD(ROWS($A$1:A28)-1,2)+1)),"",INDEX('Campanhas C&amp;S'!$H$20:$I$48,INT((ROWS($A$1:A28)-1)/2)+1,MOD(ROWS($A$1:A28)-1,2)+1))</f>
        <v/>
      </c>
      <c r="S29" s="138" t="str">
        <f>IF(OR(J29="",'Campanhas C&amp;S'!$C$15="",'Campanhas C&amp;S'!$C$15="(máximo 300 carateres)"),"",'Campanhas C&amp;S'!$C$15)</f>
        <v/>
      </c>
    </row>
    <row r="30" spans="1:19">
      <c r="A30" s="24" t="str">
        <f>IF(I30="","",IF(OR('Identificação da EG'!$B$7=0,'Identificação da EG'!$B$7=""),"",Capa!$C$10))</f>
        <v/>
      </c>
      <c r="B30" s="24" t="str">
        <f>IF(I30="","",IF(OR('Identificação da EG'!$B$7=0,'Identificação da EG'!$B$7=""),"",'Identificação da EG'!$B$7))</f>
        <v/>
      </c>
      <c r="C30" s="24" t="str">
        <f>IF(I30="","",IF(B30="","",VLOOKUP(B30,Auxiliar!$DK$23:$DL$45,2,0)))</f>
        <v/>
      </c>
      <c r="D30" s="24" t="str">
        <f>IF(I30="","",IF(OR('Identificação da EG'!$B$7=0,'Identificação da EG'!$B$7=""),"","Portugal"))</f>
        <v/>
      </c>
      <c r="E30" s="24" t="str">
        <f>IF(I30="","",'Identificação da EG'!$C$7)</f>
        <v/>
      </c>
      <c r="F30" s="24" t="str">
        <f>IF(I30="","",'Identificação da EG'!$E$7)</f>
        <v/>
      </c>
      <c r="G30" s="24" t="str">
        <f t="shared" si="0"/>
        <v/>
      </c>
      <c r="H30" s="24" t="str">
        <f>IF(I30="","",'Identificação da EG'!$D$7)</f>
        <v/>
      </c>
      <c r="I30" s="138" t="str">
        <f>IF(OR(J30="",'Campanhas C&amp;S'!$C$6="",'Campanhas C&amp;S'!$C$6="(Preencha o nome da campanha)"),"",'Campanhas C&amp;S'!$C$6)</f>
        <v/>
      </c>
      <c r="J30" s="138" t="str">
        <v/>
      </c>
      <c r="K30" s="138" t="str">
        <v/>
      </c>
      <c r="L30" s="138" t="str">
        <v/>
      </c>
      <c r="M30" s="138" t="str">
        <v/>
      </c>
      <c r="N30" s="138" t="str">
        <v/>
      </c>
      <c r="O30" s="138" t="str">
        <v/>
      </c>
      <c r="P30" s="138" t="str">
        <f>IF(J30="","","População abrangida")</f>
        <v/>
      </c>
      <c r="Q30" s="138" t="str">
        <f t="shared" si="1"/>
        <v/>
      </c>
      <c r="R30" s="138" t="str" cm="1">
        <f t="array" ref="R30">IF(ISBLANK(INDEX('Campanhas C&amp;S'!$H$20:$I$48,INT((ROWS($A$1:A29)-1)/2)+1,MOD(ROWS($A$1:A29)-1,2)+1)),"",INDEX('Campanhas C&amp;S'!$H$20:$I$48,INT((ROWS($A$1:A29)-1)/2)+1,MOD(ROWS($A$1:A29)-1,2)+1))</f>
        <v/>
      </c>
      <c r="S30" s="138" t="str">
        <f>IF(OR(J30="",'Campanhas C&amp;S'!$C$15="",'Campanhas C&amp;S'!$C$15="(máximo 300 carateres)"),"",'Campanhas C&amp;S'!$C$15)</f>
        <v/>
      </c>
    </row>
    <row r="31" spans="1:19">
      <c r="A31" s="24" t="str">
        <f>IF(I31="","",IF(OR('Identificação da EG'!$B$7=0,'Identificação da EG'!$B$7=""),"",Capa!$C$10))</f>
        <v/>
      </c>
      <c r="B31" s="24" t="str">
        <f>IF(I31="","",IF(OR('Identificação da EG'!$B$7=0,'Identificação da EG'!$B$7=""),"",'Identificação da EG'!$B$7))</f>
        <v/>
      </c>
      <c r="C31" s="24" t="str">
        <f>IF(I31="","",IF(B31="","",VLOOKUP(B31,Auxiliar!$DK$23:$DL$45,2,0)))</f>
        <v/>
      </c>
      <c r="D31" s="24" t="str">
        <f>IF(I31="","",IF(OR('Identificação da EG'!$B$7=0,'Identificação da EG'!$B$7=""),"","Portugal"))</f>
        <v/>
      </c>
      <c r="E31" s="24" t="str">
        <f>IF(I31="","",'Identificação da EG'!$C$7)</f>
        <v/>
      </c>
      <c r="F31" s="24" t="str">
        <f>IF(I31="","",'Identificação da EG'!$E$7)</f>
        <v/>
      </c>
      <c r="G31" s="24" t="str">
        <f t="shared" si="0"/>
        <v/>
      </c>
      <c r="H31" s="24" t="str">
        <f>IF(I31="","",'Identificação da EG'!$D$7)</f>
        <v/>
      </c>
      <c r="I31" s="138" t="str">
        <f>IF(OR(J31="",'Campanhas C&amp;S'!$C$6="",'Campanhas C&amp;S'!$C$6="(Preencha o nome da campanha)"),"",'Campanhas C&amp;S'!$C$6)</f>
        <v/>
      </c>
      <c r="J31" s="138" t="str">
        <v/>
      </c>
      <c r="K31" s="138" t="str">
        <v/>
      </c>
      <c r="L31" s="138" t="str">
        <v/>
      </c>
      <c r="M31" s="138" t="str">
        <v/>
      </c>
      <c r="N31" s="138" t="str">
        <v/>
      </c>
      <c r="O31" s="138" t="str">
        <v/>
      </c>
      <c r="P31" s="138" t="str">
        <f>IF(J31="","","Materiais distribuidos")</f>
        <v/>
      </c>
      <c r="Q31" s="138" t="str">
        <f t="shared" si="1"/>
        <v/>
      </c>
      <c r="R31" s="138" t="str" cm="1">
        <f t="array" ref="R31">IF(ISBLANK(INDEX('Campanhas C&amp;S'!$H$20:$I$48,INT((ROWS($A$1:A30)-1)/2)+1,MOD(ROWS($A$1:A30)-1,2)+1)),"",INDEX('Campanhas C&amp;S'!$H$20:$I$48,INT((ROWS($A$1:A30)-1)/2)+1,MOD(ROWS($A$1:A30)-1,2)+1))</f>
        <v/>
      </c>
      <c r="S31" s="138" t="str">
        <f>IF(OR(J31="",'Campanhas C&amp;S'!$C$15="",'Campanhas C&amp;S'!$C$15="(máximo 300 carateres)"),"",'Campanhas C&amp;S'!$C$15)</f>
        <v/>
      </c>
    </row>
    <row r="32" spans="1:19">
      <c r="A32" s="24" t="str">
        <f>IF(I32="","",IF(OR('Identificação da EG'!$B$7=0,'Identificação da EG'!$B$7=""),"",Capa!$C$10))</f>
        <v/>
      </c>
      <c r="B32" s="24" t="str">
        <f>IF(I32="","",IF(OR('Identificação da EG'!$B$7=0,'Identificação da EG'!$B$7=""),"",'Identificação da EG'!$B$7))</f>
        <v/>
      </c>
      <c r="C32" s="24" t="str">
        <f>IF(I32="","",IF(B32="","",VLOOKUP(B32,Auxiliar!$DK$23:$DL$45,2,0)))</f>
        <v/>
      </c>
      <c r="D32" s="24" t="str">
        <f>IF(I32="","",IF(OR('Identificação da EG'!$B$7=0,'Identificação da EG'!$B$7=""),"","Portugal"))</f>
        <v/>
      </c>
      <c r="E32" s="24" t="str">
        <f>IF(I32="","",'Identificação da EG'!$C$7)</f>
        <v/>
      </c>
      <c r="F32" s="24" t="str">
        <f>IF(I32="","",'Identificação da EG'!$E$7)</f>
        <v/>
      </c>
      <c r="G32" s="24" t="str">
        <f t="shared" si="0"/>
        <v/>
      </c>
      <c r="H32" s="24" t="str">
        <f>IF(I32="","",'Identificação da EG'!$D$7)</f>
        <v/>
      </c>
      <c r="I32" s="138" t="str">
        <f>IF(OR(J32="",'Campanhas C&amp;S'!$C$6="",'Campanhas C&amp;S'!$C$6="(Preencha o nome da campanha)"),"",'Campanhas C&amp;S'!$C$6)</f>
        <v/>
      </c>
      <c r="J32" s="138" t="str">
        <v/>
      </c>
      <c r="K32" s="138" t="str">
        <v/>
      </c>
      <c r="L32" s="138" t="str">
        <v/>
      </c>
      <c r="M32" s="138" t="str">
        <v/>
      </c>
      <c r="N32" s="138" t="str">
        <v/>
      </c>
      <c r="O32" s="138" t="str">
        <v/>
      </c>
      <c r="P32" s="138" t="str">
        <f>IF(J32="","","População abrangida")</f>
        <v/>
      </c>
      <c r="Q32" s="138" t="str">
        <f t="shared" si="1"/>
        <v/>
      </c>
      <c r="R32" s="138" t="str" cm="1">
        <f t="array" ref="R32">IF(ISBLANK(INDEX('Campanhas C&amp;S'!$H$20:$I$48,INT((ROWS($A$1:A31)-1)/2)+1,MOD(ROWS($A$1:A31)-1,2)+1)),"",INDEX('Campanhas C&amp;S'!$H$20:$I$48,INT((ROWS($A$1:A31)-1)/2)+1,MOD(ROWS($A$1:A31)-1,2)+1))</f>
        <v/>
      </c>
      <c r="S32" s="138" t="str">
        <f>IF(OR(J32="",'Campanhas C&amp;S'!$C$15="",'Campanhas C&amp;S'!$C$15="(máximo 300 carateres)"),"",'Campanhas C&amp;S'!$C$15)</f>
        <v/>
      </c>
    </row>
    <row r="33" spans="1:19">
      <c r="A33" s="24" t="str">
        <f>IF(I33="","",IF(OR('Identificação da EG'!$B$7=0,'Identificação da EG'!$B$7=""),"",Capa!$C$10))</f>
        <v/>
      </c>
      <c r="B33" s="24" t="str">
        <f>IF(I33="","",IF(OR('Identificação da EG'!$B$7=0,'Identificação da EG'!$B$7=""),"",'Identificação da EG'!$B$7))</f>
        <v/>
      </c>
      <c r="C33" s="24" t="str">
        <f>IF(I33="","",IF(B33="","",VLOOKUP(B33,Auxiliar!$DK$23:$DL$45,2,0)))</f>
        <v/>
      </c>
      <c r="D33" s="24" t="str">
        <f>IF(I33="","",IF(OR('Identificação da EG'!$B$7=0,'Identificação da EG'!$B$7=""),"","Portugal"))</f>
        <v/>
      </c>
      <c r="E33" s="24" t="str">
        <f>IF(I33="","",'Identificação da EG'!$C$7)</f>
        <v/>
      </c>
      <c r="F33" s="24" t="str">
        <f>IF(I33="","",'Identificação da EG'!$E$7)</f>
        <v/>
      </c>
      <c r="G33" s="24" t="str">
        <f t="shared" si="0"/>
        <v/>
      </c>
      <c r="H33" s="24" t="str">
        <f>IF(I33="","",'Identificação da EG'!$D$7)</f>
        <v/>
      </c>
      <c r="I33" s="138" t="str">
        <f>IF(OR(J33="",'Campanhas C&amp;S'!$C$6="",'Campanhas C&amp;S'!$C$6="(Preencha o nome da campanha)"),"",'Campanhas C&amp;S'!$C$6)</f>
        <v/>
      </c>
      <c r="J33" s="138" t="str">
        <v/>
      </c>
      <c r="K33" s="138" t="str">
        <v/>
      </c>
      <c r="L33" s="138" t="str">
        <v/>
      </c>
      <c r="M33" s="138" t="str">
        <v/>
      </c>
      <c r="N33" s="138" t="str">
        <v/>
      </c>
      <c r="O33" s="138" t="str">
        <v/>
      </c>
      <c r="P33" s="138" t="str">
        <f>IF(J33="","","Materiais distribuidos")</f>
        <v/>
      </c>
      <c r="Q33" s="138" t="str">
        <f t="shared" si="1"/>
        <v/>
      </c>
      <c r="R33" s="138" t="str" cm="1">
        <f t="array" ref="R33">IF(ISBLANK(INDEX('Campanhas C&amp;S'!$H$20:$I$48,INT((ROWS($A$1:A32)-1)/2)+1,MOD(ROWS($A$1:A32)-1,2)+1)),"",INDEX('Campanhas C&amp;S'!$H$20:$I$48,INT((ROWS($A$1:A32)-1)/2)+1,MOD(ROWS($A$1:A32)-1,2)+1))</f>
        <v/>
      </c>
      <c r="S33" s="138" t="str">
        <f>IF(OR(J33="",'Campanhas C&amp;S'!$C$15="",'Campanhas C&amp;S'!$C$15="(máximo 300 carateres)"),"",'Campanhas C&amp;S'!$C$15)</f>
        <v/>
      </c>
    </row>
    <row r="34" spans="1:19">
      <c r="A34" s="24" t="str">
        <f>IF(I34="","",IF(OR('Identificação da EG'!$B$7=0,'Identificação da EG'!$B$7=""),"",Capa!$C$10))</f>
        <v/>
      </c>
      <c r="B34" s="24" t="str">
        <f>IF(I34="","",IF(OR('Identificação da EG'!$B$7=0,'Identificação da EG'!$B$7=""),"",'Identificação da EG'!$B$7))</f>
        <v/>
      </c>
      <c r="C34" s="24" t="str">
        <f>IF(I34="","",IF(B34="","",VLOOKUP(B34,Auxiliar!$DK$23:$DL$45,2,0)))</f>
        <v/>
      </c>
      <c r="D34" s="24" t="str">
        <f>IF(I34="","",IF(OR('Identificação da EG'!$B$7=0,'Identificação da EG'!$B$7=""),"","Portugal"))</f>
        <v/>
      </c>
      <c r="E34" s="24" t="str">
        <f>IF(I34="","",'Identificação da EG'!$C$7)</f>
        <v/>
      </c>
      <c r="F34" s="24" t="str">
        <f>IF(I34="","",'Identificação da EG'!$E$7)</f>
        <v/>
      </c>
      <c r="G34" s="24" t="str">
        <f t="shared" si="0"/>
        <v/>
      </c>
      <c r="H34" s="24" t="str">
        <f>IF(I34="","",'Identificação da EG'!$D$7)</f>
        <v/>
      </c>
      <c r="I34" s="138" t="str">
        <f>IF(OR(J34="",'Campanhas C&amp;S'!$C$6="",'Campanhas C&amp;S'!$C$6="(Preencha o nome da campanha)"),"",'Campanhas C&amp;S'!$C$6)</f>
        <v/>
      </c>
      <c r="J34" s="138" t="str">
        <v/>
      </c>
      <c r="K34" s="138" t="str">
        <v/>
      </c>
      <c r="L34" s="138" t="str">
        <v/>
      </c>
      <c r="M34" s="138" t="str">
        <v/>
      </c>
      <c r="N34" s="138" t="str">
        <v/>
      </c>
      <c r="O34" s="138" t="str">
        <v/>
      </c>
      <c r="P34" s="138" t="str">
        <f>IF(J34="","","População abrangida")</f>
        <v/>
      </c>
      <c r="Q34" s="138" t="str">
        <f t="shared" si="1"/>
        <v/>
      </c>
      <c r="R34" s="138" t="str" cm="1">
        <f t="array" ref="R34">IF(ISBLANK(INDEX('Campanhas C&amp;S'!$H$20:$I$48,INT((ROWS($A$1:A33)-1)/2)+1,MOD(ROWS($A$1:A33)-1,2)+1)),"",INDEX('Campanhas C&amp;S'!$H$20:$I$48,INT((ROWS($A$1:A33)-1)/2)+1,MOD(ROWS($A$1:A33)-1,2)+1))</f>
        <v/>
      </c>
      <c r="S34" s="138" t="str">
        <f>IF(OR(J34="",'Campanhas C&amp;S'!$C$15="",'Campanhas C&amp;S'!$C$15="(máximo 300 carateres)"),"",'Campanhas C&amp;S'!$C$15)</f>
        <v/>
      </c>
    </row>
    <row r="35" spans="1:19">
      <c r="A35" s="24" t="str">
        <f>IF(I35="","",IF(OR('Identificação da EG'!$B$7=0,'Identificação da EG'!$B$7=""),"",Capa!$C$10))</f>
        <v/>
      </c>
      <c r="B35" s="24" t="str">
        <f>IF(I35="","",IF(OR('Identificação da EG'!$B$7=0,'Identificação da EG'!$B$7=""),"",'Identificação da EG'!$B$7))</f>
        <v/>
      </c>
      <c r="C35" s="24" t="str">
        <f>IF(I35="","",IF(B35="","",VLOOKUP(B35,Auxiliar!$DK$23:$DL$45,2,0)))</f>
        <v/>
      </c>
      <c r="D35" s="24" t="str">
        <f>IF(I35="","",IF(OR('Identificação da EG'!$B$7=0,'Identificação da EG'!$B$7=""),"","Portugal"))</f>
        <v/>
      </c>
      <c r="E35" s="24" t="str">
        <f>IF(I35="","",'Identificação da EG'!$C$7)</f>
        <v/>
      </c>
      <c r="F35" s="24" t="str">
        <f>IF(I35="","",'Identificação da EG'!$E$7)</f>
        <v/>
      </c>
      <c r="G35" s="24" t="str">
        <f t="shared" si="0"/>
        <v/>
      </c>
      <c r="H35" s="24" t="str">
        <f>IF(I35="","",'Identificação da EG'!$D$7)</f>
        <v/>
      </c>
      <c r="I35" s="138" t="str">
        <f>IF(OR(J35="",'Campanhas C&amp;S'!$C$6="",'Campanhas C&amp;S'!$C$6="(Preencha o nome da campanha)"),"",'Campanhas C&amp;S'!$C$6)</f>
        <v/>
      </c>
      <c r="J35" s="138" t="str">
        <v/>
      </c>
      <c r="K35" s="138" t="str">
        <v/>
      </c>
      <c r="L35" s="138" t="str">
        <v/>
      </c>
      <c r="M35" s="138" t="str">
        <v/>
      </c>
      <c r="N35" s="138" t="str">
        <v/>
      </c>
      <c r="O35" s="138" t="str">
        <v/>
      </c>
      <c r="P35" s="138" t="str">
        <f>IF(J35="","","Materiais distribuidos")</f>
        <v/>
      </c>
      <c r="Q35" s="138" t="str">
        <f t="shared" si="1"/>
        <v/>
      </c>
      <c r="R35" s="138" t="str" cm="1">
        <f t="array" ref="R35">IF(ISBLANK(INDEX('Campanhas C&amp;S'!$H$20:$I$48,INT((ROWS($A$1:A34)-1)/2)+1,MOD(ROWS($A$1:A34)-1,2)+1)),"",INDEX('Campanhas C&amp;S'!$H$20:$I$48,INT((ROWS($A$1:A34)-1)/2)+1,MOD(ROWS($A$1:A34)-1,2)+1))</f>
        <v/>
      </c>
      <c r="S35" s="138" t="str">
        <f>IF(OR(J35="",'Campanhas C&amp;S'!$C$15="",'Campanhas C&amp;S'!$C$15="(máximo 300 carateres)"),"",'Campanhas C&amp;S'!$C$15)</f>
        <v/>
      </c>
    </row>
    <row r="36" spans="1:19">
      <c r="A36" s="24" t="str">
        <f>IF(I36="","",IF(OR('Identificação da EG'!$B$7=0,'Identificação da EG'!$B$7=""),"",Capa!$C$10))</f>
        <v/>
      </c>
      <c r="B36" s="24" t="str">
        <f>IF(I36="","",IF(OR('Identificação da EG'!$B$7=0,'Identificação da EG'!$B$7=""),"",'Identificação da EG'!$B$7))</f>
        <v/>
      </c>
      <c r="C36" s="24" t="str">
        <f>IF(I36="","",IF(B36="","",VLOOKUP(B36,Auxiliar!$DK$23:$DL$45,2,0)))</f>
        <v/>
      </c>
      <c r="D36" s="24" t="str">
        <f>IF(I36="","",IF(OR('Identificação da EG'!$B$7=0,'Identificação da EG'!$B$7=""),"","Portugal"))</f>
        <v/>
      </c>
      <c r="E36" s="24" t="str">
        <f>IF(I36="","",'Identificação da EG'!$C$7)</f>
        <v/>
      </c>
      <c r="F36" s="24" t="str">
        <f>IF(I36="","",'Identificação da EG'!$E$7)</f>
        <v/>
      </c>
      <c r="G36" s="24" t="str">
        <f t="shared" si="0"/>
        <v/>
      </c>
      <c r="H36" s="24" t="str">
        <f>IF(I36="","",'Identificação da EG'!$D$7)</f>
        <v/>
      </c>
      <c r="I36" s="138" t="str">
        <f>IF(OR(J36="",'Campanhas C&amp;S'!$C$6="",'Campanhas C&amp;S'!$C$6="(Preencha o nome da campanha)"),"",'Campanhas C&amp;S'!$C$6)</f>
        <v/>
      </c>
      <c r="J36" s="138" t="str">
        <v/>
      </c>
      <c r="K36" s="138" t="str">
        <v/>
      </c>
      <c r="L36" s="138" t="str">
        <v/>
      </c>
      <c r="M36" s="138" t="str">
        <v/>
      </c>
      <c r="N36" s="138" t="str">
        <v/>
      </c>
      <c r="O36" s="138" t="str">
        <v/>
      </c>
      <c r="P36" s="138" t="str">
        <f>IF(J36="","","População abrangida")</f>
        <v/>
      </c>
      <c r="Q36" s="138" t="str">
        <f t="shared" si="1"/>
        <v/>
      </c>
      <c r="R36" s="138" t="str" cm="1">
        <f t="array" ref="R36">IF(ISBLANK(INDEX('Campanhas C&amp;S'!$H$20:$I$48,INT((ROWS($A$1:A35)-1)/2)+1,MOD(ROWS($A$1:A35)-1,2)+1)),"",INDEX('Campanhas C&amp;S'!$H$20:$I$48,INT((ROWS($A$1:A35)-1)/2)+1,MOD(ROWS($A$1:A35)-1,2)+1))</f>
        <v/>
      </c>
      <c r="S36" s="138" t="str">
        <f>IF(OR(J36="",'Campanhas C&amp;S'!$C$15="",'Campanhas C&amp;S'!$C$15="(máximo 300 carateres)"),"",'Campanhas C&amp;S'!$C$15)</f>
        <v/>
      </c>
    </row>
    <row r="37" spans="1:19">
      <c r="A37" s="24" t="str">
        <f>IF(I37="","",IF(OR('Identificação da EG'!$B$7=0,'Identificação da EG'!$B$7=""),"",Capa!$C$10))</f>
        <v/>
      </c>
      <c r="B37" s="24" t="str">
        <f>IF(I37="","",IF(OR('Identificação da EG'!$B$7=0,'Identificação da EG'!$B$7=""),"",'Identificação da EG'!$B$7))</f>
        <v/>
      </c>
      <c r="C37" s="24" t="str">
        <f>IF(I37="","",IF(B37="","",VLOOKUP(B37,Auxiliar!$DK$23:$DL$45,2,0)))</f>
        <v/>
      </c>
      <c r="D37" s="24" t="str">
        <f>IF(I37="","",IF(OR('Identificação da EG'!$B$7=0,'Identificação da EG'!$B$7=""),"","Portugal"))</f>
        <v/>
      </c>
      <c r="E37" s="24" t="str">
        <f>IF(I37="","",'Identificação da EG'!$C$7)</f>
        <v/>
      </c>
      <c r="F37" s="24" t="str">
        <f>IF(I37="","",'Identificação da EG'!$E$7)</f>
        <v/>
      </c>
      <c r="G37" s="24" t="str">
        <f t="shared" si="0"/>
        <v/>
      </c>
      <c r="H37" s="24" t="str">
        <f>IF(I37="","",'Identificação da EG'!$D$7)</f>
        <v/>
      </c>
      <c r="I37" s="138" t="str">
        <f>IF(OR(J37="",'Campanhas C&amp;S'!$C$6="",'Campanhas C&amp;S'!$C$6="(Preencha o nome da campanha)"),"",'Campanhas C&amp;S'!$C$6)</f>
        <v/>
      </c>
      <c r="J37" s="138" t="str">
        <v/>
      </c>
      <c r="K37" s="138" t="str">
        <v/>
      </c>
      <c r="L37" s="138" t="str">
        <v/>
      </c>
      <c r="M37" s="138" t="str">
        <v/>
      </c>
      <c r="N37" s="138" t="str">
        <v/>
      </c>
      <c r="O37" s="138" t="str">
        <v/>
      </c>
      <c r="P37" s="138" t="str">
        <f>IF(J37="","","Materiais distribuidos")</f>
        <v/>
      </c>
      <c r="Q37" s="138" t="str">
        <f t="shared" si="1"/>
        <v/>
      </c>
      <c r="R37" s="138" t="str" cm="1">
        <f t="array" ref="R37">IF(ISBLANK(INDEX('Campanhas C&amp;S'!$H$20:$I$48,INT((ROWS($A$1:A36)-1)/2)+1,MOD(ROWS($A$1:A36)-1,2)+1)),"",INDEX('Campanhas C&amp;S'!$H$20:$I$48,INT((ROWS($A$1:A36)-1)/2)+1,MOD(ROWS($A$1:A36)-1,2)+1))</f>
        <v/>
      </c>
      <c r="S37" s="138" t="str">
        <f>IF(OR(J37="",'Campanhas C&amp;S'!$C$15="",'Campanhas C&amp;S'!$C$15="(máximo 300 carateres)"),"",'Campanhas C&amp;S'!$C$15)</f>
        <v/>
      </c>
    </row>
    <row r="38" spans="1:19">
      <c r="A38" s="24" t="str">
        <f>IF(I38="","",IF(OR('Identificação da EG'!$B$7=0,'Identificação da EG'!$B$7=""),"",Capa!$C$10))</f>
        <v/>
      </c>
      <c r="B38" s="24" t="str">
        <f>IF(I38="","",IF(OR('Identificação da EG'!$B$7=0,'Identificação da EG'!$B$7=""),"",'Identificação da EG'!$B$7))</f>
        <v/>
      </c>
      <c r="C38" s="24" t="str">
        <f>IF(I38="","",IF(B38="","",VLOOKUP(B38,Auxiliar!$DK$23:$DL$45,2,0)))</f>
        <v/>
      </c>
      <c r="D38" s="24" t="str">
        <f>IF(I38="","",IF(OR('Identificação da EG'!$B$7=0,'Identificação da EG'!$B$7=""),"","Portugal"))</f>
        <v/>
      </c>
      <c r="E38" s="24" t="str">
        <f>IF(I38="","",'Identificação da EG'!$C$7)</f>
        <v/>
      </c>
      <c r="F38" s="24" t="str">
        <f>IF(I38="","",'Identificação da EG'!$E$7)</f>
        <v/>
      </c>
      <c r="G38" s="24" t="str">
        <f t="shared" si="0"/>
        <v/>
      </c>
      <c r="H38" s="24" t="str">
        <f>IF(I38="","",'Identificação da EG'!$D$7)</f>
        <v/>
      </c>
      <c r="I38" s="138" t="str">
        <f>IF(OR(J38="",'Campanhas C&amp;S'!$C$6="",'Campanhas C&amp;S'!$C$6="(Preencha o nome da campanha)"),"",'Campanhas C&amp;S'!$C$6)</f>
        <v/>
      </c>
      <c r="J38" s="138" t="str">
        <v/>
      </c>
      <c r="K38" s="138" t="str">
        <v/>
      </c>
      <c r="L38" s="138" t="str">
        <v/>
      </c>
      <c r="M38" s="138" t="str">
        <v/>
      </c>
      <c r="N38" s="138" t="str">
        <v/>
      </c>
      <c r="O38" s="138" t="str">
        <v/>
      </c>
      <c r="P38" s="138" t="str">
        <f>IF(J38="","","População abrangida")</f>
        <v/>
      </c>
      <c r="Q38" s="138" t="str">
        <f t="shared" si="1"/>
        <v/>
      </c>
      <c r="R38" s="138" t="str" cm="1">
        <f t="array" ref="R38">IF(ISBLANK(INDEX('Campanhas C&amp;S'!$H$20:$I$48,INT((ROWS($A$1:A37)-1)/2)+1,MOD(ROWS($A$1:A37)-1,2)+1)),"",INDEX('Campanhas C&amp;S'!$H$20:$I$48,INT((ROWS($A$1:A37)-1)/2)+1,MOD(ROWS($A$1:A37)-1,2)+1))</f>
        <v/>
      </c>
      <c r="S38" s="138" t="str">
        <f>IF(OR(J38="",'Campanhas C&amp;S'!$C$15="",'Campanhas C&amp;S'!$C$15="(máximo 300 carateres)"),"",'Campanhas C&amp;S'!$C$15)</f>
        <v/>
      </c>
    </row>
    <row r="39" spans="1:19">
      <c r="A39" s="24" t="str">
        <f>IF(I39="","",IF(OR('Identificação da EG'!$B$7=0,'Identificação da EG'!$B$7=""),"",Capa!$C$10))</f>
        <v/>
      </c>
      <c r="B39" s="24" t="str">
        <f>IF(I39="","",IF(OR('Identificação da EG'!$B$7=0,'Identificação da EG'!$B$7=""),"",'Identificação da EG'!$B$7))</f>
        <v/>
      </c>
      <c r="C39" s="24" t="str">
        <f>IF(I39="","",IF(B39="","",VLOOKUP(B39,Auxiliar!$DK$23:$DL$45,2,0)))</f>
        <v/>
      </c>
      <c r="D39" s="24" t="str">
        <f>IF(I39="","",IF(OR('Identificação da EG'!$B$7=0,'Identificação da EG'!$B$7=""),"","Portugal"))</f>
        <v/>
      </c>
      <c r="E39" s="24" t="str">
        <f>IF(I39="","",'Identificação da EG'!$C$7)</f>
        <v/>
      </c>
      <c r="F39" s="24" t="str">
        <f>IF(I39="","",'Identificação da EG'!$E$7)</f>
        <v/>
      </c>
      <c r="G39" s="24" t="str">
        <f t="shared" si="0"/>
        <v/>
      </c>
      <c r="H39" s="24" t="str">
        <f>IF(I39="","",'Identificação da EG'!$D$7)</f>
        <v/>
      </c>
      <c r="I39" s="138" t="str">
        <f>IF(OR(J39="",'Campanhas C&amp;S'!$C$6="",'Campanhas C&amp;S'!$C$6="(Preencha o nome da campanha)"),"",'Campanhas C&amp;S'!$C$6)</f>
        <v/>
      </c>
      <c r="J39" s="138" t="str">
        <v/>
      </c>
      <c r="K39" s="138" t="str">
        <v/>
      </c>
      <c r="L39" s="138" t="str">
        <v/>
      </c>
      <c r="M39" s="138" t="str">
        <v/>
      </c>
      <c r="N39" s="138" t="str">
        <v/>
      </c>
      <c r="O39" s="138" t="str">
        <v/>
      </c>
      <c r="P39" s="138" t="str">
        <f>IF(J39="","","Materiais distribuidos")</f>
        <v/>
      </c>
      <c r="Q39" s="138" t="str">
        <f t="shared" si="1"/>
        <v/>
      </c>
      <c r="R39" s="138" t="str" cm="1">
        <f t="array" ref="R39">IF(ISBLANK(INDEX('Campanhas C&amp;S'!$H$20:$I$48,INT((ROWS($A$1:A38)-1)/2)+1,MOD(ROWS($A$1:A38)-1,2)+1)),"",INDEX('Campanhas C&amp;S'!$H$20:$I$48,INT((ROWS($A$1:A38)-1)/2)+1,MOD(ROWS($A$1:A38)-1,2)+1))</f>
        <v/>
      </c>
      <c r="S39" s="138" t="str">
        <f>IF(OR(J39="",'Campanhas C&amp;S'!$C$15="",'Campanhas C&amp;S'!$C$15="(máximo 300 carateres)"),"",'Campanhas C&amp;S'!$C$15)</f>
        <v/>
      </c>
    </row>
    <row r="40" spans="1:19">
      <c r="A40" s="24" t="str">
        <f>IF(I40="","",IF(OR('Identificação da EG'!$B$7=0,'Identificação da EG'!$B$7=""),"",Capa!$C$10))</f>
        <v/>
      </c>
      <c r="B40" s="24" t="str">
        <f>IF(I40="","",IF(OR('Identificação da EG'!$B$7=0,'Identificação da EG'!$B$7=""),"",'Identificação da EG'!$B$7))</f>
        <v/>
      </c>
      <c r="C40" s="24" t="str">
        <f>IF(I40="","",IF(B40="","",VLOOKUP(B40,Auxiliar!$DK$23:$DL$45,2,0)))</f>
        <v/>
      </c>
      <c r="D40" s="24" t="str">
        <f>IF(I40="","",IF(OR('Identificação da EG'!$B$7=0,'Identificação da EG'!$B$7=""),"","Portugal"))</f>
        <v/>
      </c>
      <c r="E40" s="24" t="str">
        <f>IF(I40="","",'Identificação da EG'!$C$7)</f>
        <v/>
      </c>
      <c r="F40" s="24" t="str">
        <f>IF(I40="","",'Identificação da EG'!$E$7)</f>
        <v/>
      </c>
      <c r="G40" s="24" t="str">
        <f t="shared" si="0"/>
        <v/>
      </c>
      <c r="H40" s="24" t="str">
        <f>IF(I40="","",'Identificação da EG'!$D$7)</f>
        <v/>
      </c>
      <c r="I40" s="138" t="str">
        <f>IF(OR(J40="",'Campanhas C&amp;S'!$C$6="",'Campanhas C&amp;S'!$C$6="(Preencha o nome da campanha)"),"",'Campanhas C&amp;S'!$C$6)</f>
        <v/>
      </c>
      <c r="J40" s="138" t="str">
        <v/>
      </c>
      <c r="K40" s="138" t="str">
        <v/>
      </c>
      <c r="L40" s="138" t="str">
        <v/>
      </c>
      <c r="M40" s="138" t="str">
        <v/>
      </c>
      <c r="N40" s="138" t="str">
        <v/>
      </c>
      <c r="O40" s="138" t="str">
        <v/>
      </c>
      <c r="P40" s="138" t="str">
        <f>IF(J40="","","População abrangida")</f>
        <v/>
      </c>
      <c r="Q40" s="138" t="str">
        <f t="shared" si="1"/>
        <v/>
      </c>
      <c r="R40" s="138" t="str" cm="1">
        <f t="array" ref="R40">IF(ISBLANK(INDEX('Campanhas C&amp;S'!$H$20:$I$48,INT((ROWS($A$1:A39)-1)/2)+1,MOD(ROWS($A$1:A39)-1,2)+1)),"",INDEX('Campanhas C&amp;S'!$H$20:$I$48,INT((ROWS($A$1:A39)-1)/2)+1,MOD(ROWS($A$1:A39)-1,2)+1))</f>
        <v/>
      </c>
      <c r="S40" s="138" t="str">
        <f>IF(OR(J40="",'Campanhas C&amp;S'!$C$15="",'Campanhas C&amp;S'!$C$15="(máximo 300 carateres)"),"",'Campanhas C&amp;S'!$C$15)</f>
        <v/>
      </c>
    </row>
    <row r="41" spans="1:19">
      <c r="A41" s="24" t="str">
        <f>IF(I41="","",IF(OR('Identificação da EG'!$B$7=0,'Identificação da EG'!$B$7=""),"",Capa!$C$10))</f>
        <v/>
      </c>
      <c r="B41" s="24" t="str">
        <f>IF(I41="","",IF(OR('Identificação da EG'!$B$7=0,'Identificação da EG'!$B$7=""),"",'Identificação da EG'!$B$7))</f>
        <v/>
      </c>
      <c r="C41" s="24" t="str">
        <f>IF(I41="","",IF(B41="","",VLOOKUP(B41,Auxiliar!$DK$23:$DL$45,2,0)))</f>
        <v/>
      </c>
      <c r="D41" s="24" t="str">
        <f>IF(I41="","",IF(OR('Identificação da EG'!$B$7=0,'Identificação da EG'!$B$7=""),"","Portugal"))</f>
        <v/>
      </c>
      <c r="E41" s="24" t="str">
        <f>IF(I41="","",'Identificação da EG'!$C$7)</f>
        <v/>
      </c>
      <c r="F41" s="24" t="str">
        <f>IF(I41="","",'Identificação da EG'!$E$7)</f>
        <v/>
      </c>
      <c r="G41" s="24" t="str">
        <f t="shared" si="0"/>
        <v/>
      </c>
      <c r="H41" s="24" t="str">
        <f>IF(I41="","",'Identificação da EG'!$D$7)</f>
        <v/>
      </c>
      <c r="I41" s="138" t="str">
        <f>IF(OR(J41="",'Campanhas C&amp;S'!$C$6="",'Campanhas C&amp;S'!$C$6="(Preencha o nome da campanha)"),"",'Campanhas C&amp;S'!$C$6)</f>
        <v/>
      </c>
      <c r="J41" s="138" t="str">
        <v/>
      </c>
      <c r="K41" s="138" t="str">
        <v/>
      </c>
      <c r="L41" s="138" t="str">
        <v/>
      </c>
      <c r="M41" s="138" t="str">
        <v/>
      </c>
      <c r="N41" s="138" t="str">
        <v/>
      </c>
      <c r="O41" s="138" t="str">
        <v/>
      </c>
      <c r="P41" s="138" t="str">
        <f>IF(J41="","","Materiais distribuidos")</f>
        <v/>
      </c>
      <c r="Q41" s="138" t="str">
        <f t="shared" si="1"/>
        <v/>
      </c>
      <c r="R41" s="138" t="str" cm="1">
        <f t="array" ref="R41">IF(ISBLANK(INDEX('Campanhas C&amp;S'!$H$20:$I$48,INT((ROWS($A$1:A40)-1)/2)+1,MOD(ROWS($A$1:A40)-1,2)+1)),"",INDEX('Campanhas C&amp;S'!$H$20:$I$48,INT((ROWS($A$1:A40)-1)/2)+1,MOD(ROWS($A$1:A40)-1,2)+1))</f>
        <v/>
      </c>
      <c r="S41" s="138" t="str">
        <f>IF(OR(J41="",'Campanhas C&amp;S'!$C$15="",'Campanhas C&amp;S'!$C$15="(máximo 300 carateres)"),"",'Campanhas C&amp;S'!$C$15)</f>
        <v/>
      </c>
    </row>
    <row r="42" spans="1:19">
      <c r="A42" s="24" t="str">
        <f>IF(I42="","",IF(OR('Identificação da EG'!$B$7=0,'Identificação da EG'!$B$7=""),"",Capa!$C$10))</f>
        <v/>
      </c>
      <c r="B42" s="24" t="str">
        <f>IF(I42="","",IF(OR('Identificação da EG'!$B$7=0,'Identificação da EG'!$B$7=""),"",'Identificação da EG'!$B$7))</f>
        <v/>
      </c>
      <c r="C42" s="24" t="str">
        <f>IF(I42="","",IF(B42="","",VLOOKUP(B42,Auxiliar!$DK$23:$DL$45,2,0)))</f>
        <v/>
      </c>
      <c r="D42" s="24" t="str">
        <f>IF(I42="","",IF(OR('Identificação da EG'!$B$7=0,'Identificação da EG'!$B$7=""),"","Portugal"))</f>
        <v/>
      </c>
      <c r="E42" s="24" t="str">
        <f>IF(I42="","",'Identificação da EG'!$C$7)</f>
        <v/>
      </c>
      <c r="F42" s="24" t="str">
        <f>IF(I42="","",'Identificação da EG'!$E$7)</f>
        <v/>
      </c>
      <c r="G42" s="24" t="str">
        <f t="shared" si="0"/>
        <v/>
      </c>
      <c r="H42" s="24" t="str">
        <f>IF(I42="","",'Identificação da EG'!$D$7)</f>
        <v/>
      </c>
      <c r="I42" s="138" t="str">
        <f>IF(OR(J42="",'Campanhas C&amp;S'!$C$6="",'Campanhas C&amp;S'!$C$6="(Preencha o nome da campanha)"),"",'Campanhas C&amp;S'!$C$6)</f>
        <v/>
      </c>
      <c r="J42" s="138" t="str">
        <v/>
      </c>
      <c r="K42" s="138" t="str">
        <v/>
      </c>
      <c r="L42" s="138" t="str">
        <v/>
      </c>
      <c r="M42" s="138" t="str">
        <v/>
      </c>
      <c r="N42" s="138" t="str">
        <v/>
      </c>
      <c r="O42" s="138" t="str">
        <v/>
      </c>
      <c r="P42" s="138" t="str">
        <f>IF(J42="","","População abrangida")</f>
        <v/>
      </c>
      <c r="Q42" s="138" t="str">
        <f t="shared" si="1"/>
        <v/>
      </c>
      <c r="R42" s="138" t="str" cm="1">
        <f t="array" ref="R42">IF(ISBLANK(INDEX('Campanhas C&amp;S'!$H$20:$I$48,INT((ROWS($A$1:A41)-1)/2)+1,MOD(ROWS($A$1:A41)-1,2)+1)),"",INDEX('Campanhas C&amp;S'!$H$20:$I$48,INT((ROWS($A$1:A41)-1)/2)+1,MOD(ROWS($A$1:A41)-1,2)+1))</f>
        <v/>
      </c>
      <c r="S42" s="138" t="str">
        <f>IF(OR(J42="",'Campanhas C&amp;S'!$C$15="",'Campanhas C&amp;S'!$C$15="(máximo 300 carateres)"),"",'Campanhas C&amp;S'!$C$15)</f>
        <v/>
      </c>
    </row>
    <row r="43" spans="1:19">
      <c r="A43" s="24" t="str">
        <f>IF(I43="","",IF(OR('Identificação da EG'!$B$7=0,'Identificação da EG'!$B$7=""),"",Capa!$C$10))</f>
        <v/>
      </c>
      <c r="B43" s="24" t="str">
        <f>IF(I43="","",IF(OR('Identificação da EG'!$B$7=0,'Identificação da EG'!$B$7=""),"",'Identificação da EG'!$B$7))</f>
        <v/>
      </c>
      <c r="C43" s="24" t="str">
        <f>IF(I43="","",IF(B43="","",VLOOKUP(B43,Auxiliar!$DK$23:$DL$45,2,0)))</f>
        <v/>
      </c>
      <c r="D43" s="24" t="str">
        <f>IF(I43="","",IF(OR('Identificação da EG'!$B$7=0,'Identificação da EG'!$B$7=""),"","Portugal"))</f>
        <v/>
      </c>
      <c r="E43" s="24" t="str">
        <f>IF(I43="","",'Identificação da EG'!$C$7)</f>
        <v/>
      </c>
      <c r="F43" s="24" t="str">
        <f>IF(I43="","",'Identificação da EG'!$E$7)</f>
        <v/>
      </c>
      <c r="G43" s="24" t="str">
        <f t="shared" si="0"/>
        <v/>
      </c>
      <c r="H43" s="24" t="str">
        <f>IF(I43="","",'Identificação da EG'!$D$7)</f>
        <v/>
      </c>
      <c r="I43" s="138" t="str">
        <f>IF(OR(J43="",'Campanhas C&amp;S'!$C$6="",'Campanhas C&amp;S'!$C$6="(Preencha o nome da campanha)"),"",'Campanhas C&amp;S'!$C$6)</f>
        <v/>
      </c>
      <c r="J43" s="138" t="str">
        <v/>
      </c>
      <c r="K43" s="138" t="str">
        <v/>
      </c>
      <c r="L43" s="138" t="str">
        <v/>
      </c>
      <c r="M43" s="138" t="str">
        <v/>
      </c>
      <c r="N43" s="138" t="str">
        <v/>
      </c>
      <c r="O43" s="138" t="str">
        <v/>
      </c>
      <c r="P43" s="138" t="str">
        <f>IF(J43="","","Materiais distribuidos")</f>
        <v/>
      </c>
      <c r="Q43" s="138" t="str">
        <f t="shared" si="1"/>
        <v/>
      </c>
      <c r="R43" s="138" t="str" cm="1">
        <f t="array" ref="R43">IF(ISBLANK(INDEX('Campanhas C&amp;S'!$H$20:$I$48,INT((ROWS($A$1:A42)-1)/2)+1,MOD(ROWS($A$1:A42)-1,2)+1)),"",INDEX('Campanhas C&amp;S'!$H$20:$I$48,INT((ROWS($A$1:A42)-1)/2)+1,MOD(ROWS($A$1:A42)-1,2)+1))</f>
        <v/>
      </c>
      <c r="S43" s="138" t="str">
        <f>IF(OR(J43="",'Campanhas C&amp;S'!$C$15="",'Campanhas C&amp;S'!$C$15="(máximo 300 carateres)"),"",'Campanhas C&amp;S'!$C$15)</f>
        <v/>
      </c>
    </row>
    <row r="44" spans="1:19">
      <c r="A44" s="24" t="str">
        <f>IF(I44="","",IF(OR('Identificação da EG'!$B$7=0,'Identificação da EG'!$B$7=""),"",Capa!$C$10))</f>
        <v/>
      </c>
      <c r="B44" s="24" t="str">
        <f>IF(I44="","",IF(OR('Identificação da EG'!$B$7=0,'Identificação da EG'!$B$7=""),"",'Identificação da EG'!$B$7))</f>
        <v/>
      </c>
      <c r="C44" s="24" t="str">
        <f>IF(I44="","",IF(B44="","",VLOOKUP(B44,Auxiliar!$DK$23:$DL$45,2,0)))</f>
        <v/>
      </c>
      <c r="D44" s="24" t="str">
        <f>IF(I44="","",IF(OR('Identificação da EG'!$B$7=0,'Identificação da EG'!$B$7=""),"","Portugal"))</f>
        <v/>
      </c>
      <c r="E44" s="24" t="str">
        <f>IF(I44="","",'Identificação da EG'!$C$7)</f>
        <v/>
      </c>
      <c r="F44" s="24" t="str">
        <f>IF(I44="","",'Identificação da EG'!$E$7)</f>
        <v/>
      </c>
      <c r="G44" s="24" t="str">
        <f t="shared" si="0"/>
        <v/>
      </c>
      <c r="H44" s="24" t="str">
        <f>IF(I44="","",'Identificação da EG'!$D$7)</f>
        <v/>
      </c>
      <c r="I44" s="138" t="str">
        <f>IF(OR(J44="",'Campanhas C&amp;S'!$C$6="",'Campanhas C&amp;S'!$C$6="(Preencha o nome da campanha)"),"",'Campanhas C&amp;S'!$C$6)</f>
        <v/>
      </c>
      <c r="J44" s="138" t="str">
        <v/>
      </c>
      <c r="K44" s="138" t="str">
        <v/>
      </c>
      <c r="L44" s="138" t="str">
        <v/>
      </c>
      <c r="M44" s="138" t="str">
        <v/>
      </c>
      <c r="N44" s="138" t="str">
        <v/>
      </c>
      <c r="O44" s="138" t="str">
        <v/>
      </c>
      <c r="P44" s="138" t="str">
        <f>IF(J44="","","População abrangida")</f>
        <v/>
      </c>
      <c r="Q44" s="138" t="str">
        <f t="shared" si="1"/>
        <v/>
      </c>
      <c r="R44" s="138" t="str" cm="1">
        <f t="array" ref="R44">IF(ISBLANK(INDEX('Campanhas C&amp;S'!$H$20:$I$48,INT((ROWS($A$1:A43)-1)/2)+1,MOD(ROWS($A$1:A43)-1,2)+1)),"",INDEX('Campanhas C&amp;S'!$H$20:$I$48,INT((ROWS($A$1:A43)-1)/2)+1,MOD(ROWS($A$1:A43)-1,2)+1))</f>
        <v/>
      </c>
      <c r="S44" s="138" t="str">
        <f>IF(OR(J44="",'Campanhas C&amp;S'!$C$15="",'Campanhas C&amp;S'!$C$15="(máximo 300 carateres)"),"",'Campanhas C&amp;S'!$C$15)</f>
        <v/>
      </c>
    </row>
    <row r="45" spans="1:19">
      <c r="A45" s="24" t="str">
        <f>IF(I45="","",IF(OR('Identificação da EG'!$B$7=0,'Identificação da EG'!$B$7=""),"",Capa!$C$10))</f>
        <v/>
      </c>
      <c r="B45" s="24" t="str">
        <f>IF(I45="","",IF(OR('Identificação da EG'!$B$7=0,'Identificação da EG'!$B$7=""),"",'Identificação da EG'!$B$7))</f>
        <v/>
      </c>
      <c r="C45" s="24" t="str">
        <f>IF(I45="","",IF(B45="","",VLOOKUP(B45,Auxiliar!$DK$23:$DL$45,2,0)))</f>
        <v/>
      </c>
      <c r="D45" s="24" t="str">
        <f>IF(I45="","",IF(OR('Identificação da EG'!$B$7=0,'Identificação da EG'!$B$7=""),"","Portugal"))</f>
        <v/>
      </c>
      <c r="E45" s="24" t="str">
        <f>IF(I45="","",'Identificação da EG'!$C$7)</f>
        <v/>
      </c>
      <c r="F45" s="24" t="str">
        <f>IF(I45="","",'Identificação da EG'!$E$7)</f>
        <v/>
      </c>
      <c r="G45" s="24" t="str">
        <f t="shared" si="0"/>
        <v/>
      </c>
      <c r="H45" s="24" t="str">
        <f>IF(I45="","",'Identificação da EG'!$D$7)</f>
        <v/>
      </c>
      <c r="I45" s="138" t="str">
        <f>IF(OR(J45="",'Campanhas C&amp;S'!$C$6="",'Campanhas C&amp;S'!$C$6="(Preencha o nome da campanha)"),"",'Campanhas C&amp;S'!$C$6)</f>
        <v/>
      </c>
      <c r="J45" s="138" t="str">
        <v/>
      </c>
      <c r="K45" s="138" t="str">
        <v/>
      </c>
      <c r="L45" s="138" t="str">
        <v/>
      </c>
      <c r="M45" s="138" t="str">
        <v/>
      </c>
      <c r="N45" s="138" t="str">
        <v/>
      </c>
      <c r="O45" s="138" t="str">
        <v/>
      </c>
      <c r="P45" s="138" t="str">
        <f>IF(J45="","","Materiais distribuidos")</f>
        <v/>
      </c>
      <c r="Q45" s="138" t="str">
        <f t="shared" si="1"/>
        <v/>
      </c>
      <c r="R45" s="138" t="str" cm="1">
        <f t="array" ref="R45">IF(ISBLANK(INDEX('Campanhas C&amp;S'!$H$20:$I$48,INT((ROWS($A$1:A44)-1)/2)+1,MOD(ROWS($A$1:A44)-1,2)+1)),"",INDEX('Campanhas C&amp;S'!$H$20:$I$48,INT((ROWS($A$1:A44)-1)/2)+1,MOD(ROWS($A$1:A44)-1,2)+1))</f>
        <v/>
      </c>
      <c r="S45" s="138" t="str">
        <f>IF(OR(J45="",'Campanhas C&amp;S'!$C$15="",'Campanhas C&amp;S'!$C$15="(máximo 300 carateres)"),"",'Campanhas C&amp;S'!$C$15)</f>
        <v/>
      </c>
    </row>
    <row r="46" spans="1:19">
      <c r="A46" s="24" t="str">
        <f>IF(I46="","",IF(OR('Identificação da EG'!$B$7=0,'Identificação da EG'!$B$7=""),"",Capa!$C$10))</f>
        <v/>
      </c>
      <c r="B46" s="24" t="str">
        <f>IF(I46="","",IF(OR('Identificação da EG'!$B$7=0,'Identificação da EG'!$B$7=""),"",'Identificação da EG'!$B$7))</f>
        <v/>
      </c>
      <c r="C46" s="24" t="str">
        <f>IF(I46="","",IF(B46="","",VLOOKUP(B46,Auxiliar!$DK$23:$DL$45,2,0)))</f>
        <v/>
      </c>
      <c r="D46" s="24" t="str">
        <f>IF(I46="","",IF(OR('Identificação da EG'!$B$7=0,'Identificação da EG'!$B$7=""),"","Portugal"))</f>
        <v/>
      </c>
      <c r="E46" s="24" t="str">
        <f>IF(I46="","",'Identificação da EG'!$C$7)</f>
        <v/>
      </c>
      <c r="F46" s="24" t="str">
        <f>IF(I46="","",'Identificação da EG'!$E$7)</f>
        <v/>
      </c>
      <c r="G46" s="24" t="str">
        <f t="shared" si="0"/>
        <v/>
      </c>
      <c r="H46" s="24" t="str">
        <f>IF(I46="","",'Identificação da EG'!$D$7)</f>
        <v/>
      </c>
      <c r="I46" s="138" t="str">
        <f>IF(OR(J46="",'Campanhas C&amp;S'!$C$6="",'Campanhas C&amp;S'!$C$6="(Preencha o nome da campanha)"),"",'Campanhas C&amp;S'!$C$6)</f>
        <v/>
      </c>
      <c r="J46" s="138" t="str">
        <v/>
      </c>
      <c r="K46" s="138" t="str">
        <v/>
      </c>
      <c r="L46" s="138" t="str">
        <v/>
      </c>
      <c r="M46" s="138" t="str">
        <v/>
      </c>
      <c r="N46" s="138" t="str">
        <v/>
      </c>
      <c r="O46" s="138" t="str">
        <v/>
      </c>
      <c r="P46" s="138" t="str">
        <f>IF(J46="","","População abrangida")</f>
        <v/>
      </c>
      <c r="Q46" s="138" t="str">
        <f t="shared" si="1"/>
        <v/>
      </c>
      <c r="R46" s="138" t="str" cm="1">
        <f t="array" ref="R46">IF(ISBLANK(INDEX('Campanhas C&amp;S'!$H$20:$I$48,INT((ROWS($A$1:A45)-1)/2)+1,MOD(ROWS($A$1:A45)-1,2)+1)),"",INDEX('Campanhas C&amp;S'!$H$20:$I$48,INT((ROWS($A$1:A45)-1)/2)+1,MOD(ROWS($A$1:A45)-1,2)+1))</f>
        <v/>
      </c>
      <c r="S46" s="138" t="str">
        <f>IF(OR(J46="",'Campanhas C&amp;S'!$C$15="",'Campanhas C&amp;S'!$C$15="(máximo 300 carateres)"),"",'Campanhas C&amp;S'!$C$15)</f>
        <v/>
      </c>
    </row>
    <row r="47" spans="1:19">
      <c r="A47" s="24" t="str">
        <f>IF(I47="","",IF(OR('Identificação da EG'!$B$7=0,'Identificação da EG'!$B$7=""),"",Capa!$C$10))</f>
        <v/>
      </c>
      <c r="B47" s="24" t="str">
        <f>IF(I47="","",IF(OR('Identificação da EG'!$B$7=0,'Identificação da EG'!$B$7=""),"",'Identificação da EG'!$B$7))</f>
        <v/>
      </c>
      <c r="C47" s="24" t="str">
        <f>IF(I47="","",IF(B47="","",VLOOKUP(B47,Auxiliar!$DK$23:$DL$45,2,0)))</f>
        <v/>
      </c>
      <c r="D47" s="24" t="str">
        <f>IF(I47="","",IF(OR('Identificação da EG'!$B$7=0,'Identificação da EG'!$B$7=""),"","Portugal"))</f>
        <v/>
      </c>
      <c r="E47" s="24" t="str">
        <f>IF(I47="","",'Identificação da EG'!$C$7)</f>
        <v/>
      </c>
      <c r="F47" s="24" t="str">
        <f>IF(I47="","",'Identificação da EG'!$E$7)</f>
        <v/>
      </c>
      <c r="G47" s="24" t="str">
        <f t="shared" si="0"/>
        <v/>
      </c>
      <c r="H47" s="24" t="str">
        <f>IF(I47="","",'Identificação da EG'!$D$7)</f>
        <v/>
      </c>
      <c r="I47" s="138" t="str">
        <f>IF(OR(J47="",'Campanhas C&amp;S'!$C$6="",'Campanhas C&amp;S'!$C$6="(Preencha o nome da campanha)"),"",'Campanhas C&amp;S'!$C$6)</f>
        <v/>
      </c>
      <c r="J47" s="138" t="str">
        <v/>
      </c>
      <c r="K47" s="138" t="str">
        <v/>
      </c>
      <c r="L47" s="138" t="str">
        <v/>
      </c>
      <c r="M47" s="138" t="str">
        <v/>
      </c>
      <c r="N47" s="138" t="str">
        <v/>
      </c>
      <c r="O47" s="138" t="str">
        <v/>
      </c>
      <c r="P47" s="138" t="str">
        <f>IF(J47="","","Materiais distribuidos")</f>
        <v/>
      </c>
      <c r="Q47" s="138" t="str">
        <f t="shared" si="1"/>
        <v/>
      </c>
      <c r="R47" s="138" t="str" cm="1">
        <f t="array" ref="R47">IF(ISBLANK(INDEX('Campanhas C&amp;S'!$H$20:$I$48,INT((ROWS($A$1:A46)-1)/2)+1,MOD(ROWS($A$1:A46)-1,2)+1)),"",INDEX('Campanhas C&amp;S'!$H$20:$I$48,INT((ROWS($A$1:A46)-1)/2)+1,MOD(ROWS($A$1:A46)-1,2)+1))</f>
        <v/>
      </c>
      <c r="S47" s="138" t="str">
        <f>IF(OR(J47="",'Campanhas C&amp;S'!$C$15="",'Campanhas C&amp;S'!$C$15="(máximo 300 carateres)"),"",'Campanhas C&amp;S'!$C$15)</f>
        <v/>
      </c>
    </row>
    <row r="48" spans="1:19">
      <c r="A48" s="24" t="str">
        <f>IF(I48="","",IF(OR('Identificação da EG'!$B$7=0,'Identificação da EG'!$B$7=""),"",Capa!$C$10))</f>
        <v/>
      </c>
      <c r="B48" s="24" t="str">
        <f>IF(I48="","",IF(OR('Identificação da EG'!$B$7=0,'Identificação da EG'!$B$7=""),"",'Identificação da EG'!$B$7))</f>
        <v/>
      </c>
      <c r="C48" s="24" t="str">
        <f>IF(I48="","",IF(B48="","",VLOOKUP(B48,Auxiliar!$DK$23:$DL$45,2,0)))</f>
        <v/>
      </c>
      <c r="D48" s="24" t="str">
        <f>IF(I48="","",IF(OR('Identificação da EG'!$B$7=0,'Identificação da EG'!$B$7=""),"","Portugal"))</f>
        <v/>
      </c>
      <c r="E48" s="24" t="str">
        <f>IF(I48="","",'Identificação da EG'!$C$7)</f>
        <v/>
      </c>
      <c r="F48" s="24" t="str">
        <f>IF(I48="","",'Identificação da EG'!$E$7)</f>
        <v/>
      </c>
      <c r="G48" s="24" t="str">
        <f t="shared" si="0"/>
        <v/>
      </c>
      <c r="H48" s="24" t="str">
        <f>IF(I48="","",'Identificação da EG'!$D$7)</f>
        <v/>
      </c>
      <c r="I48" s="138" t="str">
        <f>IF(OR(J48="",'Campanhas C&amp;S'!$C$6="",'Campanhas C&amp;S'!$C$6="(Preencha o nome da campanha)"),"",'Campanhas C&amp;S'!$C$6)</f>
        <v/>
      </c>
      <c r="J48" s="138" t="str">
        <v/>
      </c>
      <c r="K48" s="138" t="str">
        <v/>
      </c>
      <c r="L48" s="138" t="str">
        <v/>
      </c>
      <c r="M48" s="138" t="str">
        <v/>
      </c>
      <c r="N48" s="138" t="str">
        <v/>
      </c>
      <c r="O48" s="138" t="str">
        <v/>
      </c>
      <c r="P48" s="138" t="str">
        <f>IF(J48="","","População abrangida")</f>
        <v/>
      </c>
      <c r="Q48" s="138" t="str">
        <f t="shared" si="1"/>
        <v/>
      </c>
      <c r="R48" s="138" t="str" cm="1">
        <f t="array" ref="R48">IF(ISBLANK(INDEX('Campanhas C&amp;S'!$H$20:$I$48,INT((ROWS($A$1:A47)-1)/2)+1,MOD(ROWS($A$1:A47)-1,2)+1)),"",INDEX('Campanhas C&amp;S'!$H$20:$I$48,INT((ROWS($A$1:A47)-1)/2)+1,MOD(ROWS($A$1:A47)-1,2)+1))</f>
        <v/>
      </c>
      <c r="S48" s="138" t="str">
        <f>IF(OR(J48="",'Campanhas C&amp;S'!$C$15="",'Campanhas C&amp;S'!$C$15="(máximo 300 carateres)"),"",'Campanhas C&amp;S'!$C$15)</f>
        <v/>
      </c>
    </row>
    <row r="49" spans="1:19">
      <c r="A49" s="24" t="str">
        <f>IF(I49="","",IF(OR('Identificação da EG'!$B$7=0,'Identificação da EG'!$B$7=""),"",Capa!$C$10))</f>
        <v/>
      </c>
      <c r="B49" s="24" t="str">
        <f>IF(I49="","",IF(OR('Identificação da EG'!$B$7=0,'Identificação da EG'!$B$7=""),"",'Identificação da EG'!$B$7))</f>
        <v/>
      </c>
      <c r="C49" s="24" t="str">
        <f>IF(I49="","",IF(B49="","",VLOOKUP(B49,Auxiliar!$DK$23:$DL$45,2,0)))</f>
        <v/>
      </c>
      <c r="D49" s="24" t="str">
        <f>IF(I49="","",IF(OR('Identificação da EG'!$B$7=0,'Identificação da EG'!$B$7=""),"","Portugal"))</f>
        <v/>
      </c>
      <c r="E49" s="24" t="str">
        <f>IF(I49="","",'Identificação da EG'!$C$7)</f>
        <v/>
      </c>
      <c r="F49" s="24" t="str">
        <f>IF(I49="","",'Identificação da EG'!$E$7)</f>
        <v/>
      </c>
      <c r="G49" s="24" t="str">
        <f t="shared" si="0"/>
        <v/>
      </c>
      <c r="H49" s="24" t="str">
        <f>IF(I49="","",'Identificação da EG'!$D$7)</f>
        <v/>
      </c>
      <c r="I49" s="138" t="str">
        <f>IF(OR(J49="",'Campanhas C&amp;S'!$C$6="",'Campanhas C&amp;S'!$C$6="(Preencha o nome da campanha)"),"",'Campanhas C&amp;S'!$C$6)</f>
        <v/>
      </c>
      <c r="J49" s="138" t="str">
        <v/>
      </c>
      <c r="K49" s="138" t="str">
        <v/>
      </c>
      <c r="L49" s="138" t="str">
        <v/>
      </c>
      <c r="M49" s="138" t="str">
        <v/>
      </c>
      <c r="N49" s="138" t="str">
        <v/>
      </c>
      <c r="O49" s="138" t="str">
        <v/>
      </c>
      <c r="P49" s="138" t="str">
        <f>IF(J49="","","Materiais distribuidos")</f>
        <v/>
      </c>
      <c r="Q49" s="138" t="str">
        <f t="shared" si="1"/>
        <v/>
      </c>
      <c r="R49" s="138" t="str" cm="1">
        <f t="array" ref="R49">IF(ISBLANK(INDEX('Campanhas C&amp;S'!$H$20:$I$48,INT((ROWS($A$1:A48)-1)/2)+1,MOD(ROWS($A$1:A48)-1,2)+1)),"",INDEX('Campanhas C&amp;S'!$H$20:$I$48,INT((ROWS($A$1:A48)-1)/2)+1,MOD(ROWS($A$1:A48)-1,2)+1))</f>
        <v/>
      </c>
      <c r="S49" s="138" t="str">
        <f>IF(OR(J49="",'Campanhas C&amp;S'!$C$15="",'Campanhas C&amp;S'!$C$15="(máximo 300 carateres)"),"",'Campanhas C&amp;S'!$C$15)</f>
        <v/>
      </c>
    </row>
    <row r="50" spans="1:19">
      <c r="A50" s="24" t="str">
        <f>IF(I50="","",IF(OR('Identificação da EG'!$B$7=0,'Identificação da EG'!$B$7=""),"",Capa!$C$10))</f>
        <v/>
      </c>
      <c r="B50" s="24" t="str">
        <f>IF(I50="","",IF(OR('Identificação da EG'!$B$7=0,'Identificação da EG'!$B$7=""),"",'Identificação da EG'!$B$7))</f>
        <v/>
      </c>
      <c r="C50" s="24" t="str">
        <f>IF(I50="","",IF(B50="","",VLOOKUP(B50,Auxiliar!$DK$23:$DL$45,2,0)))</f>
        <v/>
      </c>
      <c r="D50" s="24" t="str">
        <f>IF(I50="","",IF(OR('Identificação da EG'!$B$7=0,'Identificação da EG'!$B$7=""),"","Portugal"))</f>
        <v/>
      </c>
      <c r="E50" s="24" t="str">
        <f>IF(I50="","",'Identificação da EG'!$C$7)</f>
        <v/>
      </c>
      <c r="F50" s="24" t="str">
        <f>IF(I50="","",'Identificação da EG'!$E$7)</f>
        <v/>
      </c>
      <c r="G50" s="24" t="str">
        <f t="shared" si="0"/>
        <v/>
      </c>
      <c r="H50" s="24" t="str">
        <f>IF(I50="","",'Identificação da EG'!$D$7)</f>
        <v/>
      </c>
      <c r="I50" s="138" t="str">
        <f>IF(OR(J50="",'Campanhas C&amp;S'!$C$6="",'Campanhas C&amp;S'!$C$6="(Preencha o nome da campanha)"),"",'Campanhas C&amp;S'!$C$6)</f>
        <v/>
      </c>
      <c r="J50" s="138" t="str">
        <v/>
      </c>
      <c r="K50" s="138" t="str">
        <v/>
      </c>
      <c r="L50" s="138" t="str">
        <v/>
      </c>
      <c r="M50" s="138" t="str">
        <v/>
      </c>
      <c r="N50" s="138" t="str">
        <v/>
      </c>
      <c r="O50" s="138" t="str">
        <v/>
      </c>
      <c r="P50" s="138" t="str">
        <f>IF(J50="","","População abrangida")</f>
        <v/>
      </c>
      <c r="Q50" s="138" t="str">
        <f t="shared" si="1"/>
        <v/>
      </c>
      <c r="R50" s="138" t="str" cm="1">
        <f t="array" ref="R50">IF(ISBLANK(INDEX('Campanhas C&amp;S'!$H$20:$I$48,INT((ROWS($A$1:A49)-1)/2)+1,MOD(ROWS($A$1:A49)-1,2)+1)),"",INDEX('Campanhas C&amp;S'!$H$20:$I$48,INT((ROWS($A$1:A49)-1)/2)+1,MOD(ROWS($A$1:A49)-1,2)+1))</f>
        <v/>
      </c>
      <c r="S50" s="138" t="str">
        <f>IF(OR(J50="",'Campanhas C&amp;S'!$C$15="",'Campanhas C&amp;S'!$C$15="(máximo 300 carateres)"),"",'Campanhas C&amp;S'!$C$15)</f>
        <v/>
      </c>
    </row>
    <row r="51" spans="1:19">
      <c r="A51" s="24" t="str">
        <f>IF(I51="","",IF(OR('Identificação da EG'!$B$7=0,'Identificação da EG'!$B$7=""),"",Capa!$C$10))</f>
        <v/>
      </c>
      <c r="B51" s="24" t="str">
        <f>IF(I51="","",IF(OR('Identificação da EG'!$B$7=0,'Identificação da EG'!$B$7=""),"",'Identificação da EG'!$B$7))</f>
        <v/>
      </c>
      <c r="C51" s="24" t="str">
        <f>IF(I51="","",IF(B51="","",VLOOKUP(B51,Auxiliar!$DK$23:$DL$45,2,0)))</f>
        <v/>
      </c>
      <c r="D51" s="24" t="str">
        <f>IF(I51="","",IF(OR('Identificação da EG'!$B$7=0,'Identificação da EG'!$B$7=""),"","Portugal"))</f>
        <v/>
      </c>
      <c r="E51" s="24" t="str">
        <f>IF(I51="","",'Identificação da EG'!$C$7)</f>
        <v/>
      </c>
      <c r="F51" s="24" t="str">
        <f>IF(I51="","",'Identificação da EG'!$E$7)</f>
        <v/>
      </c>
      <c r="G51" s="24" t="str">
        <f t="shared" si="0"/>
        <v/>
      </c>
      <c r="H51" s="24" t="str">
        <f>IF(I51="","",'Identificação da EG'!$D$7)</f>
        <v/>
      </c>
      <c r="I51" s="138" t="str">
        <f>IF(OR(J51="",'Campanhas C&amp;S'!$C$6="",'Campanhas C&amp;S'!$C$6="(Preencha o nome da campanha)"),"",'Campanhas C&amp;S'!$C$6)</f>
        <v/>
      </c>
      <c r="J51" s="138" t="str">
        <v/>
      </c>
      <c r="K51" s="138" t="str">
        <v/>
      </c>
      <c r="L51" s="138" t="str">
        <v/>
      </c>
      <c r="M51" s="138" t="str">
        <v/>
      </c>
      <c r="N51" s="138" t="str">
        <v/>
      </c>
      <c r="O51" s="138" t="str">
        <v/>
      </c>
      <c r="P51" s="138" t="str">
        <f>IF(J51="","","Materiais distribuidos")</f>
        <v/>
      </c>
      <c r="Q51" s="138" t="str">
        <f t="shared" si="1"/>
        <v/>
      </c>
      <c r="R51" s="138" t="str" cm="1">
        <f t="array" ref="R51">IF(ISBLANK(INDEX('Campanhas C&amp;S'!$H$20:$I$48,INT((ROWS($A$1:A50)-1)/2)+1,MOD(ROWS($A$1:A50)-1,2)+1)),"",INDEX('Campanhas C&amp;S'!$H$20:$I$48,INT((ROWS($A$1:A50)-1)/2)+1,MOD(ROWS($A$1:A50)-1,2)+1))</f>
        <v/>
      </c>
      <c r="S51" s="138" t="str">
        <f>IF(OR(J51="",'Campanhas C&amp;S'!$C$15="",'Campanhas C&amp;S'!$C$15="(máximo 300 carateres)"),"",'Campanhas C&amp;S'!$C$15)</f>
        <v/>
      </c>
    </row>
    <row r="52" spans="1:19">
      <c r="A52" s="24" t="str">
        <f>IF(I52="","",IF(OR('Identificação da EG'!$B$7=0,'Identificação da EG'!$B$7=""),"",Capa!$C$10))</f>
        <v/>
      </c>
      <c r="B52" s="24" t="str">
        <f>IF(I52="","",IF(OR('Identificação da EG'!$B$7=0,'Identificação da EG'!$B$7=""),"",'Identificação da EG'!$B$7))</f>
        <v/>
      </c>
      <c r="C52" s="24" t="str">
        <f>IF(I52="","",IF(B52="","",VLOOKUP(B52,Auxiliar!$DK$23:$DL$45,2,0)))</f>
        <v/>
      </c>
      <c r="D52" s="24" t="str">
        <f>IF(I52="","",IF(OR('Identificação da EG'!$B$7=0,'Identificação da EG'!$B$7=""),"","Portugal"))</f>
        <v/>
      </c>
      <c r="E52" s="24" t="str">
        <f>IF(I52="","",'Identificação da EG'!$C$7)</f>
        <v/>
      </c>
      <c r="F52" s="24" t="str">
        <f>IF(I52="","",'Identificação da EG'!$E$7)</f>
        <v/>
      </c>
      <c r="G52" s="24" t="str">
        <f t="shared" si="0"/>
        <v/>
      </c>
      <c r="H52" s="24" t="str">
        <f>IF(I52="","",'Identificação da EG'!$D$7)</f>
        <v/>
      </c>
      <c r="I52" s="138" t="str">
        <f>IF(OR(J52="",'Campanhas C&amp;S'!$C$6="",'Campanhas C&amp;S'!$C$6="(Preencha o nome da campanha)"),"",'Campanhas C&amp;S'!$C$6)</f>
        <v/>
      </c>
      <c r="J52" s="138" t="str">
        <v/>
      </c>
      <c r="K52" s="138" t="str">
        <v/>
      </c>
      <c r="L52" s="138" t="str">
        <v/>
      </c>
      <c r="M52" s="138" t="str">
        <v/>
      </c>
      <c r="N52" s="138" t="str">
        <v/>
      </c>
      <c r="O52" s="138" t="str">
        <v/>
      </c>
      <c r="P52" s="138" t="str">
        <f>IF(J52="","","População abrangida")</f>
        <v/>
      </c>
      <c r="Q52" s="138" t="str">
        <f t="shared" si="1"/>
        <v/>
      </c>
      <c r="R52" s="138" t="str" cm="1">
        <f t="array" ref="R52">IF(ISBLANK(INDEX('Campanhas C&amp;S'!$H$20:$I$48,INT((ROWS($A$1:A51)-1)/2)+1,MOD(ROWS($A$1:A51)-1,2)+1)),"",INDEX('Campanhas C&amp;S'!$H$20:$I$48,INT((ROWS($A$1:A51)-1)/2)+1,MOD(ROWS($A$1:A51)-1,2)+1))</f>
        <v/>
      </c>
      <c r="S52" s="138" t="str">
        <f>IF(OR(J52="",'Campanhas C&amp;S'!$C$15="",'Campanhas C&amp;S'!$C$15="(máximo 300 carateres)"),"",'Campanhas C&amp;S'!$C$15)</f>
        <v/>
      </c>
    </row>
    <row r="53" spans="1:19">
      <c r="A53" s="24" t="str">
        <f>IF(I53="","",IF(OR('Identificação da EG'!$B$7=0,'Identificação da EG'!$B$7=""),"",Capa!$C$10))</f>
        <v/>
      </c>
      <c r="B53" s="24" t="str">
        <f>IF(I53="","",IF(OR('Identificação da EG'!$B$7=0,'Identificação da EG'!$B$7=""),"",'Identificação da EG'!$B$7))</f>
        <v/>
      </c>
      <c r="C53" s="24" t="str">
        <f>IF(I53="","",IF(B53="","",VLOOKUP(B53,Auxiliar!$DK$23:$DL$45,2,0)))</f>
        <v/>
      </c>
      <c r="D53" s="24" t="str">
        <f>IF(I53="","",IF(OR('Identificação da EG'!$B$7=0,'Identificação da EG'!$B$7=""),"","Portugal"))</f>
        <v/>
      </c>
      <c r="E53" s="24" t="str">
        <f>IF(I53="","",'Identificação da EG'!$C$7)</f>
        <v/>
      </c>
      <c r="F53" s="24" t="str">
        <f>IF(I53="","",'Identificação da EG'!$E$7)</f>
        <v/>
      </c>
      <c r="G53" s="24" t="str">
        <f t="shared" si="0"/>
        <v/>
      </c>
      <c r="H53" s="24" t="str">
        <f>IF(I53="","",'Identificação da EG'!$D$7)</f>
        <v/>
      </c>
      <c r="I53" s="138" t="str">
        <f>IF(OR(J53="",'Campanhas C&amp;S'!$C$6="",'Campanhas C&amp;S'!$C$6="(Preencha o nome da campanha)"),"",'Campanhas C&amp;S'!$C$6)</f>
        <v/>
      </c>
      <c r="J53" s="138" t="str">
        <v/>
      </c>
      <c r="K53" s="138" t="str">
        <v/>
      </c>
      <c r="L53" s="138" t="str">
        <v/>
      </c>
      <c r="M53" s="138" t="str">
        <v/>
      </c>
      <c r="N53" s="138" t="str">
        <v/>
      </c>
      <c r="O53" s="138" t="str">
        <v/>
      </c>
      <c r="P53" s="138" t="str">
        <f>IF(J53="","","Materiais distribuidos")</f>
        <v/>
      </c>
      <c r="Q53" s="138" t="str">
        <f t="shared" si="1"/>
        <v/>
      </c>
      <c r="R53" s="138" t="str" cm="1">
        <f t="array" ref="R53">IF(ISBLANK(INDEX('Campanhas C&amp;S'!$H$20:$I$48,INT((ROWS($A$1:A52)-1)/2)+1,MOD(ROWS($A$1:A52)-1,2)+1)),"",INDEX('Campanhas C&amp;S'!$H$20:$I$48,INT((ROWS($A$1:A52)-1)/2)+1,MOD(ROWS($A$1:A52)-1,2)+1))</f>
        <v/>
      </c>
      <c r="S53" s="138" t="str">
        <f>IF(OR(J53="",'Campanhas C&amp;S'!$C$15="",'Campanhas C&amp;S'!$C$15="(máximo 300 carateres)"),"",'Campanhas C&amp;S'!$C$15)</f>
        <v/>
      </c>
    </row>
    <row r="54" spans="1:19">
      <c r="A54" s="24" t="str">
        <f>IF(I54="","",IF(OR('Identificação da EG'!$B$7=0,'Identificação da EG'!$B$7=""),"",Capa!$C$10))</f>
        <v/>
      </c>
      <c r="B54" s="24" t="str">
        <f>IF(I54="","",IF(OR('Identificação da EG'!$B$7=0,'Identificação da EG'!$B$7=""),"",'Identificação da EG'!$B$7))</f>
        <v/>
      </c>
      <c r="C54" s="24" t="str">
        <f>IF(I54="","",IF(B54="","",VLOOKUP(B54,Auxiliar!$DK$23:$DL$45,2,0)))</f>
        <v/>
      </c>
      <c r="D54" s="24" t="str">
        <f>IF(I54="","",IF(OR('Identificação da EG'!$B$7=0,'Identificação da EG'!$B$7=""),"","Portugal"))</f>
        <v/>
      </c>
      <c r="E54" s="24" t="str">
        <f>IF(I54="","",'Identificação da EG'!$C$7)</f>
        <v/>
      </c>
      <c r="F54" s="24" t="str">
        <f>IF(I54="","",'Identificação da EG'!$E$7)</f>
        <v/>
      </c>
      <c r="G54" s="24" t="str">
        <f t="shared" si="0"/>
        <v/>
      </c>
      <c r="H54" s="24" t="str">
        <f>IF(I54="","",'Identificação da EG'!$D$7)</f>
        <v/>
      </c>
      <c r="I54" s="138" t="str">
        <f>IF(OR(J54="",'Campanhas C&amp;S'!$C$6="",'Campanhas C&amp;S'!$C$6="(Preencha o nome da campanha)"),"",'Campanhas C&amp;S'!$C$6)</f>
        <v/>
      </c>
      <c r="J54" s="138" t="str">
        <v/>
      </c>
      <c r="K54" s="138" t="str">
        <v/>
      </c>
      <c r="L54" s="138" t="str">
        <v/>
      </c>
      <c r="M54" s="138" t="str">
        <v/>
      </c>
      <c r="N54" s="138" t="str">
        <v/>
      </c>
      <c r="O54" s="138" t="str">
        <v/>
      </c>
      <c r="P54" s="138" t="str">
        <f>IF(J54="","","População abrangida")</f>
        <v/>
      </c>
      <c r="Q54" s="138" t="str">
        <f t="shared" si="1"/>
        <v/>
      </c>
      <c r="R54" s="138" t="str" cm="1">
        <f t="array" ref="R54">IF(ISBLANK(INDEX('Campanhas C&amp;S'!$H$20:$I$48,INT((ROWS($A$1:A53)-1)/2)+1,MOD(ROWS($A$1:A53)-1,2)+1)),"",INDEX('Campanhas C&amp;S'!$H$20:$I$48,INT((ROWS($A$1:A53)-1)/2)+1,MOD(ROWS($A$1:A53)-1,2)+1))</f>
        <v/>
      </c>
      <c r="S54" s="138" t="str">
        <f>IF(OR(J54="",'Campanhas C&amp;S'!$C$15="",'Campanhas C&amp;S'!$C$15="(máximo 300 carateres)"),"",'Campanhas C&amp;S'!$C$15)</f>
        <v/>
      </c>
    </row>
    <row r="55" spans="1:19">
      <c r="A55" s="24" t="str">
        <f>IF(I55="","",IF(OR('Identificação da EG'!$B$7=0,'Identificação da EG'!$B$7=""),"",Capa!$C$10))</f>
        <v/>
      </c>
      <c r="B55" s="24" t="str">
        <f>IF(I55="","",IF(OR('Identificação da EG'!$B$7=0,'Identificação da EG'!$B$7=""),"",'Identificação da EG'!$B$7))</f>
        <v/>
      </c>
      <c r="C55" s="24" t="str">
        <f>IF(I55="","",IF(B55="","",VLOOKUP(B55,Auxiliar!$DK$23:$DL$45,2,0)))</f>
        <v/>
      </c>
      <c r="D55" s="24" t="str">
        <f>IF(I55="","",IF(OR('Identificação da EG'!$B$7=0,'Identificação da EG'!$B$7=""),"","Portugal"))</f>
        <v/>
      </c>
      <c r="E55" s="24" t="str">
        <f>IF(I55="","",'Identificação da EG'!$C$7)</f>
        <v/>
      </c>
      <c r="F55" s="24" t="str">
        <f>IF(I55="","",'Identificação da EG'!$E$7)</f>
        <v/>
      </c>
      <c r="G55" s="24" t="str">
        <f t="shared" si="0"/>
        <v/>
      </c>
      <c r="H55" s="24" t="str">
        <f>IF(I55="","",'Identificação da EG'!$D$7)</f>
        <v/>
      </c>
      <c r="I55" s="138" t="str">
        <f>IF(OR(J55="",'Campanhas C&amp;S'!$C$6="",'Campanhas C&amp;S'!$C$6="(Preencha o nome da campanha)"),"",'Campanhas C&amp;S'!$C$6)</f>
        <v/>
      </c>
      <c r="J55" s="138" t="str">
        <v/>
      </c>
      <c r="K55" s="138" t="str">
        <v/>
      </c>
      <c r="L55" s="138" t="str">
        <v/>
      </c>
      <c r="M55" s="138" t="str">
        <v/>
      </c>
      <c r="N55" s="138" t="str">
        <v/>
      </c>
      <c r="O55" s="138" t="str">
        <v/>
      </c>
      <c r="P55" s="138" t="str">
        <f>IF(J55="","","Materiais distribuidos")</f>
        <v/>
      </c>
      <c r="Q55" s="138" t="str">
        <f t="shared" si="1"/>
        <v/>
      </c>
      <c r="R55" s="138" t="str" cm="1">
        <f t="array" ref="R55">IF(ISBLANK(INDEX('Campanhas C&amp;S'!$H$20:$I$48,INT((ROWS($A$1:A54)-1)/2)+1,MOD(ROWS($A$1:A54)-1,2)+1)),"",INDEX('Campanhas C&amp;S'!$H$20:$I$48,INT((ROWS($A$1:A54)-1)/2)+1,MOD(ROWS($A$1:A54)-1,2)+1))</f>
        <v/>
      </c>
      <c r="S55" s="138" t="str">
        <f>IF(OR(J55="",'Campanhas C&amp;S'!$C$15="",'Campanhas C&amp;S'!$C$15="(máximo 300 carateres)"),"",'Campanhas C&amp;S'!$C$15)</f>
        <v/>
      </c>
    </row>
    <row r="56" spans="1:19">
      <c r="A56" s="24" t="str">
        <f>IF(I56="","",IF(OR('Identificação da EG'!$B$7=0,'Identificação da EG'!$B$7=""),"",Capa!$C$10))</f>
        <v/>
      </c>
      <c r="B56" s="24" t="str">
        <f>IF(I56="","",IF(OR('Identificação da EG'!$B$7=0,'Identificação da EG'!$B$7=""),"",'Identificação da EG'!$B$7))</f>
        <v/>
      </c>
      <c r="C56" s="24" t="str">
        <f>IF(I56="","",IF(B56="","",VLOOKUP(B56,Auxiliar!$DK$23:$DL$45,2,0)))</f>
        <v/>
      </c>
      <c r="D56" s="24" t="str">
        <f>IF(I56="","",IF(OR('Identificação da EG'!$B$7=0,'Identificação da EG'!$B$7=""),"","Portugal"))</f>
        <v/>
      </c>
      <c r="E56" s="24" t="str">
        <f>IF(I56="","",'Identificação da EG'!$C$7)</f>
        <v/>
      </c>
      <c r="F56" s="24" t="str">
        <f>IF(I56="","",'Identificação da EG'!$E$7)</f>
        <v/>
      </c>
      <c r="G56" s="24" t="str">
        <f t="shared" si="0"/>
        <v/>
      </c>
      <c r="H56" s="24" t="str">
        <f>IF(I56="","",'Identificação da EG'!$D$7)</f>
        <v/>
      </c>
      <c r="I56" s="138" t="str">
        <f>IF(OR(J56="",'Campanhas C&amp;S'!$C$6="",'Campanhas C&amp;S'!$C$6="(Preencha o nome da campanha)"),"",'Campanhas C&amp;S'!$C$6)</f>
        <v/>
      </c>
      <c r="J56" s="138" t="str">
        <v/>
      </c>
      <c r="K56" s="138" t="str">
        <v/>
      </c>
      <c r="L56" s="138" t="str">
        <v/>
      </c>
      <c r="M56" s="138" t="str">
        <v/>
      </c>
      <c r="N56" s="138" t="str">
        <v/>
      </c>
      <c r="O56" s="138" t="str">
        <v/>
      </c>
      <c r="P56" s="138" t="str">
        <f>IF(J56="","","População abrangida")</f>
        <v/>
      </c>
      <c r="Q56" s="138" t="str">
        <f t="shared" si="1"/>
        <v/>
      </c>
      <c r="R56" s="138" t="str" cm="1">
        <f t="array" ref="R56">IF(ISBLANK(INDEX('Campanhas C&amp;S'!$H$20:$I$48,INT((ROWS($A$1:A55)-1)/2)+1,MOD(ROWS($A$1:A55)-1,2)+1)),"",INDEX('Campanhas C&amp;S'!$H$20:$I$48,INT((ROWS($A$1:A55)-1)/2)+1,MOD(ROWS($A$1:A55)-1,2)+1))</f>
        <v/>
      </c>
      <c r="S56" s="138" t="str">
        <f>IF(OR(J56="",'Campanhas C&amp;S'!$C$15="",'Campanhas C&amp;S'!$C$15="(máximo 300 carateres)"),"",'Campanhas C&amp;S'!$C$15)</f>
        <v/>
      </c>
    </row>
    <row r="57" spans="1:19">
      <c r="A57" s="24" t="str">
        <f>IF(I57="","",IF(OR('Identificação da EG'!$B$7=0,'Identificação da EG'!$B$7=""),"",Capa!$C$10))</f>
        <v/>
      </c>
      <c r="B57" s="24" t="str">
        <f>IF(I57="","",IF(OR('Identificação da EG'!$B$7=0,'Identificação da EG'!$B$7=""),"",'Identificação da EG'!$B$7))</f>
        <v/>
      </c>
      <c r="C57" s="24" t="str">
        <f>IF(I57="","",IF(B57="","",VLOOKUP(B57,Auxiliar!$DK$23:$DL$45,2,0)))</f>
        <v/>
      </c>
      <c r="D57" s="24" t="str">
        <f>IF(I57="","",IF(OR('Identificação da EG'!$B$7=0,'Identificação da EG'!$B$7=""),"","Portugal"))</f>
        <v/>
      </c>
      <c r="E57" s="24" t="str">
        <f>IF(I57="","",'Identificação da EG'!$C$7)</f>
        <v/>
      </c>
      <c r="F57" s="24" t="str">
        <f>IF(I57="","",'Identificação da EG'!$E$7)</f>
        <v/>
      </c>
      <c r="G57" s="24" t="str">
        <f t="shared" si="0"/>
        <v/>
      </c>
      <c r="H57" s="24" t="str">
        <f>IF(I57="","",'Identificação da EG'!$D$7)</f>
        <v/>
      </c>
      <c r="I57" s="138" t="str">
        <f>IF(OR(J57="",'Campanhas C&amp;S'!$C$6="",'Campanhas C&amp;S'!$C$6="(Preencha o nome da campanha)"),"",'Campanhas C&amp;S'!$C$6)</f>
        <v/>
      </c>
      <c r="J57" s="138" t="str">
        <v/>
      </c>
      <c r="K57" s="138" t="str">
        <v/>
      </c>
      <c r="L57" s="138" t="str">
        <v/>
      </c>
      <c r="M57" s="138" t="str">
        <v/>
      </c>
      <c r="N57" s="138" t="str">
        <v/>
      </c>
      <c r="O57" s="138" t="str">
        <v/>
      </c>
      <c r="P57" s="138" t="str">
        <f>IF(J57="","","Materiais distribuidos")</f>
        <v/>
      </c>
      <c r="Q57" s="138" t="str">
        <f t="shared" si="1"/>
        <v/>
      </c>
      <c r="R57" s="138" t="str" cm="1">
        <f t="array" ref="R57">IF(ISBLANK(INDEX('Campanhas C&amp;S'!$H$20:$I$48,INT((ROWS($A$1:A56)-1)/2)+1,MOD(ROWS($A$1:A56)-1,2)+1)),"",INDEX('Campanhas C&amp;S'!$H$20:$I$48,INT((ROWS($A$1:A56)-1)/2)+1,MOD(ROWS($A$1:A56)-1,2)+1))</f>
        <v/>
      </c>
      <c r="S57" s="138" t="str">
        <f>IF(OR(J57="",'Campanhas C&amp;S'!$C$15="",'Campanhas C&amp;S'!$C$15="(máximo 300 carateres)"),"",'Campanhas C&amp;S'!$C$15)</f>
        <v/>
      </c>
    </row>
    <row r="58" spans="1:19">
      <c r="A58" s="24" t="str">
        <f>IF(I58="","",IF(OR('Identificação da EG'!$B$7=0,'Identificação da EG'!$B$7=""),"",Capa!$C$10))</f>
        <v/>
      </c>
      <c r="B58" s="24" t="str">
        <f>IF(I58="","",IF(OR('Identificação da EG'!$B$7=0,'Identificação da EG'!$B$7=""),"",'Identificação da EG'!$B$7))</f>
        <v/>
      </c>
      <c r="C58" s="24" t="str">
        <f>IF(I58="","",IF(B58="","",VLOOKUP(B58,Auxiliar!$DK$23:$DL$45,2,0)))</f>
        <v/>
      </c>
      <c r="D58" s="24" t="str">
        <f>IF(I58="","",IF(OR('Identificação da EG'!$B$7=0,'Identificação da EG'!$B$7=""),"","Portugal"))</f>
        <v/>
      </c>
      <c r="E58" s="24" t="str">
        <f>IF(I58="","",'Identificação da EG'!$C$7)</f>
        <v/>
      </c>
      <c r="F58" s="24" t="str">
        <f>IF(I58="","",'Identificação da EG'!$E$7)</f>
        <v/>
      </c>
      <c r="G58" s="24" t="str">
        <f t="shared" si="0"/>
        <v/>
      </c>
      <c r="H58" s="24" t="str">
        <f>IF(I58="","",'Identificação da EG'!$D$7)</f>
        <v/>
      </c>
      <c r="I58" s="138" t="str">
        <f>IF(OR(J58="",'Campanhas C&amp;S'!$C$6="",'Campanhas C&amp;S'!$C$6="(Preencha o nome da campanha)"),"",'Campanhas C&amp;S'!$C$6)</f>
        <v/>
      </c>
      <c r="J58" s="138" t="str">
        <v/>
      </c>
      <c r="K58" s="138" t="str">
        <v/>
      </c>
      <c r="L58" s="138" t="str">
        <v/>
      </c>
      <c r="M58" s="138" t="str">
        <v/>
      </c>
      <c r="N58" s="138" t="str">
        <v/>
      </c>
      <c r="O58" s="138" t="str">
        <v/>
      </c>
      <c r="P58" s="138" t="str">
        <f>IF(J58="","","População abrangida")</f>
        <v/>
      </c>
      <c r="Q58" s="138" t="str">
        <f t="shared" si="1"/>
        <v/>
      </c>
      <c r="R58" s="138" t="str" cm="1">
        <f t="array" ref="R58">IF(ISBLANK(INDEX('Campanhas C&amp;S'!$H$20:$I$48,INT((ROWS($A$1:A57)-1)/2)+1,MOD(ROWS($A$1:A57)-1,2)+1)),"",INDEX('Campanhas C&amp;S'!$H$20:$I$48,INT((ROWS($A$1:A57)-1)/2)+1,MOD(ROWS($A$1:A57)-1,2)+1))</f>
        <v/>
      </c>
      <c r="S58" s="138" t="str">
        <f>IF(OR(J58="",'Campanhas C&amp;S'!$C$15="",'Campanhas C&amp;S'!$C$15="(máximo 300 carateres)"),"",'Campanhas C&amp;S'!$C$15)</f>
        <v/>
      </c>
    </row>
    <row r="59" spans="1:19">
      <c r="A59" s="24" t="str">
        <f>IF(I59="","",IF(OR('Identificação da EG'!$B$7=0,'Identificação da EG'!$B$7=""),"",Capa!$C$10))</f>
        <v/>
      </c>
      <c r="B59" s="24" t="str">
        <f>IF(I59="","",IF(OR('Identificação da EG'!$B$7=0,'Identificação da EG'!$B$7=""),"",'Identificação da EG'!$B$7))</f>
        <v/>
      </c>
      <c r="C59" s="24" t="str">
        <f>IF(I59="","",IF(B59="","",VLOOKUP(B59,Auxiliar!$DK$23:$DL$45,2,0)))</f>
        <v/>
      </c>
      <c r="D59" s="24" t="str">
        <f>IF(I59="","",IF(OR('Identificação da EG'!$B$7=0,'Identificação da EG'!$B$7=""),"","Portugal"))</f>
        <v/>
      </c>
      <c r="E59" s="24" t="str">
        <f>IF(I59="","",'Identificação da EG'!$C$7)</f>
        <v/>
      </c>
      <c r="F59" s="24" t="str">
        <f>IF(I59="","",'Identificação da EG'!$E$7)</f>
        <v/>
      </c>
      <c r="G59" s="24" t="str">
        <f t="shared" si="0"/>
        <v/>
      </c>
      <c r="H59" s="24" t="str">
        <f>IF(I59="","",'Identificação da EG'!$D$7)</f>
        <v/>
      </c>
      <c r="I59" s="138" t="str">
        <f>IF(OR(J59="",'Campanhas C&amp;S'!$C$6="",'Campanhas C&amp;S'!$C$6="(Preencha o nome da campanha)"),"",'Campanhas C&amp;S'!$C$6)</f>
        <v/>
      </c>
      <c r="J59" s="138" t="str">
        <v/>
      </c>
      <c r="K59" s="138" t="str">
        <v/>
      </c>
      <c r="L59" s="138" t="str">
        <v/>
      </c>
      <c r="M59" s="138" t="str">
        <v/>
      </c>
      <c r="N59" s="138" t="str">
        <v/>
      </c>
      <c r="O59" s="138" t="str">
        <v/>
      </c>
      <c r="P59" s="138" t="str">
        <f>IF(J59="","","Materiais distribuidos")</f>
        <v/>
      </c>
      <c r="Q59" s="138" t="str">
        <f t="shared" si="1"/>
        <v/>
      </c>
      <c r="R59" s="138" t="str" cm="1">
        <f t="array" ref="R59">IF(ISBLANK(INDEX('Campanhas C&amp;S'!$H$20:$I$48,INT((ROWS($A$1:A58)-1)/2)+1,MOD(ROWS($A$1:A58)-1,2)+1)),"",INDEX('Campanhas C&amp;S'!$H$20:$I$48,INT((ROWS($A$1:A58)-1)/2)+1,MOD(ROWS($A$1:A58)-1,2)+1))</f>
        <v/>
      </c>
      <c r="S59" s="138" t="str">
        <f>IF(OR(J59="",'Campanhas C&amp;S'!$C$15="",'Campanhas C&amp;S'!$C$15="(máximo 300 carateres)"),"",'Campanhas C&amp;S'!$C$15)</f>
        <v/>
      </c>
    </row>
    <row r="60" spans="1:19">
      <c r="A60" s="24" t="str">
        <f>IF(I60="","",IF(OR('Identificação da EG'!$B$7=0,'Identificação da EG'!$B$7=""),"",Capa!$C$10))</f>
        <v/>
      </c>
      <c r="B60" s="24" t="str">
        <f>IF(I60="","",IF(OR('Identificação da EG'!$B$7=0,'Identificação da EG'!$B$7=""),"",'Identificação da EG'!$B$7))</f>
        <v/>
      </c>
      <c r="C60" s="24" t="str">
        <f>IF(I60="","",IF(B60="","",VLOOKUP(B60,Auxiliar!$DK$23:$DL$45,2,0)))</f>
        <v/>
      </c>
      <c r="D60" s="24" t="str">
        <f>IF(I60="","",IF(OR('Identificação da EG'!$B$7=0,'Identificação da EG'!$B$7=""),"","Portugal"))</f>
        <v/>
      </c>
      <c r="E60" s="24" t="str">
        <f>IF(I60="","",'Identificação da EG'!$C$7)</f>
        <v/>
      </c>
      <c r="F60" s="24" t="str">
        <f>IF(I60="","",'Identificação da EG'!$E$7)</f>
        <v/>
      </c>
      <c r="G60" s="24" t="str">
        <f t="shared" si="0"/>
        <v/>
      </c>
      <c r="H60" s="24" t="str">
        <f>IF(I60="","",'Identificação da EG'!$D$7)</f>
        <v/>
      </c>
      <c r="I60" s="138" t="str">
        <f>IF(OR(J2="",'Campanhas C&amp;S'!$C$6="",'Campanhas C&amp;S'!$C$6="(Preencha o nome da campanha)"),"",'Campanhas C&amp;S'!$C$6)</f>
        <v/>
      </c>
      <c r="J60" s="138"/>
      <c r="K60" s="138"/>
      <c r="L60" s="138"/>
      <c r="M60" s="138"/>
      <c r="N60" s="138"/>
      <c r="O60" s="138"/>
      <c r="P60" s="138" t="str">
        <f>IF(R60="","","População total abrangida")</f>
        <v/>
      </c>
      <c r="Q60" s="138" t="str">
        <f>IF(R60="","","nº")</f>
        <v/>
      </c>
      <c r="R60" s="138" t="str">
        <f>IF('Campanhas C&amp;S'!$C$9="","",'Campanhas C&amp;S'!$C$9)</f>
        <v/>
      </c>
      <c r="S60" s="138" t="str">
        <f>IF(OR(R60="",'Campanhas C&amp;S'!$C$15="",'Campanhas C&amp;S'!$C$15="(máximo 300 carateres)"),"",'Campanhas C&amp;S'!$C$15)</f>
        <v/>
      </c>
    </row>
    <row r="61" spans="1:19">
      <c r="A61" s="24" t="str">
        <f>IF(I61="","",IF(OR('Identificação da EG'!$B$7=0,'Identificação da EG'!$B$7=""),"",Capa!$C$10))</f>
        <v/>
      </c>
      <c r="B61" s="24" t="str">
        <f>IF(I61="","",IF(OR('Identificação da EG'!$B$7=0,'Identificação da EG'!$B$7=""),"",'Identificação da EG'!$B$7))</f>
        <v/>
      </c>
      <c r="C61" s="24" t="str">
        <f>IF(I61="","",IF(B61="","",VLOOKUP(B61,Auxiliar!$DK$23:$DL$45,2,0)))</f>
        <v/>
      </c>
      <c r="D61" s="24" t="str">
        <f>IF(I61="","",IF(OR('Identificação da EG'!$B$7=0,'Identificação da EG'!$B$7=""),"","Portugal"))</f>
        <v/>
      </c>
      <c r="E61" s="24" t="str">
        <f>IF(I61="","",'Identificação da EG'!$C$7)</f>
        <v/>
      </c>
      <c r="F61" s="24" t="str">
        <f>IF(I61="","",'Identificação da EG'!$E$7)</f>
        <v/>
      </c>
      <c r="G61" s="24" t="str">
        <f t="shared" si="0"/>
        <v/>
      </c>
      <c r="H61" s="24" t="str">
        <f>IF(I61="","",'Identificação da EG'!$D$7)</f>
        <v/>
      </c>
      <c r="I61" s="138" t="str">
        <f>IF(OR(J3="",'Campanhas C&amp;S'!$C$6="",'Campanhas C&amp;S'!$C$6="(Preencha o nome da campanha)"),"",'Campanhas C&amp;S'!$C$6)</f>
        <v/>
      </c>
      <c r="J61" s="138"/>
      <c r="K61" s="138"/>
      <c r="L61" s="138"/>
      <c r="M61" s="138"/>
      <c r="N61" s="138"/>
      <c r="O61" s="138"/>
      <c r="P61" s="138" t="str">
        <f>IF(R61="","","Duração da campanha")</f>
        <v/>
      </c>
      <c r="Q61" s="138" t="str">
        <f>IF(R61="","","dias")</f>
        <v/>
      </c>
      <c r="R61" s="138" t="str">
        <f>IF('Campanhas C&amp;S'!$C$12="","",'Campanhas C&amp;S'!$C$12)</f>
        <v/>
      </c>
      <c r="S61" s="138" t="str">
        <f>IF(OR(R61="",'Campanhas C&amp;S'!$C$15="",'Campanhas C&amp;S'!$C$15="(máximo 300 carateres)"),"",'Campanhas C&amp;S'!$C$15)</f>
        <v/>
      </c>
    </row>
    <row r="62" spans="1:19">
      <c r="A62" s="24" t="str">
        <f>IF(I62="","",IF(OR('Identificação da EG'!$B$7=0,'Identificação da EG'!$B$7=""),"",Capa!$C$10))</f>
        <v/>
      </c>
      <c r="B62" s="24" t="str">
        <f>IF(I62="","",IF(OR('Identificação da EG'!$B$7=0,'Identificação da EG'!$B$7=""),"",'Identificação da EG'!$B$7))</f>
        <v/>
      </c>
      <c r="C62" s="24" t="str">
        <f>IF(I62="","",IF(B62="","",VLOOKUP(B62,Auxiliar!$DK$23:$DL$45,2,0)))</f>
        <v/>
      </c>
      <c r="D62" s="24" t="str">
        <f>IF(I62="","",IF(OR('Identificação da EG'!$B$7=0,'Identificação da EG'!$B$7=""),"","Portugal"))</f>
        <v/>
      </c>
      <c r="E62" s="24" t="str">
        <f>IF(I62="","",'Identificação da EG'!$C$7)</f>
        <v/>
      </c>
      <c r="F62" s="24" t="str">
        <f>IF(I62="","",'Identificação da EG'!$E$7)</f>
        <v/>
      </c>
      <c r="G62" s="24" t="str">
        <f t="shared" si="0"/>
        <v/>
      </c>
      <c r="H62" s="24" t="str">
        <f>IF(I62="","",'Identificação da EG'!$D$7)</f>
        <v/>
      </c>
      <c r="I62" s="138" t="str">
        <f>IF(OR(J62="",'Campanhas C&amp;S'!$M$6="",'Campanhas C&amp;S'!$M$6="(Preencha o nome da campanha)"),"",'Campanhas C&amp;S'!$M$6)</f>
        <v/>
      </c>
      <c r="J62" s="138" t="str" cm="1">
        <f t="array" ref="J62:J119">IF(INDEX('Campanhas C&amp;S'!L20:L48,INT((_xlfn.SEQUENCE(ROWS('Campanhas C&amp;S'!L20:L48)*2,1,1,1)-1)/2)+1)=0,"",INDEX('Campanhas C&amp;S'!L20:L48,INT((_xlfn.SEQUENCE(ROWS('Campanhas C&amp;S'!L20:L48)*2,1,1,1)-1)/2)+1))</f>
        <v/>
      </c>
      <c r="K62" s="138" t="str" cm="1">
        <f t="array" ref="K62:K119">IF(INDEX('Campanhas C&amp;S'!M20:M48,INT((_xlfn.SEQUENCE(ROWS('Campanhas C&amp;S'!M20:M48)*2,1,1,1)-1)/2)+1)=0,"",INDEX('Campanhas C&amp;S'!M20:M48,INT((_xlfn.SEQUENCE(ROWS('Campanhas C&amp;S'!M20:M48)*2,1,1,1)-1)/2)+1))</f>
        <v/>
      </c>
      <c r="L62" s="138" t="str" cm="1">
        <f t="array" ref="L62:L119">IF(INDEX('Campanhas C&amp;S'!N20:N48,INT((_xlfn.SEQUENCE(ROWS('Campanhas C&amp;S'!N20:N48)*2,1,1,1)-1)/2)+1)=0,"",INDEX('Campanhas C&amp;S'!N20:N48,INT((_xlfn.SEQUENCE(ROWS('Campanhas C&amp;S'!N20:N48)*2,1,1,1)-1)/2)+1))</f>
        <v/>
      </c>
      <c r="M62" s="138" t="str" cm="1">
        <f t="array" ref="M62:M119">IF(INDEX('Campanhas C&amp;S'!O20:O48,INT((_xlfn.SEQUENCE(ROWS('Campanhas C&amp;S'!O20:O48)*2,1,1,1)-1)/2)+1)=0,"",INDEX('Campanhas C&amp;S'!O20:O48,INT((_xlfn.SEQUENCE(ROWS('Campanhas C&amp;S'!O20:O48)*2,1,1,1)-1)/2)+1))</f>
        <v/>
      </c>
      <c r="N62" s="138" t="str" cm="1">
        <f t="array" ref="N62:N119">IF(INDEX('Campanhas C&amp;S'!P20:P48,INT((_xlfn.SEQUENCE(ROWS('Campanhas C&amp;S'!P20:P48)*2,1,1,1)-1)/2)+1)=0,"",INDEX('Campanhas C&amp;S'!P20:P48,INT((_xlfn.SEQUENCE(ROWS('Campanhas C&amp;S'!P20:P48)*2,1,1,1)-1)/2)+1))</f>
        <v/>
      </c>
      <c r="O62" s="138" t="str" cm="1">
        <f t="array" ref="O62:O119">IF(INDEX('Campanhas C&amp;S'!Q20:Q48,INT((_xlfn.SEQUENCE(ROWS('Campanhas C&amp;S'!Q20:Q48)*2,1,1,1)-1)/2)+1)=0,"",INDEX('Campanhas C&amp;S'!Q20:Q48,INT((_xlfn.SEQUENCE(ROWS('Campanhas C&amp;S'!Q20:Q48)*2,1,1,1)-1)/2)+1))</f>
        <v/>
      </c>
      <c r="P62" s="138" t="str">
        <f>IF(J62="","","População abrangida")</f>
        <v/>
      </c>
      <c r="Q62" s="138" t="str">
        <f>IF(J62="","","nº")</f>
        <v/>
      </c>
      <c r="R62" s="138" t="str" cm="1">
        <f t="array" ref="R62">IF(ISBLANK(INDEX('Campanhas C&amp;S'!$R$20:$S$48,INT((ROWS($A$1:A1)-1)/2)+1,MOD(ROWS($A$1:A1)-1,2)+1)),"",INDEX('Campanhas C&amp;S'!$R$20:$S$48,INT((ROWS($A$1:A1)-1)/2)+1,MOD(ROWS($A$1:A1)-1,2)+1))</f>
        <v/>
      </c>
      <c r="S62" s="138" t="str">
        <f>IF(OR(J62="",'Campanhas C&amp;S'!$M$15="",'Campanhas C&amp;S'!$M$15="(máximo 300 carateres)"),"",'Campanhas C&amp;S'!$M$15)</f>
        <v/>
      </c>
    </row>
    <row r="63" spans="1:19">
      <c r="A63" s="24" t="str">
        <f>IF(I63="","",IF(OR('Identificação da EG'!$B$7=0,'Identificação da EG'!$B$7=""),"",Capa!$C$10))</f>
        <v/>
      </c>
      <c r="B63" s="24" t="str">
        <f>IF(I63="","",IF(OR('Identificação da EG'!$B$7=0,'Identificação da EG'!$B$7=""),"",'Identificação da EG'!$B$7))</f>
        <v/>
      </c>
      <c r="C63" s="24" t="str">
        <f>IF(I63="","",IF(B63="","",VLOOKUP(B63,Auxiliar!$DK$23:$DL$45,2,0)))</f>
        <v/>
      </c>
      <c r="D63" s="24" t="str">
        <f>IF(I63="","",IF(OR('Identificação da EG'!$B$7=0,'Identificação da EG'!$B$7=""),"","Portugal"))</f>
        <v/>
      </c>
      <c r="E63" s="24" t="str">
        <f>IF(I63="","",'Identificação da EG'!$C$7)</f>
        <v/>
      </c>
      <c r="F63" s="24" t="str">
        <f>IF(I63="","",'Identificação da EG'!$E$7)</f>
        <v/>
      </c>
      <c r="G63" s="24" t="str">
        <f t="shared" si="0"/>
        <v/>
      </c>
      <c r="H63" s="24" t="str">
        <f>IF(I63="","",'Identificação da EG'!$D$7)</f>
        <v/>
      </c>
      <c r="I63" s="138" t="str">
        <f>IF(OR(J63="",'Campanhas C&amp;S'!$M$6="",'Campanhas C&amp;S'!$M$6="(Preencha o nome da campanha)"),"",'Campanhas C&amp;S'!$M$6)</f>
        <v/>
      </c>
      <c r="J63" s="138" t="str">
        <v/>
      </c>
      <c r="K63" s="138" t="str">
        <v/>
      </c>
      <c r="L63" s="138" t="str">
        <v/>
      </c>
      <c r="M63" s="138" t="str">
        <v/>
      </c>
      <c r="N63" s="138" t="str">
        <v/>
      </c>
      <c r="O63" s="138" t="str">
        <v/>
      </c>
      <c r="P63" s="138" t="str">
        <f>IF(J63="","","Materiais distribuidos")</f>
        <v/>
      </c>
      <c r="Q63" s="138" t="str">
        <f t="shared" ref="Q63:Q119" si="2">IF(J63="","","nº")</f>
        <v/>
      </c>
      <c r="R63" s="138" t="str" cm="1">
        <f t="array" ref="R63">IF(ISBLANK(INDEX('Campanhas C&amp;S'!$R$20:$S$48,INT((ROWS($A$1:A2)-1)/2)+1,MOD(ROWS($A$1:A2)-1,2)+1)),"",INDEX('Campanhas C&amp;S'!$R$20:$S$48,INT((ROWS($A$1:A2)-1)/2)+1,MOD(ROWS($A$1:A2)-1,2)+1))</f>
        <v/>
      </c>
      <c r="S63" s="138" t="str">
        <f>IF(OR(J63="",'Campanhas C&amp;S'!$M$15="",'Campanhas C&amp;S'!$M$15="(máximo 300 carateres)"),"",'Campanhas C&amp;S'!$M$15)</f>
        <v/>
      </c>
    </row>
    <row r="64" spans="1:19">
      <c r="A64" s="24" t="str">
        <f>IF(I64="","",IF(OR('Identificação da EG'!$B$7=0,'Identificação da EG'!$B$7=""),"",Capa!$C$10))</f>
        <v/>
      </c>
      <c r="B64" s="24" t="str">
        <f>IF(I64="","",IF(OR('Identificação da EG'!$B$7=0,'Identificação da EG'!$B$7=""),"",'Identificação da EG'!$B$7))</f>
        <v/>
      </c>
      <c r="C64" s="24" t="str">
        <f>IF(I64="","",IF(B64="","",VLOOKUP(B64,Auxiliar!$DK$23:$DL$45,2,0)))</f>
        <v/>
      </c>
      <c r="D64" s="24" t="str">
        <f>IF(I64="","",IF(OR('Identificação da EG'!$B$7=0,'Identificação da EG'!$B$7=""),"","Portugal"))</f>
        <v/>
      </c>
      <c r="E64" s="24" t="str">
        <f>IF(I64="","",'Identificação da EG'!$C$7)</f>
        <v/>
      </c>
      <c r="F64" s="24" t="str">
        <f>IF(I64="","",'Identificação da EG'!$E$7)</f>
        <v/>
      </c>
      <c r="G64" s="24" t="str">
        <f t="shared" si="0"/>
        <v/>
      </c>
      <c r="H64" s="24" t="str">
        <f>IF(I64="","",'Identificação da EG'!$D$7)</f>
        <v/>
      </c>
      <c r="I64" s="138" t="str">
        <f>IF(OR(J64="",'Campanhas C&amp;S'!$M$6="",'Campanhas C&amp;S'!$M$6="(Preencha o nome da campanha)"),"",'Campanhas C&amp;S'!$M$6)</f>
        <v/>
      </c>
      <c r="J64" s="138" t="str">
        <v/>
      </c>
      <c r="K64" s="138" t="str">
        <v/>
      </c>
      <c r="L64" s="138" t="str">
        <v/>
      </c>
      <c r="M64" s="138" t="str">
        <v/>
      </c>
      <c r="N64" s="138" t="str">
        <v/>
      </c>
      <c r="O64" s="138" t="str">
        <v/>
      </c>
      <c r="P64" s="138" t="str">
        <f>IF(J64="","","População abrangida")</f>
        <v/>
      </c>
      <c r="Q64" s="138" t="str">
        <f t="shared" si="2"/>
        <v/>
      </c>
      <c r="R64" s="138" t="str" cm="1">
        <f t="array" ref="R64">IF(ISBLANK(INDEX('Campanhas C&amp;S'!$R$20:$S$48,INT((ROWS($A$1:A3)-1)/2)+1,MOD(ROWS($A$1:A3)-1,2)+1)),"",INDEX('Campanhas C&amp;S'!$R$20:$S$48,INT((ROWS($A$1:A3)-1)/2)+1,MOD(ROWS($A$1:A3)-1,2)+1))</f>
        <v/>
      </c>
      <c r="S64" s="138" t="str">
        <f>IF(OR(J64="",'Campanhas C&amp;S'!$M$15="",'Campanhas C&amp;S'!$M$15="(máximo 300 carateres)"),"",'Campanhas C&amp;S'!$M$15)</f>
        <v/>
      </c>
    </row>
    <row r="65" spans="1:19">
      <c r="A65" s="24" t="str">
        <f>IF(I65="","",IF(OR('Identificação da EG'!$B$7=0,'Identificação da EG'!$B$7=""),"",Capa!$C$10))</f>
        <v/>
      </c>
      <c r="B65" s="24" t="str">
        <f>IF(I65="","",IF(OR('Identificação da EG'!$B$7=0,'Identificação da EG'!$B$7=""),"",'Identificação da EG'!$B$7))</f>
        <v/>
      </c>
      <c r="C65" s="24" t="str">
        <f>IF(I65="","",IF(B65="","",VLOOKUP(B65,Auxiliar!$DK$23:$DL$45,2,0)))</f>
        <v/>
      </c>
      <c r="D65" s="24" t="str">
        <f>IF(I65="","",IF(OR('Identificação da EG'!$B$7=0,'Identificação da EG'!$B$7=""),"","Portugal"))</f>
        <v/>
      </c>
      <c r="E65" s="24" t="str">
        <f>IF(I65="","",'Identificação da EG'!$C$7)</f>
        <v/>
      </c>
      <c r="F65" s="24" t="str">
        <f>IF(I65="","",'Identificação da EG'!$E$7)</f>
        <v/>
      </c>
      <c r="G65" s="24" t="str">
        <f t="shared" si="0"/>
        <v/>
      </c>
      <c r="H65" s="24" t="str">
        <f>IF(I65="","",'Identificação da EG'!$D$7)</f>
        <v/>
      </c>
      <c r="I65" s="138" t="str">
        <f>IF(OR(J65="",'Campanhas C&amp;S'!$M$6="",'Campanhas C&amp;S'!$M$6="(Preencha o nome da campanha)"),"",'Campanhas C&amp;S'!$M$6)</f>
        <v/>
      </c>
      <c r="J65" s="138" t="str">
        <v/>
      </c>
      <c r="K65" s="138" t="str">
        <v/>
      </c>
      <c r="L65" s="138" t="str">
        <v/>
      </c>
      <c r="M65" s="138" t="str">
        <v/>
      </c>
      <c r="N65" s="138" t="str">
        <v/>
      </c>
      <c r="O65" s="138" t="str">
        <v/>
      </c>
      <c r="P65" s="138" t="str">
        <f>IF(J65="","","Materiais distribuidos")</f>
        <v/>
      </c>
      <c r="Q65" s="138" t="str">
        <f t="shared" si="2"/>
        <v/>
      </c>
      <c r="R65" s="138" t="str" cm="1">
        <f t="array" ref="R65">IF(ISBLANK(INDEX('Campanhas C&amp;S'!$R$20:$S$48,INT((ROWS($A$1:A4)-1)/2)+1,MOD(ROWS($A$1:A4)-1,2)+1)),"",INDEX('Campanhas C&amp;S'!$R$20:$S$48,INT((ROWS($A$1:A4)-1)/2)+1,MOD(ROWS($A$1:A4)-1,2)+1))</f>
        <v/>
      </c>
      <c r="S65" s="138" t="str">
        <f>IF(OR(J65="",'Campanhas C&amp;S'!$M$15="",'Campanhas C&amp;S'!$M$15="(máximo 300 carateres)"),"",'Campanhas C&amp;S'!$M$15)</f>
        <v/>
      </c>
    </row>
    <row r="66" spans="1:19">
      <c r="A66" s="24" t="str">
        <f>IF(I66="","",IF(OR('Identificação da EG'!$B$7=0,'Identificação da EG'!$B$7=""),"",Capa!$C$10))</f>
        <v/>
      </c>
      <c r="B66" s="24" t="str">
        <f>IF(I66="","",IF(OR('Identificação da EG'!$B$7=0,'Identificação da EG'!$B$7=""),"",'Identificação da EG'!$B$7))</f>
        <v/>
      </c>
      <c r="C66" s="24" t="str">
        <f>IF(I66="","",IF(B66="","",VLOOKUP(B66,Auxiliar!$DK$23:$DL$45,2,0)))</f>
        <v/>
      </c>
      <c r="D66" s="24" t="str">
        <f>IF(I66="","",IF(OR('Identificação da EG'!$B$7=0,'Identificação da EG'!$B$7=""),"","Portugal"))</f>
        <v/>
      </c>
      <c r="E66" s="24" t="str">
        <f>IF(I66="","",'Identificação da EG'!$C$7)</f>
        <v/>
      </c>
      <c r="F66" s="24" t="str">
        <f>IF(I66="","",'Identificação da EG'!$E$7)</f>
        <v/>
      </c>
      <c r="G66" s="24" t="str">
        <f t="shared" si="0"/>
        <v/>
      </c>
      <c r="H66" s="24" t="str">
        <f>IF(I66="","",'Identificação da EG'!$D$7)</f>
        <v/>
      </c>
      <c r="I66" s="138" t="str">
        <f>IF(OR(J66="",'Campanhas C&amp;S'!$M$6="",'Campanhas C&amp;S'!$M$6="(Preencha o nome da campanha)"),"",'Campanhas C&amp;S'!$M$6)</f>
        <v/>
      </c>
      <c r="J66" s="138" t="str">
        <v/>
      </c>
      <c r="K66" s="138" t="str">
        <v/>
      </c>
      <c r="L66" s="138" t="str">
        <v/>
      </c>
      <c r="M66" s="138" t="str">
        <v/>
      </c>
      <c r="N66" s="138" t="str">
        <v/>
      </c>
      <c r="O66" s="138" t="str">
        <v/>
      </c>
      <c r="P66" s="138" t="str">
        <f>IF(J66="","","População abrangida")</f>
        <v/>
      </c>
      <c r="Q66" s="138" t="str">
        <f t="shared" si="2"/>
        <v/>
      </c>
      <c r="R66" s="138" t="str" cm="1">
        <f t="array" ref="R66">IF(ISBLANK(INDEX('Campanhas C&amp;S'!$R$20:$S$48,INT((ROWS($A$1:A5)-1)/2)+1,MOD(ROWS($A$1:A5)-1,2)+1)),"",INDEX('Campanhas C&amp;S'!$R$20:$S$48,INT((ROWS($A$1:A5)-1)/2)+1,MOD(ROWS($A$1:A5)-1,2)+1))</f>
        <v/>
      </c>
      <c r="S66" s="138" t="str">
        <f>IF(OR(J66="",'Campanhas C&amp;S'!$M$15="",'Campanhas C&amp;S'!$M$15="(máximo 300 carateres)"),"",'Campanhas C&amp;S'!$M$15)</f>
        <v/>
      </c>
    </row>
    <row r="67" spans="1:19">
      <c r="A67" s="24" t="str">
        <f>IF(I67="","",IF(OR('Identificação da EG'!$B$7=0,'Identificação da EG'!$B$7=""),"",Capa!$C$10))</f>
        <v/>
      </c>
      <c r="B67" s="24" t="str">
        <f>IF(I67="","",IF(OR('Identificação da EG'!$B$7=0,'Identificação da EG'!$B$7=""),"",'Identificação da EG'!$B$7))</f>
        <v/>
      </c>
      <c r="C67" s="24" t="str">
        <f>IF(I67="","",IF(B67="","",VLOOKUP(B67,Auxiliar!$DK$23:$DL$45,2,0)))</f>
        <v/>
      </c>
      <c r="D67" s="24" t="str">
        <f>IF(I67="","",IF(OR('Identificação da EG'!$B$7=0,'Identificação da EG'!$B$7=""),"","Portugal"))</f>
        <v/>
      </c>
      <c r="E67" s="24" t="str">
        <f>IF(I67="","",'Identificação da EG'!$C$7)</f>
        <v/>
      </c>
      <c r="F67" s="24" t="str">
        <f>IF(I67="","",'Identificação da EG'!$E$7)</f>
        <v/>
      </c>
      <c r="G67" s="24" t="str">
        <f t="shared" ref="G67:G130" si="3">IF(I67="","",B67)</f>
        <v/>
      </c>
      <c r="H67" s="24" t="str">
        <f>IF(I67="","",'Identificação da EG'!$D$7)</f>
        <v/>
      </c>
      <c r="I67" s="138" t="str">
        <f>IF(OR(J67="",'Campanhas C&amp;S'!$M$6="",'Campanhas C&amp;S'!$M$6="(Preencha o nome da campanha)"),"",'Campanhas C&amp;S'!$M$6)</f>
        <v/>
      </c>
      <c r="J67" s="138" t="str">
        <v/>
      </c>
      <c r="K67" s="138" t="str">
        <v/>
      </c>
      <c r="L67" s="138" t="str">
        <v/>
      </c>
      <c r="M67" s="138" t="str">
        <v/>
      </c>
      <c r="N67" s="138" t="str">
        <v/>
      </c>
      <c r="O67" s="138" t="str">
        <v/>
      </c>
      <c r="P67" s="138" t="str">
        <f>IF(J67="","","Materiais distribuidos")</f>
        <v/>
      </c>
      <c r="Q67" s="138" t="str">
        <f t="shared" si="2"/>
        <v/>
      </c>
      <c r="R67" s="138" t="str" cm="1">
        <f t="array" ref="R67">IF(ISBLANK(INDEX('Campanhas C&amp;S'!$R$20:$S$48,INT((ROWS($A$1:A6)-1)/2)+1,MOD(ROWS($A$1:A6)-1,2)+1)),"",INDEX('Campanhas C&amp;S'!$R$20:$S$48,INT((ROWS($A$1:A6)-1)/2)+1,MOD(ROWS($A$1:A6)-1,2)+1))</f>
        <v/>
      </c>
      <c r="S67" s="138" t="str">
        <f>IF(OR(J67="",'Campanhas C&amp;S'!$M$15="",'Campanhas C&amp;S'!$M$15="(máximo 300 carateres)"),"",'Campanhas C&amp;S'!$M$15)</f>
        <v/>
      </c>
    </row>
    <row r="68" spans="1:19">
      <c r="A68" s="24" t="str">
        <f>IF(I68="","",IF(OR('Identificação da EG'!$B$7=0,'Identificação da EG'!$B$7=""),"",Capa!$C$10))</f>
        <v/>
      </c>
      <c r="B68" s="24" t="str">
        <f>IF(I68="","",IF(OR('Identificação da EG'!$B$7=0,'Identificação da EG'!$B$7=""),"",'Identificação da EG'!$B$7))</f>
        <v/>
      </c>
      <c r="C68" s="24" t="str">
        <f>IF(I68="","",IF(B68="","",VLOOKUP(B68,Auxiliar!$DK$23:$DL$45,2,0)))</f>
        <v/>
      </c>
      <c r="D68" s="24" t="str">
        <f>IF(I68="","",IF(OR('Identificação da EG'!$B$7=0,'Identificação da EG'!$B$7=""),"","Portugal"))</f>
        <v/>
      </c>
      <c r="E68" s="24" t="str">
        <f>IF(I68="","",'Identificação da EG'!$C$7)</f>
        <v/>
      </c>
      <c r="F68" s="24" t="str">
        <f>IF(I68="","",'Identificação da EG'!$E$7)</f>
        <v/>
      </c>
      <c r="G68" s="24" t="str">
        <f t="shared" si="3"/>
        <v/>
      </c>
      <c r="H68" s="24" t="str">
        <f>IF(I68="","",'Identificação da EG'!$D$7)</f>
        <v/>
      </c>
      <c r="I68" s="138" t="str">
        <f>IF(OR(J68="",'Campanhas C&amp;S'!$M$6="",'Campanhas C&amp;S'!$M$6="(Preencha o nome da campanha)"),"",'Campanhas C&amp;S'!$M$6)</f>
        <v/>
      </c>
      <c r="J68" s="138" t="str">
        <v/>
      </c>
      <c r="K68" s="138" t="str">
        <v/>
      </c>
      <c r="L68" s="138" t="str">
        <v/>
      </c>
      <c r="M68" s="138" t="str">
        <v/>
      </c>
      <c r="N68" s="138" t="str">
        <v/>
      </c>
      <c r="O68" s="138" t="str">
        <v/>
      </c>
      <c r="P68" s="138" t="str">
        <f>IF(J68="","","População abrangida")</f>
        <v/>
      </c>
      <c r="Q68" s="138" t="str">
        <f t="shared" si="2"/>
        <v/>
      </c>
      <c r="R68" s="138" t="str" cm="1">
        <f t="array" ref="R68">IF(ISBLANK(INDEX('Campanhas C&amp;S'!$R$20:$S$48,INT((ROWS($A$1:A7)-1)/2)+1,MOD(ROWS($A$1:A7)-1,2)+1)),"",INDEX('Campanhas C&amp;S'!$R$20:$S$48,INT((ROWS($A$1:A7)-1)/2)+1,MOD(ROWS($A$1:A7)-1,2)+1))</f>
        <v/>
      </c>
      <c r="S68" s="138" t="str">
        <f>IF(OR(J68="",'Campanhas C&amp;S'!$M$15="",'Campanhas C&amp;S'!$M$15="(máximo 300 carateres)"),"",'Campanhas C&amp;S'!$M$15)</f>
        <v/>
      </c>
    </row>
    <row r="69" spans="1:19">
      <c r="A69" s="24" t="str">
        <f>IF(I69="","",IF(OR('Identificação da EG'!$B$7=0,'Identificação da EG'!$B$7=""),"",Capa!$C$10))</f>
        <v/>
      </c>
      <c r="B69" s="24" t="str">
        <f>IF(I69="","",IF(OR('Identificação da EG'!$B$7=0,'Identificação da EG'!$B$7=""),"",'Identificação da EG'!$B$7))</f>
        <v/>
      </c>
      <c r="C69" s="24" t="str">
        <f>IF(I69="","",IF(B69="","",VLOOKUP(B69,Auxiliar!$DK$23:$DL$45,2,0)))</f>
        <v/>
      </c>
      <c r="D69" s="24" t="str">
        <f>IF(I69="","",IF(OR('Identificação da EG'!$B$7=0,'Identificação da EG'!$B$7=""),"","Portugal"))</f>
        <v/>
      </c>
      <c r="E69" s="24" t="str">
        <f>IF(I69="","",'Identificação da EG'!$C$7)</f>
        <v/>
      </c>
      <c r="F69" s="24" t="str">
        <f>IF(I69="","",'Identificação da EG'!$E$7)</f>
        <v/>
      </c>
      <c r="G69" s="24" t="str">
        <f t="shared" si="3"/>
        <v/>
      </c>
      <c r="H69" s="24" t="str">
        <f>IF(I69="","",'Identificação da EG'!$D$7)</f>
        <v/>
      </c>
      <c r="I69" s="138" t="str">
        <f>IF(OR(J69="",'Campanhas C&amp;S'!$M$6="",'Campanhas C&amp;S'!$M$6="(Preencha o nome da campanha)"),"",'Campanhas C&amp;S'!$M$6)</f>
        <v/>
      </c>
      <c r="J69" s="138" t="str">
        <v/>
      </c>
      <c r="K69" s="138" t="str">
        <v/>
      </c>
      <c r="L69" s="138" t="str">
        <v/>
      </c>
      <c r="M69" s="138" t="str">
        <v/>
      </c>
      <c r="N69" s="138" t="str">
        <v/>
      </c>
      <c r="O69" s="138" t="str">
        <v/>
      </c>
      <c r="P69" s="138" t="str">
        <f>IF(J69="","","Materiais distribuidos")</f>
        <v/>
      </c>
      <c r="Q69" s="138" t="str">
        <f t="shared" si="2"/>
        <v/>
      </c>
      <c r="R69" s="138" t="str" cm="1">
        <f t="array" ref="R69">IF(ISBLANK(INDEX('Campanhas C&amp;S'!$R$20:$S$48,INT((ROWS($A$1:A8)-1)/2)+1,MOD(ROWS($A$1:A8)-1,2)+1)),"",INDEX('Campanhas C&amp;S'!$R$20:$S$48,INT((ROWS($A$1:A8)-1)/2)+1,MOD(ROWS($A$1:A8)-1,2)+1))</f>
        <v/>
      </c>
      <c r="S69" s="138" t="str">
        <f>IF(OR(J69="",'Campanhas C&amp;S'!$M$15="",'Campanhas C&amp;S'!$M$15="(máximo 300 carateres)"),"",'Campanhas C&amp;S'!$M$15)</f>
        <v/>
      </c>
    </row>
    <row r="70" spans="1:19">
      <c r="A70" s="24" t="str">
        <f>IF(I70="","",IF(OR('Identificação da EG'!$B$7=0,'Identificação da EG'!$B$7=""),"",Capa!$C$10))</f>
        <v/>
      </c>
      <c r="B70" s="24" t="str">
        <f>IF(I70="","",IF(OR('Identificação da EG'!$B$7=0,'Identificação da EG'!$B$7=""),"",'Identificação da EG'!$B$7))</f>
        <v/>
      </c>
      <c r="C70" s="24" t="str">
        <f>IF(I70="","",IF(B70="","",VLOOKUP(B70,Auxiliar!$DK$23:$DL$45,2,0)))</f>
        <v/>
      </c>
      <c r="D70" s="24" t="str">
        <f>IF(I70="","",IF(OR('Identificação da EG'!$B$7=0,'Identificação da EG'!$B$7=""),"","Portugal"))</f>
        <v/>
      </c>
      <c r="E70" s="24" t="str">
        <f>IF(I70="","",'Identificação da EG'!$C$7)</f>
        <v/>
      </c>
      <c r="F70" s="24" t="str">
        <f>IF(I70="","",'Identificação da EG'!$E$7)</f>
        <v/>
      </c>
      <c r="G70" s="24" t="str">
        <f t="shared" si="3"/>
        <v/>
      </c>
      <c r="H70" s="24" t="str">
        <f>IF(I70="","",'Identificação da EG'!$D$7)</f>
        <v/>
      </c>
      <c r="I70" s="138" t="str">
        <f>IF(OR(J70="",'Campanhas C&amp;S'!$M$6="",'Campanhas C&amp;S'!$M$6="(Preencha o nome da campanha)"),"",'Campanhas C&amp;S'!$M$6)</f>
        <v/>
      </c>
      <c r="J70" s="138" t="str">
        <v/>
      </c>
      <c r="K70" s="138" t="str">
        <v/>
      </c>
      <c r="L70" s="138" t="str">
        <v/>
      </c>
      <c r="M70" s="138" t="str">
        <v/>
      </c>
      <c r="N70" s="138" t="str">
        <v/>
      </c>
      <c r="O70" s="138" t="str">
        <v/>
      </c>
      <c r="P70" s="138" t="str">
        <f>IF(J70="","","População abrangida")</f>
        <v/>
      </c>
      <c r="Q70" s="138" t="str">
        <f t="shared" si="2"/>
        <v/>
      </c>
      <c r="R70" s="138" t="str" cm="1">
        <f t="array" ref="R70">IF(ISBLANK(INDEX('Campanhas C&amp;S'!$R$20:$S$48,INT((ROWS($A$1:A9)-1)/2)+1,MOD(ROWS($A$1:A9)-1,2)+1)),"",INDEX('Campanhas C&amp;S'!$R$20:$S$48,INT((ROWS($A$1:A9)-1)/2)+1,MOD(ROWS($A$1:A9)-1,2)+1))</f>
        <v/>
      </c>
      <c r="S70" s="138" t="str">
        <f>IF(OR(J70="",'Campanhas C&amp;S'!$M$15="",'Campanhas C&amp;S'!$M$15="(máximo 300 carateres)"),"",'Campanhas C&amp;S'!$M$15)</f>
        <v/>
      </c>
    </row>
    <row r="71" spans="1:19">
      <c r="A71" s="24" t="str">
        <f>IF(I71="","",IF(OR('Identificação da EG'!$B$7=0,'Identificação da EG'!$B$7=""),"",Capa!$C$10))</f>
        <v/>
      </c>
      <c r="B71" s="24" t="str">
        <f>IF(I71="","",IF(OR('Identificação da EG'!$B$7=0,'Identificação da EG'!$B$7=""),"",'Identificação da EG'!$B$7))</f>
        <v/>
      </c>
      <c r="C71" s="24" t="str">
        <f>IF(I71="","",IF(B71="","",VLOOKUP(B71,Auxiliar!$DK$23:$DL$45,2,0)))</f>
        <v/>
      </c>
      <c r="D71" s="24" t="str">
        <f>IF(I71="","",IF(OR('Identificação da EG'!$B$7=0,'Identificação da EG'!$B$7=""),"","Portugal"))</f>
        <v/>
      </c>
      <c r="E71" s="24" t="str">
        <f>IF(I71="","",'Identificação da EG'!$C$7)</f>
        <v/>
      </c>
      <c r="F71" s="24" t="str">
        <f>IF(I71="","",'Identificação da EG'!$E$7)</f>
        <v/>
      </c>
      <c r="G71" s="24" t="str">
        <f t="shared" si="3"/>
        <v/>
      </c>
      <c r="H71" s="24" t="str">
        <f>IF(I71="","",'Identificação da EG'!$D$7)</f>
        <v/>
      </c>
      <c r="I71" s="138" t="str">
        <f>IF(OR(J71="",'Campanhas C&amp;S'!$M$6="",'Campanhas C&amp;S'!$M$6="(Preencha o nome da campanha)"),"",'Campanhas C&amp;S'!$M$6)</f>
        <v/>
      </c>
      <c r="J71" s="138" t="str">
        <v/>
      </c>
      <c r="K71" s="138" t="str">
        <v/>
      </c>
      <c r="L71" s="138" t="str">
        <v/>
      </c>
      <c r="M71" s="138" t="str">
        <v/>
      </c>
      <c r="N71" s="138" t="str">
        <v/>
      </c>
      <c r="O71" s="138" t="str">
        <v/>
      </c>
      <c r="P71" s="138" t="str">
        <f>IF(J71="","","Materiais distribuidos")</f>
        <v/>
      </c>
      <c r="Q71" s="138" t="str">
        <f t="shared" si="2"/>
        <v/>
      </c>
      <c r="R71" s="138" t="str" cm="1">
        <f t="array" ref="R71">IF(ISBLANK(INDEX('Campanhas C&amp;S'!$R$20:$S$48,INT((ROWS($A$1:A10)-1)/2)+1,MOD(ROWS($A$1:A10)-1,2)+1)),"",INDEX('Campanhas C&amp;S'!$R$20:$S$48,INT((ROWS($A$1:A10)-1)/2)+1,MOD(ROWS($A$1:A10)-1,2)+1))</f>
        <v/>
      </c>
      <c r="S71" s="138" t="str">
        <f>IF(OR(J71="",'Campanhas C&amp;S'!$M$15="",'Campanhas C&amp;S'!$M$15="(máximo 300 carateres)"),"",'Campanhas C&amp;S'!$M$15)</f>
        <v/>
      </c>
    </row>
    <row r="72" spans="1:19">
      <c r="A72" s="24" t="str">
        <f>IF(I72="","",IF(OR('Identificação da EG'!$B$7=0,'Identificação da EG'!$B$7=""),"",Capa!$C$10))</f>
        <v/>
      </c>
      <c r="B72" s="24" t="str">
        <f>IF(I72="","",IF(OR('Identificação da EG'!$B$7=0,'Identificação da EG'!$B$7=""),"",'Identificação da EG'!$B$7))</f>
        <v/>
      </c>
      <c r="C72" s="24" t="str">
        <f>IF(I72="","",IF(B72="","",VLOOKUP(B72,Auxiliar!$DK$23:$DL$45,2,0)))</f>
        <v/>
      </c>
      <c r="D72" s="24" t="str">
        <f>IF(I72="","",IF(OR('Identificação da EG'!$B$7=0,'Identificação da EG'!$B$7=""),"","Portugal"))</f>
        <v/>
      </c>
      <c r="E72" s="24" t="str">
        <f>IF(I72="","",'Identificação da EG'!$C$7)</f>
        <v/>
      </c>
      <c r="F72" s="24" t="str">
        <f>IF(I72="","",'Identificação da EG'!$E$7)</f>
        <v/>
      </c>
      <c r="G72" s="24" t="str">
        <f t="shared" si="3"/>
        <v/>
      </c>
      <c r="H72" s="24" t="str">
        <f>IF(I72="","",'Identificação da EG'!$D$7)</f>
        <v/>
      </c>
      <c r="I72" s="138" t="str">
        <f>IF(OR(J72="",'Campanhas C&amp;S'!$M$6="",'Campanhas C&amp;S'!$M$6="(Preencha o nome da campanha)"),"",'Campanhas C&amp;S'!$M$6)</f>
        <v/>
      </c>
      <c r="J72" s="138" t="str">
        <v/>
      </c>
      <c r="K72" s="138" t="str">
        <v/>
      </c>
      <c r="L72" s="138" t="str">
        <v/>
      </c>
      <c r="M72" s="138" t="str">
        <v/>
      </c>
      <c r="N72" s="138" t="str">
        <v/>
      </c>
      <c r="O72" s="138" t="str">
        <v/>
      </c>
      <c r="P72" s="138" t="str">
        <f>IF(J72="","","População abrangida")</f>
        <v/>
      </c>
      <c r="Q72" s="138" t="str">
        <f t="shared" si="2"/>
        <v/>
      </c>
      <c r="R72" s="138" t="str" cm="1">
        <f t="array" ref="R72">IF(ISBLANK(INDEX('Campanhas C&amp;S'!$R$20:$S$48,INT((ROWS($A$1:A11)-1)/2)+1,MOD(ROWS($A$1:A11)-1,2)+1)),"",INDEX('Campanhas C&amp;S'!$R$20:$S$48,INT((ROWS($A$1:A11)-1)/2)+1,MOD(ROWS($A$1:A11)-1,2)+1))</f>
        <v/>
      </c>
      <c r="S72" s="138" t="str">
        <f>IF(OR(J72="",'Campanhas C&amp;S'!$M$15="",'Campanhas C&amp;S'!$M$15="(máximo 300 carateres)"),"",'Campanhas C&amp;S'!$M$15)</f>
        <v/>
      </c>
    </row>
    <row r="73" spans="1:19">
      <c r="A73" s="24" t="str">
        <f>IF(I73="","",IF(OR('Identificação da EG'!$B$7=0,'Identificação da EG'!$B$7=""),"",Capa!$C$10))</f>
        <v/>
      </c>
      <c r="B73" s="24" t="str">
        <f>IF(I73="","",IF(OR('Identificação da EG'!$B$7=0,'Identificação da EG'!$B$7=""),"",'Identificação da EG'!$B$7))</f>
        <v/>
      </c>
      <c r="C73" s="24" t="str">
        <f>IF(I73="","",IF(B73="","",VLOOKUP(B73,Auxiliar!$DK$23:$DL$45,2,0)))</f>
        <v/>
      </c>
      <c r="D73" s="24" t="str">
        <f>IF(I73="","",IF(OR('Identificação da EG'!$B$7=0,'Identificação da EG'!$B$7=""),"","Portugal"))</f>
        <v/>
      </c>
      <c r="E73" s="24" t="str">
        <f>IF(I73="","",'Identificação da EG'!$C$7)</f>
        <v/>
      </c>
      <c r="F73" s="24" t="str">
        <f>IF(I73="","",'Identificação da EG'!$E$7)</f>
        <v/>
      </c>
      <c r="G73" s="24" t="str">
        <f t="shared" si="3"/>
        <v/>
      </c>
      <c r="H73" s="24" t="str">
        <f>IF(I73="","",'Identificação da EG'!$D$7)</f>
        <v/>
      </c>
      <c r="I73" s="138" t="str">
        <f>IF(OR(J73="",'Campanhas C&amp;S'!$M$6="",'Campanhas C&amp;S'!$M$6="(Preencha o nome da campanha)"),"",'Campanhas C&amp;S'!$M$6)</f>
        <v/>
      </c>
      <c r="J73" s="138" t="str">
        <v/>
      </c>
      <c r="K73" s="138" t="str">
        <v/>
      </c>
      <c r="L73" s="138" t="str">
        <v/>
      </c>
      <c r="M73" s="138" t="str">
        <v/>
      </c>
      <c r="N73" s="138" t="str">
        <v/>
      </c>
      <c r="O73" s="138" t="str">
        <v/>
      </c>
      <c r="P73" s="138" t="str">
        <f>IF(J73="","","Materiais distribuidos")</f>
        <v/>
      </c>
      <c r="Q73" s="138" t="str">
        <f t="shared" si="2"/>
        <v/>
      </c>
      <c r="R73" s="138" t="str" cm="1">
        <f t="array" ref="R73">IF(ISBLANK(INDEX('Campanhas C&amp;S'!$R$20:$S$48,INT((ROWS($A$1:A12)-1)/2)+1,MOD(ROWS($A$1:A12)-1,2)+1)),"",INDEX('Campanhas C&amp;S'!$R$20:$S$48,INT((ROWS($A$1:A12)-1)/2)+1,MOD(ROWS($A$1:A12)-1,2)+1))</f>
        <v/>
      </c>
      <c r="S73" s="138" t="str">
        <f>IF(OR(J73="",'Campanhas C&amp;S'!$M$15="",'Campanhas C&amp;S'!$M$15="(máximo 300 carateres)"),"",'Campanhas C&amp;S'!$M$15)</f>
        <v/>
      </c>
    </row>
    <row r="74" spans="1:19">
      <c r="A74" s="24" t="str">
        <f>IF(I74="","",IF(OR('Identificação da EG'!$B$7=0,'Identificação da EG'!$B$7=""),"",Capa!$C$10))</f>
        <v/>
      </c>
      <c r="B74" s="24" t="str">
        <f>IF(I74="","",IF(OR('Identificação da EG'!$B$7=0,'Identificação da EG'!$B$7=""),"",'Identificação da EG'!$B$7))</f>
        <v/>
      </c>
      <c r="C74" s="24" t="str">
        <f>IF(I74="","",IF(B74="","",VLOOKUP(B74,Auxiliar!$DK$23:$DL$45,2,0)))</f>
        <v/>
      </c>
      <c r="D74" s="24" t="str">
        <f>IF(I74="","",IF(OR('Identificação da EG'!$B$7=0,'Identificação da EG'!$B$7=""),"","Portugal"))</f>
        <v/>
      </c>
      <c r="E74" s="24" t="str">
        <f>IF(I74="","",'Identificação da EG'!$C$7)</f>
        <v/>
      </c>
      <c r="F74" s="24" t="str">
        <f>IF(I74="","",'Identificação da EG'!$E$7)</f>
        <v/>
      </c>
      <c r="G74" s="24" t="str">
        <f t="shared" si="3"/>
        <v/>
      </c>
      <c r="H74" s="24" t="str">
        <f>IF(I74="","",'Identificação da EG'!$D$7)</f>
        <v/>
      </c>
      <c r="I74" s="138" t="str">
        <f>IF(OR(J74="",'Campanhas C&amp;S'!$M$6="",'Campanhas C&amp;S'!$M$6="(Preencha o nome da campanha)"),"",'Campanhas C&amp;S'!$M$6)</f>
        <v/>
      </c>
      <c r="J74" s="138" t="str">
        <v/>
      </c>
      <c r="K74" s="138" t="str">
        <v/>
      </c>
      <c r="L74" s="138" t="str">
        <v/>
      </c>
      <c r="M74" s="138" t="str">
        <v/>
      </c>
      <c r="N74" s="138" t="str">
        <v/>
      </c>
      <c r="O74" s="138" t="str">
        <v/>
      </c>
      <c r="P74" s="138" t="str">
        <f>IF(J74="","","População abrangida")</f>
        <v/>
      </c>
      <c r="Q74" s="138" t="str">
        <f t="shared" si="2"/>
        <v/>
      </c>
      <c r="R74" s="138" t="str" cm="1">
        <f t="array" ref="R74">IF(ISBLANK(INDEX('Campanhas C&amp;S'!$R$20:$S$48,INT((ROWS($A$1:A13)-1)/2)+1,MOD(ROWS($A$1:A13)-1,2)+1)),"",INDEX('Campanhas C&amp;S'!$R$20:$S$48,INT((ROWS($A$1:A13)-1)/2)+1,MOD(ROWS($A$1:A13)-1,2)+1))</f>
        <v/>
      </c>
      <c r="S74" s="138" t="str">
        <f>IF(OR(J74="",'Campanhas C&amp;S'!$M$15="",'Campanhas C&amp;S'!$M$15="(máximo 300 carateres)"),"",'Campanhas C&amp;S'!$M$15)</f>
        <v/>
      </c>
    </row>
    <row r="75" spans="1:19">
      <c r="A75" s="24" t="str">
        <f>IF(I75="","",IF(OR('Identificação da EG'!$B$7=0,'Identificação da EG'!$B$7=""),"",Capa!$C$10))</f>
        <v/>
      </c>
      <c r="B75" s="24" t="str">
        <f>IF(I75="","",IF(OR('Identificação da EG'!$B$7=0,'Identificação da EG'!$B$7=""),"",'Identificação da EG'!$B$7))</f>
        <v/>
      </c>
      <c r="C75" s="24" t="str">
        <f>IF(I75="","",IF(B75="","",VLOOKUP(B75,Auxiliar!$DK$23:$DL$45,2,0)))</f>
        <v/>
      </c>
      <c r="D75" s="24" t="str">
        <f>IF(I75="","",IF(OR('Identificação da EG'!$B$7=0,'Identificação da EG'!$B$7=""),"","Portugal"))</f>
        <v/>
      </c>
      <c r="E75" s="24" t="str">
        <f>IF(I75="","",'Identificação da EG'!$C$7)</f>
        <v/>
      </c>
      <c r="F75" s="24" t="str">
        <f>IF(I75="","",'Identificação da EG'!$E$7)</f>
        <v/>
      </c>
      <c r="G75" s="24" t="str">
        <f t="shared" si="3"/>
        <v/>
      </c>
      <c r="H75" s="24" t="str">
        <f>IF(I75="","",'Identificação da EG'!$D$7)</f>
        <v/>
      </c>
      <c r="I75" s="138" t="str">
        <f>IF(OR(J75="",'Campanhas C&amp;S'!$M$6="",'Campanhas C&amp;S'!$M$6="(Preencha o nome da campanha)"),"",'Campanhas C&amp;S'!$M$6)</f>
        <v/>
      </c>
      <c r="J75" s="138" t="str">
        <v/>
      </c>
      <c r="K75" s="138" t="str">
        <v/>
      </c>
      <c r="L75" s="138" t="str">
        <v/>
      </c>
      <c r="M75" s="138" t="str">
        <v/>
      </c>
      <c r="N75" s="138" t="str">
        <v/>
      </c>
      <c r="O75" s="138" t="str">
        <v/>
      </c>
      <c r="P75" s="138" t="str">
        <f>IF(J75="","","Materiais distribuidos")</f>
        <v/>
      </c>
      <c r="Q75" s="138" t="str">
        <f t="shared" si="2"/>
        <v/>
      </c>
      <c r="R75" s="138" t="str" cm="1">
        <f t="array" ref="R75">IF(ISBLANK(INDEX('Campanhas C&amp;S'!$R$20:$S$48,INT((ROWS($A$1:A14)-1)/2)+1,MOD(ROWS($A$1:A14)-1,2)+1)),"",INDEX('Campanhas C&amp;S'!$R$20:$S$48,INT((ROWS($A$1:A14)-1)/2)+1,MOD(ROWS($A$1:A14)-1,2)+1))</f>
        <v/>
      </c>
      <c r="S75" s="138" t="str">
        <f>IF(OR(J75="",'Campanhas C&amp;S'!$M$15="",'Campanhas C&amp;S'!$M$15="(máximo 300 carateres)"),"",'Campanhas C&amp;S'!$M$15)</f>
        <v/>
      </c>
    </row>
    <row r="76" spans="1:19">
      <c r="A76" s="24" t="str">
        <f>IF(I76="","",IF(OR('Identificação da EG'!$B$7=0,'Identificação da EG'!$B$7=""),"",Capa!$C$10))</f>
        <v/>
      </c>
      <c r="B76" s="24" t="str">
        <f>IF(I76="","",IF(OR('Identificação da EG'!$B$7=0,'Identificação da EG'!$B$7=""),"",'Identificação da EG'!$B$7))</f>
        <v/>
      </c>
      <c r="C76" s="24" t="str">
        <f>IF(I76="","",IF(B76="","",VLOOKUP(B76,Auxiliar!$DK$23:$DL$45,2,0)))</f>
        <v/>
      </c>
      <c r="D76" s="24" t="str">
        <f>IF(I76="","",IF(OR('Identificação da EG'!$B$7=0,'Identificação da EG'!$B$7=""),"","Portugal"))</f>
        <v/>
      </c>
      <c r="E76" s="24" t="str">
        <f>IF(I76="","",'Identificação da EG'!$C$7)</f>
        <v/>
      </c>
      <c r="F76" s="24" t="str">
        <f>IF(I76="","",'Identificação da EG'!$E$7)</f>
        <v/>
      </c>
      <c r="G76" s="24" t="str">
        <f t="shared" si="3"/>
        <v/>
      </c>
      <c r="H76" s="24" t="str">
        <f>IF(I76="","",'Identificação da EG'!$D$7)</f>
        <v/>
      </c>
      <c r="I76" s="138" t="str">
        <f>IF(OR(J76="",'Campanhas C&amp;S'!$M$6="",'Campanhas C&amp;S'!$M$6="(Preencha o nome da campanha)"),"",'Campanhas C&amp;S'!$M$6)</f>
        <v/>
      </c>
      <c r="J76" s="138" t="str">
        <v/>
      </c>
      <c r="K76" s="138" t="str">
        <v/>
      </c>
      <c r="L76" s="138" t="str">
        <v/>
      </c>
      <c r="M76" s="138" t="str">
        <v/>
      </c>
      <c r="N76" s="138" t="str">
        <v/>
      </c>
      <c r="O76" s="138" t="str">
        <v/>
      </c>
      <c r="P76" s="138" t="str">
        <f>IF(J76="","","População abrangida")</f>
        <v/>
      </c>
      <c r="Q76" s="138" t="str">
        <f t="shared" si="2"/>
        <v/>
      </c>
      <c r="R76" s="138" t="str" cm="1">
        <f t="array" ref="R76">IF(ISBLANK(INDEX('Campanhas C&amp;S'!$R$20:$S$48,INT((ROWS($A$1:A15)-1)/2)+1,MOD(ROWS($A$1:A15)-1,2)+1)),"",INDEX('Campanhas C&amp;S'!$R$20:$S$48,INT((ROWS($A$1:A15)-1)/2)+1,MOD(ROWS($A$1:A15)-1,2)+1))</f>
        <v/>
      </c>
      <c r="S76" s="138" t="str">
        <f>IF(OR(J76="",'Campanhas C&amp;S'!$M$15="",'Campanhas C&amp;S'!$M$15="(máximo 300 carateres)"),"",'Campanhas C&amp;S'!$M$15)</f>
        <v/>
      </c>
    </row>
    <row r="77" spans="1:19">
      <c r="A77" s="24" t="str">
        <f>IF(I77="","",IF(OR('Identificação da EG'!$B$7=0,'Identificação da EG'!$B$7=""),"",Capa!$C$10))</f>
        <v/>
      </c>
      <c r="B77" s="24" t="str">
        <f>IF(I77="","",IF(OR('Identificação da EG'!$B$7=0,'Identificação da EG'!$B$7=""),"",'Identificação da EG'!$B$7))</f>
        <v/>
      </c>
      <c r="C77" s="24" t="str">
        <f>IF(I77="","",IF(B77="","",VLOOKUP(B77,Auxiliar!$DK$23:$DL$45,2,0)))</f>
        <v/>
      </c>
      <c r="D77" s="24" t="str">
        <f>IF(I77="","",IF(OR('Identificação da EG'!$B$7=0,'Identificação da EG'!$B$7=""),"","Portugal"))</f>
        <v/>
      </c>
      <c r="E77" s="24" t="str">
        <f>IF(I77="","",'Identificação da EG'!$C$7)</f>
        <v/>
      </c>
      <c r="F77" s="24" t="str">
        <f>IF(I77="","",'Identificação da EG'!$E$7)</f>
        <v/>
      </c>
      <c r="G77" s="24" t="str">
        <f t="shared" si="3"/>
        <v/>
      </c>
      <c r="H77" s="24" t="str">
        <f>IF(I77="","",'Identificação da EG'!$D$7)</f>
        <v/>
      </c>
      <c r="I77" s="138" t="str">
        <f>IF(OR(J77="",'Campanhas C&amp;S'!$M$6="",'Campanhas C&amp;S'!$M$6="(Preencha o nome da campanha)"),"",'Campanhas C&amp;S'!$M$6)</f>
        <v/>
      </c>
      <c r="J77" s="138" t="str">
        <v/>
      </c>
      <c r="K77" s="138" t="str">
        <v/>
      </c>
      <c r="L77" s="138" t="str">
        <v/>
      </c>
      <c r="M77" s="138" t="str">
        <v/>
      </c>
      <c r="N77" s="138" t="str">
        <v/>
      </c>
      <c r="O77" s="138" t="str">
        <v/>
      </c>
      <c r="P77" s="138" t="str">
        <f>IF(J77="","","Materiais distribuidos")</f>
        <v/>
      </c>
      <c r="Q77" s="138" t="str">
        <f t="shared" si="2"/>
        <v/>
      </c>
      <c r="R77" s="138" t="str" cm="1">
        <f t="array" ref="R77">IF(ISBLANK(INDEX('Campanhas C&amp;S'!$R$20:$S$48,INT((ROWS($A$1:A16)-1)/2)+1,MOD(ROWS($A$1:A16)-1,2)+1)),"",INDEX('Campanhas C&amp;S'!$R$20:$S$48,INT((ROWS($A$1:A16)-1)/2)+1,MOD(ROWS($A$1:A16)-1,2)+1))</f>
        <v/>
      </c>
      <c r="S77" s="138" t="str">
        <f>IF(OR(J77="",'Campanhas C&amp;S'!$M$15="",'Campanhas C&amp;S'!$M$15="(máximo 300 carateres)"),"",'Campanhas C&amp;S'!$M$15)</f>
        <v/>
      </c>
    </row>
    <row r="78" spans="1:19">
      <c r="A78" s="24" t="str">
        <f>IF(I78="","",IF(OR('Identificação da EG'!$B$7=0,'Identificação da EG'!$B$7=""),"",Capa!$C$10))</f>
        <v/>
      </c>
      <c r="B78" s="24" t="str">
        <f>IF(I78="","",IF(OR('Identificação da EG'!$B$7=0,'Identificação da EG'!$B$7=""),"",'Identificação da EG'!$B$7))</f>
        <v/>
      </c>
      <c r="C78" s="24" t="str">
        <f>IF(I78="","",IF(B78="","",VLOOKUP(B78,Auxiliar!$DK$23:$DL$45,2,0)))</f>
        <v/>
      </c>
      <c r="D78" s="24" t="str">
        <f>IF(I78="","",IF(OR('Identificação da EG'!$B$7=0,'Identificação da EG'!$B$7=""),"","Portugal"))</f>
        <v/>
      </c>
      <c r="E78" s="24" t="str">
        <f>IF(I78="","",'Identificação da EG'!$C$7)</f>
        <v/>
      </c>
      <c r="F78" s="24" t="str">
        <f>IF(I78="","",'Identificação da EG'!$E$7)</f>
        <v/>
      </c>
      <c r="G78" s="24" t="str">
        <f t="shared" si="3"/>
        <v/>
      </c>
      <c r="H78" s="24" t="str">
        <f>IF(I78="","",'Identificação da EG'!$D$7)</f>
        <v/>
      </c>
      <c r="I78" s="138" t="str">
        <f>IF(OR(J78="",'Campanhas C&amp;S'!$M$6="",'Campanhas C&amp;S'!$M$6="(Preencha o nome da campanha)"),"",'Campanhas C&amp;S'!$M$6)</f>
        <v/>
      </c>
      <c r="J78" s="138" t="str">
        <v/>
      </c>
      <c r="K78" s="138" t="str">
        <v/>
      </c>
      <c r="L78" s="138" t="str">
        <v/>
      </c>
      <c r="M78" s="138" t="str">
        <v/>
      </c>
      <c r="N78" s="138" t="str">
        <v/>
      </c>
      <c r="O78" s="138" t="str">
        <v/>
      </c>
      <c r="P78" s="138" t="str">
        <f>IF(J78="","","População abrangida")</f>
        <v/>
      </c>
      <c r="Q78" s="138" t="str">
        <f t="shared" si="2"/>
        <v/>
      </c>
      <c r="R78" s="138" t="str" cm="1">
        <f t="array" ref="R78">IF(ISBLANK(INDEX('Campanhas C&amp;S'!$R$20:$S$48,INT((ROWS($A$1:A17)-1)/2)+1,MOD(ROWS($A$1:A17)-1,2)+1)),"",INDEX('Campanhas C&amp;S'!$R$20:$S$48,INT((ROWS($A$1:A17)-1)/2)+1,MOD(ROWS($A$1:A17)-1,2)+1))</f>
        <v/>
      </c>
      <c r="S78" s="138" t="str">
        <f>IF(OR(J78="",'Campanhas C&amp;S'!$M$15="",'Campanhas C&amp;S'!$M$15="(máximo 300 carateres)"),"",'Campanhas C&amp;S'!$M$15)</f>
        <v/>
      </c>
    </row>
    <row r="79" spans="1:19">
      <c r="A79" s="24" t="str">
        <f>IF(I79="","",IF(OR('Identificação da EG'!$B$7=0,'Identificação da EG'!$B$7=""),"",Capa!$C$10))</f>
        <v/>
      </c>
      <c r="B79" s="24" t="str">
        <f>IF(I79="","",IF(OR('Identificação da EG'!$B$7=0,'Identificação da EG'!$B$7=""),"",'Identificação da EG'!$B$7))</f>
        <v/>
      </c>
      <c r="C79" s="24" t="str">
        <f>IF(I79="","",IF(B79="","",VLOOKUP(B79,Auxiliar!$DK$23:$DL$45,2,0)))</f>
        <v/>
      </c>
      <c r="D79" s="24" t="str">
        <f>IF(I79="","",IF(OR('Identificação da EG'!$B$7=0,'Identificação da EG'!$B$7=""),"","Portugal"))</f>
        <v/>
      </c>
      <c r="E79" s="24" t="str">
        <f>IF(I79="","",'Identificação da EG'!$C$7)</f>
        <v/>
      </c>
      <c r="F79" s="24" t="str">
        <f>IF(I79="","",'Identificação da EG'!$E$7)</f>
        <v/>
      </c>
      <c r="G79" s="24" t="str">
        <f t="shared" si="3"/>
        <v/>
      </c>
      <c r="H79" s="24" t="str">
        <f>IF(I79="","",'Identificação da EG'!$D$7)</f>
        <v/>
      </c>
      <c r="I79" s="138" t="str">
        <f>IF(OR(J79="",'Campanhas C&amp;S'!$M$6="",'Campanhas C&amp;S'!$M$6="(Preencha o nome da campanha)"),"",'Campanhas C&amp;S'!$M$6)</f>
        <v/>
      </c>
      <c r="J79" s="138" t="str">
        <v/>
      </c>
      <c r="K79" s="138" t="str">
        <v/>
      </c>
      <c r="L79" s="138" t="str">
        <v/>
      </c>
      <c r="M79" s="138" t="str">
        <v/>
      </c>
      <c r="N79" s="138" t="str">
        <v/>
      </c>
      <c r="O79" s="138" t="str">
        <v/>
      </c>
      <c r="P79" s="138" t="str">
        <f>IF(J79="","","Materiais distribuidos")</f>
        <v/>
      </c>
      <c r="Q79" s="138" t="str">
        <f t="shared" si="2"/>
        <v/>
      </c>
      <c r="R79" s="138" t="str" cm="1">
        <f t="array" ref="R79">IF(ISBLANK(INDEX('Campanhas C&amp;S'!$R$20:$S$48,INT((ROWS($A$1:A18)-1)/2)+1,MOD(ROWS($A$1:A18)-1,2)+1)),"",INDEX('Campanhas C&amp;S'!$R$20:$S$48,INT((ROWS($A$1:A18)-1)/2)+1,MOD(ROWS($A$1:A18)-1,2)+1))</f>
        <v/>
      </c>
      <c r="S79" s="138" t="str">
        <f>IF(OR(J79="",'Campanhas C&amp;S'!$M$15="",'Campanhas C&amp;S'!$M$15="(máximo 300 carateres)"),"",'Campanhas C&amp;S'!$M$15)</f>
        <v/>
      </c>
    </row>
    <row r="80" spans="1:19">
      <c r="A80" s="24" t="str">
        <f>IF(I80="","",IF(OR('Identificação da EG'!$B$7=0,'Identificação da EG'!$B$7=""),"",Capa!$C$10))</f>
        <v/>
      </c>
      <c r="B80" s="24" t="str">
        <f>IF(I80="","",IF(OR('Identificação da EG'!$B$7=0,'Identificação da EG'!$B$7=""),"",'Identificação da EG'!$B$7))</f>
        <v/>
      </c>
      <c r="C80" s="24" t="str">
        <f>IF(I80="","",IF(B80="","",VLOOKUP(B80,Auxiliar!$DK$23:$DL$45,2,0)))</f>
        <v/>
      </c>
      <c r="D80" s="24" t="str">
        <f>IF(I80="","",IF(OR('Identificação da EG'!$B$7=0,'Identificação da EG'!$B$7=""),"","Portugal"))</f>
        <v/>
      </c>
      <c r="E80" s="24" t="str">
        <f>IF(I80="","",'Identificação da EG'!$C$7)</f>
        <v/>
      </c>
      <c r="F80" s="24" t="str">
        <f>IF(I80="","",'Identificação da EG'!$E$7)</f>
        <v/>
      </c>
      <c r="G80" s="24" t="str">
        <f t="shared" si="3"/>
        <v/>
      </c>
      <c r="H80" s="24" t="str">
        <f>IF(I80="","",'Identificação da EG'!$D$7)</f>
        <v/>
      </c>
      <c r="I80" s="138" t="str">
        <f>IF(OR(J80="",'Campanhas C&amp;S'!$M$6="",'Campanhas C&amp;S'!$M$6="(Preencha o nome da campanha)"),"",'Campanhas C&amp;S'!$M$6)</f>
        <v/>
      </c>
      <c r="J80" s="138" t="str">
        <v/>
      </c>
      <c r="K80" s="138" t="str">
        <v/>
      </c>
      <c r="L80" s="138" t="str">
        <v/>
      </c>
      <c r="M80" s="138" t="str">
        <v/>
      </c>
      <c r="N80" s="138" t="str">
        <v/>
      </c>
      <c r="O80" s="138" t="str">
        <v/>
      </c>
      <c r="P80" s="138" t="str">
        <f>IF(J80="","","População abrangida")</f>
        <v/>
      </c>
      <c r="Q80" s="138" t="str">
        <f t="shared" si="2"/>
        <v/>
      </c>
      <c r="R80" s="138" t="str" cm="1">
        <f t="array" ref="R80">IF(ISBLANK(INDEX('Campanhas C&amp;S'!$R$20:$S$48,INT((ROWS($A$1:A19)-1)/2)+1,MOD(ROWS($A$1:A19)-1,2)+1)),"",INDEX('Campanhas C&amp;S'!$R$20:$S$48,INT((ROWS($A$1:A19)-1)/2)+1,MOD(ROWS($A$1:A19)-1,2)+1))</f>
        <v/>
      </c>
      <c r="S80" s="138" t="str">
        <f>IF(OR(J80="",'Campanhas C&amp;S'!$M$15="",'Campanhas C&amp;S'!$M$15="(máximo 300 carateres)"),"",'Campanhas C&amp;S'!$M$15)</f>
        <v/>
      </c>
    </row>
    <row r="81" spans="1:19">
      <c r="A81" s="24" t="str">
        <f>IF(I81="","",IF(OR('Identificação da EG'!$B$7=0,'Identificação da EG'!$B$7=""),"",Capa!$C$10))</f>
        <v/>
      </c>
      <c r="B81" s="24" t="str">
        <f>IF(I81="","",IF(OR('Identificação da EG'!$B$7=0,'Identificação da EG'!$B$7=""),"",'Identificação da EG'!$B$7))</f>
        <v/>
      </c>
      <c r="C81" s="24" t="str">
        <f>IF(I81="","",IF(B81="","",VLOOKUP(B81,Auxiliar!$DK$23:$DL$45,2,0)))</f>
        <v/>
      </c>
      <c r="D81" s="24" t="str">
        <f>IF(I81="","",IF(OR('Identificação da EG'!$B$7=0,'Identificação da EG'!$B$7=""),"","Portugal"))</f>
        <v/>
      </c>
      <c r="E81" s="24" t="str">
        <f>IF(I81="","",'Identificação da EG'!$C$7)</f>
        <v/>
      </c>
      <c r="F81" s="24" t="str">
        <f>IF(I81="","",'Identificação da EG'!$E$7)</f>
        <v/>
      </c>
      <c r="G81" s="24" t="str">
        <f t="shared" si="3"/>
        <v/>
      </c>
      <c r="H81" s="24" t="str">
        <f>IF(I81="","",'Identificação da EG'!$D$7)</f>
        <v/>
      </c>
      <c r="I81" s="138" t="str">
        <f>IF(OR(J81="",'Campanhas C&amp;S'!$M$6="",'Campanhas C&amp;S'!$M$6="(Preencha o nome da campanha)"),"",'Campanhas C&amp;S'!$M$6)</f>
        <v/>
      </c>
      <c r="J81" s="138" t="str">
        <v/>
      </c>
      <c r="K81" s="138" t="str">
        <v/>
      </c>
      <c r="L81" s="138" t="str">
        <v/>
      </c>
      <c r="M81" s="138" t="str">
        <v/>
      </c>
      <c r="N81" s="138" t="str">
        <v/>
      </c>
      <c r="O81" s="138" t="str">
        <v/>
      </c>
      <c r="P81" s="138" t="str">
        <f>IF(J81="","","Materiais distribuidos")</f>
        <v/>
      </c>
      <c r="Q81" s="138" t="str">
        <f t="shared" si="2"/>
        <v/>
      </c>
      <c r="R81" s="138" t="str" cm="1">
        <f t="array" ref="R81">IF(ISBLANK(INDEX('Campanhas C&amp;S'!$R$20:$S$48,INT((ROWS($A$1:A20)-1)/2)+1,MOD(ROWS($A$1:A20)-1,2)+1)),"",INDEX('Campanhas C&amp;S'!$R$20:$S$48,INT((ROWS($A$1:A20)-1)/2)+1,MOD(ROWS($A$1:A20)-1,2)+1))</f>
        <v/>
      </c>
      <c r="S81" s="138" t="str">
        <f>IF(OR(J81="",'Campanhas C&amp;S'!$M$15="",'Campanhas C&amp;S'!$M$15="(máximo 300 carateres)"),"",'Campanhas C&amp;S'!$M$15)</f>
        <v/>
      </c>
    </row>
    <row r="82" spans="1:19">
      <c r="A82" s="24" t="str">
        <f>IF(I82="","",IF(OR('Identificação da EG'!$B$7=0,'Identificação da EG'!$B$7=""),"",Capa!$C$10))</f>
        <v/>
      </c>
      <c r="B82" s="24" t="str">
        <f>IF(I82="","",IF(OR('Identificação da EG'!$B$7=0,'Identificação da EG'!$B$7=""),"",'Identificação da EG'!$B$7))</f>
        <v/>
      </c>
      <c r="C82" s="24" t="str">
        <f>IF(I82="","",IF(B82="","",VLOOKUP(B82,Auxiliar!$DK$23:$DL$45,2,0)))</f>
        <v/>
      </c>
      <c r="D82" s="24" t="str">
        <f>IF(I82="","",IF(OR('Identificação da EG'!$B$7=0,'Identificação da EG'!$B$7=""),"","Portugal"))</f>
        <v/>
      </c>
      <c r="E82" s="24" t="str">
        <f>IF(I82="","",'Identificação da EG'!$C$7)</f>
        <v/>
      </c>
      <c r="F82" s="24" t="str">
        <f>IF(I82="","",'Identificação da EG'!$E$7)</f>
        <v/>
      </c>
      <c r="G82" s="24" t="str">
        <f t="shared" si="3"/>
        <v/>
      </c>
      <c r="H82" s="24" t="str">
        <f>IF(I82="","",'Identificação da EG'!$D$7)</f>
        <v/>
      </c>
      <c r="I82" s="138" t="str">
        <f>IF(OR(J82="",'Campanhas C&amp;S'!$M$6="",'Campanhas C&amp;S'!$M$6="(Preencha o nome da campanha)"),"",'Campanhas C&amp;S'!$M$6)</f>
        <v/>
      </c>
      <c r="J82" s="138" t="str">
        <v/>
      </c>
      <c r="K82" s="138" t="str">
        <v/>
      </c>
      <c r="L82" s="138" t="str">
        <v/>
      </c>
      <c r="M82" s="138" t="str">
        <v/>
      </c>
      <c r="N82" s="138" t="str">
        <v/>
      </c>
      <c r="O82" s="138" t="str">
        <v/>
      </c>
      <c r="P82" s="138" t="str">
        <f>IF(J82="","","População abrangida")</f>
        <v/>
      </c>
      <c r="Q82" s="138" t="str">
        <f t="shared" si="2"/>
        <v/>
      </c>
      <c r="R82" s="138" t="str" cm="1">
        <f t="array" ref="R82">IF(ISBLANK(INDEX('Campanhas C&amp;S'!$R$20:$S$48,INT((ROWS($A$1:A21)-1)/2)+1,MOD(ROWS($A$1:A21)-1,2)+1)),"",INDEX('Campanhas C&amp;S'!$R$20:$S$48,INT((ROWS($A$1:A21)-1)/2)+1,MOD(ROWS($A$1:A21)-1,2)+1))</f>
        <v/>
      </c>
      <c r="S82" s="138" t="str">
        <f>IF(OR(J82="",'Campanhas C&amp;S'!$M$15="",'Campanhas C&amp;S'!$M$15="(máximo 300 carateres)"),"",'Campanhas C&amp;S'!$M$15)</f>
        <v/>
      </c>
    </row>
    <row r="83" spans="1:19">
      <c r="A83" s="24" t="str">
        <f>IF(I83="","",IF(OR('Identificação da EG'!$B$7=0,'Identificação da EG'!$B$7=""),"",Capa!$C$10))</f>
        <v/>
      </c>
      <c r="B83" s="24" t="str">
        <f>IF(I83="","",IF(OR('Identificação da EG'!$B$7=0,'Identificação da EG'!$B$7=""),"",'Identificação da EG'!$B$7))</f>
        <v/>
      </c>
      <c r="C83" s="24" t="str">
        <f>IF(I83="","",IF(B83="","",VLOOKUP(B83,Auxiliar!$DK$23:$DL$45,2,0)))</f>
        <v/>
      </c>
      <c r="D83" s="24" t="str">
        <f>IF(I83="","",IF(OR('Identificação da EG'!$B$7=0,'Identificação da EG'!$B$7=""),"","Portugal"))</f>
        <v/>
      </c>
      <c r="E83" s="24" t="str">
        <f>IF(I83="","",'Identificação da EG'!$C$7)</f>
        <v/>
      </c>
      <c r="F83" s="24" t="str">
        <f>IF(I83="","",'Identificação da EG'!$E$7)</f>
        <v/>
      </c>
      <c r="G83" s="24" t="str">
        <f t="shared" si="3"/>
        <v/>
      </c>
      <c r="H83" s="24" t="str">
        <f>IF(I83="","",'Identificação da EG'!$D$7)</f>
        <v/>
      </c>
      <c r="I83" s="138" t="str">
        <f>IF(OR(J83="",'Campanhas C&amp;S'!$M$6="",'Campanhas C&amp;S'!$M$6="(Preencha o nome da campanha)"),"",'Campanhas C&amp;S'!$M$6)</f>
        <v/>
      </c>
      <c r="J83" s="138" t="str">
        <v/>
      </c>
      <c r="K83" s="138" t="str">
        <v/>
      </c>
      <c r="L83" s="138" t="str">
        <v/>
      </c>
      <c r="M83" s="138" t="str">
        <v/>
      </c>
      <c r="N83" s="138" t="str">
        <v/>
      </c>
      <c r="O83" s="138" t="str">
        <v/>
      </c>
      <c r="P83" s="138" t="str">
        <f>IF(J83="","","Materiais distribuidos")</f>
        <v/>
      </c>
      <c r="Q83" s="138" t="str">
        <f t="shared" si="2"/>
        <v/>
      </c>
      <c r="R83" s="138" t="str" cm="1">
        <f t="array" ref="R83">IF(ISBLANK(INDEX('Campanhas C&amp;S'!$R$20:$S$48,INT((ROWS($A$1:A22)-1)/2)+1,MOD(ROWS($A$1:A22)-1,2)+1)),"",INDEX('Campanhas C&amp;S'!$R$20:$S$48,INT((ROWS($A$1:A22)-1)/2)+1,MOD(ROWS($A$1:A22)-1,2)+1))</f>
        <v/>
      </c>
      <c r="S83" s="138" t="str">
        <f>IF(OR(J83="",'Campanhas C&amp;S'!$M$15="",'Campanhas C&amp;S'!$M$15="(máximo 300 carateres)"),"",'Campanhas C&amp;S'!$M$15)</f>
        <v/>
      </c>
    </row>
    <row r="84" spans="1:19">
      <c r="A84" s="24" t="str">
        <f>IF(I84="","",IF(OR('Identificação da EG'!$B$7=0,'Identificação da EG'!$B$7=""),"",Capa!$C$10))</f>
        <v/>
      </c>
      <c r="B84" s="24" t="str">
        <f>IF(I84="","",IF(OR('Identificação da EG'!$B$7=0,'Identificação da EG'!$B$7=""),"",'Identificação da EG'!$B$7))</f>
        <v/>
      </c>
      <c r="C84" s="24" t="str">
        <f>IF(I84="","",IF(B84="","",VLOOKUP(B84,Auxiliar!$DK$23:$DL$45,2,0)))</f>
        <v/>
      </c>
      <c r="D84" s="24" t="str">
        <f>IF(I84="","",IF(OR('Identificação da EG'!$B$7=0,'Identificação da EG'!$B$7=""),"","Portugal"))</f>
        <v/>
      </c>
      <c r="E84" s="24" t="str">
        <f>IF(I84="","",'Identificação da EG'!$C$7)</f>
        <v/>
      </c>
      <c r="F84" s="24" t="str">
        <f>IF(I84="","",'Identificação da EG'!$E$7)</f>
        <v/>
      </c>
      <c r="G84" s="24" t="str">
        <f t="shared" si="3"/>
        <v/>
      </c>
      <c r="H84" s="24" t="str">
        <f>IF(I84="","",'Identificação da EG'!$D$7)</f>
        <v/>
      </c>
      <c r="I84" s="138" t="str">
        <f>IF(OR(J84="",'Campanhas C&amp;S'!$M$6="",'Campanhas C&amp;S'!$M$6="(Preencha o nome da campanha)"),"",'Campanhas C&amp;S'!$M$6)</f>
        <v/>
      </c>
      <c r="J84" s="138" t="str">
        <v/>
      </c>
      <c r="K84" s="138" t="str">
        <v/>
      </c>
      <c r="L84" s="138" t="str">
        <v/>
      </c>
      <c r="M84" s="138" t="str">
        <v/>
      </c>
      <c r="N84" s="138" t="str">
        <v/>
      </c>
      <c r="O84" s="138" t="str">
        <v/>
      </c>
      <c r="P84" s="138" t="str">
        <f>IF(J84="","","População abrangida")</f>
        <v/>
      </c>
      <c r="Q84" s="138" t="str">
        <f t="shared" si="2"/>
        <v/>
      </c>
      <c r="R84" s="138" t="str" cm="1">
        <f t="array" ref="R84">IF(ISBLANK(INDEX('Campanhas C&amp;S'!$R$20:$S$48,INT((ROWS($A$1:A23)-1)/2)+1,MOD(ROWS($A$1:A23)-1,2)+1)),"",INDEX('Campanhas C&amp;S'!$R$20:$S$48,INT((ROWS($A$1:A23)-1)/2)+1,MOD(ROWS($A$1:A23)-1,2)+1))</f>
        <v/>
      </c>
      <c r="S84" s="138" t="str">
        <f>IF(OR(J84="",'Campanhas C&amp;S'!$M$15="",'Campanhas C&amp;S'!$M$15="(máximo 300 carateres)"),"",'Campanhas C&amp;S'!$M$15)</f>
        <v/>
      </c>
    </row>
    <row r="85" spans="1:19">
      <c r="A85" s="24" t="str">
        <f>IF(I85="","",IF(OR('Identificação da EG'!$B$7=0,'Identificação da EG'!$B$7=""),"",Capa!$C$10))</f>
        <v/>
      </c>
      <c r="B85" s="24" t="str">
        <f>IF(I85="","",IF(OR('Identificação da EG'!$B$7=0,'Identificação da EG'!$B$7=""),"",'Identificação da EG'!$B$7))</f>
        <v/>
      </c>
      <c r="C85" s="24" t="str">
        <f>IF(I85="","",IF(B85="","",VLOOKUP(B85,Auxiliar!$DK$23:$DL$45,2,0)))</f>
        <v/>
      </c>
      <c r="D85" s="24" t="str">
        <f>IF(I85="","",IF(OR('Identificação da EG'!$B$7=0,'Identificação da EG'!$B$7=""),"","Portugal"))</f>
        <v/>
      </c>
      <c r="E85" s="24" t="str">
        <f>IF(I85="","",'Identificação da EG'!$C$7)</f>
        <v/>
      </c>
      <c r="F85" s="24" t="str">
        <f>IF(I85="","",'Identificação da EG'!$E$7)</f>
        <v/>
      </c>
      <c r="G85" s="24" t="str">
        <f t="shared" si="3"/>
        <v/>
      </c>
      <c r="H85" s="24" t="str">
        <f>IF(I85="","",'Identificação da EG'!$D$7)</f>
        <v/>
      </c>
      <c r="I85" s="138" t="str">
        <f>IF(OR(J85="",'Campanhas C&amp;S'!$M$6="",'Campanhas C&amp;S'!$M$6="(Preencha o nome da campanha)"),"",'Campanhas C&amp;S'!$M$6)</f>
        <v/>
      </c>
      <c r="J85" s="138" t="str">
        <v/>
      </c>
      <c r="K85" s="138" t="str">
        <v/>
      </c>
      <c r="L85" s="138" t="str">
        <v/>
      </c>
      <c r="M85" s="138" t="str">
        <v/>
      </c>
      <c r="N85" s="138" t="str">
        <v/>
      </c>
      <c r="O85" s="138" t="str">
        <v/>
      </c>
      <c r="P85" s="138" t="str">
        <f>IF(J85="","","Materiais distribuidos")</f>
        <v/>
      </c>
      <c r="Q85" s="138" t="str">
        <f t="shared" si="2"/>
        <v/>
      </c>
      <c r="R85" s="138" t="str" cm="1">
        <f t="array" ref="R85">IF(ISBLANK(INDEX('Campanhas C&amp;S'!$R$20:$S$48,INT((ROWS($A$1:A24)-1)/2)+1,MOD(ROWS($A$1:A24)-1,2)+1)),"",INDEX('Campanhas C&amp;S'!$R$20:$S$48,INT((ROWS($A$1:A24)-1)/2)+1,MOD(ROWS($A$1:A24)-1,2)+1))</f>
        <v/>
      </c>
      <c r="S85" s="138" t="str">
        <f>IF(OR(J85="",'Campanhas C&amp;S'!$M$15="",'Campanhas C&amp;S'!$M$15="(máximo 300 carateres)"),"",'Campanhas C&amp;S'!$M$15)</f>
        <v/>
      </c>
    </row>
    <row r="86" spans="1:19">
      <c r="A86" s="24" t="str">
        <f>IF(I86="","",IF(OR('Identificação da EG'!$B$7=0,'Identificação da EG'!$B$7=""),"",Capa!$C$10))</f>
        <v/>
      </c>
      <c r="B86" s="24" t="str">
        <f>IF(I86="","",IF(OR('Identificação da EG'!$B$7=0,'Identificação da EG'!$B$7=""),"",'Identificação da EG'!$B$7))</f>
        <v/>
      </c>
      <c r="C86" s="24" t="str">
        <f>IF(I86="","",IF(B86="","",VLOOKUP(B86,Auxiliar!$DK$23:$DL$45,2,0)))</f>
        <v/>
      </c>
      <c r="D86" s="24" t="str">
        <f>IF(I86="","",IF(OR('Identificação da EG'!$B$7=0,'Identificação da EG'!$B$7=""),"","Portugal"))</f>
        <v/>
      </c>
      <c r="E86" s="24" t="str">
        <f>IF(I86="","",'Identificação da EG'!$C$7)</f>
        <v/>
      </c>
      <c r="F86" s="24" t="str">
        <f>IF(I86="","",'Identificação da EG'!$E$7)</f>
        <v/>
      </c>
      <c r="G86" s="24" t="str">
        <f t="shared" si="3"/>
        <v/>
      </c>
      <c r="H86" s="24" t="str">
        <f>IF(I86="","",'Identificação da EG'!$D$7)</f>
        <v/>
      </c>
      <c r="I86" s="138" t="str">
        <f>IF(OR(J86="",'Campanhas C&amp;S'!$M$6="",'Campanhas C&amp;S'!$M$6="(Preencha o nome da campanha)"),"",'Campanhas C&amp;S'!$M$6)</f>
        <v/>
      </c>
      <c r="J86" s="138" t="str">
        <v/>
      </c>
      <c r="K86" s="138" t="str">
        <v/>
      </c>
      <c r="L86" s="138" t="str">
        <v/>
      </c>
      <c r="M86" s="138" t="str">
        <v/>
      </c>
      <c r="N86" s="138" t="str">
        <v/>
      </c>
      <c r="O86" s="138" t="str">
        <v/>
      </c>
      <c r="P86" s="138" t="str">
        <f>IF(J86="","","População abrangida")</f>
        <v/>
      </c>
      <c r="Q86" s="138" t="str">
        <f t="shared" si="2"/>
        <v/>
      </c>
      <c r="R86" s="138" t="str" cm="1">
        <f t="array" ref="R86">IF(ISBLANK(INDEX('Campanhas C&amp;S'!$R$20:$S$48,INT((ROWS($A$1:A25)-1)/2)+1,MOD(ROWS($A$1:A25)-1,2)+1)),"",INDEX('Campanhas C&amp;S'!$R$20:$S$48,INT((ROWS($A$1:A25)-1)/2)+1,MOD(ROWS($A$1:A25)-1,2)+1))</f>
        <v/>
      </c>
      <c r="S86" s="138" t="str">
        <f>IF(OR(J86="",'Campanhas C&amp;S'!$M$15="",'Campanhas C&amp;S'!$M$15="(máximo 300 carateres)"),"",'Campanhas C&amp;S'!$M$15)</f>
        <v/>
      </c>
    </row>
    <row r="87" spans="1:19">
      <c r="A87" s="24" t="str">
        <f>IF(I87="","",IF(OR('Identificação da EG'!$B$7=0,'Identificação da EG'!$B$7=""),"",Capa!$C$10))</f>
        <v/>
      </c>
      <c r="B87" s="24" t="str">
        <f>IF(I87="","",IF(OR('Identificação da EG'!$B$7=0,'Identificação da EG'!$B$7=""),"",'Identificação da EG'!$B$7))</f>
        <v/>
      </c>
      <c r="C87" s="24" t="str">
        <f>IF(I87="","",IF(B87="","",VLOOKUP(B87,Auxiliar!$DK$23:$DL$45,2,0)))</f>
        <v/>
      </c>
      <c r="D87" s="24" t="str">
        <f>IF(I87="","",IF(OR('Identificação da EG'!$B$7=0,'Identificação da EG'!$B$7=""),"","Portugal"))</f>
        <v/>
      </c>
      <c r="E87" s="24" t="str">
        <f>IF(I87="","",'Identificação da EG'!$C$7)</f>
        <v/>
      </c>
      <c r="F87" s="24" t="str">
        <f>IF(I87="","",'Identificação da EG'!$E$7)</f>
        <v/>
      </c>
      <c r="G87" s="24" t="str">
        <f t="shared" si="3"/>
        <v/>
      </c>
      <c r="H87" s="24" t="str">
        <f>IF(I87="","",'Identificação da EG'!$D$7)</f>
        <v/>
      </c>
      <c r="I87" s="138" t="str">
        <f>IF(OR(J87="",'Campanhas C&amp;S'!$M$6="",'Campanhas C&amp;S'!$M$6="(Preencha o nome da campanha)"),"",'Campanhas C&amp;S'!$M$6)</f>
        <v/>
      </c>
      <c r="J87" s="138" t="str">
        <v/>
      </c>
      <c r="K87" s="138" t="str">
        <v/>
      </c>
      <c r="L87" s="138" t="str">
        <v/>
      </c>
      <c r="M87" s="138" t="str">
        <v/>
      </c>
      <c r="N87" s="138" t="str">
        <v/>
      </c>
      <c r="O87" s="138" t="str">
        <v/>
      </c>
      <c r="P87" s="138" t="str">
        <f>IF(J87="","","Materiais distribuidos")</f>
        <v/>
      </c>
      <c r="Q87" s="138" t="str">
        <f t="shared" si="2"/>
        <v/>
      </c>
      <c r="R87" s="138" t="str" cm="1">
        <f t="array" ref="R87">IF(ISBLANK(INDEX('Campanhas C&amp;S'!$R$20:$S$48,INT((ROWS($A$1:A26)-1)/2)+1,MOD(ROWS($A$1:A26)-1,2)+1)),"",INDEX('Campanhas C&amp;S'!$R$20:$S$48,INT((ROWS($A$1:A26)-1)/2)+1,MOD(ROWS($A$1:A26)-1,2)+1))</f>
        <v/>
      </c>
      <c r="S87" s="138" t="str">
        <f>IF(OR(J87="",'Campanhas C&amp;S'!$M$15="",'Campanhas C&amp;S'!$M$15="(máximo 300 carateres)"),"",'Campanhas C&amp;S'!$M$15)</f>
        <v/>
      </c>
    </row>
    <row r="88" spans="1:19">
      <c r="A88" s="24" t="str">
        <f>IF(I88="","",IF(OR('Identificação da EG'!$B$7=0,'Identificação da EG'!$B$7=""),"",Capa!$C$10))</f>
        <v/>
      </c>
      <c r="B88" s="24" t="str">
        <f>IF(I88="","",IF(OR('Identificação da EG'!$B$7=0,'Identificação da EG'!$B$7=""),"",'Identificação da EG'!$B$7))</f>
        <v/>
      </c>
      <c r="C88" s="24" t="str">
        <f>IF(I88="","",IF(B88="","",VLOOKUP(B88,Auxiliar!$DK$23:$DL$45,2,0)))</f>
        <v/>
      </c>
      <c r="D88" s="24" t="str">
        <f>IF(I88="","",IF(OR('Identificação da EG'!$B$7=0,'Identificação da EG'!$B$7=""),"","Portugal"))</f>
        <v/>
      </c>
      <c r="E88" s="24" t="str">
        <f>IF(I88="","",'Identificação da EG'!$C$7)</f>
        <v/>
      </c>
      <c r="F88" s="24" t="str">
        <f>IF(I88="","",'Identificação da EG'!$E$7)</f>
        <v/>
      </c>
      <c r="G88" s="24" t="str">
        <f t="shared" si="3"/>
        <v/>
      </c>
      <c r="H88" s="24" t="str">
        <f>IF(I88="","",'Identificação da EG'!$D$7)</f>
        <v/>
      </c>
      <c r="I88" s="138" t="str">
        <f>IF(OR(J88="",'Campanhas C&amp;S'!$M$6="",'Campanhas C&amp;S'!$M$6="(Preencha o nome da campanha)"),"",'Campanhas C&amp;S'!$M$6)</f>
        <v/>
      </c>
      <c r="J88" s="138" t="str">
        <v/>
      </c>
      <c r="K88" s="138" t="str">
        <v/>
      </c>
      <c r="L88" s="138" t="str">
        <v/>
      </c>
      <c r="M88" s="138" t="str">
        <v/>
      </c>
      <c r="N88" s="138" t="str">
        <v/>
      </c>
      <c r="O88" s="138" t="str">
        <v/>
      </c>
      <c r="P88" s="138" t="str">
        <f>IF(J88="","","População abrangida")</f>
        <v/>
      </c>
      <c r="Q88" s="138" t="str">
        <f t="shared" si="2"/>
        <v/>
      </c>
      <c r="R88" s="138" t="str" cm="1">
        <f t="array" ref="R88">IF(ISBLANK(INDEX('Campanhas C&amp;S'!$R$20:$S$48,INT((ROWS($A$1:A27)-1)/2)+1,MOD(ROWS($A$1:A27)-1,2)+1)),"",INDEX('Campanhas C&amp;S'!$R$20:$S$48,INT((ROWS($A$1:A27)-1)/2)+1,MOD(ROWS($A$1:A27)-1,2)+1))</f>
        <v/>
      </c>
      <c r="S88" s="138" t="str">
        <f>IF(OR(J88="",'Campanhas C&amp;S'!$M$15="",'Campanhas C&amp;S'!$M$15="(máximo 300 carateres)"),"",'Campanhas C&amp;S'!$M$15)</f>
        <v/>
      </c>
    </row>
    <row r="89" spans="1:19">
      <c r="A89" s="24" t="str">
        <f>IF(I89="","",IF(OR('Identificação da EG'!$B$7=0,'Identificação da EG'!$B$7=""),"",Capa!$C$10))</f>
        <v/>
      </c>
      <c r="B89" s="24" t="str">
        <f>IF(I89="","",IF(OR('Identificação da EG'!$B$7=0,'Identificação da EG'!$B$7=""),"",'Identificação da EG'!$B$7))</f>
        <v/>
      </c>
      <c r="C89" s="24" t="str">
        <f>IF(I89="","",IF(B89="","",VLOOKUP(B89,Auxiliar!$DK$23:$DL$45,2,0)))</f>
        <v/>
      </c>
      <c r="D89" s="24" t="str">
        <f>IF(I89="","",IF(OR('Identificação da EG'!$B$7=0,'Identificação da EG'!$B$7=""),"","Portugal"))</f>
        <v/>
      </c>
      <c r="E89" s="24" t="str">
        <f>IF(I89="","",'Identificação da EG'!$C$7)</f>
        <v/>
      </c>
      <c r="F89" s="24" t="str">
        <f>IF(I89="","",'Identificação da EG'!$E$7)</f>
        <v/>
      </c>
      <c r="G89" s="24" t="str">
        <f t="shared" si="3"/>
        <v/>
      </c>
      <c r="H89" s="24" t="str">
        <f>IF(I89="","",'Identificação da EG'!$D$7)</f>
        <v/>
      </c>
      <c r="I89" s="138" t="str">
        <f>IF(OR(J89="",'Campanhas C&amp;S'!$M$6="",'Campanhas C&amp;S'!$M$6="(Preencha o nome da campanha)"),"",'Campanhas C&amp;S'!$M$6)</f>
        <v/>
      </c>
      <c r="J89" s="138" t="str">
        <v/>
      </c>
      <c r="K89" s="138" t="str">
        <v/>
      </c>
      <c r="L89" s="138" t="str">
        <v/>
      </c>
      <c r="M89" s="138" t="str">
        <v/>
      </c>
      <c r="N89" s="138" t="str">
        <v/>
      </c>
      <c r="O89" s="138" t="str">
        <v/>
      </c>
      <c r="P89" s="138" t="str">
        <f>IF(J89="","","Materiais distribuidos")</f>
        <v/>
      </c>
      <c r="Q89" s="138" t="str">
        <f t="shared" si="2"/>
        <v/>
      </c>
      <c r="R89" s="138" t="str" cm="1">
        <f t="array" ref="R89">IF(ISBLANK(INDEX('Campanhas C&amp;S'!$R$20:$S$48,INT((ROWS($A$1:A28)-1)/2)+1,MOD(ROWS($A$1:A28)-1,2)+1)),"",INDEX('Campanhas C&amp;S'!$R$20:$S$48,INT((ROWS($A$1:A28)-1)/2)+1,MOD(ROWS($A$1:A28)-1,2)+1))</f>
        <v/>
      </c>
      <c r="S89" s="138" t="str">
        <f>IF(OR(J89="",'Campanhas C&amp;S'!$M$15="",'Campanhas C&amp;S'!$M$15="(máximo 300 carateres)"),"",'Campanhas C&amp;S'!$M$15)</f>
        <v/>
      </c>
    </row>
    <row r="90" spans="1:19">
      <c r="A90" s="24" t="str">
        <f>IF(I90="","",IF(OR('Identificação da EG'!$B$7=0,'Identificação da EG'!$B$7=""),"",Capa!$C$10))</f>
        <v/>
      </c>
      <c r="B90" s="24" t="str">
        <f>IF(I90="","",IF(OR('Identificação da EG'!$B$7=0,'Identificação da EG'!$B$7=""),"",'Identificação da EG'!$B$7))</f>
        <v/>
      </c>
      <c r="C90" s="24" t="str">
        <f>IF(I90="","",IF(B90="","",VLOOKUP(B90,Auxiliar!$DK$23:$DL$45,2,0)))</f>
        <v/>
      </c>
      <c r="D90" s="24" t="str">
        <f>IF(I90="","",IF(OR('Identificação da EG'!$B$7=0,'Identificação da EG'!$B$7=""),"","Portugal"))</f>
        <v/>
      </c>
      <c r="E90" s="24" t="str">
        <f>IF(I90="","",'Identificação da EG'!$C$7)</f>
        <v/>
      </c>
      <c r="F90" s="24" t="str">
        <f>IF(I90="","",'Identificação da EG'!$E$7)</f>
        <v/>
      </c>
      <c r="G90" s="24" t="str">
        <f t="shared" si="3"/>
        <v/>
      </c>
      <c r="H90" s="24" t="str">
        <f>IF(I90="","",'Identificação da EG'!$D$7)</f>
        <v/>
      </c>
      <c r="I90" s="138" t="str">
        <f>IF(OR(J90="",'Campanhas C&amp;S'!$M$6="",'Campanhas C&amp;S'!$M$6="(Preencha o nome da campanha)"),"",'Campanhas C&amp;S'!$M$6)</f>
        <v/>
      </c>
      <c r="J90" s="138" t="str">
        <v/>
      </c>
      <c r="K90" s="138" t="str">
        <v/>
      </c>
      <c r="L90" s="138" t="str">
        <v/>
      </c>
      <c r="M90" s="138" t="str">
        <v/>
      </c>
      <c r="N90" s="138" t="str">
        <v/>
      </c>
      <c r="O90" s="138" t="str">
        <v/>
      </c>
      <c r="P90" s="138" t="str">
        <f>IF(J90="","","População abrangida")</f>
        <v/>
      </c>
      <c r="Q90" s="138" t="str">
        <f t="shared" si="2"/>
        <v/>
      </c>
      <c r="R90" s="138" t="str" cm="1">
        <f t="array" ref="R90">IF(ISBLANK(INDEX('Campanhas C&amp;S'!$R$20:$S$48,INT((ROWS($A$1:A29)-1)/2)+1,MOD(ROWS($A$1:A29)-1,2)+1)),"",INDEX('Campanhas C&amp;S'!$R$20:$S$48,INT((ROWS($A$1:A29)-1)/2)+1,MOD(ROWS($A$1:A29)-1,2)+1))</f>
        <v/>
      </c>
      <c r="S90" s="138" t="str">
        <f>IF(OR(J90="",'Campanhas C&amp;S'!$M$15="",'Campanhas C&amp;S'!$M$15="(máximo 300 carateres)"),"",'Campanhas C&amp;S'!$M$15)</f>
        <v/>
      </c>
    </row>
    <row r="91" spans="1:19">
      <c r="A91" s="24" t="str">
        <f>IF(I91="","",IF(OR('Identificação da EG'!$B$7=0,'Identificação da EG'!$B$7=""),"",Capa!$C$10))</f>
        <v/>
      </c>
      <c r="B91" s="24" t="str">
        <f>IF(I91="","",IF(OR('Identificação da EG'!$B$7=0,'Identificação da EG'!$B$7=""),"",'Identificação da EG'!$B$7))</f>
        <v/>
      </c>
      <c r="C91" s="24" t="str">
        <f>IF(I91="","",IF(B91="","",VLOOKUP(B91,Auxiliar!$DK$23:$DL$45,2,0)))</f>
        <v/>
      </c>
      <c r="D91" s="24" t="str">
        <f>IF(I91="","",IF(OR('Identificação da EG'!$B$7=0,'Identificação da EG'!$B$7=""),"","Portugal"))</f>
        <v/>
      </c>
      <c r="E91" s="24" t="str">
        <f>IF(I91="","",'Identificação da EG'!$C$7)</f>
        <v/>
      </c>
      <c r="F91" s="24" t="str">
        <f>IF(I91="","",'Identificação da EG'!$E$7)</f>
        <v/>
      </c>
      <c r="G91" s="24" t="str">
        <f t="shared" si="3"/>
        <v/>
      </c>
      <c r="H91" s="24" t="str">
        <f>IF(I91="","",'Identificação da EG'!$D$7)</f>
        <v/>
      </c>
      <c r="I91" s="138" t="str">
        <f>IF(OR(J91="",'Campanhas C&amp;S'!$M$6="",'Campanhas C&amp;S'!$M$6="(Preencha o nome da campanha)"),"",'Campanhas C&amp;S'!$M$6)</f>
        <v/>
      </c>
      <c r="J91" s="138" t="str">
        <v/>
      </c>
      <c r="K91" s="138" t="str">
        <v/>
      </c>
      <c r="L91" s="138" t="str">
        <v/>
      </c>
      <c r="M91" s="138" t="str">
        <v/>
      </c>
      <c r="N91" s="138" t="str">
        <v/>
      </c>
      <c r="O91" s="138" t="str">
        <v/>
      </c>
      <c r="P91" s="138" t="str">
        <f>IF(J91="","","Materiais distribuidos")</f>
        <v/>
      </c>
      <c r="Q91" s="138" t="str">
        <f t="shared" si="2"/>
        <v/>
      </c>
      <c r="R91" s="138" t="str" cm="1">
        <f t="array" ref="R91">IF(ISBLANK(INDEX('Campanhas C&amp;S'!$R$20:$S$48,INT((ROWS($A$1:A30)-1)/2)+1,MOD(ROWS($A$1:A30)-1,2)+1)),"",INDEX('Campanhas C&amp;S'!$R$20:$S$48,INT((ROWS($A$1:A30)-1)/2)+1,MOD(ROWS($A$1:A30)-1,2)+1))</f>
        <v/>
      </c>
      <c r="S91" s="138" t="str">
        <f>IF(OR(J91="",'Campanhas C&amp;S'!$M$15="",'Campanhas C&amp;S'!$M$15="(máximo 300 carateres)"),"",'Campanhas C&amp;S'!$M$15)</f>
        <v/>
      </c>
    </row>
    <row r="92" spans="1:19">
      <c r="A92" s="24" t="str">
        <f>IF(I92="","",IF(OR('Identificação da EG'!$B$7=0,'Identificação da EG'!$B$7=""),"",Capa!$C$10))</f>
        <v/>
      </c>
      <c r="B92" s="24" t="str">
        <f>IF(I92="","",IF(OR('Identificação da EG'!$B$7=0,'Identificação da EG'!$B$7=""),"",'Identificação da EG'!$B$7))</f>
        <v/>
      </c>
      <c r="C92" s="24" t="str">
        <f>IF(I92="","",IF(B92="","",VLOOKUP(B92,Auxiliar!$DK$23:$DL$45,2,0)))</f>
        <v/>
      </c>
      <c r="D92" s="24" t="str">
        <f>IF(I92="","",IF(OR('Identificação da EG'!$B$7=0,'Identificação da EG'!$B$7=""),"","Portugal"))</f>
        <v/>
      </c>
      <c r="E92" s="24" t="str">
        <f>IF(I92="","",'Identificação da EG'!$C$7)</f>
        <v/>
      </c>
      <c r="F92" s="24" t="str">
        <f>IF(I92="","",'Identificação da EG'!$E$7)</f>
        <v/>
      </c>
      <c r="G92" s="24" t="str">
        <f t="shared" si="3"/>
        <v/>
      </c>
      <c r="H92" s="24" t="str">
        <f>IF(I92="","",'Identificação da EG'!$D$7)</f>
        <v/>
      </c>
      <c r="I92" s="138" t="str">
        <f>IF(OR(J92="",'Campanhas C&amp;S'!$M$6="",'Campanhas C&amp;S'!$M$6="(Preencha o nome da campanha)"),"",'Campanhas C&amp;S'!$M$6)</f>
        <v/>
      </c>
      <c r="J92" s="138" t="str">
        <v/>
      </c>
      <c r="K92" s="138" t="str">
        <v/>
      </c>
      <c r="L92" s="138" t="str">
        <v/>
      </c>
      <c r="M92" s="138" t="str">
        <v/>
      </c>
      <c r="N92" s="138" t="str">
        <v/>
      </c>
      <c r="O92" s="138" t="str">
        <v/>
      </c>
      <c r="P92" s="138" t="str">
        <f>IF(J92="","","População abrangida")</f>
        <v/>
      </c>
      <c r="Q92" s="138" t="str">
        <f t="shared" si="2"/>
        <v/>
      </c>
      <c r="R92" s="138" t="str" cm="1">
        <f t="array" ref="R92">IF(ISBLANK(INDEX('Campanhas C&amp;S'!$R$20:$S$48,INT((ROWS($A$1:A31)-1)/2)+1,MOD(ROWS($A$1:A31)-1,2)+1)),"",INDEX('Campanhas C&amp;S'!$R$20:$S$48,INT((ROWS($A$1:A31)-1)/2)+1,MOD(ROWS($A$1:A31)-1,2)+1))</f>
        <v/>
      </c>
      <c r="S92" s="138" t="str">
        <f>IF(OR(J92="",'Campanhas C&amp;S'!$M$15="",'Campanhas C&amp;S'!$M$15="(máximo 300 carateres)"),"",'Campanhas C&amp;S'!$M$15)</f>
        <v/>
      </c>
    </row>
    <row r="93" spans="1:19">
      <c r="A93" s="24" t="str">
        <f>IF(I93="","",IF(OR('Identificação da EG'!$B$7=0,'Identificação da EG'!$B$7=""),"",Capa!$C$10))</f>
        <v/>
      </c>
      <c r="B93" s="24" t="str">
        <f>IF(I93="","",IF(OR('Identificação da EG'!$B$7=0,'Identificação da EG'!$B$7=""),"",'Identificação da EG'!$B$7))</f>
        <v/>
      </c>
      <c r="C93" s="24" t="str">
        <f>IF(I93="","",IF(B93="","",VLOOKUP(B93,Auxiliar!$DK$23:$DL$45,2,0)))</f>
        <v/>
      </c>
      <c r="D93" s="24" t="str">
        <f>IF(I93="","",IF(OR('Identificação da EG'!$B$7=0,'Identificação da EG'!$B$7=""),"","Portugal"))</f>
        <v/>
      </c>
      <c r="E93" s="24" t="str">
        <f>IF(I93="","",'Identificação da EG'!$C$7)</f>
        <v/>
      </c>
      <c r="F93" s="24" t="str">
        <f>IF(I93="","",'Identificação da EG'!$E$7)</f>
        <v/>
      </c>
      <c r="G93" s="24" t="str">
        <f t="shared" si="3"/>
        <v/>
      </c>
      <c r="H93" s="24" t="str">
        <f>IF(I93="","",'Identificação da EG'!$D$7)</f>
        <v/>
      </c>
      <c r="I93" s="138" t="str">
        <f>IF(OR(J93="",'Campanhas C&amp;S'!$M$6="",'Campanhas C&amp;S'!$M$6="(Preencha o nome da campanha)"),"",'Campanhas C&amp;S'!$M$6)</f>
        <v/>
      </c>
      <c r="J93" s="138" t="str">
        <v/>
      </c>
      <c r="K93" s="138" t="str">
        <v/>
      </c>
      <c r="L93" s="138" t="str">
        <v/>
      </c>
      <c r="M93" s="138" t="str">
        <v/>
      </c>
      <c r="N93" s="138" t="str">
        <v/>
      </c>
      <c r="O93" s="138" t="str">
        <v/>
      </c>
      <c r="P93" s="138" t="str">
        <f>IF(J93="","","Materiais distribuidos")</f>
        <v/>
      </c>
      <c r="Q93" s="138" t="str">
        <f t="shared" si="2"/>
        <v/>
      </c>
      <c r="R93" s="138" t="str" cm="1">
        <f t="array" ref="R93">IF(ISBLANK(INDEX('Campanhas C&amp;S'!$R$20:$S$48,INT((ROWS($A$1:A32)-1)/2)+1,MOD(ROWS($A$1:A32)-1,2)+1)),"",INDEX('Campanhas C&amp;S'!$R$20:$S$48,INT((ROWS($A$1:A32)-1)/2)+1,MOD(ROWS($A$1:A32)-1,2)+1))</f>
        <v/>
      </c>
      <c r="S93" s="138" t="str">
        <f>IF(OR(J93="",'Campanhas C&amp;S'!$M$15="",'Campanhas C&amp;S'!$M$15="(máximo 300 carateres)"),"",'Campanhas C&amp;S'!$M$15)</f>
        <v/>
      </c>
    </row>
    <row r="94" spans="1:19">
      <c r="A94" s="24" t="str">
        <f>IF(I94="","",IF(OR('Identificação da EG'!$B$7=0,'Identificação da EG'!$B$7=""),"",Capa!$C$10))</f>
        <v/>
      </c>
      <c r="B94" s="24" t="str">
        <f>IF(I94="","",IF(OR('Identificação da EG'!$B$7=0,'Identificação da EG'!$B$7=""),"",'Identificação da EG'!$B$7))</f>
        <v/>
      </c>
      <c r="C94" s="24" t="str">
        <f>IF(I94="","",IF(B94="","",VLOOKUP(B94,Auxiliar!$DK$23:$DL$45,2,0)))</f>
        <v/>
      </c>
      <c r="D94" s="24" t="str">
        <f>IF(I94="","",IF(OR('Identificação da EG'!$B$7=0,'Identificação da EG'!$B$7=""),"","Portugal"))</f>
        <v/>
      </c>
      <c r="E94" s="24" t="str">
        <f>IF(I94="","",'Identificação da EG'!$C$7)</f>
        <v/>
      </c>
      <c r="F94" s="24" t="str">
        <f>IF(I94="","",'Identificação da EG'!$E$7)</f>
        <v/>
      </c>
      <c r="G94" s="24" t="str">
        <f t="shared" si="3"/>
        <v/>
      </c>
      <c r="H94" s="24" t="str">
        <f>IF(I94="","",'Identificação da EG'!$D$7)</f>
        <v/>
      </c>
      <c r="I94" s="138" t="str">
        <f>IF(OR(J94="",'Campanhas C&amp;S'!$M$6="",'Campanhas C&amp;S'!$M$6="(Preencha o nome da campanha)"),"",'Campanhas C&amp;S'!$M$6)</f>
        <v/>
      </c>
      <c r="J94" s="138" t="str">
        <v/>
      </c>
      <c r="K94" s="138" t="str">
        <v/>
      </c>
      <c r="L94" s="138" t="str">
        <v/>
      </c>
      <c r="M94" s="138" t="str">
        <v/>
      </c>
      <c r="N94" s="138" t="str">
        <v/>
      </c>
      <c r="O94" s="138" t="str">
        <v/>
      </c>
      <c r="P94" s="138" t="str">
        <f>IF(J94="","","População abrangida")</f>
        <v/>
      </c>
      <c r="Q94" s="138" t="str">
        <f t="shared" si="2"/>
        <v/>
      </c>
      <c r="R94" s="138" t="str" cm="1">
        <f t="array" ref="R94">IF(ISBLANK(INDEX('Campanhas C&amp;S'!$R$20:$S$48,INT((ROWS($A$1:A33)-1)/2)+1,MOD(ROWS($A$1:A33)-1,2)+1)),"",INDEX('Campanhas C&amp;S'!$R$20:$S$48,INT((ROWS($A$1:A33)-1)/2)+1,MOD(ROWS($A$1:A33)-1,2)+1))</f>
        <v/>
      </c>
      <c r="S94" s="138" t="str">
        <f>IF(OR(J94="",'Campanhas C&amp;S'!$M$15="",'Campanhas C&amp;S'!$M$15="(máximo 300 carateres)"),"",'Campanhas C&amp;S'!$M$15)</f>
        <v/>
      </c>
    </row>
    <row r="95" spans="1:19">
      <c r="A95" s="24" t="str">
        <f>IF(I95="","",IF(OR('Identificação da EG'!$B$7=0,'Identificação da EG'!$B$7=""),"",Capa!$C$10))</f>
        <v/>
      </c>
      <c r="B95" s="24" t="str">
        <f>IF(I95="","",IF(OR('Identificação da EG'!$B$7=0,'Identificação da EG'!$B$7=""),"",'Identificação da EG'!$B$7))</f>
        <v/>
      </c>
      <c r="C95" s="24" t="str">
        <f>IF(I95="","",IF(B95="","",VLOOKUP(B95,Auxiliar!$DK$23:$DL$45,2,0)))</f>
        <v/>
      </c>
      <c r="D95" s="24" t="str">
        <f>IF(I95="","",IF(OR('Identificação da EG'!$B$7=0,'Identificação da EG'!$B$7=""),"","Portugal"))</f>
        <v/>
      </c>
      <c r="E95" s="24" t="str">
        <f>IF(I95="","",'Identificação da EG'!$C$7)</f>
        <v/>
      </c>
      <c r="F95" s="24" t="str">
        <f>IF(I95="","",'Identificação da EG'!$E$7)</f>
        <v/>
      </c>
      <c r="G95" s="24" t="str">
        <f t="shared" si="3"/>
        <v/>
      </c>
      <c r="H95" s="24" t="str">
        <f>IF(I95="","",'Identificação da EG'!$D$7)</f>
        <v/>
      </c>
      <c r="I95" s="138" t="str">
        <f>IF(OR(J95="",'Campanhas C&amp;S'!$M$6="",'Campanhas C&amp;S'!$M$6="(Preencha o nome da campanha)"),"",'Campanhas C&amp;S'!$M$6)</f>
        <v/>
      </c>
      <c r="J95" s="138" t="str">
        <v/>
      </c>
      <c r="K95" s="138" t="str">
        <v/>
      </c>
      <c r="L95" s="138" t="str">
        <v/>
      </c>
      <c r="M95" s="138" t="str">
        <v/>
      </c>
      <c r="N95" s="138" t="str">
        <v/>
      </c>
      <c r="O95" s="138" t="str">
        <v/>
      </c>
      <c r="P95" s="138" t="str">
        <f>IF(J95="","","Materiais distribuidos")</f>
        <v/>
      </c>
      <c r="Q95" s="138" t="str">
        <f t="shared" si="2"/>
        <v/>
      </c>
      <c r="R95" s="138" t="str" cm="1">
        <f t="array" ref="R95">IF(ISBLANK(INDEX('Campanhas C&amp;S'!$R$20:$S$48,INT((ROWS($A$1:A34)-1)/2)+1,MOD(ROWS($A$1:A34)-1,2)+1)),"",INDEX('Campanhas C&amp;S'!$R$20:$S$48,INT((ROWS($A$1:A34)-1)/2)+1,MOD(ROWS($A$1:A34)-1,2)+1))</f>
        <v/>
      </c>
      <c r="S95" s="138" t="str">
        <f>IF(OR(J95="",'Campanhas C&amp;S'!$M$15="",'Campanhas C&amp;S'!$M$15="(máximo 300 carateres)"),"",'Campanhas C&amp;S'!$M$15)</f>
        <v/>
      </c>
    </row>
    <row r="96" spans="1:19">
      <c r="A96" s="24" t="str">
        <f>IF(I96="","",IF(OR('Identificação da EG'!$B$7=0,'Identificação da EG'!$B$7=""),"",Capa!$C$10))</f>
        <v/>
      </c>
      <c r="B96" s="24" t="str">
        <f>IF(I96="","",IF(OR('Identificação da EG'!$B$7=0,'Identificação da EG'!$B$7=""),"",'Identificação da EG'!$B$7))</f>
        <v/>
      </c>
      <c r="C96" s="24" t="str">
        <f>IF(I96="","",IF(B96="","",VLOOKUP(B96,Auxiliar!$DK$23:$DL$45,2,0)))</f>
        <v/>
      </c>
      <c r="D96" s="24" t="str">
        <f>IF(I96="","",IF(OR('Identificação da EG'!$B$7=0,'Identificação da EG'!$B$7=""),"","Portugal"))</f>
        <v/>
      </c>
      <c r="E96" s="24" t="str">
        <f>IF(I96="","",'Identificação da EG'!$C$7)</f>
        <v/>
      </c>
      <c r="F96" s="24" t="str">
        <f>IF(I96="","",'Identificação da EG'!$E$7)</f>
        <v/>
      </c>
      <c r="G96" s="24" t="str">
        <f t="shared" si="3"/>
        <v/>
      </c>
      <c r="H96" s="24" t="str">
        <f>IF(I96="","",'Identificação da EG'!$D$7)</f>
        <v/>
      </c>
      <c r="I96" s="138" t="str">
        <f>IF(OR(J96="",'Campanhas C&amp;S'!$M$6="",'Campanhas C&amp;S'!$M$6="(Preencha o nome da campanha)"),"",'Campanhas C&amp;S'!$M$6)</f>
        <v/>
      </c>
      <c r="J96" s="138" t="str">
        <v/>
      </c>
      <c r="K96" s="138" t="str">
        <v/>
      </c>
      <c r="L96" s="138" t="str">
        <v/>
      </c>
      <c r="M96" s="138" t="str">
        <v/>
      </c>
      <c r="N96" s="138" t="str">
        <v/>
      </c>
      <c r="O96" s="138" t="str">
        <v/>
      </c>
      <c r="P96" s="138" t="str">
        <f>IF(J96="","","População abrangida")</f>
        <v/>
      </c>
      <c r="Q96" s="138" t="str">
        <f t="shared" si="2"/>
        <v/>
      </c>
      <c r="R96" s="138" t="str" cm="1">
        <f t="array" ref="R96">IF(ISBLANK(INDEX('Campanhas C&amp;S'!$R$20:$S$48,INT((ROWS($A$1:A35)-1)/2)+1,MOD(ROWS($A$1:A35)-1,2)+1)),"",INDEX('Campanhas C&amp;S'!$R$20:$S$48,INT((ROWS($A$1:A35)-1)/2)+1,MOD(ROWS($A$1:A35)-1,2)+1))</f>
        <v/>
      </c>
      <c r="S96" s="138" t="str">
        <f>IF(OR(J96="",'Campanhas C&amp;S'!$M$15="",'Campanhas C&amp;S'!$M$15="(máximo 300 carateres)"),"",'Campanhas C&amp;S'!$M$15)</f>
        <v/>
      </c>
    </row>
    <row r="97" spans="1:19">
      <c r="A97" s="24" t="str">
        <f>IF(I97="","",IF(OR('Identificação da EG'!$B$7=0,'Identificação da EG'!$B$7=""),"",Capa!$C$10))</f>
        <v/>
      </c>
      <c r="B97" s="24" t="str">
        <f>IF(I97="","",IF(OR('Identificação da EG'!$B$7=0,'Identificação da EG'!$B$7=""),"",'Identificação da EG'!$B$7))</f>
        <v/>
      </c>
      <c r="C97" s="24" t="str">
        <f>IF(I97="","",IF(B97="","",VLOOKUP(B97,Auxiliar!$DK$23:$DL$45,2,0)))</f>
        <v/>
      </c>
      <c r="D97" s="24" t="str">
        <f>IF(I97="","",IF(OR('Identificação da EG'!$B$7=0,'Identificação da EG'!$B$7=""),"","Portugal"))</f>
        <v/>
      </c>
      <c r="E97" s="24" t="str">
        <f>IF(I97="","",'Identificação da EG'!$C$7)</f>
        <v/>
      </c>
      <c r="F97" s="24" t="str">
        <f>IF(I97="","",'Identificação da EG'!$E$7)</f>
        <v/>
      </c>
      <c r="G97" s="24" t="str">
        <f t="shared" si="3"/>
        <v/>
      </c>
      <c r="H97" s="24" t="str">
        <f>IF(I97="","",'Identificação da EG'!$D$7)</f>
        <v/>
      </c>
      <c r="I97" s="138" t="str">
        <f>IF(OR(J97="",'Campanhas C&amp;S'!$M$6="",'Campanhas C&amp;S'!$M$6="(Preencha o nome da campanha)"),"",'Campanhas C&amp;S'!$M$6)</f>
        <v/>
      </c>
      <c r="J97" s="138" t="str">
        <v/>
      </c>
      <c r="K97" s="138" t="str">
        <v/>
      </c>
      <c r="L97" s="138" t="str">
        <v/>
      </c>
      <c r="M97" s="138" t="str">
        <v/>
      </c>
      <c r="N97" s="138" t="str">
        <v/>
      </c>
      <c r="O97" s="138" t="str">
        <v/>
      </c>
      <c r="P97" s="138" t="str">
        <f>IF(J97="","","Materiais distribuidos")</f>
        <v/>
      </c>
      <c r="Q97" s="138" t="str">
        <f t="shared" si="2"/>
        <v/>
      </c>
      <c r="R97" s="138" t="str" cm="1">
        <f t="array" ref="R97">IF(ISBLANK(INDEX('Campanhas C&amp;S'!$R$20:$S$48,INT((ROWS($A$1:A36)-1)/2)+1,MOD(ROWS($A$1:A36)-1,2)+1)),"",INDEX('Campanhas C&amp;S'!$R$20:$S$48,INT((ROWS($A$1:A36)-1)/2)+1,MOD(ROWS($A$1:A36)-1,2)+1))</f>
        <v/>
      </c>
      <c r="S97" s="138" t="str">
        <f>IF(OR(J97="",'Campanhas C&amp;S'!$M$15="",'Campanhas C&amp;S'!$M$15="(máximo 300 carateres)"),"",'Campanhas C&amp;S'!$M$15)</f>
        <v/>
      </c>
    </row>
    <row r="98" spans="1:19">
      <c r="A98" s="24" t="str">
        <f>IF(I98="","",IF(OR('Identificação da EG'!$B$7=0,'Identificação da EG'!$B$7=""),"",Capa!$C$10))</f>
        <v/>
      </c>
      <c r="B98" s="24" t="str">
        <f>IF(I98="","",IF(OR('Identificação da EG'!$B$7=0,'Identificação da EG'!$B$7=""),"",'Identificação da EG'!$B$7))</f>
        <v/>
      </c>
      <c r="C98" s="24" t="str">
        <f>IF(I98="","",IF(B98="","",VLOOKUP(B98,Auxiliar!$DK$23:$DL$45,2,0)))</f>
        <v/>
      </c>
      <c r="D98" s="24" t="str">
        <f>IF(I98="","",IF(OR('Identificação da EG'!$B$7=0,'Identificação da EG'!$B$7=""),"","Portugal"))</f>
        <v/>
      </c>
      <c r="E98" s="24" t="str">
        <f>IF(I98="","",'Identificação da EG'!$C$7)</f>
        <v/>
      </c>
      <c r="F98" s="24" t="str">
        <f>IF(I98="","",'Identificação da EG'!$E$7)</f>
        <v/>
      </c>
      <c r="G98" s="24" t="str">
        <f t="shared" si="3"/>
        <v/>
      </c>
      <c r="H98" s="24" t="str">
        <f>IF(I98="","",'Identificação da EG'!$D$7)</f>
        <v/>
      </c>
      <c r="I98" s="138" t="str">
        <f>IF(OR(J98="",'Campanhas C&amp;S'!$M$6="",'Campanhas C&amp;S'!$M$6="(Preencha o nome da campanha)"),"",'Campanhas C&amp;S'!$M$6)</f>
        <v/>
      </c>
      <c r="J98" s="138" t="str">
        <v/>
      </c>
      <c r="K98" s="138" t="str">
        <v/>
      </c>
      <c r="L98" s="138" t="str">
        <v/>
      </c>
      <c r="M98" s="138" t="str">
        <v/>
      </c>
      <c r="N98" s="138" t="str">
        <v/>
      </c>
      <c r="O98" s="138" t="str">
        <v/>
      </c>
      <c r="P98" s="138" t="str">
        <f>IF(J98="","","População abrangida")</f>
        <v/>
      </c>
      <c r="Q98" s="138" t="str">
        <f t="shared" si="2"/>
        <v/>
      </c>
      <c r="R98" s="138" t="str" cm="1">
        <f t="array" ref="R98">IF(ISBLANK(INDEX('Campanhas C&amp;S'!$R$20:$S$48,INT((ROWS($A$1:A37)-1)/2)+1,MOD(ROWS($A$1:A37)-1,2)+1)),"",INDEX('Campanhas C&amp;S'!$R$20:$S$48,INT((ROWS($A$1:A37)-1)/2)+1,MOD(ROWS($A$1:A37)-1,2)+1))</f>
        <v/>
      </c>
      <c r="S98" s="138" t="str">
        <f>IF(OR(J98="",'Campanhas C&amp;S'!$M$15="",'Campanhas C&amp;S'!$M$15="(máximo 300 carateres)"),"",'Campanhas C&amp;S'!$M$15)</f>
        <v/>
      </c>
    </row>
    <row r="99" spans="1:19">
      <c r="A99" s="24" t="str">
        <f>IF(I99="","",IF(OR('Identificação da EG'!$B$7=0,'Identificação da EG'!$B$7=""),"",Capa!$C$10))</f>
        <v/>
      </c>
      <c r="B99" s="24" t="str">
        <f>IF(I99="","",IF(OR('Identificação da EG'!$B$7=0,'Identificação da EG'!$B$7=""),"",'Identificação da EG'!$B$7))</f>
        <v/>
      </c>
      <c r="C99" s="24" t="str">
        <f>IF(I99="","",IF(B99="","",VLOOKUP(B99,Auxiliar!$DK$23:$DL$45,2,0)))</f>
        <v/>
      </c>
      <c r="D99" s="24" t="str">
        <f>IF(I99="","",IF(OR('Identificação da EG'!$B$7=0,'Identificação da EG'!$B$7=""),"","Portugal"))</f>
        <v/>
      </c>
      <c r="E99" s="24" t="str">
        <f>IF(I99="","",'Identificação da EG'!$C$7)</f>
        <v/>
      </c>
      <c r="F99" s="24" t="str">
        <f>IF(I99="","",'Identificação da EG'!$E$7)</f>
        <v/>
      </c>
      <c r="G99" s="24" t="str">
        <f t="shared" si="3"/>
        <v/>
      </c>
      <c r="H99" s="24" t="str">
        <f>IF(I99="","",'Identificação da EG'!$D$7)</f>
        <v/>
      </c>
      <c r="I99" s="138" t="str">
        <f>IF(OR(J99="",'Campanhas C&amp;S'!$M$6="",'Campanhas C&amp;S'!$M$6="(Preencha o nome da campanha)"),"",'Campanhas C&amp;S'!$M$6)</f>
        <v/>
      </c>
      <c r="J99" s="138" t="str">
        <v/>
      </c>
      <c r="K99" s="138" t="str">
        <v/>
      </c>
      <c r="L99" s="138" t="str">
        <v/>
      </c>
      <c r="M99" s="138" t="str">
        <v/>
      </c>
      <c r="N99" s="138" t="str">
        <v/>
      </c>
      <c r="O99" s="138" t="str">
        <v/>
      </c>
      <c r="P99" s="138" t="str">
        <f>IF(J99="","","Materiais distribuidos")</f>
        <v/>
      </c>
      <c r="Q99" s="138" t="str">
        <f t="shared" si="2"/>
        <v/>
      </c>
      <c r="R99" s="138" t="str" cm="1">
        <f t="array" ref="R99">IF(ISBLANK(INDEX('Campanhas C&amp;S'!$R$20:$S$48,INT((ROWS($A$1:A38)-1)/2)+1,MOD(ROWS($A$1:A38)-1,2)+1)),"",INDEX('Campanhas C&amp;S'!$R$20:$S$48,INT((ROWS($A$1:A38)-1)/2)+1,MOD(ROWS($A$1:A38)-1,2)+1))</f>
        <v/>
      </c>
      <c r="S99" s="138" t="str">
        <f>IF(OR(J99="",'Campanhas C&amp;S'!$M$15="",'Campanhas C&amp;S'!$M$15="(máximo 300 carateres)"),"",'Campanhas C&amp;S'!$M$15)</f>
        <v/>
      </c>
    </row>
    <row r="100" spans="1:19">
      <c r="A100" s="24" t="str">
        <f>IF(I100="","",IF(OR('Identificação da EG'!$B$7=0,'Identificação da EG'!$B$7=""),"",Capa!$C$10))</f>
        <v/>
      </c>
      <c r="B100" s="24" t="str">
        <f>IF(I100="","",IF(OR('Identificação da EG'!$B$7=0,'Identificação da EG'!$B$7=""),"",'Identificação da EG'!$B$7))</f>
        <v/>
      </c>
      <c r="C100" s="24" t="str">
        <f>IF(I100="","",IF(B100="","",VLOOKUP(B100,Auxiliar!$DK$23:$DL$45,2,0)))</f>
        <v/>
      </c>
      <c r="D100" s="24" t="str">
        <f>IF(I100="","",IF(OR('Identificação da EG'!$B$7=0,'Identificação da EG'!$B$7=""),"","Portugal"))</f>
        <v/>
      </c>
      <c r="E100" s="24" t="str">
        <f>IF(I100="","",'Identificação da EG'!$C$7)</f>
        <v/>
      </c>
      <c r="F100" s="24" t="str">
        <f>IF(I100="","",'Identificação da EG'!$E$7)</f>
        <v/>
      </c>
      <c r="G100" s="24" t="str">
        <f t="shared" si="3"/>
        <v/>
      </c>
      <c r="H100" s="24" t="str">
        <f>IF(I100="","",'Identificação da EG'!$D$7)</f>
        <v/>
      </c>
      <c r="I100" s="138" t="str">
        <f>IF(OR(J100="",'Campanhas C&amp;S'!$M$6="",'Campanhas C&amp;S'!$M$6="(Preencha o nome da campanha)"),"",'Campanhas C&amp;S'!$M$6)</f>
        <v/>
      </c>
      <c r="J100" s="138" t="str">
        <v/>
      </c>
      <c r="K100" s="138" t="str">
        <v/>
      </c>
      <c r="L100" s="138" t="str">
        <v/>
      </c>
      <c r="M100" s="138" t="str">
        <v/>
      </c>
      <c r="N100" s="138" t="str">
        <v/>
      </c>
      <c r="O100" s="138" t="str">
        <v/>
      </c>
      <c r="P100" s="138" t="str">
        <f>IF(J100="","","População abrangida")</f>
        <v/>
      </c>
      <c r="Q100" s="138" t="str">
        <f t="shared" si="2"/>
        <v/>
      </c>
      <c r="R100" s="138" t="str" cm="1">
        <f t="array" ref="R100">IF(ISBLANK(INDEX('Campanhas C&amp;S'!$R$20:$S$48,INT((ROWS($A$1:A39)-1)/2)+1,MOD(ROWS($A$1:A39)-1,2)+1)),"",INDEX('Campanhas C&amp;S'!$R$20:$S$48,INT((ROWS($A$1:A39)-1)/2)+1,MOD(ROWS($A$1:A39)-1,2)+1))</f>
        <v/>
      </c>
      <c r="S100" s="138" t="str">
        <f>IF(OR(J100="",'Campanhas C&amp;S'!$M$15="",'Campanhas C&amp;S'!$M$15="(máximo 300 carateres)"),"",'Campanhas C&amp;S'!$M$15)</f>
        <v/>
      </c>
    </row>
    <row r="101" spans="1:19">
      <c r="A101" s="24" t="str">
        <f>IF(I101="","",IF(OR('Identificação da EG'!$B$7=0,'Identificação da EG'!$B$7=""),"",Capa!$C$10))</f>
        <v/>
      </c>
      <c r="B101" s="24" t="str">
        <f>IF(I101="","",IF(OR('Identificação da EG'!$B$7=0,'Identificação da EG'!$B$7=""),"",'Identificação da EG'!$B$7))</f>
        <v/>
      </c>
      <c r="C101" s="24" t="str">
        <f>IF(I101="","",IF(B101="","",VLOOKUP(B101,Auxiliar!$DK$23:$DL$45,2,0)))</f>
        <v/>
      </c>
      <c r="D101" s="24" t="str">
        <f>IF(I101="","",IF(OR('Identificação da EG'!$B$7=0,'Identificação da EG'!$B$7=""),"","Portugal"))</f>
        <v/>
      </c>
      <c r="E101" s="24" t="str">
        <f>IF(I101="","",'Identificação da EG'!$C$7)</f>
        <v/>
      </c>
      <c r="F101" s="24" t="str">
        <f>IF(I101="","",'Identificação da EG'!$E$7)</f>
        <v/>
      </c>
      <c r="G101" s="24" t="str">
        <f t="shared" si="3"/>
        <v/>
      </c>
      <c r="H101" s="24" t="str">
        <f>IF(I101="","",'Identificação da EG'!$D$7)</f>
        <v/>
      </c>
      <c r="I101" s="138" t="str">
        <f>IF(OR(J101="",'Campanhas C&amp;S'!$M$6="",'Campanhas C&amp;S'!$M$6="(Preencha o nome da campanha)"),"",'Campanhas C&amp;S'!$M$6)</f>
        <v/>
      </c>
      <c r="J101" s="138" t="str">
        <v/>
      </c>
      <c r="K101" s="138" t="str">
        <v/>
      </c>
      <c r="L101" s="138" t="str">
        <v/>
      </c>
      <c r="M101" s="138" t="str">
        <v/>
      </c>
      <c r="N101" s="138" t="str">
        <v/>
      </c>
      <c r="O101" s="138" t="str">
        <v/>
      </c>
      <c r="P101" s="138" t="str">
        <f>IF(J101="","","Materiais distribuidos")</f>
        <v/>
      </c>
      <c r="Q101" s="138" t="str">
        <f t="shared" si="2"/>
        <v/>
      </c>
      <c r="R101" s="138" t="str" cm="1">
        <f t="array" ref="R101">IF(ISBLANK(INDEX('Campanhas C&amp;S'!$R$20:$S$48,INT((ROWS($A$1:A40)-1)/2)+1,MOD(ROWS($A$1:A40)-1,2)+1)),"",INDEX('Campanhas C&amp;S'!$R$20:$S$48,INT((ROWS($A$1:A40)-1)/2)+1,MOD(ROWS($A$1:A40)-1,2)+1))</f>
        <v/>
      </c>
      <c r="S101" s="138" t="str">
        <f>IF(OR(J101="",'Campanhas C&amp;S'!$M$15="",'Campanhas C&amp;S'!$M$15="(máximo 300 carateres)"),"",'Campanhas C&amp;S'!$M$15)</f>
        <v/>
      </c>
    </row>
    <row r="102" spans="1:19">
      <c r="A102" s="24" t="str">
        <f>IF(I102="","",IF(OR('Identificação da EG'!$B$7=0,'Identificação da EG'!$B$7=""),"",Capa!$C$10))</f>
        <v/>
      </c>
      <c r="B102" s="24" t="str">
        <f>IF(I102="","",IF(OR('Identificação da EG'!$B$7=0,'Identificação da EG'!$B$7=""),"",'Identificação da EG'!$B$7))</f>
        <v/>
      </c>
      <c r="C102" s="24" t="str">
        <f>IF(I102="","",IF(B102="","",VLOOKUP(B102,Auxiliar!$DK$23:$DL$45,2,0)))</f>
        <v/>
      </c>
      <c r="D102" s="24" t="str">
        <f>IF(I102="","",IF(OR('Identificação da EG'!$B$7=0,'Identificação da EG'!$B$7=""),"","Portugal"))</f>
        <v/>
      </c>
      <c r="E102" s="24" t="str">
        <f>IF(I102="","",'Identificação da EG'!$C$7)</f>
        <v/>
      </c>
      <c r="F102" s="24" t="str">
        <f>IF(I102="","",'Identificação da EG'!$E$7)</f>
        <v/>
      </c>
      <c r="G102" s="24" t="str">
        <f t="shared" si="3"/>
        <v/>
      </c>
      <c r="H102" s="24" t="str">
        <f>IF(I102="","",'Identificação da EG'!$D$7)</f>
        <v/>
      </c>
      <c r="I102" s="138" t="str">
        <f>IF(OR(J102="",'Campanhas C&amp;S'!$M$6="",'Campanhas C&amp;S'!$M$6="(Preencha o nome da campanha)"),"",'Campanhas C&amp;S'!$M$6)</f>
        <v/>
      </c>
      <c r="J102" s="138" t="str">
        <v/>
      </c>
      <c r="K102" s="138" t="str">
        <v/>
      </c>
      <c r="L102" s="138" t="str">
        <v/>
      </c>
      <c r="M102" s="138" t="str">
        <v/>
      </c>
      <c r="N102" s="138" t="str">
        <v/>
      </c>
      <c r="O102" s="138" t="str">
        <v/>
      </c>
      <c r="P102" s="138" t="str">
        <f>IF(J102="","","População abrangida")</f>
        <v/>
      </c>
      <c r="Q102" s="138" t="str">
        <f t="shared" si="2"/>
        <v/>
      </c>
      <c r="R102" s="138" t="str" cm="1">
        <f t="array" ref="R102">IF(ISBLANK(INDEX('Campanhas C&amp;S'!$R$20:$S$48,INT((ROWS($A$1:A41)-1)/2)+1,MOD(ROWS($A$1:A41)-1,2)+1)),"",INDEX('Campanhas C&amp;S'!$R$20:$S$48,INT((ROWS($A$1:A41)-1)/2)+1,MOD(ROWS($A$1:A41)-1,2)+1))</f>
        <v/>
      </c>
      <c r="S102" s="138" t="str">
        <f>IF(OR(J102="",'Campanhas C&amp;S'!$M$15="",'Campanhas C&amp;S'!$M$15="(máximo 300 carateres)"),"",'Campanhas C&amp;S'!$M$15)</f>
        <v/>
      </c>
    </row>
    <row r="103" spans="1:19">
      <c r="A103" s="24" t="str">
        <f>IF(I103="","",IF(OR('Identificação da EG'!$B$7=0,'Identificação da EG'!$B$7=""),"",Capa!$C$10))</f>
        <v/>
      </c>
      <c r="B103" s="24" t="str">
        <f>IF(I103="","",IF(OR('Identificação da EG'!$B$7=0,'Identificação da EG'!$B$7=""),"",'Identificação da EG'!$B$7))</f>
        <v/>
      </c>
      <c r="C103" s="24" t="str">
        <f>IF(I103="","",IF(B103="","",VLOOKUP(B103,Auxiliar!$DK$23:$DL$45,2,0)))</f>
        <v/>
      </c>
      <c r="D103" s="24" t="str">
        <f>IF(I103="","",IF(OR('Identificação da EG'!$B$7=0,'Identificação da EG'!$B$7=""),"","Portugal"))</f>
        <v/>
      </c>
      <c r="E103" s="24" t="str">
        <f>IF(I103="","",'Identificação da EG'!$C$7)</f>
        <v/>
      </c>
      <c r="F103" s="24" t="str">
        <f>IF(I103="","",'Identificação da EG'!$E$7)</f>
        <v/>
      </c>
      <c r="G103" s="24" t="str">
        <f t="shared" si="3"/>
        <v/>
      </c>
      <c r="H103" s="24" t="str">
        <f>IF(I103="","",'Identificação da EG'!$D$7)</f>
        <v/>
      </c>
      <c r="I103" s="138" t="str">
        <f>IF(OR(J103="",'Campanhas C&amp;S'!$M$6="",'Campanhas C&amp;S'!$M$6="(Preencha o nome da campanha)"),"",'Campanhas C&amp;S'!$M$6)</f>
        <v/>
      </c>
      <c r="J103" s="138" t="str">
        <v/>
      </c>
      <c r="K103" s="138" t="str">
        <v/>
      </c>
      <c r="L103" s="138" t="str">
        <v/>
      </c>
      <c r="M103" s="138" t="str">
        <v/>
      </c>
      <c r="N103" s="138" t="str">
        <v/>
      </c>
      <c r="O103" s="138" t="str">
        <v/>
      </c>
      <c r="P103" s="138" t="str">
        <f>IF(J103="","","Materiais distribuidos")</f>
        <v/>
      </c>
      <c r="Q103" s="138" t="str">
        <f t="shared" si="2"/>
        <v/>
      </c>
      <c r="R103" s="138" t="str" cm="1">
        <f t="array" ref="R103">IF(ISBLANK(INDEX('Campanhas C&amp;S'!$R$20:$S$48,INT((ROWS($A$1:A42)-1)/2)+1,MOD(ROWS($A$1:A42)-1,2)+1)),"",INDEX('Campanhas C&amp;S'!$R$20:$S$48,INT((ROWS($A$1:A42)-1)/2)+1,MOD(ROWS($A$1:A42)-1,2)+1))</f>
        <v/>
      </c>
      <c r="S103" s="138" t="str">
        <f>IF(OR(J103="",'Campanhas C&amp;S'!$M$15="",'Campanhas C&amp;S'!$M$15="(máximo 300 carateres)"),"",'Campanhas C&amp;S'!$M$15)</f>
        <v/>
      </c>
    </row>
    <row r="104" spans="1:19">
      <c r="A104" s="24" t="str">
        <f>IF(I104="","",IF(OR('Identificação da EG'!$B$7=0,'Identificação da EG'!$B$7=""),"",Capa!$C$10))</f>
        <v/>
      </c>
      <c r="B104" s="24" t="str">
        <f>IF(I104="","",IF(OR('Identificação da EG'!$B$7=0,'Identificação da EG'!$B$7=""),"",'Identificação da EG'!$B$7))</f>
        <v/>
      </c>
      <c r="C104" s="24" t="str">
        <f>IF(I104="","",IF(B104="","",VLOOKUP(B104,Auxiliar!$DK$23:$DL$45,2,0)))</f>
        <v/>
      </c>
      <c r="D104" s="24" t="str">
        <f>IF(I104="","",IF(OR('Identificação da EG'!$B$7=0,'Identificação da EG'!$B$7=""),"","Portugal"))</f>
        <v/>
      </c>
      <c r="E104" s="24" t="str">
        <f>IF(I104="","",'Identificação da EG'!$C$7)</f>
        <v/>
      </c>
      <c r="F104" s="24" t="str">
        <f>IF(I104="","",'Identificação da EG'!$E$7)</f>
        <v/>
      </c>
      <c r="G104" s="24" t="str">
        <f t="shared" si="3"/>
        <v/>
      </c>
      <c r="H104" s="24" t="str">
        <f>IF(I104="","",'Identificação da EG'!$D$7)</f>
        <v/>
      </c>
      <c r="I104" s="138" t="str">
        <f>IF(OR(J104="",'Campanhas C&amp;S'!$M$6="",'Campanhas C&amp;S'!$M$6="(Preencha o nome da campanha)"),"",'Campanhas C&amp;S'!$M$6)</f>
        <v/>
      </c>
      <c r="J104" s="138" t="str">
        <v/>
      </c>
      <c r="K104" s="138" t="str">
        <v/>
      </c>
      <c r="L104" s="138" t="str">
        <v/>
      </c>
      <c r="M104" s="138" t="str">
        <v/>
      </c>
      <c r="N104" s="138" t="str">
        <v/>
      </c>
      <c r="O104" s="138" t="str">
        <v/>
      </c>
      <c r="P104" s="138" t="str">
        <f>IF(J104="","","População abrangida")</f>
        <v/>
      </c>
      <c r="Q104" s="138" t="str">
        <f t="shared" si="2"/>
        <v/>
      </c>
      <c r="R104" s="138" t="str" cm="1">
        <f t="array" ref="R104">IF(ISBLANK(INDEX('Campanhas C&amp;S'!$R$20:$S$48,INT((ROWS($A$1:A43)-1)/2)+1,MOD(ROWS($A$1:A43)-1,2)+1)),"",INDEX('Campanhas C&amp;S'!$R$20:$S$48,INT((ROWS($A$1:A43)-1)/2)+1,MOD(ROWS($A$1:A43)-1,2)+1))</f>
        <v/>
      </c>
      <c r="S104" s="138" t="str">
        <f>IF(OR(J104="",'Campanhas C&amp;S'!$M$15="",'Campanhas C&amp;S'!$M$15="(máximo 300 carateres)"),"",'Campanhas C&amp;S'!$M$15)</f>
        <v/>
      </c>
    </row>
    <row r="105" spans="1:19">
      <c r="A105" s="24" t="str">
        <f>IF(I105="","",IF(OR('Identificação da EG'!$B$7=0,'Identificação da EG'!$B$7=""),"",Capa!$C$10))</f>
        <v/>
      </c>
      <c r="B105" s="24" t="str">
        <f>IF(I105="","",IF(OR('Identificação da EG'!$B$7=0,'Identificação da EG'!$B$7=""),"",'Identificação da EG'!$B$7))</f>
        <v/>
      </c>
      <c r="C105" s="24" t="str">
        <f>IF(I105="","",IF(B105="","",VLOOKUP(B105,Auxiliar!$DK$23:$DL$45,2,0)))</f>
        <v/>
      </c>
      <c r="D105" s="24" t="str">
        <f>IF(I105="","",IF(OR('Identificação da EG'!$B$7=0,'Identificação da EG'!$B$7=""),"","Portugal"))</f>
        <v/>
      </c>
      <c r="E105" s="24" t="str">
        <f>IF(I105="","",'Identificação da EG'!$C$7)</f>
        <v/>
      </c>
      <c r="F105" s="24" t="str">
        <f>IF(I105="","",'Identificação da EG'!$E$7)</f>
        <v/>
      </c>
      <c r="G105" s="24" t="str">
        <f t="shared" si="3"/>
        <v/>
      </c>
      <c r="H105" s="24" t="str">
        <f>IF(I105="","",'Identificação da EG'!$D$7)</f>
        <v/>
      </c>
      <c r="I105" s="138" t="str">
        <f>IF(OR(J105="",'Campanhas C&amp;S'!$M$6="",'Campanhas C&amp;S'!$M$6="(Preencha o nome da campanha)"),"",'Campanhas C&amp;S'!$M$6)</f>
        <v/>
      </c>
      <c r="J105" s="138" t="str">
        <v/>
      </c>
      <c r="K105" s="138" t="str">
        <v/>
      </c>
      <c r="L105" s="138" t="str">
        <v/>
      </c>
      <c r="M105" s="138" t="str">
        <v/>
      </c>
      <c r="N105" s="138" t="str">
        <v/>
      </c>
      <c r="O105" s="138" t="str">
        <v/>
      </c>
      <c r="P105" s="138" t="str">
        <f>IF(J105="","","Materiais distribuidos")</f>
        <v/>
      </c>
      <c r="Q105" s="138" t="str">
        <f t="shared" si="2"/>
        <v/>
      </c>
      <c r="R105" s="138" t="str" cm="1">
        <f t="array" ref="R105">IF(ISBLANK(INDEX('Campanhas C&amp;S'!$R$20:$S$48,INT((ROWS($A$1:A44)-1)/2)+1,MOD(ROWS($A$1:A44)-1,2)+1)),"",INDEX('Campanhas C&amp;S'!$R$20:$S$48,INT((ROWS($A$1:A44)-1)/2)+1,MOD(ROWS($A$1:A44)-1,2)+1))</f>
        <v/>
      </c>
      <c r="S105" s="138" t="str">
        <f>IF(OR(J105="",'Campanhas C&amp;S'!$M$15="",'Campanhas C&amp;S'!$M$15="(máximo 300 carateres)"),"",'Campanhas C&amp;S'!$M$15)</f>
        <v/>
      </c>
    </row>
    <row r="106" spans="1:19">
      <c r="A106" s="24" t="str">
        <f>IF(I106="","",IF(OR('Identificação da EG'!$B$7=0,'Identificação da EG'!$B$7=""),"",Capa!$C$10))</f>
        <v/>
      </c>
      <c r="B106" s="24" t="str">
        <f>IF(I106="","",IF(OR('Identificação da EG'!$B$7=0,'Identificação da EG'!$B$7=""),"",'Identificação da EG'!$B$7))</f>
        <v/>
      </c>
      <c r="C106" s="24" t="str">
        <f>IF(I106="","",IF(B106="","",VLOOKUP(B106,Auxiliar!$DK$23:$DL$45,2,0)))</f>
        <v/>
      </c>
      <c r="D106" s="24" t="str">
        <f>IF(I106="","",IF(OR('Identificação da EG'!$B$7=0,'Identificação da EG'!$B$7=""),"","Portugal"))</f>
        <v/>
      </c>
      <c r="E106" s="24" t="str">
        <f>IF(I106="","",'Identificação da EG'!$C$7)</f>
        <v/>
      </c>
      <c r="F106" s="24" t="str">
        <f>IF(I106="","",'Identificação da EG'!$E$7)</f>
        <v/>
      </c>
      <c r="G106" s="24" t="str">
        <f t="shared" si="3"/>
        <v/>
      </c>
      <c r="H106" s="24" t="str">
        <f>IF(I106="","",'Identificação da EG'!$D$7)</f>
        <v/>
      </c>
      <c r="I106" s="138" t="str">
        <f>IF(OR(J106="",'Campanhas C&amp;S'!$M$6="",'Campanhas C&amp;S'!$M$6="(Preencha o nome da campanha)"),"",'Campanhas C&amp;S'!$M$6)</f>
        <v/>
      </c>
      <c r="J106" s="138" t="str">
        <v/>
      </c>
      <c r="K106" s="138" t="str">
        <v/>
      </c>
      <c r="L106" s="138" t="str">
        <v/>
      </c>
      <c r="M106" s="138" t="str">
        <v/>
      </c>
      <c r="N106" s="138" t="str">
        <v/>
      </c>
      <c r="O106" s="138" t="str">
        <v/>
      </c>
      <c r="P106" s="138" t="str">
        <f>IF(J106="","","População abrangida")</f>
        <v/>
      </c>
      <c r="Q106" s="138" t="str">
        <f t="shared" si="2"/>
        <v/>
      </c>
      <c r="R106" s="138" t="str" cm="1">
        <f t="array" ref="R106">IF(ISBLANK(INDEX('Campanhas C&amp;S'!$R$20:$S$48,INT((ROWS($A$1:A45)-1)/2)+1,MOD(ROWS($A$1:A45)-1,2)+1)),"",INDEX('Campanhas C&amp;S'!$R$20:$S$48,INT((ROWS($A$1:A45)-1)/2)+1,MOD(ROWS($A$1:A45)-1,2)+1))</f>
        <v/>
      </c>
      <c r="S106" s="138" t="str">
        <f>IF(OR(J106="",'Campanhas C&amp;S'!$M$15="",'Campanhas C&amp;S'!$M$15="(máximo 300 carateres)"),"",'Campanhas C&amp;S'!$M$15)</f>
        <v/>
      </c>
    </row>
    <row r="107" spans="1:19">
      <c r="A107" s="24" t="str">
        <f>IF(I107="","",IF(OR('Identificação da EG'!$B$7=0,'Identificação da EG'!$B$7=""),"",Capa!$C$10))</f>
        <v/>
      </c>
      <c r="B107" s="24" t="str">
        <f>IF(I107="","",IF(OR('Identificação da EG'!$B$7=0,'Identificação da EG'!$B$7=""),"",'Identificação da EG'!$B$7))</f>
        <v/>
      </c>
      <c r="C107" s="24" t="str">
        <f>IF(I107="","",IF(B107="","",VLOOKUP(B107,Auxiliar!$DK$23:$DL$45,2,0)))</f>
        <v/>
      </c>
      <c r="D107" s="24" t="str">
        <f>IF(I107="","",IF(OR('Identificação da EG'!$B$7=0,'Identificação da EG'!$B$7=""),"","Portugal"))</f>
        <v/>
      </c>
      <c r="E107" s="24" t="str">
        <f>IF(I107="","",'Identificação da EG'!$C$7)</f>
        <v/>
      </c>
      <c r="F107" s="24" t="str">
        <f>IF(I107="","",'Identificação da EG'!$E$7)</f>
        <v/>
      </c>
      <c r="G107" s="24" t="str">
        <f t="shared" si="3"/>
        <v/>
      </c>
      <c r="H107" s="24" t="str">
        <f>IF(I107="","",'Identificação da EG'!$D$7)</f>
        <v/>
      </c>
      <c r="I107" s="138" t="str">
        <f>IF(OR(J107="",'Campanhas C&amp;S'!$M$6="",'Campanhas C&amp;S'!$M$6="(Preencha o nome da campanha)"),"",'Campanhas C&amp;S'!$M$6)</f>
        <v/>
      </c>
      <c r="J107" s="138" t="str">
        <v/>
      </c>
      <c r="K107" s="138" t="str">
        <v/>
      </c>
      <c r="L107" s="138" t="str">
        <v/>
      </c>
      <c r="M107" s="138" t="str">
        <v/>
      </c>
      <c r="N107" s="138" t="str">
        <v/>
      </c>
      <c r="O107" s="138" t="str">
        <v/>
      </c>
      <c r="P107" s="138" t="str">
        <f>IF(J107="","","Materiais distribuidos")</f>
        <v/>
      </c>
      <c r="Q107" s="138" t="str">
        <f t="shared" si="2"/>
        <v/>
      </c>
      <c r="R107" s="138" t="str" cm="1">
        <f t="array" ref="R107">IF(ISBLANK(INDEX('Campanhas C&amp;S'!$R$20:$S$48,INT((ROWS($A$1:A46)-1)/2)+1,MOD(ROWS($A$1:A46)-1,2)+1)),"",INDEX('Campanhas C&amp;S'!$R$20:$S$48,INT((ROWS($A$1:A46)-1)/2)+1,MOD(ROWS($A$1:A46)-1,2)+1))</f>
        <v/>
      </c>
      <c r="S107" s="138" t="str">
        <f>IF(OR(J107="",'Campanhas C&amp;S'!$M$15="",'Campanhas C&amp;S'!$M$15="(máximo 300 carateres)"),"",'Campanhas C&amp;S'!$M$15)</f>
        <v/>
      </c>
    </row>
    <row r="108" spans="1:19">
      <c r="A108" s="24" t="str">
        <f>IF(I108="","",IF(OR('Identificação da EG'!$B$7=0,'Identificação da EG'!$B$7=""),"",Capa!$C$10))</f>
        <v/>
      </c>
      <c r="B108" s="24" t="str">
        <f>IF(I108="","",IF(OR('Identificação da EG'!$B$7=0,'Identificação da EG'!$B$7=""),"",'Identificação da EG'!$B$7))</f>
        <v/>
      </c>
      <c r="C108" s="24" t="str">
        <f>IF(I108="","",IF(B108="","",VLOOKUP(B108,Auxiliar!$DK$23:$DL$45,2,0)))</f>
        <v/>
      </c>
      <c r="D108" s="24" t="str">
        <f>IF(I108="","",IF(OR('Identificação da EG'!$B$7=0,'Identificação da EG'!$B$7=""),"","Portugal"))</f>
        <v/>
      </c>
      <c r="E108" s="24" t="str">
        <f>IF(I108="","",'Identificação da EG'!$C$7)</f>
        <v/>
      </c>
      <c r="F108" s="24" t="str">
        <f>IF(I108="","",'Identificação da EG'!$E$7)</f>
        <v/>
      </c>
      <c r="G108" s="24" t="str">
        <f t="shared" si="3"/>
        <v/>
      </c>
      <c r="H108" s="24" t="str">
        <f>IF(I108="","",'Identificação da EG'!$D$7)</f>
        <v/>
      </c>
      <c r="I108" s="138" t="str">
        <f>IF(OR(J108="",'Campanhas C&amp;S'!$M$6="",'Campanhas C&amp;S'!$M$6="(Preencha o nome da campanha)"),"",'Campanhas C&amp;S'!$M$6)</f>
        <v/>
      </c>
      <c r="J108" s="138" t="str">
        <v/>
      </c>
      <c r="K108" s="138" t="str">
        <v/>
      </c>
      <c r="L108" s="138" t="str">
        <v/>
      </c>
      <c r="M108" s="138" t="str">
        <v/>
      </c>
      <c r="N108" s="138" t="str">
        <v/>
      </c>
      <c r="O108" s="138" t="str">
        <v/>
      </c>
      <c r="P108" s="138" t="str">
        <f>IF(J108="","","População abrangida")</f>
        <v/>
      </c>
      <c r="Q108" s="138" t="str">
        <f t="shared" si="2"/>
        <v/>
      </c>
      <c r="R108" s="138" t="str" cm="1">
        <f t="array" ref="R108">IF(ISBLANK(INDEX('Campanhas C&amp;S'!$R$20:$S$48,INT((ROWS($A$1:A47)-1)/2)+1,MOD(ROWS($A$1:A47)-1,2)+1)),"",INDEX('Campanhas C&amp;S'!$R$20:$S$48,INT((ROWS($A$1:A47)-1)/2)+1,MOD(ROWS($A$1:A47)-1,2)+1))</f>
        <v/>
      </c>
      <c r="S108" s="138" t="str">
        <f>IF(OR(J108="",'Campanhas C&amp;S'!$M$15="",'Campanhas C&amp;S'!$M$15="(máximo 300 carateres)"),"",'Campanhas C&amp;S'!$M$15)</f>
        <v/>
      </c>
    </row>
    <row r="109" spans="1:19">
      <c r="A109" s="24" t="str">
        <f>IF(I109="","",IF(OR('Identificação da EG'!$B$7=0,'Identificação da EG'!$B$7=""),"",Capa!$C$10))</f>
        <v/>
      </c>
      <c r="B109" s="24" t="str">
        <f>IF(I109="","",IF(OR('Identificação da EG'!$B$7=0,'Identificação da EG'!$B$7=""),"",'Identificação da EG'!$B$7))</f>
        <v/>
      </c>
      <c r="C109" s="24" t="str">
        <f>IF(I109="","",IF(B109="","",VLOOKUP(B109,Auxiliar!$DK$23:$DL$45,2,0)))</f>
        <v/>
      </c>
      <c r="D109" s="24" t="str">
        <f>IF(I109="","",IF(OR('Identificação da EG'!$B$7=0,'Identificação da EG'!$B$7=""),"","Portugal"))</f>
        <v/>
      </c>
      <c r="E109" s="24" t="str">
        <f>IF(I109="","",'Identificação da EG'!$C$7)</f>
        <v/>
      </c>
      <c r="F109" s="24" t="str">
        <f>IF(I109="","",'Identificação da EG'!$E$7)</f>
        <v/>
      </c>
      <c r="G109" s="24" t="str">
        <f t="shared" si="3"/>
        <v/>
      </c>
      <c r="H109" s="24" t="str">
        <f>IF(I109="","",'Identificação da EG'!$D$7)</f>
        <v/>
      </c>
      <c r="I109" s="138" t="str">
        <f>IF(OR(J109="",'Campanhas C&amp;S'!$M$6="",'Campanhas C&amp;S'!$M$6="(Preencha o nome da campanha)"),"",'Campanhas C&amp;S'!$M$6)</f>
        <v/>
      </c>
      <c r="J109" s="138" t="str">
        <v/>
      </c>
      <c r="K109" s="138" t="str">
        <v/>
      </c>
      <c r="L109" s="138" t="str">
        <v/>
      </c>
      <c r="M109" s="138" t="str">
        <v/>
      </c>
      <c r="N109" s="138" t="str">
        <v/>
      </c>
      <c r="O109" s="138" t="str">
        <v/>
      </c>
      <c r="P109" s="138" t="str">
        <f>IF(J109="","","Materiais distribuidos")</f>
        <v/>
      </c>
      <c r="Q109" s="138" t="str">
        <f t="shared" si="2"/>
        <v/>
      </c>
      <c r="R109" s="138" t="str" cm="1">
        <f t="array" ref="R109">IF(ISBLANK(INDEX('Campanhas C&amp;S'!$R$20:$S$48,INT((ROWS($A$1:A48)-1)/2)+1,MOD(ROWS($A$1:A48)-1,2)+1)),"",INDEX('Campanhas C&amp;S'!$R$20:$S$48,INT((ROWS($A$1:A48)-1)/2)+1,MOD(ROWS($A$1:A48)-1,2)+1))</f>
        <v/>
      </c>
      <c r="S109" s="138" t="str">
        <f>IF(OR(J109="",'Campanhas C&amp;S'!$M$15="",'Campanhas C&amp;S'!$M$15="(máximo 300 carateres)"),"",'Campanhas C&amp;S'!$M$15)</f>
        <v/>
      </c>
    </row>
    <row r="110" spans="1:19">
      <c r="A110" s="24" t="str">
        <f>IF(I110="","",IF(OR('Identificação da EG'!$B$7=0,'Identificação da EG'!$B$7=""),"",Capa!$C$10))</f>
        <v/>
      </c>
      <c r="B110" s="24" t="str">
        <f>IF(I110="","",IF(OR('Identificação da EG'!$B$7=0,'Identificação da EG'!$B$7=""),"",'Identificação da EG'!$B$7))</f>
        <v/>
      </c>
      <c r="C110" s="24" t="str">
        <f>IF(I110="","",IF(B110="","",VLOOKUP(B110,Auxiliar!$DK$23:$DL$45,2,0)))</f>
        <v/>
      </c>
      <c r="D110" s="24" t="str">
        <f>IF(I110="","",IF(OR('Identificação da EG'!$B$7=0,'Identificação da EG'!$B$7=""),"","Portugal"))</f>
        <v/>
      </c>
      <c r="E110" s="24" t="str">
        <f>IF(I110="","",'Identificação da EG'!$C$7)</f>
        <v/>
      </c>
      <c r="F110" s="24" t="str">
        <f>IF(I110="","",'Identificação da EG'!$E$7)</f>
        <v/>
      </c>
      <c r="G110" s="24" t="str">
        <f t="shared" si="3"/>
        <v/>
      </c>
      <c r="H110" s="24" t="str">
        <f>IF(I110="","",'Identificação da EG'!$D$7)</f>
        <v/>
      </c>
      <c r="I110" s="138" t="str">
        <f>IF(OR(J110="",'Campanhas C&amp;S'!$M$6="",'Campanhas C&amp;S'!$M$6="(Preencha o nome da campanha)"),"",'Campanhas C&amp;S'!$M$6)</f>
        <v/>
      </c>
      <c r="J110" s="138" t="str">
        <v/>
      </c>
      <c r="K110" s="138" t="str">
        <v/>
      </c>
      <c r="L110" s="138" t="str">
        <v/>
      </c>
      <c r="M110" s="138" t="str">
        <v/>
      </c>
      <c r="N110" s="138" t="str">
        <v/>
      </c>
      <c r="O110" s="138" t="str">
        <v/>
      </c>
      <c r="P110" s="138" t="str">
        <f>IF(J110="","","População abrangida")</f>
        <v/>
      </c>
      <c r="Q110" s="138" t="str">
        <f t="shared" si="2"/>
        <v/>
      </c>
      <c r="R110" s="138" t="str" cm="1">
        <f t="array" ref="R110">IF(ISBLANK(INDEX('Campanhas C&amp;S'!$R$20:$S$48,INT((ROWS($A$1:A49)-1)/2)+1,MOD(ROWS($A$1:A49)-1,2)+1)),"",INDEX('Campanhas C&amp;S'!$R$20:$S$48,INT((ROWS($A$1:A49)-1)/2)+1,MOD(ROWS($A$1:A49)-1,2)+1))</f>
        <v/>
      </c>
      <c r="S110" s="138" t="str">
        <f>IF(OR(J110="",'Campanhas C&amp;S'!$M$15="",'Campanhas C&amp;S'!$M$15="(máximo 300 carateres)"),"",'Campanhas C&amp;S'!$M$15)</f>
        <v/>
      </c>
    </row>
    <row r="111" spans="1:19">
      <c r="A111" s="24" t="str">
        <f>IF(I111="","",IF(OR('Identificação da EG'!$B$7=0,'Identificação da EG'!$B$7=""),"",Capa!$C$10))</f>
        <v/>
      </c>
      <c r="B111" s="24" t="str">
        <f>IF(I111="","",IF(OR('Identificação da EG'!$B$7=0,'Identificação da EG'!$B$7=""),"",'Identificação da EG'!$B$7))</f>
        <v/>
      </c>
      <c r="C111" s="24" t="str">
        <f>IF(I111="","",IF(B111="","",VLOOKUP(B111,Auxiliar!$DK$23:$DL$45,2,0)))</f>
        <v/>
      </c>
      <c r="D111" s="24" t="str">
        <f>IF(I111="","",IF(OR('Identificação da EG'!$B$7=0,'Identificação da EG'!$B$7=""),"","Portugal"))</f>
        <v/>
      </c>
      <c r="E111" s="24" t="str">
        <f>IF(I111="","",'Identificação da EG'!$C$7)</f>
        <v/>
      </c>
      <c r="F111" s="24" t="str">
        <f>IF(I111="","",'Identificação da EG'!$E$7)</f>
        <v/>
      </c>
      <c r="G111" s="24" t="str">
        <f t="shared" si="3"/>
        <v/>
      </c>
      <c r="H111" s="24" t="str">
        <f>IF(I111="","",'Identificação da EG'!$D$7)</f>
        <v/>
      </c>
      <c r="I111" s="138" t="str">
        <f>IF(OR(J111="",'Campanhas C&amp;S'!$M$6="",'Campanhas C&amp;S'!$M$6="(Preencha o nome da campanha)"),"",'Campanhas C&amp;S'!$M$6)</f>
        <v/>
      </c>
      <c r="J111" s="138" t="str">
        <v/>
      </c>
      <c r="K111" s="138" t="str">
        <v/>
      </c>
      <c r="L111" s="138" t="str">
        <v/>
      </c>
      <c r="M111" s="138" t="str">
        <v/>
      </c>
      <c r="N111" s="138" t="str">
        <v/>
      </c>
      <c r="O111" s="138" t="str">
        <v/>
      </c>
      <c r="P111" s="138" t="str">
        <f>IF(J111="","","Materiais distribuidos")</f>
        <v/>
      </c>
      <c r="Q111" s="138" t="str">
        <f t="shared" si="2"/>
        <v/>
      </c>
      <c r="R111" s="138" t="str" cm="1">
        <f t="array" ref="R111">IF(ISBLANK(INDEX('Campanhas C&amp;S'!$R$20:$S$48,INT((ROWS($A$1:A50)-1)/2)+1,MOD(ROWS($A$1:A50)-1,2)+1)),"",INDEX('Campanhas C&amp;S'!$R$20:$S$48,INT((ROWS($A$1:A50)-1)/2)+1,MOD(ROWS($A$1:A50)-1,2)+1))</f>
        <v/>
      </c>
      <c r="S111" s="138" t="str">
        <f>IF(OR(J111="",'Campanhas C&amp;S'!$M$15="",'Campanhas C&amp;S'!$M$15="(máximo 300 carateres)"),"",'Campanhas C&amp;S'!$M$15)</f>
        <v/>
      </c>
    </row>
    <row r="112" spans="1:19">
      <c r="A112" s="24" t="str">
        <f>IF(I112="","",IF(OR('Identificação da EG'!$B$7=0,'Identificação da EG'!$B$7=""),"",Capa!$C$10))</f>
        <v/>
      </c>
      <c r="B112" s="24" t="str">
        <f>IF(I112="","",IF(OR('Identificação da EG'!$B$7=0,'Identificação da EG'!$B$7=""),"",'Identificação da EG'!$B$7))</f>
        <v/>
      </c>
      <c r="C112" s="24" t="str">
        <f>IF(I112="","",IF(B112="","",VLOOKUP(B112,Auxiliar!$DK$23:$DL$45,2,0)))</f>
        <v/>
      </c>
      <c r="D112" s="24" t="str">
        <f>IF(I112="","",IF(OR('Identificação da EG'!$B$7=0,'Identificação da EG'!$B$7=""),"","Portugal"))</f>
        <v/>
      </c>
      <c r="E112" s="24" t="str">
        <f>IF(I112="","",'Identificação da EG'!$C$7)</f>
        <v/>
      </c>
      <c r="F112" s="24" t="str">
        <f>IF(I112="","",'Identificação da EG'!$E$7)</f>
        <v/>
      </c>
      <c r="G112" s="24" t="str">
        <f t="shared" si="3"/>
        <v/>
      </c>
      <c r="H112" s="24" t="str">
        <f>IF(I112="","",'Identificação da EG'!$D$7)</f>
        <v/>
      </c>
      <c r="I112" s="138" t="str">
        <f>IF(OR(J112="",'Campanhas C&amp;S'!$M$6="",'Campanhas C&amp;S'!$M$6="(Preencha o nome da campanha)"),"",'Campanhas C&amp;S'!$M$6)</f>
        <v/>
      </c>
      <c r="J112" s="138" t="str">
        <v/>
      </c>
      <c r="K112" s="138" t="str">
        <v/>
      </c>
      <c r="L112" s="138" t="str">
        <v/>
      </c>
      <c r="M112" s="138" t="str">
        <v/>
      </c>
      <c r="N112" s="138" t="str">
        <v/>
      </c>
      <c r="O112" s="138" t="str">
        <v/>
      </c>
      <c r="P112" s="138" t="str">
        <f>IF(J112="","","População abrangida")</f>
        <v/>
      </c>
      <c r="Q112" s="138" t="str">
        <f t="shared" si="2"/>
        <v/>
      </c>
      <c r="R112" s="138" t="str" cm="1">
        <f t="array" ref="R112">IF(ISBLANK(INDEX('Campanhas C&amp;S'!$R$20:$S$48,INT((ROWS($A$1:A51)-1)/2)+1,MOD(ROWS($A$1:A51)-1,2)+1)),"",INDEX('Campanhas C&amp;S'!$R$20:$S$48,INT((ROWS($A$1:A51)-1)/2)+1,MOD(ROWS($A$1:A51)-1,2)+1))</f>
        <v/>
      </c>
      <c r="S112" s="138" t="str">
        <f>IF(OR(J112="",'Campanhas C&amp;S'!$M$15="",'Campanhas C&amp;S'!$M$15="(máximo 300 carateres)"),"",'Campanhas C&amp;S'!$M$15)</f>
        <v/>
      </c>
    </row>
    <row r="113" spans="1:19">
      <c r="A113" s="24" t="str">
        <f>IF(I113="","",IF(OR('Identificação da EG'!$B$7=0,'Identificação da EG'!$B$7=""),"",Capa!$C$10))</f>
        <v/>
      </c>
      <c r="B113" s="24" t="str">
        <f>IF(I113="","",IF(OR('Identificação da EG'!$B$7=0,'Identificação da EG'!$B$7=""),"",'Identificação da EG'!$B$7))</f>
        <v/>
      </c>
      <c r="C113" s="24" t="str">
        <f>IF(I113="","",IF(B113="","",VLOOKUP(B113,Auxiliar!$DK$23:$DL$45,2,0)))</f>
        <v/>
      </c>
      <c r="D113" s="24" t="str">
        <f>IF(I113="","",IF(OR('Identificação da EG'!$B$7=0,'Identificação da EG'!$B$7=""),"","Portugal"))</f>
        <v/>
      </c>
      <c r="E113" s="24" t="str">
        <f>IF(I113="","",'Identificação da EG'!$C$7)</f>
        <v/>
      </c>
      <c r="F113" s="24" t="str">
        <f>IF(I113="","",'Identificação da EG'!$E$7)</f>
        <v/>
      </c>
      <c r="G113" s="24" t="str">
        <f t="shared" si="3"/>
        <v/>
      </c>
      <c r="H113" s="24" t="str">
        <f>IF(I113="","",'Identificação da EG'!$D$7)</f>
        <v/>
      </c>
      <c r="I113" s="138" t="str">
        <f>IF(OR(J113="",'Campanhas C&amp;S'!$M$6="",'Campanhas C&amp;S'!$M$6="(Preencha o nome da campanha)"),"",'Campanhas C&amp;S'!$M$6)</f>
        <v/>
      </c>
      <c r="J113" s="138" t="str">
        <v/>
      </c>
      <c r="K113" s="138" t="str">
        <v/>
      </c>
      <c r="L113" s="138" t="str">
        <v/>
      </c>
      <c r="M113" s="138" t="str">
        <v/>
      </c>
      <c r="N113" s="138" t="str">
        <v/>
      </c>
      <c r="O113" s="138" t="str">
        <v/>
      </c>
      <c r="P113" s="138" t="str">
        <f>IF(J113="","","Materiais distribuidos")</f>
        <v/>
      </c>
      <c r="Q113" s="138" t="str">
        <f t="shared" si="2"/>
        <v/>
      </c>
      <c r="R113" s="138" t="str" cm="1">
        <f t="array" ref="R113">IF(ISBLANK(INDEX('Campanhas C&amp;S'!$R$20:$S$48,INT((ROWS($A$1:A52)-1)/2)+1,MOD(ROWS($A$1:A52)-1,2)+1)),"",INDEX('Campanhas C&amp;S'!$R$20:$S$48,INT((ROWS($A$1:A52)-1)/2)+1,MOD(ROWS($A$1:A52)-1,2)+1))</f>
        <v/>
      </c>
      <c r="S113" s="138" t="str">
        <f>IF(OR(J113="",'Campanhas C&amp;S'!$M$15="",'Campanhas C&amp;S'!$M$15="(máximo 300 carateres)"),"",'Campanhas C&amp;S'!$M$15)</f>
        <v/>
      </c>
    </row>
    <row r="114" spans="1:19">
      <c r="A114" s="24" t="str">
        <f>IF(I114="","",IF(OR('Identificação da EG'!$B$7=0,'Identificação da EG'!$B$7=""),"",Capa!$C$10))</f>
        <v/>
      </c>
      <c r="B114" s="24" t="str">
        <f>IF(I114="","",IF(OR('Identificação da EG'!$B$7=0,'Identificação da EG'!$B$7=""),"",'Identificação da EG'!$B$7))</f>
        <v/>
      </c>
      <c r="C114" s="24" t="str">
        <f>IF(I114="","",IF(B114="","",VLOOKUP(B114,Auxiliar!$DK$23:$DL$45,2,0)))</f>
        <v/>
      </c>
      <c r="D114" s="24" t="str">
        <f>IF(I114="","",IF(OR('Identificação da EG'!$B$7=0,'Identificação da EG'!$B$7=""),"","Portugal"))</f>
        <v/>
      </c>
      <c r="E114" s="24" t="str">
        <f>IF(I114="","",'Identificação da EG'!$C$7)</f>
        <v/>
      </c>
      <c r="F114" s="24" t="str">
        <f>IF(I114="","",'Identificação da EG'!$E$7)</f>
        <v/>
      </c>
      <c r="G114" s="24" t="str">
        <f t="shared" si="3"/>
        <v/>
      </c>
      <c r="H114" s="24" t="str">
        <f>IF(I114="","",'Identificação da EG'!$D$7)</f>
        <v/>
      </c>
      <c r="I114" s="138" t="str">
        <f>IF(OR(J114="",'Campanhas C&amp;S'!$M$6="",'Campanhas C&amp;S'!$M$6="(Preencha o nome da campanha)"),"",'Campanhas C&amp;S'!$M$6)</f>
        <v/>
      </c>
      <c r="J114" s="138" t="str">
        <v/>
      </c>
      <c r="K114" s="138" t="str">
        <v/>
      </c>
      <c r="L114" s="138" t="str">
        <v/>
      </c>
      <c r="M114" s="138" t="str">
        <v/>
      </c>
      <c r="N114" s="138" t="str">
        <v/>
      </c>
      <c r="O114" s="138" t="str">
        <v/>
      </c>
      <c r="P114" s="138" t="str">
        <f>IF(J114="","","População abrangida")</f>
        <v/>
      </c>
      <c r="Q114" s="138" t="str">
        <f t="shared" si="2"/>
        <v/>
      </c>
      <c r="R114" s="138" t="str" cm="1">
        <f t="array" ref="R114">IF(ISBLANK(INDEX('Campanhas C&amp;S'!$R$20:$S$48,INT((ROWS($A$1:A53)-1)/2)+1,MOD(ROWS($A$1:A53)-1,2)+1)),"",INDEX('Campanhas C&amp;S'!$R$20:$S$48,INT((ROWS($A$1:A53)-1)/2)+1,MOD(ROWS($A$1:A53)-1,2)+1))</f>
        <v/>
      </c>
      <c r="S114" s="138" t="str">
        <f>IF(OR(J114="",'Campanhas C&amp;S'!$M$15="",'Campanhas C&amp;S'!$M$15="(máximo 300 carateres)"),"",'Campanhas C&amp;S'!$M$15)</f>
        <v/>
      </c>
    </row>
    <row r="115" spans="1:19">
      <c r="A115" s="24" t="str">
        <f>IF(I115="","",IF(OR('Identificação da EG'!$B$7=0,'Identificação da EG'!$B$7=""),"",Capa!$C$10))</f>
        <v/>
      </c>
      <c r="B115" s="24" t="str">
        <f>IF(I115="","",IF(OR('Identificação da EG'!$B$7=0,'Identificação da EG'!$B$7=""),"",'Identificação da EG'!$B$7))</f>
        <v/>
      </c>
      <c r="C115" s="24" t="str">
        <f>IF(I115="","",IF(B115="","",VLOOKUP(B115,Auxiliar!$DK$23:$DL$45,2,0)))</f>
        <v/>
      </c>
      <c r="D115" s="24" t="str">
        <f>IF(I115="","",IF(OR('Identificação da EG'!$B$7=0,'Identificação da EG'!$B$7=""),"","Portugal"))</f>
        <v/>
      </c>
      <c r="E115" s="24" t="str">
        <f>IF(I115="","",'Identificação da EG'!$C$7)</f>
        <v/>
      </c>
      <c r="F115" s="24" t="str">
        <f>IF(I115="","",'Identificação da EG'!$E$7)</f>
        <v/>
      </c>
      <c r="G115" s="24" t="str">
        <f t="shared" si="3"/>
        <v/>
      </c>
      <c r="H115" s="24" t="str">
        <f>IF(I115="","",'Identificação da EG'!$D$7)</f>
        <v/>
      </c>
      <c r="I115" s="138" t="str">
        <f>IF(OR(J115="",'Campanhas C&amp;S'!$M$6="",'Campanhas C&amp;S'!$M$6="(Preencha o nome da campanha)"),"",'Campanhas C&amp;S'!$M$6)</f>
        <v/>
      </c>
      <c r="J115" s="138" t="str">
        <v/>
      </c>
      <c r="K115" s="138" t="str">
        <v/>
      </c>
      <c r="L115" s="138" t="str">
        <v/>
      </c>
      <c r="M115" s="138" t="str">
        <v/>
      </c>
      <c r="N115" s="138" t="str">
        <v/>
      </c>
      <c r="O115" s="138" t="str">
        <v/>
      </c>
      <c r="P115" s="138" t="str">
        <f>IF(J115="","","Materiais distribuidos")</f>
        <v/>
      </c>
      <c r="Q115" s="138" t="str">
        <f t="shared" si="2"/>
        <v/>
      </c>
      <c r="R115" s="138" t="str" cm="1">
        <f t="array" ref="R115">IF(ISBLANK(INDEX('Campanhas C&amp;S'!$R$20:$S$48,INT((ROWS($A$1:A54)-1)/2)+1,MOD(ROWS($A$1:A54)-1,2)+1)),"",INDEX('Campanhas C&amp;S'!$R$20:$S$48,INT((ROWS($A$1:A54)-1)/2)+1,MOD(ROWS($A$1:A54)-1,2)+1))</f>
        <v/>
      </c>
      <c r="S115" s="138" t="str">
        <f>IF(OR(J115="",'Campanhas C&amp;S'!$M$15="",'Campanhas C&amp;S'!$M$15="(máximo 300 carateres)"),"",'Campanhas C&amp;S'!$M$15)</f>
        <v/>
      </c>
    </row>
    <row r="116" spans="1:19">
      <c r="A116" s="24" t="str">
        <f>IF(I116="","",IF(OR('Identificação da EG'!$B$7=0,'Identificação da EG'!$B$7=""),"",Capa!$C$10))</f>
        <v/>
      </c>
      <c r="B116" s="24" t="str">
        <f>IF(I116="","",IF(OR('Identificação da EG'!$B$7=0,'Identificação da EG'!$B$7=""),"",'Identificação da EG'!$B$7))</f>
        <v/>
      </c>
      <c r="C116" s="24" t="str">
        <f>IF(I116="","",IF(B116="","",VLOOKUP(B116,Auxiliar!$DK$23:$DL$45,2,0)))</f>
        <v/>
      </c>
      <c r="D116" s="24" t="str">
        <f>IF(I116="","",IF(OR('Identificação da EG'!$B$7=0,'Identificação da EG'!$B$7=""),"","Portugal"))</f>
        <v/>
      </c>
      <c r="E116" s="24" t="str">
        <f>IF(I116="","",'Identificação da EG'!$C$7)</f>
        <v/>
      </c>
      <c r="F116" s="24" t="str">
        <f>IF(I116="","",'Identificação da EG'!$E$7)</f>
        <v/>
      </c>
      <c r="G116" s="24" t="str">
        <f t="shared" si="3"/>
        <v/>
      </c>
      <c r="H116" s="24" t="str">
        <f>IF(I116="","",'Identificação da EG'!$D$7)</f>
        <v/>
      </c>
      <c r="I116" s="138" t="str">
        <f>IF(OR(J116="",'Campanhas C&amp;S'!$M$6="",'Campanhas C&amp;S'!$M$6="(Preencha o nome da campanha)"),"",'Campanhas C&amp;S'!$M$6)</f>
        <v/>
      </c>
      <c r="J116" s="138" t="str">
        <v/>
      </c>
      <c r="K116" s="138" t="str">
        <v/>
      </c>
      <c r="L116" s="138" t="str">
        <v/>
      </c>
      <c r="M116" s="138" t="str">
        <v/>
      </c>
      <c r="N116" s="138" t="str">
        <v/>
      </c>
      <c r="O116" s="138" t="str">
        <v/>
      </c>
      <c r="P116" s="138" t="str">
        <f>IF(J116="","","População abrangida")</f>
        <v/>
      </c>
      <c r="Q116" s="138" t="str">
        <f t="shared" si="2"/>
        <v/>
      </c>
      <c r="R116" s="138" t="str" cm="1">
        <f t="array" ref="R116">IF(ISBLANK(INDEX('Campanhas C&amp;S'!$R$20:$S$48,INT((ROWS($A$1:A55)-1)/2)+1,MOD(ROWS($A$1:A55)-1,2)+1)),"",INDEX('Campanhas C&amp;S'!$R$20:$S$48,INT((ROWS($A$1:A55)-1)/2)+1,MOD(ROWS($A$1:A55)-1,2)+1))</f>
        <v/>
      </c>
      <c r="S116" s="138" t="str">
        <f>IF(OR(J116="",'Campanhas C&amp;S'!$M$15="",'Campanhas C&amp;S'!$M$15="(máximo 300 carateres)"),"",'Campanhas C&amp;S'!$M$15)</f>
        <v/>
      </c>
    </row>
    <row r="117" spans="1:19">
      <c r="A117" s="24" t="str">
        <f>IF(I117="","",IF(OR('Identificação da EG'!$B$7=0,'Identificação da EG'!$B$7=""),"",Capa!$C$10))</f>
        <v/>
      </c>
      <c r="B117" s="24" t="str">
        <f>IF(I117="","",IF(OR('Identificação da EG'!$B$7=0,'Identificação da EG'!$B$7=""),"",'Identificação da EG'!$B$7))</f>
        <v/>
      </c>
      <c r="C117" s="24" t="str">
        <f>IF(I117="","",IF(B117="","",VLOOKUP(B117,Auxiliar!$DK$23:$DL$45,2,0)))</f>
        <v/>
      </c>
      <c r="D117" s="24" t="str">
        <f>IF(I117="","",IF(OR('Identificação da EG'!$B$7=0,'Identificação da EG'!$B$7=""),"","Portugal"))</f>
        <v/>
      </c>
      <c r="E117" s="24" t="str">
        <f>IF(I117="","",'Identificação da EG'!$C$7)</f>
        <v/>
      </c>
      <c r="F117" s="24" t="str">
        <f>IF(I117="","",'Identificação da EG'!$E$7)</f>
        <v/>
      </c>
      <c r="G117" s="24" t="str">
        <f t="shared" si="3"/>
        <v/>
      </c>
      <c r="H117" s="24" t="str">
        <f>IF(I117="","",'Identificação da EG'!$D$7)</f>
        <v/>
      </c>
      <c r="I117" s="138" t="str">
        <f>IF(OR(J117="",'Campanhas C&amp;S'!$M$6="",'Campanhas C&amp;S'!$M$6="(Preencha o nome da campanha)"),"",'Campanhas C&amp;S'!$M$6)</f>
        <v/>
      </c>
      <c r="J117" s="138" t="str">
        <v/>
      </c>
      <c r="K117" s="138" t="str">
        <v/>
      </c>
      <c r="L117" s="138" t="str">
        <v/>
      </c>
      <c r="M117" s="138" t="str">
        <v/>
      </c>
      <c r="N117" s="138" t="str">
        <v/>
      </c>
      <c r="O117" s="138" t="str">
        <v/>
      </c>
      <c r="P117" s="138" t="str">
        <f>IF(J117="","","Materiais distribuidos")</f>
        <v/>
      </c>
      <c r="Q117" s="138" t="str">
        <f t="shared" si="2"/>
        <v/>
      </c>
      <c r="R117" s="138" t="str" cm="1">
        <f t="array" ref="R117">IF(ISBLANK(INDEX('Campanhas C&amp;S'!$R$20:$S$48,INT((ROWS($A$1:A56)-1)/2)+1,MOD(ROWS($A$1:A56)-1,2)+1)),"",INDEX('Campanhas C&amp;S'!$R$20:$S$48,INT((ROWS($A$1:A56)-1)/2)+1,MOD(ROWS($A$1:A56)-1,2)+1))</f>
        <v/>
      </c>
      <c r="S117" s="138" t="str">
        <f>IF(OR(J117="",'Campanhas C&amp;S'!$M$15="",'Campanhas C&amp;S'!$M$15="(máximo 300 carateres)"),"",'Campanhas C&amp;S'!$M$15)</f>
        <v/>
      </c>
    </row>
    <row r="118" spans="1:19">
      <c r="A118" s="24" t="str">
        <f>IF(I118="","",IF(OR('Identificação da EG'!$B$7=0,'Identificação da EG'!$B$7=""),"",Capa!$C$10))</f>
        <v/>
      </c>
      <c r="B118" s="24" t="str">
        <f>IF(I118="","",IF(OR('Identificação da EG'!$B$7=0,'Identificação da EG'!$B$7=""),"",'Identificação da EG'!$B$7))</f>
        <v/>
      </c>
      <c r="C118" s="24" t="str">
        <f>IF(I118="","",IF(B118="","",VLOOKUP(B118,Auxiliar!$DK$23:$DL$45,2,0)))</f>
        <v/>
      </c>
      <c r="D118" s="24" t="str">
        <f>IF(I118="","",IF(OR('Identificação da EG'!$B$7=0,'Identificação da EG'!$B$7=""),"","Portugal"))</f>
        <v/>
      </c>
      <c r="E118" s="24" t="str">
        <f>IF(I118="","",'Identificação da EG'!$C$7)</f>
        <v/>
      </c>
      <c r="F118" s="24" t="str">
        <f>IF(I118="","",'Identificação da EG'!$E$7)</f>
        <v/>
      </c>
      <c r="G118" s="24" t="str">
        <f t="shared" si="3"/>
        <v/>
      </c>
      <c r="H118" s="24" t="str">
        <f>IF(I118="","",'Identificação da EG'!$D$7)</f>
        <v/>
      </c>
      <c r="I118" s="138" t="str">
        <f>IF(OR(J118="",'Campanhas C&amp;S'!$M$6="",'Campanhas C&amp;S'!$M$6="(Preencha o nome da campanha)"),"",'Campanhas C&amp;S'!$M$6)</f>
        <v/>
      </c>
      <c r="J118" s="138" t="str">
        <v/>
      </c>
      <c r="K118" s="138" t="str">
        <v/>
      </c>
      <c r="L118" s="138" t="str">
        <v/>
      </c>
      <c r="M118" s="138" t="str">
        <v/>
      </c>
      <c r="N118" s="138" t="str">
        <v/>
      </c>
      <c r="O118" s="138" t="str">
        <v/>
      </c>
      <c r="P118" s="138" t="str">
        <f>IF(J118="","","População abrangida")</f>
        <v/>
      </c>
      <c r="Q118" s="138" t="str">
        <f t="shared" si="2"/>
        <v/>
      </c>
      <c r="R118" s="138" t="str" cm="1">
        <f t="array" ref="R118">IF(ISBLANK(INDEX('Campanhas C&amp;S'!$R$20:$S$48,INT((ROWS($A$1:A57)-1)/2)+1,MOD(ROWS($A$1:A57)-1,2)+1)),"",INDEX('Campanhas C&amp;S'!$R$20:$S$48,INT((ROWS($A$1:A57)-1)/2)+1,MOD(ROWS($A$1:A57)-1,2)+1))</f>
        <v/>
      </c>
      <c r="S118" s="138" t="str">
        <f>IF(OR(J118="",'Campanhas C&amp;S'!$M$15="",'Campanhas C&amp;S'!$M$15="(máximo 300 carateres)"),"",'Campanhas C&amp;S'!$M$15)</f>
        <v/>
      </c>
    </row>
    <row r="119" spans="1:19">
      <c r="A119" s="24" t="str">
        <f>IF(I119="","",IF(OR('Identificação da EG'!$B$7=0,'Identificação da EG'!$B$7=""),"",Capa!$C$10))</f>
        <v/>
      </c>
      <c r="B119" s="24" t="str">
        <f>IF(I119="","",IF(OR('Identificação da EG'!$B$7=0,'Identificação da EG'!$B$7=""),"",'Identificação da EG'!$B$7))</f>
        <v/>
      </c>
      <c r="C119" s="24" t="str">
        <f>IF(I119="","",IF(B119="","",VLOOKUP(B119,Auxiliar!$DK$23:$DL$45,2,0)))</f>
        <v/>
      </c>
      <c r="D119" s="24" t="str">
        <f>IF(I119="","",IF(OR('Identificação da EG'!$B$7=0,'Identificação da EG'!$B$7=""),"","Portugal"))</f>
        <v/>
      </c>
      <c r="E119" s="24" t="str">
        <f>IF(I119="","",'Identificação da EG'!$C$7)</f>
        <v/>
      </c>
      <c r="F119" s="24" t="str">
        <f>IF(I119="","",'Identificação da EG'!$E$7)</f>
        <v/>
      </c>
      <c r="G119" s="24" t="str">
        <f t="shared" si="3"/>
        <v/>
      </c>
      <c r="H119" s="24" t="str">
        <f>IF(I119="","",'Identificação da EG'!$D$7)</f>
        <v/>
      </c>
      <c r="I119" s="138" t="str">
        <f>IF(OR(J119="",'Campanhas C&amp;S'!$M$6="",'Campanhas C&amp;S'!$M$6="(Preencha o nome da campanha)"),"",'Campanhas C&amp;S'!$M$6)</f>
        <v/>
      </c>
      <c r="J119" s="138" t="str">
        <v/>
      </c>
      <c r="K119" s="138" t="str">
        <v/>
      </c>
      <c r="L119" s="138" t="str">
        <v/>
      </c>
      <c r="M119" s="138" t="str">
        <v/>
      </c>
      <c r="N119" s="138" t="str">
        <v/>
      </c>
      <c r="O119" s="138" t="str">
        <v/>
      </c>
      <c r="P119" s="138" t="str">
        <f>IF(J119="","","Materiais distribuidos")</f>
        <v/>
      </c>
      <c r="Q119" s="138" t="str">
        <f t="shared" si="2"/>
        <v/>
      </c>
      <c r="R119" s="138" t="str" cm="1">
        <f t="array" ref="R119">IF(ISBLANK(INDEX('Campanhas C&amp;S'!$R$20:$S$48,INT((ROWS($A$1:A58)-1)/2)+1,MOD(ROWS($A$1:A58)-1,2)+1)),"",INDEX('Campanhas C&amp;S'!$R$20:$S$48,INT((ROWS($A$1:A58)-1)/2)+1,MOD(ROWS($A$1:A58)-1,2)+1))</f>
        <v/>
      </c>
      <c r="S119" s="138" t="str">
        <f>IF(OR(J119="",'Campanhas C&amp;S'!$M$15="",'Campanhas C&amp;S'!$M$15="(máximo 300 carateres)"),"",'Campanhas C&amp;S'!$M$15)</f>
        <v/>
      </c>
    </row>
    <row r="120" spans="1:19">
      <c r="A120" s="24" t="str">
        <f>IF(I120="","",IF(OR('Identificação da EG'!$B$7=0,'Identificação da EG'!$B$7=""),"",Capa!$C$10))</f>
        <v/>
      </c>
      <c r="B120" s="24" t="str">
        <f>IF(I120="","",IF(OR('Identificação da EG'!$B$7=0,'Identificação da EG'!$B$7=""),"",'Identificação da EG'!$B$7))</f>
        <v/>
      </c>
      <c r="C120" s="24" t="str">
        <f>IF(I120="","",IF(B120="","",VLOOKUP(B120,Auxiliar!$DK$23:$DL$45,2,0)))</f>
        <v/>
      </c>
      <c r="D120" s="24" t="str">
        <f>IF(I120="","",IF(OR('Identificação da EG'!$B$7=0,'Identificação da EG'!$B$7=""),"","Portugal"))</f>
        <v/>
      </c>
      <c r="E120" s="24" t="str">
        <f>IF(I120="","",'Identificação da EG'!$C$7)</f>
        <v/>
      </c>
      <c r="F120" s="24" t="str">
        <f>IF(I120="","",'Identificação da EG'!$E$7)</f>
        <v/>
      </c>
      <c r="G120" s="24" t="str">
        <f t="shared" si="3"/>
        <v/>
      </c>
      <c r="H120" s="24" t="str">
        <f>IF(I120="","",'Identificação da EG'!$D$7)</f>
        <v/>
      </c>
      <c r="I120" s="138" t="str">
        <f>IF(OR(J62="",'Campanhas C&amp;S'!$M$6="",'Campanhas C&amp;S'!$M$6="(Preencha o nome da campanha)"),"",'Campanhas C&amp;S'!$M$6)</f>
        <v/>
      </c>
      <c r="J120" s="138"/>
      <c r="K120" s="138"/>
      <c r="L120" s="138"/>
      <c r="M120" s="138"/>
      <c r="N120" s="138"/>
      <c r="O120" s="138"/>
      <c r="P120" s="138" t="str">
        <f>IF(R120="","","População total abrangida")</f>
        <v/>
      </c>
      <c r="Q120" s="138" t="str">
        <f>IF(R120="","","nº")</f>
        <v/>
      </c>
      <c r="R120" s="138" t="str">
        <f>IF('Campanhas C&amp;S'!$M$9="","",'Campanhas C&amp;S'!$M$9)</f>
        <v/>
      </c>
      <c r="S120" s="138" t="str">
        <f>IF(OR(R120="",'Campanhas C&amp;S'!$M$15="",'Campanhas C&amp;S'!$M$15="(máximo 300 carateres)"),"",'Campanhas C&amp;S'!$M$15)</f>
        <v/>
      </c>
    </row>
    <row r="121" spans="1:19">
      <c r="A121" s="24" t="str">
        <f>IF(I121="","",IF(OR('Identificação da EG'!$B$7=0,'Identificação da EG'!$B$7=""),"",Capa!$C$10))</f>
        <v/>
      </c>
      <c r="B121" s="24" t="str">
        <f>IF(I121="","",IF(OR('Identificação da EG'!$B$7=0,'Identificação da EG'!$B$7=""),"",'Identificação da EG'!$B$7))</f>
        <v/>
      </c>
      <c r="C121" s="24" t="str">
        <f>IF(I121="","",IF(B121="","",VLOOKUP(B121,Auxiliar!$DK$23:$DL$45,2,0)))</f>
        <v/>
      </c>
      <c r="D121" s="24" t="str">
        <f>IF(I121="","",IF(OR('Identificação da EG'!$B$7=0,'Identificação da EG'!$B$7=""),"","Portugal"))</f>
        <v/>
      </c>
      <c r="E121" s="24" t="str">
        <f>IF(I121="","",'Identificação da EG'!$C$7)</f>
        <v/>
      </c>
      <c r="F121" s="24" t="str">
        <f>IF(I121="","",'Identificação da EG'!$E$7)</f>
        <v/>
      </c>
      <c r="G121" s="24" t="str">
        <f t="shared" si="3"/>
        <v/>
      </c>
      <c r="H121" s="24" t="str">
        <f>IF(I121="","",'Identificação da EG'!$D$7)</f>
        <v/>
      </c>
      <c r="I121" s="138" t="str">
        <f>IF(OR(J63="",'Campanhas C&amp;S'!$M$6="",'Campanhas C&amp;S'!$M$6="(Preencha o nome da campanha)"),"",'Campanhas C&amp;S'!$M$6)</f>
        <v/>
      </c>
      <c r="J121" s="138"/>
      <c r="K121" s="138"/>
      <c r="L121" s="138"/>
      <c r="M121" s="138"/>
      <c r="N121" s="138"/>
      <c r="O121" s="138"/>
      <c r="P121" s="138" t="str">
        <f>IF(R121="","","Duração da campanha")</f>
        <v/>
      </c>
      <c r="Q121" s="138" t="str">
        <f>IF(R121="","","dias")</f>
        <v/>
      </c>
      <c r="R121" s="138" t="str">
        <f>IF('Campanhas C&amp;S'!$M$12="","",'Campanhas C&amp;S'!$M$12)</f>
        <v/>
      </c>
      <c r="S121" s="138" t="str">
        <f>IF(OR(R121="",'Campanhas C&amp;S'!$M$15="",'Campanhas C&amp;S'!$M$15="(máximo 300 carateres)"),"",'Campanhas C&amp;S'!$M$15)</f>
        <v/>
      </c>
    </row>
    <row r="122" spans="1:19">
      <c r="A122" s="24" t="str">
        <f>IF(I122="","",IF(OR('Identificação da EG'!$B$7=0,'Identificação da EG'!$B$7=""),"",Capa!$C$10))</f>
        <v/>
      </c>
      <c r="B122" s="24" t="str">
        <f>IF(I122="","",IF(OR('Identificação da EG'!$B$7=0,'Identificação da EG'!$B$7=""),"",'Identificação da EG'!$B$7))</f>
        <v/>
      </c>
      <c r="C122" s="24" t="str">
        <f>IF(I122="","",IF(B122="","",VLOOKUP(B122,Auxiliar!$DK$23:$DL$45,2,0)))</f>
        <v/>
      </c>
      <c r="D122" s="24" t="str">
        <f>IF(I122="","",IF(OR('Identificação da EG'!$B$7=0,'Identificação da EG'!$B$7=""),"","Portugal"))</f>
        <v/>
      </c>
      <c r="E122" s="24" t="str">
        <f>IF(I122="","",'Identificação da EG'!$C$7)</f>
        <v/>
      </c>
      <c r="F122" s="24" t="str">
        <f>IF(I122="","",'Identificação da EG'!$E$7)</f>
        <v/>
      </c>
      <c r="G122" s="24" t="str">
        <f t="shared" si="3"/>
        <v/>
      </c>
      <c r="H122" s="24" t="str">
        <f>IF(I122="","",'Identificação da EG'!$D$7)</f>
        <v/>
      </c>
      <c r="I122" s="138" t="str">
        <f>IF(OR(J122="",'Campanhas C&amp;S'!$W$6="",'Campanhas C&amp;S'!$W$6="(Preencha o nome da campanha)"),"",'Campanhas C&amp;S'!$W$6)</f>
        <v/>
      </c>
      <c r="J122" s="138" t="str" cm="1">
        <f t="array" ref="J122:J179">IF(INDEX('Campanhas C&amp;S'!V20:V48,INT((_xlfn.SEQUENCE(ROWS('Campanhas C&amp;S'!V20:V48)*2,1,1,1)-1)/2)+1)=0,"",INDEX('Campanhas C&amp;S'!V20:V48,INT((_xlfn.SEQUENCE(ROWS('Campanhas C&amp;S'!V20:V48)*2,1,1,1)-1)/2)+1))</f>
        <v/>
      </c>
      <c r="K122" s="138" t="str" cm="1">
        <f t="array" ref="K122:K179">IF(INDEX('Campanhas C&amp;S'!W20:W48,INT((_xlfn.SEQUENCE(ROWS('Campanhas C&amp;S'!W20:W48)*2,1,1,1)-1)/2)+1)=0,"",INDEX('Campanhas C&amp;S'!W20:W48,INT((_xlfn.SEQUENCE(ROWS('Campanhas C&amp;S'!W20:W48)*2,1,1,1)-1)/2)+1))</f>
        <v/>
      </c>
      <c r="L122" s="138" t="str" cm="1">
        <f t="array" ref="L122:L179">IF(INDEX('Campanhas C&amp;S'!X20:X48,INT((_xlfn.SEQUENCE(ROWS('Campanhas C&amp;S'!X20:X48)*2,1,1,1)-1)/2)+1)=0,"",INDEX('Campanhas C&amp;S'!X20:X48,INT((_xlfn.SEQUENCE(ROWS('Campanhas C&amp;S'!X20:X48)*2,1,1,1)-1)/2)+1))</f>
        <v/>
      </c>
      <c r="M122" s="138" t="str" cm="1">
        <f t="array" ref="M122:M179">IF(INDEX('Campanhas C&amp;S'!Y20:Y48,INT((_xlfn.SEQUENCE(ROWS('Campanhas C&amp;S'!Y20:Y48)*2,1,1,1)-1)/2)+1)=0,"",INDEX('Campanhas C&amp;S'!Y20:Y48,INT((_xlfn.SEQUENCE(ROWS('Campanhas C&amp;S'!Y20:Y48)*2,1,1,1)-1)/2)+1))</f>
        <v/>
      </c>
      <c r="N122" s="138" t="str" cm="1">
        <f t="array" ref="N122:N179">IF(INDEX('Campanhas C&amp;S'!Z20:Z48,INT((_xlfn.SEQUENCE(ROWS('Campanhas C&amp;S'!Z20:Z48)*2,1,1,1)-1)/2)+1)=0,"",INDEX('Campanhas C&amp;S'!Z20:Z48,INT((_xlfn.SEQUENCE(ROWS('Campanhas C&amp;S'!Z20:Z48)*2,1,1,1)-1)/2)+1))</f>
        <v/>
      </c>
      <c r="O122" s="138" t="str" cm="1">
        <f t="array" ref="O122:O179">IF(INDEX('Campanhas C&amp;S'!AA20:AA48,INT((_xlfn.SEQUENCE(ROWS('Campanhas C&amp;S'!AA20:AA48)*2,1,1,1)-1)/2)+1)=0,"",INDEX('Campanhas C&amp;S'!AA20:AA48,INT((_xlfn.SEQUENCE(ROWS('Campanhas C&amp;S'!AA20:AA48)*2,1,1,1)-1)/2)+1))</f>
        <v/>
      </c>
      <c r="P122" s="138" t="str">
        <f>IF(J122="","","População abrangida")</f>
        <v/>
      </c>
      <c r="Q122" s="138" t="str">
        <f>IF(J122="","","nº")</f>
        <v/>
      </c>
      <c r="R122" s="138" t="str" cm="1">
        <f t="array" ref="R122">IF(ISBLANK(INDEX('Campanhas C&amp;S'!$AB$20:$AC$48,INT((ROWS($A$1:A1)-1)/2)+1,MOD(ROWS($A$1:A1)-1,2)+1)),"",INDEX('Campanhas C&amp;S'!$AB$20:$AC$48,INT((ROWS($A$1:A1)-1)/2)+1,MOD(ROWS($A$1:A1)-1,2)+1))</f>
        <v/>
      </c>
      <c r="S122" s="138" t="str">
        <f>IF(OR(J122="",'Campanhas C&amp;S'!$W$15="",'Campanhas C&amp;S'!$W$15="(máximo 300 carateres)"),"",'Campanhas C&amp;S'!$W$15)</f>
        <v/>
      </c>
    </row>
    <row r="123" spans="1:19">
      <c r="A123" s="24" t="str">
        <f>IF(I123="","",IF(OR('Identificação da EG'!$B$7=0,'Identificação da EG'!$B$7=""),"",Capa!$C$10))</f>
        <v/>
      </c>
      <c r="B123" s="24" t="str">
        <f>IF(I123="","",IF(OR('Identificação da EG'!$B$7=0,'Identificação da EG'!$B$7=""),"",'Identificação da EG'!$B$7))</f>
        <v/>
      </c>
      <c r="C123" s="24" t="str">
        <f>IF(I123="","",IF(B123="","",VLOOKUP(B123,Auxiliar!$DK$23:$DL$45,2,0)))</f>
        <v/>
      </c>
      <c r="D123" s="24" t="str">
        <f>IF(I123="","",IF(OR('Identificação da EG'!$B$7=0,'Identificação da EG'!$B$7=""),"","Portugal"))</f>
        <v/>
      </c>
      <c r="E123" s="24" t="str">
        <f>IF(I123="","",'Identificação da EG'!$C$7)</f>
        <v/>
      </c>
      <c r="F123" s="24" t="str">
        <f>IF(I123="","",'Identificação da EG'!$E$7)</f>
        <v/>
      </c>
      <c r="G123" s="24" t="str">
        <f t="shared" si="3"/>
        <v/>
      </c>
      <c r="H123" s="24" t="str">
        <f>IF(I123="","",'Identificação da EG'!$D$7)</f>
        <v/>
      </c>
      <c r="I123" s="138" t="str">
        <f>IF(OR(J123="",'Campanhas C&amp;S'!$W$6="",'Campanhas C&amp;S'!$W$6="(Preencha o nome da campanha)"),"",'Campanhas C&amp;S'!$W$6)</f>
        <v/>
      </c>
      <c r="J123" s="138" t="str">
        <v/>
      </c>
      <c r="K123" s="138" t="str">
        <v/>
      </c>
      <c r="L123" s="138" t="str">
        <v/>
      </c>
      <c r="M123" s="138" t="str">
        <v/>
      </c>
      <c r="N123" s="138" t="str">
        <v/>
      </c>
      <c r="O123" s="138" t="str">
        <v/>
      </c>
      <c r="P123" s="138" t="str">
        <f>IF(J123="","","Materiais distribuidos")</f>
        <v/>
      </c>
      <c r="Q123" s="138" t="str">
        <f t="shared" ref="Q123:Q179" si="4">IF(J123="","","nº")</f>
        <v/>
      </c>
      <c r="R123" s="138" t="str" cm="1">
        <f t="array" ref="R123">IF(ISBLANK(INDEX('Campanhas C&amp;S'!$AB$20:$AC$48,INT((ROWS($A$1:A2)-1)/2)+1,MOD(ROWS($A$1:A2)-1,2)+1)),"",INDEX('Campanhas C&amp;S'!$AB$20:$AC$48,INT((ROWS($A$1:A2)-1)/2)+1,MOD(ROWS($A$1:A2)-1,2)+1))</f>
        <v/>
      </c>
      <c r="S123" s="138" t="str">
        <f>IF(OR(J123="",'Campanhas C&amp;S'!$W$15="",'Campanhas C&amp;S'!$W$15="(máximo 300 carateres)"),"",'Campanhas C&amp;S'!$W$15)</f>
        <v/>
      </c>
    </row>
    <row r="124" spans="1:19">
      <c r="A124" s="24" t="str">
        <f>IF(I124="","",IF(OR('Identificação da EG'!$B$7=0,'Identificação da EG'!$B$7=""),"",Capa!$C$10))</f>
        <v/>
      </c>
      <c r="B124" s="24" t="str">
        <f>IF(I124="","",IF(OR('Identificação da EG'!$B$7=0,'Identificação da EG'!$B$7=""),"",'Identificação da EG'!$B$7))</f>
        <v/>
      </c>
      <c r="C124" s="24" t="str">
        <f>IF(I124="","",IF(B124="","",VLOOKUP(B124,Auxiliar!$DK$23:$DL$45,2,0)))</f>
        <v/>
      </c>
      <c r="D124" s="24" t="str">
        <f>IF(I124="","",IF(OR('Identificação da EG'!$B$7=0,'Identificação da EG'!$B$7=""),"","Portugal"))</f>
        <v/>
      </c>
      <c r="E124" s="24" t="str">
        <f>IF(I124="","",'Identificação da EG'!$C$7)</f>
        <v/>
      </c>
      <c r="F124" s="24" t="str">
        <f>IF(I124="","",'Identificação da EG'!$E$7)</f>
        <v/>
      </c>
      <c r="G124" s="24" t="str">
        <f t="shared" si="3"/>
        <v/>
      </c>
      <c r="H124" s="24" t="str">
        <f>IF(I124="","",'Identificação da EG'!$D$7)</f>
        <v/>
      </c>
      <c r="I124" s="138" t="str">
        <f>IF(OR(J124="",'Campanhas C&amp;S'!$W$6="",'Campanhas C&amp;S'!$W$6="(Preencha o nome da campanha)"),"",'Campanhas C&amp;S'!$W$6)</f>
        <v/>
      </c>
      <c r="J124" s="138" t="str">
        <v/>
      </c>
      <c r="K124" s="138" t="str">
        <v/>
      </c>
      <c r="L124" s="138" t="str">
        <v/>
      </c>
      <c r="M124" s="138" t="str">
        <v/>
      </c>
      <c r="N124" s="138" t="str">
        <v/>
      </c>
      <c r="O124" s="138" t="str">
        <v/>
      </c>
      <c r="P124" s="138" t="str">
        <f>IF(J124="","","População abrangida")</f>
        <v/>
      </c>
      <c r="Q124" s="138" t="str">
        <f t="shared" si="4"/>
        <v/>
      </c>
      <c r="R124" s="138" t="str" cm="1">
        <f t="array" ref="R124">IF(ISBLANK(INDEX('Campanhas C&amp;S'!$AB$20:$AC$48,INT((ROWS($A$1:A3)-1)/2)+1,MOD(ROWS($A$1:A3)-1,2)+1)),"",INDEX('Campanhas C&amp;S'!$AB$20:$AC$48,INT((ROWS($A$1:A3)-1)/2)+1,MOD(ROWS($A$1:A3)-1,2)+1))</f>
        <v/>
      </c>
      <c r="S124" s="138" t="str">
        <f>IF(OR(J124="",'Campanhas C&amp;S'!$W$15="",'Campanhas C&amp;S'!$W$15="(máximo 300 carateres)"),"",'Campanhas C&amp;S'!$W$15)</f>
        <v/>
      </c>
    </row>
    <row r="125" spans="1:19">
      <c r="A125" s="24" t="str">
        <f>IF(I125="","",IF(OR('Identificação da EG'!$B$7=0,'Identificação da EG'!$B$7=""),"",Capa!$C$10))</f>
        <v/>
      </c>
      <c r="B125" s="24" t="str">
        <f>IF(I125="","",IF(OR('Identificação da EG'!$B$7=0,'Identificação da EG'!$B$7=""),"",'Identificação da EG'!$B$7))</f>
        <v/>
      </c>
      <c r="C125" s="24" t="str">
        <f>IF(I125="","",IF(B125="","",VLOOKUP(B125,Auxiliar!$DK$23:$DL$45,2,0)))</f>
        <v/>
      </c>
      <c r="D125" s="24" t="str">
        <f>IF(I125="","",IF(OR('Identificação da EG'!$B$7=0,'Identificação da EG'!$B$7=""),"","Portugal"))</f>
        <v/>
      </c>
      <c r="E125" s="24" t="str">
        <f>IF(I125="","",'Identificação da EG'!$C$7)</f>
        <v/>
      </c>
      <c r="F125" s="24" t="str">
        <f>IF(I125="","",'Identificação da EG'!$E$7)</f>
        <v/>
      </c>
      <c r="G125" s="24" t="str">
        <f t="shared" si="3"/>
        <v/>
      </c>
      <c r="H125" s="24" t="str">
        <f>IF(I125="","",'Identificação da EG'!$D$7)</f>
        <v/>
      </c>
      <c r="I125" s="138" t="str">
        <f>IF(OR(J125="",'Campanhas C&amp;S'!$W$6="",'Campanhas C&amp;S'!$W$6="(Preencha o nome da campanha)"),"",'Campanhas C&amp;S'!$W$6)</f>
        <v/>
      </c>
      <c r="J125" s="138" t="str">
        <v/>
      </c>
      <c r="K125" s="138" t="str">
        <v/>
      </c>
      <c r="L125" s="138" t="str">
        <v/>
      </c>
      <c r="M125" s="138" t="str">
        <v/>
      </c>
      <c r="N125" s="138" t="str">
        <v/>
      </c>
      <c r="O125" s="138" t="str">
        <v/>
      </c>
      <c r="P125" s="138" t="str">
        <f>IF(J125="","","Materiais distribuidos")</f>
        <v/>
      </c>
      <c r="Q125" s="138" t="str">
        <f t="shared" si="4"/>
        <v/>
      </c>
      <c r="R125" s="138" t="str" cm="1">
        <f t="array" ref="R125">IF(ISBLANK(INDEX('Campanhas C&amp;S'!$AB$20:$AC$48,INT((ROWS($A$1:A4)-1)/2)+1,MOD(ROWS($A$1:A4)-1,2)+1)),"",INDEX('Campanhas C&amp;S'!$AB$20:$AC$48,INT((ROWS($A$1:A4)-1)/2)+1,MOD(ROWS($A$1:A4)-1,2)+1))</f>
        <v/>
      </c>
      <c r="S125" s="138" t="str">
        <f>IF(OR(J125="",'Campanhas C&amp;S'!$W$15="",'Campanhas C&amp;S'!$W$15="(máximo 300 carateres)"),"",'Campanhas C&amp;S'!$W$15)</f>
        <v/>
      </c>
    </row>
    <row r="126" spans="1:19">
      <c r="A126" s="24" t="str">
        <f>IF(I126="","",IF(OR('Identificação da EG'!$B$7=0,'Identificação da EG'!$B$7=""),"",Capa!$C$10))</f>
        <v/>
      </c>
      <c r="B126" s="24" t="str">
        <f>IF(I126="","",IF(OR('Identificação da EG'!$B$7=0,'Identificação da EG'!$B$7=""),"",'Identificação da EG'!$B$7))</f>
        <v/>
      </c>
      <c r="C126" s="24" t="str">
        <f>IF(I126="","",IF(B126="","",VLOOKUP(B126,Auxiliar!$DK$23:$DL$45,2,0)))</f>
        <v/>
      </c>
      <c r="D126" s="24" t="str">
        <f>IF(I126="","",IF(OR('Identificação da EG'!$B$7=0,'Identificação da EG'!$B$7=""),"","Portugal"))</f>
        <v/>
      </c>
      <c r="E126" s="24" t="str">
        <f>IF(I126="","",'Identificação da EG'!$C$7)</f>
        <v/>
      </c>
      <c r="F126" s="24" t="str">
        <f>IF(I126="","",'Identificação da EG'!$E$7)</f>
        <v/>
      </c>
      <c r="G126" s="24" t="str">
        <f t="shared" si="3"/>
        <v/>
      </c>
      <c r="H126" s="24" t="str">
        <f>IF(I126="","",'Identificação da EG'!$D$7)</f>
        <v/>
      </c>
      <c r="I126" s="138" t="str">
        <f>IF(OR(J126="",'Campanhas C&amp;S'!$W$6="",'Campanhas C&amp;S'!$W$6="(Preencha o nome da campanha)"),"",'Campanhas C&amp;S'!$W$6)</f>
        <v/>
      </c>
      <c r="J126" s="138" t="str">
        <v/>
      </c>
      <c r="K126" s="138" t="str">
        <v/>
      </c>
      <c r="L126" s="138" t="str">
        <v/>
      </c>
      <c r="M126" s="138" t="str">
        <v/>
      </c>
      <c r="N126" s="138" t="str">
        <v/>
      </c>
      <c r="O126" s="138" t="str">
        <v/>
      </c>
      <c r="P126" s="138" t="str">
        <f>IF(J126="","","População abrangida")</f>
        <v/>
      </c>
      <c r="Q126" s="138" t="str">
        <f t="shared" si="4"/>
        <v/>
      </c>
      <c r="R126" s="138" t="str" cm="1">
        <f t="array" ref="R126">IF(ISBLANK(INDEX('Campanhas C&amp;S'!$AB$20:$AC$48,INT((ROWS($A$1:A5)-1)/2)+1,MOD(ROWS($A$1:A5)-1,2)+1)),"",INDEX('Campanhas C&amp;S'!$AB$20:$AC$48,INT((ROWS($A$1:A5)-1)/2)+1,MOD(ROWS($A$1:A5)-1,2)+1))</f>
        <v/>
      </c>
      <c r="S126" s="138" t="str">
        <f>IF(OR(J126="",'Campanhas C&amp;S'!$W$15="",'Campanhas C&amp;S'!$W$15="(máximo 300 carateres)"),"",'Campanhas C&amp;S'!$W$15)</f>
        <v/>
      </c>
    </row>
    <row r="127" spans="1:19">
      <c r="A127" s="24" t="str">
        <f>IF(I127="","",IF(OR('Identificação da EG'!$B$7=0,'Identificação da EG'!$B$7=""),"",Capa!$C$10))</f>
        <v/>
      </c>
      <c r="B127" s="24" t="str">
        <f>IF(I127="","",IF(OR('Identificação da EG'!$B$7=0,'Identificação da EG'!$B$7=""),"",'Identificação da EG'!$B$7))</f>
        <v/>
      </c>
      <c r="C127" s="24" t="str">
        <f>IF(I127="","",IF(B127="","",VLOOKUP(B127,Auxiliar!$DK$23:$DL$45,2,0)))</f>
        <v/>
      </c>
      <c r="D127" s="24" t="str">
        <f>IF(I127="","",IF(OR('Identificação da EG'!$B$7=0,'Identificação da EG'!$B$7=""),"","Portugal"))</f>
        <v/>
      </c>
      <c r="E127" s="24" t="str">
        <f>IF(I127="","",'Identificação da EG'!$C$7)</f>
        <v/>
      </c>
      <c r="F127" s="24" t="str">
        <f>IF(I127="","",'Identificação da EG'!$E$7)</f>
        <v/>
      </c>
      <c r="G127" s="24" t="str">
        <f t="shared" si="3"/>
        <v/>
      </c>
      <c r="H127" s="24" t="str">
        <f>IF(I127="","",'Identificação da EG'!$D$7)</f>
        <v/>
      </c>
      <c r="I127" s="138" t="str">
        <f>IF(OR(J127="",'Campanhas C&amp;S'!$W$6="",'Campanhas C&amp;S'!$W$6="(Preencha o nome da campanha)"),"",'Campanhas C&amp;S'!$W$6)</f>
        <v/>
      </c>
      <c r="J127" s="138" t="str">
        <v/>
      </c>
      <c r="K127" s="138" t="str">
        <v/>
      </c>
      <c r="L127" s="138" t="str">
        <v/>
      </c>
      <c r="M127" s="138" t="str">
        <v/>
      </c>
      <c r="N127" s="138" t="str">
        <v/>
      </c>
      <c r="O127" s="138" t="str">
        <v/>
      </c>
      <c r="P127" s="138" t="str">
        <f>IF(J127="","","Materiais distribuidos")</f>
        <v/>
      </c>
      <c r="Q127" s="138" t="str">
        <f t="shared" si="4"/>
        <v/>
      </c>
      <c r="R127" s="138" t="str" cm="1">
        <f t="array" ref="R127">IF(ISBLANK(INDEX('Campanhas C&amp;S'!$AB$20:$AC$48,INT((ROWS($A$1:A6)-1)/2)+1,MOD(ROWS($A$1:A6)-1,2)+1)),"",INDEX('Campanhas C&amp;S'!$AB$20:$AC$48,INT((ROWS($A$1:A6)-1)/2)+1,MOD(ROWS($A$1:A6)-1,2)+1))</f>
        <v/>
      </c>
      <c r="S127" s="138" t="str">
        <f>IF(OR(J127="",'Campanhas C&amp;S'!$W$15="",'Campanhas C&amp;S'!$W$15="(máximo 300 carateres)"),"",'Campanhas C&amp;S'!$W$15)</f>
        <v/>
      </c>
    </row>
    <row r="128" spans="1:19">
      <c r="A128" s="24" t="str">
        <f>IF(I128="","",IF(OR('Identificação da EG'!$B$7=0,'Identificação da EG'!$B$7=""),"",Capa!$C$10))</f>
        <v/>
      </c>
      <c r="B128" s="24" t="str">
        <f>IF(I128="","",IF(OR('Identificação da EG'!$B$7=0,'Identificação da EG'!$B$7=""),"",'Identificação da EG'!$B$7))</f>
        <v/>
      </c>
      <c r="C128" s="24" t="str">
        <f>IF(I128="","",IF(B128="","",VLOOKUP(B128,Auxiliar!$DK$23:$DL$45,2,0)))</f>
        <v/>
      </c>
      <c r="D128" s="24" t="str">
        <f>IF(I128="","",IF(OR('Identificação da EG'!$B$7=0,'Identificação da EG'!$B$7=""),"","Portugal"))</f>
        <v/>
      </c>
      <c r="E128" s="24" t="str">
        <f>IF(I128="","",'Identificação da EG'!$C$7)</f>
        <v/>
      </c>
      <c r="F128" s="24" t="str">
        <f>IF(I128="","",'Identificação da EG'!$E$7)</f>
        <v/>
      </c>
      <c r="G128" s="24" t="str">
        <f t="shared" si="3"/>
        <v/>
      </c>
      <c r="H128" s="24" t="str">
        <f>IF(I128="","",'Identificação da EG'!$D$7)</f>
        <v/>
      </c>
      <c r="I128" s="138" t="str">
        <f>IF(OR(J128="",'Campanhas C&amp;S'!$W$6="",'Campanhas C&amp;S'!$W$6="(Preencha o nome da campanha)"),"",'Campanhas C&amp;S'!$W$6)</f>
        <v/>
      </c>
      <c r="J128" s="138" t="str">
        <v/>
      </c>
      <c r="K128" s="138" t="str">
        <v/>
      </c>
      <c r="L128" s="138" t="str">
        <v/>
      </c>
      <c r="M128" s="138" t="str">
        <v/>
      </c>
      <c r="N128" s="138" t="str">
        <v/>
      </c>
      <c r="O128" s="138" t="str">
        <v/>
      </c>
      <c r="P128" s="138" t="str">
        <f>IF(J128="","","População abrangida")</f>
        <v/>
      </c>
      <c r="Q128" s="138" t="str">
        <f t="shared" si="4"/>
        <v/>
      </c>
      <c r="R128" s="138" t="str" cm="1">
        <f t="array" ref="R128">IF(ISBLANK(INDEX('Campanhas C&amp;S'!$AB$20:$AC$48,INT((ROWS($A$1:A7)-1)/2)+1,MOD(ROWS($A$1:A7)-1,2)+1)),"",INDEX('Campanhas C&amp;S'!$AB$20:$AC$48,INT((ROWS($A$1:A7)-1)/2)+1,MOD(ROWS($A$1:A7)-1,2)+1))</f>
        <v/>
      </c>
      <c r="S128" s="138" t="str">
        <f>IF(OR(J128="",'Campanhas C&amp;S'!$W$15="",'Campanhas C&amp;S'!$W$15="(máximo 300 carateres)"),"",'Campanhas C&amp;S'!$W$15)</f>
        <v/>
      </c>
    </row>
    <row r="129" spans="1:19">
      <c r="A129" s="24" t="str">
        <f>IF(I129="","",IF(OR('Identificação da EG'!$B$7=0,'Identificação da EG'!$B$7=""),"",Capa!$C$10))</f>
        <v/>
      </c>
      <c r="B129" s="24" t="str">
        <f>IF(I129="","",IF(OR('Identificação da EG'!$B$7=0,'Identificação da EG'!$B$7=""),"",'Identificação da EG'!$B$7))</f>
        <v/>
      </c>
      <c r="C129" s="24" t="str">
        <f>IF(I129="","",IF(B129="","",VLOOKUP(B129,Auxiliar!$DK$23:$DL$45,2,0)))</f>
        <v/>
      </c>
      <c r="D129" s="24" t="str">
        <f>IF(I129="","",IF(OR('Identificação da EG'!$B$7=0,'Identificação da EG'!$B$7=""),"","Portugal"))</f>
        <v/>
      </c>
      <c r="E129" s="24" t="str">
        <f>IF(I129="","",'Identificação da EG'!$C$7)</f>
        <v/>
      </c>
      <c r="F129" s="24" t="str">
        <f>IF(I129="","",'Identificação da EG'!$E$7)</f>
        <v/>
      </c>
      <c r="G129" s="24" t="str">
        <f t="shared" si="3"/>
        <v/>
      </c>
      <c r="H129" s="24" t="str">
        <f>IF(I129="","",'Identificação da EG'!$D$7)</f>
        <v/>
      </c>
      <c r="I129" s="138" t="str">
        <f>IF(OR(J129="",'Campanhas C&amp;S'!$W$6="",'Campanhas C&amp;S'!$W$6="(Preencha o nome da campanha)"),"",'Campanhas C&amp;S'!$W$6)</f>
        <v/>
      </c>
      <c r="J129" s="138" t="str">
        <v/>
      </c>
      <c r="K129" s="138" t="str">
        <v/>
      </c>
      <c r="L129" s="138" t="str">
        <v/>
      </c>
      <c r="M129" s="138" t="str">
        <v/>
      </c>
      <c r="N129" s="138" t="str">
        <v/>
      </c>
      <c r="O129" s="138" t="str">
        <v/>
      </c>
      <c r="P129" s="138" t="str">
        <f>IF(J129="","","Materiais distribuidos")</f>
        <v/>
      </c>
      <c r="Q129" s="138" t="str">
        <f t="shared" si="4"/>
        <v/>
      </c>
      <c r="R129" s="138" t="str" cm="1">
        <f t="array" ref="R129">IF(ISBLANK(INDEX('Campanhas C&amp;S'!$AB$20:$AC$48,INT((ROWS($A$1:A8)-1)/2)+1,MOD(ROWS($A$1:A8)-1,2)+1)),"",INDEX('Campanhas C&amp;S'!$AB$20:$AC$48,INT((ROWS($A$1:A8)-1)/2)+1,MOD(ROWS($A$1:A8)-1,2)+1))</f>
        <v/>
      </c>
      <c r="S129" s="138" t="str">
        <f>IF(OR(J129="",'Campanhas C&amp;S'!$W$15="",'Campanhas C&amp;S'!$W$15="(máximo 300 carateres)"),"",'Campanhas C&amp;S'!$W$15)</f>
        <v/>
      </c>
    </row>
    <row r="130" spans="1:19">
      <c r="A130" s="24" t="str">
        <f>IF(I130="","",IF(OR('Identificação da EG'!$B$7=0,'Identificação da EG'!$B$7=""),"",Capa!$C$10))</f>
        <v/>
      </c>
      <c r="B130" s="24" t="str">
        <f>IF(I130="","",IF(OR('Identificação da EG'!$B$7=0,'Identificação da EG'!$B$7=""),"",'Identificação da EG'!$B$7))</f>
        <v/>
      </c>
      <c r="C130" s="24" t="str">
        <f>IF(I130="","",IF(B130="","",VLOOKUP(B130,Auxiliar!$DK$23:$DL$45,2,0)))</f>
        <v/>
      </c>
      <c r="D130" s="24" t="str">
        <f>IF(I130="","",IF(OR('Identificação da EG'!$B$7=0,'Identificação da EG'!$B$7=""),"","Portugal"))</f>
        <v/>
      </c>
      <c r="E130" s="24" t="str">
        <f>IF(I130="","",'Identificação da EG'!$C$7)</f>
        <v/>
      </c>
      <c r="F130" s="24" t="str">
        <f>IF(I130="","",'Identificação da EG'!$E$7)</f>
        <v/>
      </c>
      <c r="G130" s="24" t="str">
        <f t="shared" si="3"/>
        <v/>
      </c>
      <c r="H130" s="24" t="str">
        <f>IF(I130="","",'Identificação da EG'!$D$7)</f>
        <v/>
      </c>
      <c r="I130" s="138" t="str">
        <f>IF(OR(J130="",'Campanhas C&amp;S'!$W$6="",'Campanhas C&amp;S'!$W$6="(Preencha o nome da campanha)"),"",'Campanhas C&amp;S'!$W$6)</f>
        <v/>
      </c>
      <c r="J130" s="138" t="str">
        <v/>
      </c>
      <c r="K130" s="138" t="str">
        <v/>
      </c>
      <c r="L130" s="138" t="str">
        <v/>
      </c>
      <c r="M130" s="138" t="str">
        <v/>
      </c>
      <c r="N130" s="138" t="str">
        <v/>
      </c>
      <c r="O130" s="138" t="str">
        <v/>
      </c>
      <c r="P130" s="138" t="str">
        <f>IF(J130="","","População abrangida")</f>
        <v/>
      </c>
      <c r="Q130" s="138" t="str">
        <f t="shared" si="4"/>
        <v/>
      </c>
      <c r="R130" s="138" t="str" cm="1">
        <f t="array" ref="R130">IF(ISBLANK(INDEX('Campanhas C&amp;S'!$AB$20:$AC$48,INT((ROWS($A$1:A9)-1)/2)+1,MOD(ROWS($A$1:A9)-1,2)+1)),"",INDEX('Campanhas C&amp;S'!$AB$20:$AC$48,INT((ROWS($A$1:A9)-1)/2)+1,MOD(ROWS($A$1:A9)-1,2)+1))</f>
        <v/>
      </c>
      <c r="S130" s="138" t="str">
        <f>IF(OR(J130="",'Campanhas C&amp;S'!$W$15="",'Campanhas C&amp;S'!$W$15="(máximo 300 carateres)"),"",'Campanhas C&amp;S'!$W$15)</f>
        <v/>
      </c>
    </row>
    <row r="131" spans="1:19">
      <c r="A131" s="24" t="str">
        <f>IF(I131="","",IF(OR('Identificação da EG'!$B$7=0,'Identificação da EG'!$B$7=""),"",Capa!$C$10))</f>
        <v/>
      </c>
      <c r="B131" s="24" t="str">
        <f>IF(I131="","",IF(OR('Identificação da EG'!$B$7=0,'Identificação da EG'!$B$7=""),"",'Identificação da EG'!$B$7))</f>
        <v/>
      </c>
      <c r="C131" s="24" t="str">
        <f>IF(I131="","",IF(B131="","",VLOOKUP(B131,Auxiliar!$DK$23:$DL$45,2,0)))</f>
        <v/>
      </c>
      <c r="D131" s="24" t="str">
        <f>IF(I131="","",IF(OR('Identificação da EG'!$B$7=0,'Identificação da EG'!$B$7=""),"","Portugal"))</f>
        <v/>
      </c>
      <c r="E131" s="24" t="str">
        <f>IF(I131="","",'Identificação da EG'!$C$7)</f>
        <v/>
      </c>
      <c r="F131" s="24" t="str">
        <f>IF(I131="","",'Identificação da EG'!$E$7)</f>
        <v/>
      </c>
      <c r="G131" s="24" t="str">
        <f t="shared" ref="G131:G194" si="5">IF(I131="","",B131)</f>
        <v/>
      </c>
      <c r="H131" s="24" t="str">
        <f>IF(I131="","",'Identificação da EG'!$D$7)</f>
        <v/>
      </c>
      <c r="I131" s="138" t="str">
        <f>IF(OR(J131="",'Campanhas C&amp;S'!$W$6="",'Campanhas C&amp;S'!$W$6="(Preencha o nome da campanha)"),"",'Campanhas C&amp;S'!$W$6)</f>
        <v/>
      </c>
      <c r="J131" s="138" t="str">
        <v/>
      </c>
      <c r="K131" s="138" t="str">
        <v/>
      </c>
      <c r="L131" s="138" t="str">
        <v/>
      </c>
      <c r="M131" s="138" t="str">
        <v/>
      </c>
      <c r="N131" s="138" t="str">
        <v/>
      </c>
      <c r="O131" s="138" t="str">
        <v/>
      </c>
      <c r="P131" s="138" t="str">
        <f>IF(J131="","","Materiais distribuidos")</f>
        <v/>
      </c>
      <c r="Q131" s="138" t="str">
        <f t="shared" si="4"/>
        <v/>
      </c>
      <c r="R131" s="138" t="str" cm="1">
        <f t="array" ref="R131">IF(ISBLANK(INDEX('Campanhas C&amp;S'!$AB$20:$AC$48,INT((ROWS($A$1:A10)-1)/2)+1,MOD(ROWS($A$1:A10)-1,2)+1)),"",INDEX('Campanhas C&amp;S'!$AB$20:$AC$48,INT((ROWS($A$1:A10)-1)/2)+1,MOD(ROWS($A$1:A10)-1,2)+1))</f>
        <v/>
      </c>
      <c r="S131" s="138" t="str">
        <f>IF(OR(J131="",'Campanhas C&amp;S'!$W$15="",'Campanhas C&amp;S'!$W$15="(máximo 300 carateres)"),"",'Campanhas C&amp;S'!$W$15)</f>
        <v/>
      </c>
    </row>
    <row r="132" spans="1:19">
      <c r="A132" s="24" t="str">
        <f>IF(I132="","",IF(OR('Identificação da EG'!$B$7=0,'Identificação da EG'!$B$7=""),"",Capa!$C$10))</f>
        <v/>
      </c>
      <c r="B132" s="24" t="str">
        <f>IF(I132="","",IF(OR('Identificação da EG'!$B$7=0,'Identificação da EG'!$B$7=""),"",'Identificação da EG'!$B$7))</f>
        <v/>
      </c>
      <c r="C132" s="24" t="str">
        <f>IF(I132="","",IF(B132="","",VLOOKUP(B132,Auxiliar!$DK$23:$DL$45,2,0)))</f>
        <v/>
      </c>
      <c r="D132" s="24" t="str">
        <f>IF(I132="","",IF(OR('Identificação da EG'!$B$7=0,'Identificação da EG'!$B$7=""),"","Portugal"))</f>
        <v/>
      </c>
      <c r="E132" s="24" t="str">
        <f>IF(I132="","",'Identificação da EG'!$C$7)</f>
        <v/>
      </c>
      <c r="F132" s="24" t="str">
        <f>IF(I132="","",'Identificação da EG'!$E$7)</f>
        <v/>
      </c>
      <c r="G132" s="24" t="str">
        <f t="shared" si="5"/>
        <v/>
      </c>
      <c r="H132" s="24" t="str">
        <f>IF(I132="","",'Identificação da EG'!$D$7)</f>
        <v/>
      </c>
      <c r="I132" s="138" t="str">
        <f>IF(OR(J132="",'Campanhas C&amp;S'!$W$6="",'Campanhas C&amp;S'!$W$6="(Preencha o nome da campanha)"),"",'Campanhas C&amp;S'!$W$6)</f>
        <v/>
      </c>
      <c r="J132" s="138" t="str">
        <v/>
      </c>
      <c r="K132" s="138" t="str">
        <v/>
      </c>
      <c r="L132" s="138" t="str">
        <v/>
      </c>
      <c r="M132" s="138" t="str">
        <v/>
      </c>
      <c r="N132" s="138" t="str">
        <v/>
      </c>
      <c r="O132" s="138" t="str">
        <v/>
      </c>
      <c r="P132" s="138" t="str">
        <f>IF(J132="","","População abrangida")</f>
        <v/>
      </c>
      <c r="Q132" s="138" t="str">
        <f t="shared" si="4"/>
        <v/>
      </c>
      <c r="R132" s="138" t="str" cm="1">
        <f t="array" ref="R132">IF(ISBLANK(INDEX('Campanhas C&amp;S'!$AB$20:$AC$48,INT((ROWS($A$1:A11)-1)/2)+1,MOD(ROWS($A$1:A11)-1,2)+1)),"",INDEX('Campanhas C&amp;S'!$AB$20:$AC$48,INT((ROWS($A$1:A11)-1)/2)+1,MOD(ROWS($A$1:A11)-1,2)+1))</f>
        <v/>
      </c>
      <c r="S132" s="138" t="str">
        <f>IF(OR(J132="",'Campanhas C&amp;S'!$W$15="",'Campanhas C&amp;S'!$W$15="(máximo 300 carateres)"),"",'Campanhas C&amp;S'!$W$15)</f>
        <v/>
      </c>
    </row>
    <row r="133" spans="1:19">
      <c r="A133" s="24" t="str">
        <f>IF(I133="","",IF(OR('Identificação da EG'!$B$7=0,'Identificação da EG'!$B$7=""),"",Capa!$C$10))</f>
        <v/>
      </c>
      <c r="B133" s="24" t="str">
        <f>IF(I133="","",IF(OR('Identificação da EG'!$B$7=0,'Identificação da EG'!$B$7=""),"",'Identificação da EG'!$B$7))</f>
        <v/>
      </c>
      <c r="C133" s="24" t="str">
        <f>IF(I133="","",IF(B133="","",VLOOKUP(B133,Auxiliar!$DK$23:$DL$45,2,0)))</f>
        <v/>
      </c>
      <c r="D133" s="24" t="str">
        <f>IF(I133="","",IF(OR('Identificação da EG'!$B$7=0,'Identificação da EG'!$B$7=""),"","Portugal"))</f>
        <v/>
      </c>
      <c r="E133" s="24" t="str">
        <f>IF(I133="","",'Identificação da EG'!$C$7)</f>
        <v/>
      </c>
      <c r="F133" s="24" t="str">
        <f>IF(I133="","",'Identificação da EG'!$E$7)</f>
        <v/>
      </c>
      <c r="G133" s="24" t="str">
        <f t="shared" si="5"/>
        <v/>
      </c>
      <c r="H133" s="24" t="str">
        <f>IF(I133="","",'Identificação da EG'!$D$7)</f>
        <v/>
      </c>
      <c r="I133" s="138" t="str">
        <f>IF(OR(J133="",'Campanhas C&amp;S'!$W$6="",'Campanhas C&amp;S'!$W$6="(Preencha o nome da campanha)"),"",'Campanhas C&amp;S'!$W$6)</f>
        <v/>
      </c>
      <c r="J133" s="138" t="str">
        <v/>
      </c>
      <c r="K133" s="138" t="str">
        <v/>
      </c>
      <c r="L133" s="138" t="str">
        <v/>
      </c>
      <c r="M133" s="138" t="str">
        <v/>
      </c>
      <c r="N133" s="138" t="str">
        <v/>
      </c>
      <c r="O133" s="138" t="str">
        <v/>
      </c>
      <c r="P133" s="138" t="str">
        <f>IF(J133="","","Materiais distribuidos")</f>
        <v/>
      </c>
      <c r="Q133" s="138" t="str">
        <f t="shared" si="4"/>
        <v/>
      </c>
      <c r="R133" s="138" t="str" cm="1">
        <f t="array" ref="R133">IF(ISBLANK(INDEX('Campanhas C&amp;S'!$AB$20:$AC$48,INT((ROWS($A$1:A12)-1)/2)+1,MOD(ROWS($A$1:A12)-1,2)+1)),"",INDEX('Campanhas C&amp;S'!$AB$20:$AC$48,INT((ROWS($A$1:A12)-1)/2)+1,MOD(ROWS($A$1:A12)-1,2)+1))</f>
        <v/>
      </c>
      <c r="S133" s="138" t="str">
        <f>IF(OR(J133="",'Campanhas C&amp;S'!$W$15="",'Campanhas C&amp;S'!$W$15="(máximo 300 carateres)"),"",'Campanhas C&amp;S'!$W$15)</f>
        <v/>
      </c>
    </row>
    <row r="134" spans="1:19">
      <c r="A134" s="24" t="str">
        <f>IF(I134="","",IF(OR('Identificação da EG'!$B$7=0,'Identificação da EG'!$B$7=""),"",Capa!$C$10))</f>
        <v/>
      </c>
      <c r="B134" s="24" t="str">
        <f>IF(I134="","",IF(OR('Identificação da EG'!$B$7=0,'Identificação da EG'!$B$7=""),"",'Identificação da EG'!$B$7))</f>
        <v/>
      </c>
      <c r="C134" s="24" t="str">
        <f>IF(I134="","",IF(B134="","",VLOOKUP(B134,Auxiliar!$DK$23:$DL$45,2,0)))</f>
        <v/>
      </c>
      <c r="D134" s="24" t="str">
        <f>IF(I134="","",IF(OR('Identificação da EG'!$B$7=0,'Identificação da EG'!$B$7=""),"","Portugal"))</f>
        <v/>
      </c>
      <c r="E134" s="24" t="str">
        <f>IF(I134="","",'Identificação da EG'!$C$7)</f>
        <v/>
      </c>
      <c r="F134" s="24" t="str">
        <f>IF(I134="","",'Identificação da EG'!$E$7)</f>
        <v/>
      </c>
      <c r="G134" s="24" t="str">
        <f t="shared" si="5"/>
        <v/>
      </c>
      <c r="H134" s="24" t="str">
        <f>IF(I134="","",'Identificação da EG'!$D$7)</f>
        <v/>
      </c>
      <c r="I134" s="138" t="str">
        <f>IF(OR(J134="",'Campanhas C&amp;S'!$W$6="",'Campanhas C&amp;S'!$W$6="(Preencha o nome da campanha)"),"",'Campanhas C&amp;S'!$W$6)</f>
        <v/>
      </c>
      <c r="J134" s="138" t="str">
        <v/>
      </c>
      <c r="K134" s="138" t="str">
        <v/>
      </c>
      <c r="L134" s="138" t="str">
        <v/>
      </c>
      <c r="M134" s="138" t="str">
        <v/>
      </c>
      <c r="N134" s="138" t="str">
        <v/>
      </c>
      <c r="O134" s="138" t="str">
        <v/>
      </c>
      <c r="P134" s="138" t="str">
        <f>IF(J134="","","População abrangida")</f>
        <v/>
      </c>
      <c r="Q134" s="138" t="str">
        <f t="shared" si="4"/>
        <v/>
      </c>
      <c r="R134" s="138" t="str" cm="1">
        <f t="array" ref="R134">IF(ISBLANK(INDEX('Campanhas C&amp;S'!$AB$20:$AC$48,INT((ROWS($A$1:A13)-1)/2)+1,MOD(ROWS($A$1:A13)-1,2)+1)),"",INDEX('Campanhas C&amp;S'!$AB$20:$AC$48,INT((ROWS($A$1:A13)-1)/2)+1,MOD(ROWS($A$1:A13)-1,2)+1))</f>
        <v/>
      </c>
      <c r="S134" s="138" t="str">
        <f>IF(OR(J134="",'Campanhas C&amp;S'!$W$15="",'Campanhas C&amp;S'!$W$15="(máximo 300 carateres)"),"",'Campanhas C&amp;S'!$W$15)</f>
        <v/>
      </c>
    </row>
    <row r="135" spans="1:19">
      <c r="A135" s="24" t="str">
        <f>IF(I135="","",IF(OR('Identificação da EG'!$B$7=0,'Identificação da EG'!$B$7=""),"",Capa!$C$10))</f>
        <v/>
      </c>
      <c r="B135" s="24" t="str">
        <f>IF(I135="","",IF(OR('Identificação da EG'!$B$7=0,'Identificação da EG'!$B$7=""),"",'Identificação da EG'!$B$7))</f>
        <v/>
      </c>
      <c r="C135" s="24" t="str">
        <f>IF(I135="","",IF(B135="","",VLOOKUP(B135,Auxiliar!$DK$23:$DL$45,2,0)))</f>
        <v/>
      </c>
      <c r="D135" s="24" t="str">
        <f>IF(I135="","",IF(OR('Identificação da EG'!$B$7=0,'Identificação da EG'!$B$7=""),"","Portugal"))</f>
        <v/>
      </c>
      <c r="E135" s="24" t="str">
        <f>IF(I135="","",'Identificação da EG'!$C$7)</f>
        <v/>
      </c>
      <c r="F135" s="24" t="str">
        <f>IF(I135="","",'Identificação da EG'!$E$7)</f>
        <v/>
      </c>
      <c r="G135" s="24" t="str">
        <f t="shared" si="5"/>
        <v/>
      </c>
      <c r="H135" s="24" t="str">
        <f>IF(I135="","",'Identificação da EG'!$D$7)</f>
        <v/>
      </c>
      <c r="I135" s="138" t="str">
        <f>IF(OR(J135="",'Campanhas C&amp;S'!$W$6="",'Campanhas C&amp;S'!$W$6="(Preencha o nome da campanha)"),"",'Campanhas C&amp;S'!$W$6)</f>
        <v/>
      </c>
      <c r="J135" s="138" t="str">
        <v/>
      </c>
      <c r="K135" s="138" t="str">
        <v/>
      </c>
      <c r="L135" s="138" t="str">
        <v/>
      </c>
      <c r="M135" s="138" t="str">
        <v/>
      </c>
      <c r="N135" s="138" t="str">
        <v/>
      </c>
      <c r="O135" s="138" t="str">
        <v/>
      </c>
      <c r="P135" s="138" t="str">
        <f>IF(J135="","","Materiais distribuidos")</f>
        <v/>
      </c>
      <c r="Q135" s="138" t="str">
        <f t="shared" si="4"/>
        <v/>
      </c>
      <c r="R135" s="138" t="str" cm="1">
        <f t="array" ref="R135">IF(ISBLANK(INDEX('Campanhas C&amp;S'!$AB$20:$AC$48,INT((ROWS($A$1:A14)-1)/2)+1,MOD(ROWS($A$1:A14)-1,2)+1)),"",INDEX('Campanhas C&amp;S'!$AB$20:$AC$48,INT((ROWS($A$1:A14)-1)/2)+1,MOD(ROWS($A$1:A14)-1,2)+1))</f>
        <v/>
      </c>
      <c r="S135" s="138" t="str">
        <f>IF(OR(J135="",'Campanhas C&amp;S'!$W$15="",'Campanhas C&amp;S'!$W$15="(máximo 300 carateres)"),"",'Campanhas C&amp;S'!$W$15)</f>
        <v/>
      </c>
    </row>
    <row r="136" spans="1:19">
      <c r="A136" s="24" t="str">
        <f>IF(I136="","",IF(OR('Identificação da EG'!$B$7=0,'Identificação da EG'!$B$7=""),"",Capa!$C$10))</f>
        <v/>
      </c>
      <c r="B136" s="24" t="str">
        <f>IF(I136="","",IF(OR('Identificação da EG'!$B$7=0,'Identificação da EG'!$B$7=""),"",'Identificação da EG'!$B$7))</f>
        <v/>
      </c>
      <c r="C136" s="24" t="str">
        <f>IF(I136="","",IF(B136="","",VLOOKUP(B136,Auxiliar!$DK$23:$DL$45,2,0)))</f>
        <v/>
      </c>
      <c r="D136" s="24" t="str">
        <f>IF(I136="","",IF(OR('Identificação da EG'!$B$7=0,'Identificação da EG'!$B$7=""),"","Portugal"))</f>
        <v/>
      </c>
      <c r="E136" s="24" t="str">
        <f>IF(I136="","",'Identificação da EG'!$C$7)</f>
        <v/>
      </c>
      <c r="F136" s="24" t="str">
        <f>IF(I136="","",'Identificação da EG'!$E$7)</f>
        <v/>
      </c>
      <c r="G136" s="24" t="str">
        <f t="shared" si="5"/>
        <v/>
      </c>
      <c r="H136" s="24" t="str">
        <f>IF(I136="","",'Identificação da EG'!$D$7)</f>
        <v/>
      </c>
      <c r="I136" s="138" t="str">
        <f>IF(OR(J136="",'Campanhas C&amp;S'!$W$6="",'Campanhas C&amp;S'!$W$6="(Preencha o nome da campanha)"),"",'Campanhas C&amp;S'!$W$6)</f>
        <v/>
      </c>
      <c r="J136" s="138" t="str">
        <v/>
      </c>
      <c r="K136" s="138" t="str">
        <v/>
      </c>
      <c r="L136" s="138" t="str">
        <v/>
      </c>
      <c r="M136" s="138" t="str">
        <v/>
      </c>
      <c r="N136" s="138" t="str">
        <v/>
      </c>
      <c r="O136" s="138" t="str">
        <v/>
      </c>
      <c r="P136" s="138" t="str">
        <f>IF(J136="","","População abrangida")</f>
        <v/>
      </c>
      <c r="Q136" s="138" t="str">
        <f t="shared" si="4"/>
        <v/>
      </c>
      <c r="R136" s="138" t="str" cm="1">
        <f t="array" ref="R136">IF(ISBLANK(INDEX('Campanhas C&amp;S'!$AB$20:$AC$48,INT((ROWS($A$1:A15)-1)/2)+1,MOD(ROWS($A$1:A15)-1,2)+1)),"",INDEX('Campanhas C&amp;S'!$AB$20:$AC$48,INT((ROWS($A$1:A15)-1)/2)+1,MOD(ROWS($A$1:A15)-1,2)+1))</f>
        <v/>
      </c>
      <c r="S136" s="138" t="str">
        <f>IF(OR(J136="",'Campanhas C&amp;S'!$W$15="",'Campanhas C&amp;S'!$W$15="(máximo 300 carateres)"),"",'Campanhas C&amp;S'!$W$15)</f>
        <v/>
      </c>
    </row>
    <row r="137" spans="1:19">
      <c r="A137" s="24" t="str">
        <f>IF(I137="","",IF(OR('Identificação da EG'!$B$7=0,'Identificação da EG'!$B$7=""),"",Capa!$C$10))</f>
        <v/>
      </c>
      <c r="B137" s="24" t="str">
        <f>IF(I137="","",IF(OR('Identificação da EG'!$B$7=0,'Identificação da EG'!$B$7=""),"",'Identificação da EG'!$B$7))</f>
        <v/>
      </c>
      <c r="C137" s="24" t="str">
        <f>IF(I137="","",IF(B137="","",VLOOKUP(B137,Auxiliar!$DK$23:$DL$45,2,0)))</f>
        <v/>
      </c>
      <c r="D137" s="24" t="str">
        <f>IF(I137="","",IF(OR('Identificação da EG'!$B$7=0,'Identificação da EG'!$B$7=""),"","Portugal"))</f>
        <v/>
      </c>
      <c r="E137" s="24" t="str">
        <f>IF(I137="","",'Identificação da EG'!$C$7)</f>
        <v/>
      </c>
      <c r="F137" s="24" t="str">
        <f>IF(I137="","",'Identificação da EG'!$E$7)</f>
        <v/>
      </c>
      <c r="G137" s="24" t="str">
        <f t="shared" si="5"/>
        <v/>
      </c>
      <c r="H137" s="24" t="str">
        <f>IF(I137="","",'Identificação da EG'!$D$7)</f>
        <v/>
      </c>
      <c r="I137" s="138" t="str">
        <f>IF(OR(J137="",'Campanhas C&amp;S'!$W$6="",'Campanhas C&amp;S'!$W$6="(Preencha o nome da campanha)"),"",'Campanhas C&amp;S'!$W$6)</f>
        <v/>
      </c>
      <c r="J137" s="138" t="str">
        <v/>
      </c>
      <c r="K137" s="138" t="str">
        <v/>
      </c>
      <c r="L137" s="138" t="str">
        <v/>
      </c>
      <c r="M137" s="138" t="str">
        <v/>
      </c>
      <c r="N137" s="138" t="str">
        <v/>
      </c>
      <c r="O137" s="138" t="str">
        <v/>
      </c>
      <c r="P137" s="138" t="str">
        <f>IF(J137="","","Materiais distribuidos")</f>
        <v/>
      </c>
      <c r="Q137" s="138" t="str">
        <f t="shared" si="4"/>
        <v/>
      </c>
      <c r="R137" s="138" t="str" cm="1">
        <f t="array" ref="R137">IF(ISBLANK(INDEX('Campanhas C&amp;S'!$AB$20:$AC$48,INT((ROWS($A$1:A16)-1)/2)+1,MOD(ROWS($A$1:A16)-1,2)+1)),"",INDEX('Campanhas C&amp;S'!$AB$20:$AC$48,INT((ROWS($A$1:A16)-1)/2)+1,MOD(ROWS($A$1:A16)-1,2)+1))</f>
        <v/>
      </c>
      <c r="S137" s="138" t="str">
        <f>IF(OR(J137="",'Campanhas C&amp;S'!$W$15="",'Campanhas C&amp;S'!$W$15="(máximo 300 carateres)"),"",'Campanhas C&amp;S'!$W$15)</f>
        <v/>
      </c>
    </row>
    <row r="138" spans="1:19">
      <c r="A138" s="24" t="str">
        <f>IF(I138="","",IF(OR('Identificação da EG'!$B$7=0,'Identificação da EG'!$B$7=""),"",Capa!$C$10))</f>
        <v/>
      </c>
      <c r="B138" s="24" t="str">
        <f>IF(I138="","",IF(OR('Identificação da EG'!$B$7=0,'Identificação da EG'!$B$7=""),"",'Identificação da EG'!$B$7))</f>
        <v/>
      </c>
      <c r="C138" s="24" t="str">
        <f>IF(I138="","",IF(B138="","",VLOOKUP(B138,Auxiliar!$DK$23:$DL$45,2,0)))</f>
        <v/>
      </c>
      <c r="D138" s="24" t="str">
        <f>IF(I138="","",IF(OR('Identificação da EG'!$B$7=0,'Identificação da EG'!$B$7=""),"","Portugal"))</f>
        <v/>
      </c>
      <c r="E138" s="24" t="str">
        <f>IF(I138="","",'Identificação da EG'!$C$7)</f>
        <v/>
      </c>
      <c r="F138" s="24" t="str">
        <f>IF(I138="","",'Identificação da EG'!$E$7)</f>
        <v/>
      </c>
      <c r="G138" s="24" t="str">
        <f t="shared" si="5"/>
        <v/>
      </c>
      <c r="H138" s="24" t="str">
        <f>IF(I138="","",'Identificação da EG'!$D$7)</f>
        <v/>
      </c>
      <c r="I138" s="138" t="str">
        <f>IF(OR(J138="",'Campanhas C&amp;S'!$W$6="",'Campanhas C&amp;S'!$W$6="(Preencha o nome da campanha)"),"",'Campanhas C&amp;S'!$W$6)</f>
        <v/>
      </c>
      <c r="J138" s="138" t="str">
        <v/>
      </c>
      <c r="K138" s="138" t="str">
        <v/>
      </c>
      <c r="L138" s="138" t="str">
        <v/>
      </c>
      <c r="M138" s="138" t="str">
        <v/>
      </c>
      <c r="N138" s="138" t="str">
        <v/>
      </c>
      <c r="O138" s="138" t="str">
        <v/>
      </c>
      <c r="P138" s="138" t="str">
        <f>IF(J138="","","População abrangida")</f>
        <v/>
      </c>
      <c r="Q138" s="138" t="str">
        <f t="shared" si="4"/>
        <v/>
      </c>
      <c r="R138" s="138" t="str" cm="1">
        <f t="array" ref="R138">IF(ISBLANK(INDEX('Campanhas C&amp;S'!$AB$20:$AC$48,INT((ROWS($A$1:A17)-1)/2)+1,MOD(ROWS($A$1:A17)-1,2)+1)),"",INDEX('Campanhas C&amp;S'!$AB$20:$AC$48,INT((ROWS($A$1:A17)-1)/2)+1,MOD(ROWS($A$1:A17)-1,2)+1))</f>
        <v/>
      </c>
      <c r="S138" s="138" t="str">
        <f>IF(OR(J138="",'Campanhas C&amp;S'!$W$15="",'Campanhas C&amp;S'!$W$15="(máximo 300 carateres)"),"",'Campanhas C&amp;S'!$W$15)</f>
        <v/>
      </c>
    </row>
    <row r="139" spans="1:19">
      <c r="A139" s="24" t="str">
        <f>IF(I139="","",IF(OR('Identificação da EG'!$B$7=0,'Identificação da EG'!$B$7=""),"",Capa!$C$10))</f>
        <v/>
      </c>
      <c r="B139" s="24" t="str">
        <f>IF(I139="","",IF(OR('Identificação da EG'!$B$7=0,'Identificação da EG'!$B$7=""),"",'Identificação da EG'!$B$7))</f>
        <v/>
      </c>
      <c r="C139" s="24" t="str">
        <f>IF(I139="","",IF(B139="","",VLOOKUP(B139,Auxiliar!$DK$23:$DL$45,2,0)))</f>
        <v/>
      </c>
      <c r="D139" s="24" t="str">
        <f>IF(I139="","",IF(OR('Identificação da EG'!$B$7=0,'Identificação da EG'!$B$7=""),"","Portugal"))</f>
        <v/>
      </c>
      <c r="E139" s="24" t="str">
        <f>IF(I139="","",'Identificação da EG'!$C$7)</f>
        <v/>
      </c>
      <c r="F139" s="24" t="str">
        <f>IF(I139="","",'Identificação da EG'!$E$7)</f>
        <v/>
      </c>
      <c r="G139" s="24" t="str">
        <f t="shared" si="5"/>
        <v/>
      </c>
      <c r="H139" s="24" t="str">
        <f>IF(I139="","",'Identificação da EG'!$D$7)</f>
        <v/>
      </c>
      <c r="I139" s="138" t="str">
        <f>IF(OR(J139="",'Campanhas C&amp;S'!$W$6="",'Campanhas C&amp;S'!$W$6="(Preencha o nome da campanha)"),"",'Campanhas C&amp;S'!$W$6)</f>
        <v/>
      </c>
      <c r="J139" s="138" t="str">
        <v/>
      </c>
      <c r="K139" s="138" t="str">
        <v/>
      </c>
      <c r="L139" s="138" t="str">
        <v/>
      </c>
      <c r="M139" s="138" t="str">
        <v/>
      </c>
      <c r="N139" s="138" t="str">
        <v/>
      </c>
      <c r="O139" s="138" t="str">
        <v/>
      </c>
      <c r="P139" s="138" t="str">
        <f>IF(J139="","","Materiais distribuidos")</f>
        <v/>
      </c>
      <c r="Q139" s="138" t="str">
        <f t="shared" si="4"/>
        <v/>
      </c>
      <c r="R139" s="138" t="str" cm="1">
        <f t="array" ref="R139">IF(ISBLANK(INDEX('Campanhas C&amp;S'!$AB$20:$AC$48,INT((ROWS($A$1:A18)-1)/2)+1,MOD(ROWS($A$1:A18)-1,2)+1)),"",INDEX('Campanhas C&amp;S'!$AB$20:$AC$48,INT((ROWS($A$1:A18)-1)/2)+1,MOD(ROWS($A$1:A18)-1,2)+1))</f>
        <v/>
      </c>
      <c r="S139" s="138" t="str">
        <f>IF(OR(J139="",'Campanhas C&amp;S'!$W$15="",'Campanhas C&amp;S'!$W$15="(máximo 300 carateres)"),"",'Campanhas C&amp;S'!$W$15)</f>
        <v/>
      </c>
    </row>
    <row r="140" spans="1:19">
      <c r="A140" s="24" t="str">
        <f>IF(I140="","",IF(OR('Identificação da EG'!$B$7=0,'Identificação da EG'!$B$7=""),"",Capa!$C$10))</f>
        <v/>
      </c>
      <c r="B140" s="24" t="str">
        <f>IF(I140="","",IF(OR('Identificação da EG'!$B$7=0,'Identificação da EG'!$B$7=""),"",'Identificação da EG'!$B$7))</f>
        <v/>
      </c>
      <c r="C140" s="24" t="str">
        <f>IF(I140="","",IF(B140="","",VLOOKUP(B140,Auxiliar!$DK$23:$DL$45,2,0)))</f>
        <v/>
      </c>
      <c r="D140" s="24" t="str">
        <f>IF(I140="","",IF(OR('Identificação da EG'!$B$7=0,'Identificação da EG'!$B$7=""),"","Portugal"))</f>
        <v/>
      </c>
      <c r="E140" s="24" t="str">
        <f>IF(I140="","",'Identificação da EG'!$C$7)</f>
        <v/>
      </c>
      <c r="F140" s="24" t="str">
        <f>IF(I140="","",'Identificação da EG'!$E$7)</f>
        <v/>
      </c>
      <c r="G140" s="24" t="str">
        <f t="shared" si="5"/>
        <v/>
      </c>
      <c r="H140" s="24" t="str">
        <f>IF(I140="","",'Identificação da EG'!$D$7)</f>
        <v/>
      </c>
      <c r="I140" s="138" t="str">
        <f>IF(OR(J140="",'Campanhas C&amp;S'!$W$6="",'Campanhas C&amp;S'!$W$6="(Preencha o nome da campanha)"),"",'Campanhas C&amp;S'!$W$6)</f>
        <v/>
      </c>
      <c r="J140" s="138" t="str">
        <v/>
      </c>
      <c r="K140" s="138" t="str">
        <v/>
      </c>
      <c r="L140" s="138" t="str">
        <v/>
      </c>
      <c r="M140" s="138" t="str">
        <v/>
      </c>
      <c r="N140" s="138" t="str">
        <v/>
      </c>
      <c r="O140" s="138" t="str">
        <v/>
      </c>
      <c r="P140" s="138" t="str">
        <f>IF(J140="","","População abrangida")</f>
        <v/>
      </c>
      <c r="Q140" s="138" t="str">
        <f t="shared" si="4"/>
        <v/>
      </c>
      <c r="R140" s="138" t="str" cm="1">
        <f t="array" ref="R140">IF(ISBLANK(INDEX('Campanhas C&amp;S'!$AB$20:$AC$48,INT((ROWS($A$1:A19)-1)/2)+1,MOD(ROWS($A$1:A19)-1,2)+1)),"",INDEX('Campanhas C&amp;S'!$AB$20:$AC$48,INT((ROWS($A$1:A19)-1)/2)+1,MOD(ROWS($A$1:A19)-1,2)+1))</f>
        <v/>
      </c>
      <c r="S140" s="138" t="str">
        <f>IF(OR(J140="",'Campanhas C&amp;S'!$W$15="",'Campanhas C&amp;S'!$W$15="(máximo 300 carateres)"),"",'Campanhas C&amp;S'!$W$15)</f>
        <v/>
      </c>
    </row>
    <row r="141" spans="1:19">
      <c r="A141" s="24" t="str">
        <f>IF(I141="","",IF(OR('Identificação da EG'!$B$7=0,'Identificação da EG'!$B$7=""),"",Capa!$C$10))</f>
        <v/>
      </c>
      <c r="B141" s="24" t="str">
        <f>IF(I141="","",IF(OR('Identificação da EG'!$B$7=0,'Identificação da EG'!$B$7=""),"",'Identificação da EG'!$B$7))</f>
        <v/>
      </c>
      <c r="C141" s="24" t="str">
        <f>IF(I141="","",IF(B141="","",VLOOKUP(B141,Auxiliar!$DK$23:$DL$45,2,0)))</f>
        <v/>
      </c>
      <c r="D141" s="24" t="str">
        <f>IF(I141="","",IF(OR('Identificação da EG'!$B$7=0,'Identificação da EG'!$B$7=""),"","Portugal"))</f>
        <v/>
      </c>
      <c r="E141" s="24" t="str">
        <f>IF(I141="","",'Identificação da EG'!$C$7)</f>
        <v/>
      </c>
      <c r="F141" s="24" t="str">
        <f>IF(I141="","",'Identificação da EG'!$E$7)</f>
        <v/>
      </c>
      <c r="G141" s="24" t="str">
        <f t="shared" si="5"/>
        <v/>
      </c>
      <c r="H141" s="24" t="str">
        <f>IF(I141="","",'Identificação da EG'!$D$7)</f>
        <v/>
      </c>
      <c r="I141" s="138" t="str">
        <f>IF(OR(J141="",'Campanhas C&amp;S'!$W$6="",'Campanhas C&amp;S'!$W$6="(Preencha o nome da campanha)"),"",'Campanhas C&amp;S'!$W$6)</f>
        <v/>
      </c>
      <c r="J141" s="138" t="str">
        <v/>
      </c>
      <c r="K141" s="138" t="str">
        <v/>
      </c>
      <c r="L141" s="138" t="str">
        <v/>
      </c>
      <c r="M141" s="138" t="str">
        <v/>
      </c>
      <c r="N141" s="138" t="str">
        <v/>
      </c>
      <c r="O141" s="138" t="str">
        <v/>
      </c>
      <c r="P141" s="138" t="str">
        <f>IF(J141="","","Materiais distribuidos")</f>
        <v/>
      </c>
      <c r="Q141" s="138" t="str">
        <f t="shared" si="4"/>
        <v/>
      </c>
      <c r="R141" s="138" t="str" cm="1">
        <f t="array" ref="R141">IF(ISBLANK(INDEX('Campanhas C&amp;S'!$AB$20:$AC$48,INT((ROWS($A$1:A20)-1)/2)+1,MOD(ROWS($A$1:A20)-1,2)+1)),"",INDEX('Campanhas C&amp;S'!$AB$20:$AC$48,INT((ROWS($A$1:A20)-1)/2)+1,MOD(ROWS($A$1:A20)-1,2)+1))</f>
        <v/>
      </c>
      <c r="S141" s="138" t="str">
        <f>IF(OR(J141="",'Campanhas C&amp;S'!$W$15="",'Campanhas C&amp;S'!$W$15="(máximo 300 carateres)"),"",'Campanhas C&amp;S'!$W$15)</f>
        <v/>
      </c>
    </row>
    <row r="142" spans="1:19">
      <c r="A142" s="24" t="str">
        <f>IF(I142="","",IF(OR('Identificação da EG'!$B$7=0,'Identificação da EG'!$B$7=""),"",Capa!$C$10))</f>
        <v/>
      </c>
      <c r="B142" s="24" t="str">
        <f>IF(I142="","",IF(OR('Identificação da EG'!$B$7=0,'Identificação da EG'!$B$7=""),"",'Identificação da EG'!$B$7))</f>
        <v/>
      </c>
      <c r="C142" s="24" t="str">
        <f>IF(I142="","",IF(B142="","",VLOOKUP(B142,Auxiliar!$DK$23:$DL$45,2,0)))</f>
        <v/>
      </c>
      <c r="D142" s="24" t="str">
        <f>IF(I142="","",IF(OR('Identificação da EG'!$B$7=0,'Identificação da EG'!$B$7=""),"","Portugal"))</f>
        <v/>
      </c>
      <c r="E142" s="24" t="str">
        <f>IF(I142="","",'Identificação da EG'!$C$7)</f>
        <v/>
      </c>
      <c r="F142" s="24" t="str">
        <f>IF(I142="","",'Identificação da EG'!$E$7)</f>
        <v/>
      </c>
      <c r="G142" s="24" t="str">
        <f t="shared" si="5"/>
        <v/>
      </c>
      <c r="H142" s="24" t="str">
        <f>IF(I142="","",'Identificação da EG'!$D$7)</f>
        <v/>
      </c>
      <c r="I142" s="138" t="str">
        <f>IF(OR(J142="",'Campanhas C&amp;S'!$W$6="",'Campanhas C&amp;S'!$W$6="(Preencha o nome da campanha)"),"",'Campanhas C&amp;S'!$W$6)</f>
        <v/>
      </c>
      <c r="J142" s="138" t="str">
        <v/>
      </c>
      <c r="K142" s="138" t="str">
        <v/>
      </c>
      <c r="L142" s="138" t="str">
        <v/>
      </c>
      <c r="M142" s="138" t="str">
        <v/>
      </c>
      <c r="N142" s="138" t="str">
        <v/>
      </c>
      <c r="O142" s="138" t="str">
        <v/>
      </c>
      <c r="P142" s="138" t="str">
        <f>IF(J142="","","População abrangida")</f>
        <v/>
      </c>
      <c r="Q142" s="138" t="str">
        <f t="shared" si="4"/>
        <v/>
      </c>
      <c r="R142" s="138" t="str" cm="1">
        <f t="array" ref="R142">IF(ISBLANK(INDEX('Campanhas C&amp;S'!$AB$20:$AC$48,INT((ROWS($A$1:A21)-1)/2)+1,MOD(ROWS($A$1:A21)-1,2)+1)),"",INDEX('Campanhas C&amp;S'!$AB$20:$AC$48,INT((ROWS($A$1:A21)-1)/2)+1,MOD(ROWS($A$1:A21)-1,2)+1))</f>
        <v/>
      </c>
      <c r="S142" s="138" t="str">
        <f>IF(OR(J142="",'Campanhas C&amp;S'!$W$15="",'Campanhas C&amp;S'!$W$15="(máximo 300 carateres)"),"",'Campanhas C&amp;S'!$W$15)</f>
        <v/>
      </c>
    </row>
    <row r="143" spans="1:19">
      <c r="A143" s="24" t="str">
        <f>IF(I143="","",IF(OR('Identificação da EG'!$B$7=0,'Identificação da EG'!$B$7=""),"",Capa!$C$10))</f>
        <v/>
      </c>
      <c r="B143" s="24" t="str">
        <f>IF(I143="","",IF(OR('Identificação da EG'!$B$7=0,'Identificação da EG'!$B$7=""),"",'Identificação da EG'!$B$7))</f>
        <v/>
      </c>
      <c r="C143" s="24" t="str">
        <f>IF(I143="","",IF(B143="","",VLOOKUP(B143,Auxiliar!$DK$23:$DL$45,2,0)))</f>
        <v/>
      </c>
      <c r="D143" s="24" t="str">
        <f>IF(I143="","",IF(OR('Identificação da EG'!$B$7=0,'Identificação da EG'!$B$7=""),"","Portugal"))</f>
        <v/>
      </c>
      <c r="E143" s="24" t="str">
        <f>IF(I143="","",'Identificação da EG'!$C$7)</f>
        <v/>
      </c>
      <c r="F143" s="24" t="str">
        <f>IF(I143="","",'Identificação da EG'!$E$7)</f>
        <v/>
      </c>
      <c r="G143" s="24" t="str">
        <f t="shared" si="5"/>
        <v/>
      </c>
      <c r="H143" s="24" t="str">
        <f>IF(I143="","",'Identificação da EG'!$D$7)</f>
        <v/>
      </c>
      <c r="I143" s="138" t="str">
        <f>IF(OR(J143="",'Campanhas C&amp;S'!$W$6="",'Campanhas C&amp;S'!$W$6="(Preencha o nome da campanha)"),"",'Campanhas C&amp;S'!$W$6)</f>
        <v/>
      </c>
      <c r="J143" s="138" t="str">
        <v/>
      </c>
      <c r="K143" s="138" t="str">
        <v/>
      </c>
      <c r="L143" s="138" t="str">
        <v/>
      </c>
      <c r="M143" s="138" t="str">
        <v/>
      </c>
      <c r="N143" s="138" t="str">
        <v/>
      </c>
      <c r="O143" s="138" t="str">
        <v/>
      </c>
      <c r="P143" s="138" t="str">
        <f>IF(J143="","","Materiais distribuidos")</f>
        <v/>
      </c>
      <c r="Q143" s="138" t="str">
        <f t="shared" si="4"/>
        <v/>
      </c>
      <c r="R143" s="138" t="str" cm="1">
        <f t="array" ref="R143">IF(ISBLANK(INDEX('Campanhas C&amp;S'!$AB$20:$AC$48,INT((ROWS($A$1:A22)-1)/2)+1,MOD(ROWS($A$1:A22)-1,2)+1)),"",INDEX('Campanhas C&amp;S'!$AB$20:$AC$48,INT((ROWS($A$1:A22)-1)/2)+1,MOD(ROWS($A$1:A22)-1,2)+1))</f>
        <v/>
      </c>
      <c r="S143" s="138" t="str">
        <f>IF(OR(J143="",'Campanhas C&amp;S'!$W$15="",'Campanhas C&amp;S'!$W$15="(máximo 300 carateres)"),"",'Campanhas C&amp;S'!$W$15)</f>
        <v/>
      </c>
    </row>
    <row r="144" spans="1:19">
      <c r="A144" s="24" t="str">
        <f>IF(I144="","",IF(OR('Identificação da EG'!$B$7=0,'Identificação da EG'!$B$7=""),"",Capa!$C$10))</f>
        <v/>
      </c>
      <c r="B144" s="24" t="str">
        <f>IF(I144="","",IF(OR('Identificação da EG'!$B$7=0,'Identificação da EG'!$B$7=""),"",'Identificação da EG'!$B$7))</f>
        <v/>
      </c>
      <c r="C144" s="24" t="str">
        <f>IF(I144="","",IF(B144="","",VLOOKUP(B144,Auxiliar!$DK$23:$DL$45,2,0)))</f>
        <v/>
      </c>
      <c r="D144" s="24" t="str">
        <f>IF(I144="","",IF(OR('Identificação da EG'!$B$7=0,'Identificação da EG'!$B$7=""),"","Portugal"))</f>
        <v/>
      </c>
      <c r="E144" s="24" t="str">
        <f>IF(I144="","",'Identificação da EG'!$C$7)</f>
        <v/>
      </c>
      <c r="F144" s="24" t="str">
        <f>IF(I144="","",'Identificação da EG'!$E$7)</f>
        <v/>
      </c>
      <c r="G144" s="24" t="str">
        <f t="shared" si="5"/>
        <v/>
      </c>
      <c r="H144" s="24" t="str">
        <f>IF(I144="","",'Identificação da EG'!$D$7)</f>
        <v/>
      </c>
      <c r="I144" s="138" t="str">
        <f>IF(OR(J144="",'Campanhas C&amp;S'!$W$6="",'Campanhas C&amp;S'!$W$6="(Preencha o nome da campanha)"),"",'Campanhas C&amp;S'!$W$6)</f>
        <v/>
      </c>
      <c r="J144" s="138" t="str">
        <v/>
      </c>
      <c r="K144" s="138" t="str">
        <v/>
      </c>
      <c r="L144" s="138" t="str">
        <v/>
      </c>
      <c r="M144" s="138" t="str">
        <v/>
      </c>
      <c r="N144" s="138" t="str">
        <v/>
      </c>
      <c r="O144" s="138" t="str">
        <v/>
      </c>
      <c r="P144" s="138" t="str">
        <f>IF(J144="","","População abrangida")</f>
        <v/>
      </c>
      <c r="Q144" s="138" t="str">
        <f t="shared" si="4"/>
        <v/>
      </c>
      <c r="R144" s="138" t="str" cm="1">
        <f t="array" ref="R144">IF(ISBLANK(INDEX('Campanhas C&amp;S'!$AB$20:$AC$48,INT((ROWS($A$1:A23)-1)/2)+1,MOD(ROWS($A$1:A23)-1,2)+1)),"",INDEX('Campanhas C&amp;S'!$AB$20:$AC$48,INT((ROWS($A$1:A23)-1)/2)+1,MOD(ROWS($A$1:A23)-1,2)+1))</f>
        <v/>
      </c>
      <c r="S144" s="138" t="str">
        <f>IF(OR(J144="",'Campanhas C&amp;S'!$W$15="",'Campanhas C&amp;S'!$W$15="(máximo 300 carateres)"),"",'Campanhas C&amp;S'!$W$15)</f>
        <v/>
      </c>
    </row>
    <row r="145" spans="1:19">
      <c r="A145" s="24" t="str">
        <f>IF(I145="","",IF(OR('Identificação da EG'!$B$7=0,'Identificação da EG'!$B$7=""),"",Capa!$C$10))</f>
        <v/>
      </c>
      <c r="B145" s="24" t="str">
        <f>IF(I145="","",IF(OR('Identificação da EG'!$B$7=0,'Identificação da EG'!$B$7=""),"",'Identificação da EG'!$B$7))</f>
        <v/>
      </c>
      <c r="C145" s="24" t="str">
        <f>IF(I145="","",IF(B145="","",VLOOKUP(B145,Auxiliar!$DK$23:$DL$45,2,0)))</f>
        <v/>
      </c>
      <c r="D145" s="24" t="str">
        <f>IF(I145="","",IF(OR('Identificação da EG'!$B$7=0,'Identificação da EG'!$B$7=""),"","Portugal"))</f>
        <v/>
      </c>
      <c r="E145" s="24" t="str">
        <f>IF(I145="","",'Identificação da EG'!$C$7)</f>
        <v/>
      </c>
      <c r="F145" s="24" t="str">
        <f>IF(I145="","",'Identificação da EG'!$E$7)</f>
        <v/>
      </c>
      <c r="G145" s="24" t="str">
        <f t="shared" si="5"/>
        <v/>
      </c>
      <c r="H145" s="24" t="str">
        <f>IF(I145="","",'Identificação da EG'!$D$7)</f>
        <v/>
      </c>
      <c r="I145" s="138" t="str">
        <f>IF(OR(J145="",'Campanhas C&amp;S'!$W$6="",'Campanhas C&amp;S'!$W$6="(Preencha o nome da campanha)"),"",'Campanhas C&amp;S'!$W$6)</f>
        <v/>
      </c>
      <c r="J145" s="138" t="str">
        <v/>
      </c>
      <c r="K145" s="138" t="str">
        <v/>
      </c>
      <c r="L145" s="138" t="str">
        <v/>
      </c>
      <c r="M145" s="138" t="str">
        <v/>
      </c>
      <c r="N145" s="138" t="str">
        <v/>
      </c>
      <c r="O145" s="138" t="str">
        <v/>
      </c>
      <c r="P145" s="138" t="str">
        <f>IF(J145="","","Materiais distribuidos")</f>
        <v/>
      </c>
      <c r="Q145" s="138" t="str">
        <f t="shared" si="4"/>
        <v/>
      </c>
      <c r="R145" s="138" t="str" cm="1">
        <f t="array" ref="R145">IF(ISBLANK(INDEX('Campanhas C&amp;S'!$AB$20:$AC$48,INT((ROWS($A$1:A24)-1)/2)+1,MOD(ROWS($A$1:A24)-1,2)+1)),"",INDEX('Campanhas C&amp;S'!$AB$20:$AC$48,INT((ROWS($A$1:A24)-1)/2)+1,MOD(ROWS($A$1:A24)-1,2)+1))</f>
        <v/>
      </c>
      <c r="S145" s="138" t="str">
        <f>IF(OR(J145="",'Campanhas C&amp;S'!$W$15="",'Campanhas C&amp;S'!$W$15="(máximo 300 carateres)"),"",'Campanhas C&amp;S'!$W$15)</f>
        <v/>
      </c>
    </row>
    <row r="146" spans="1:19">
      <c r="A146" s="24" t="str">
        <f>IF(I146="","",IF(OR('Identificação da EG'!$B$7=0,'Identificação da EG'!$B$7=""),"",Capa!$C$10))</f>
        <v/>
      </c>
      <c r="B146" s="24" t="str">
        <f>IF(I146="","",IF(OR('Identificação da EG'!$B$7=0,'Identificação da EG'!$B$7=""),"",'Identificação da EG'!$B$7))</f>
        <v/>
      </c>
      <c r="C146" s="24" t="str">
        <f>IF(I146="","",IF(B146="","",VLOOKUP(B146,Auxiliar!$DK$23:$DL$45,2,0)))</f>
        <v/>
      </c>
      <c r="D146" s="24" t="str">
        <f>IF(I146="","",IF(OR('Identificação da EG'!$B$7=0,'Identificação da EG'!$B$7=""),"","Portugal"))</f>
        <v/>
      </c>
      <c r="E146" s="24" t="str">
        <f>IF(I146="","",'Identificação da EG'!$C$7)</f>
        <v/>
      </c>
      <c r="F146" s="24" t="str">
        <f>IF(I146="","",'Identificação da EG'!$E$7)</f>
        <v/>
      </c>
      <c r="G146" s="24" t="str">
        <f t="shared" si="5"/>
        <v/>
      </c>
      <c r="H146" s="24" t="str">
        <f>IF(I146="","",'Identificação da EG'!$D$7)</f>
        <v/>
      </c>
      <c r="I146" s="138" t="str">
        <f>IF(OR(J146="",'Campanhas C&amp;S'!$W$6="",'Campanhas C&amp;S'!$W$6="(Preencha o nome da campanha)"),"",'Campanhas C&amp;S'!$W$6)</f>
        <v/>
      </c>
      <c r="J146" s="138" t="str">
        <v/>
      </c>
      <c r="K146" s="138" t="str">
        <v/>
      </c>
      <c r="L146" s="138" t="str">
        <v/>
      </c>
      <c r="M146" s="138" t="str">
        <v/>
      </c>
      <c r="N146" s="138" t="str">
        <v/>
      </c>
      <c r="O146" s="138" t="str">
        <v/>
      </c>
      <c r="P146" s="138" t="str">
        <f>IF(J146="","","População abrangida")</f>
        <v/>
      </c>
      <c r="Q146" s="138" t="str">
        <f t="shared" si="4"/>
        <v/>
      </c>
      <c r="R146" s="138" t="str" cm="1">
        <f t="array" ref="R146">IF(ISBLANK(INDEX('Campanhas C&amp;S'!$AB$20:$AC$48,INT((ROWS($A$1:A25)-1)/2)+1,MOD(ROWS($A$1:A25)-1,2)+1)),"",INDEX('Campanhas C&amp;S'!$AB$20:$AC$48,INT((ROWS($A$1:A25)-1)/2)+1,MOD(ROWS($A$1:A25)-1,2)+1))</f>
        <v/>
      </c>
      <c r="S146" s="138" t="str">
        <f>IF(OR(J146="",'Campanhas C&amp;S'!$W$15="",'Campanhas C&amp;S'!$W$15="(máximo 300 carateres)"),"",'Campanhas C&amp;S'!$W$15)</f>
        <v/>
      </c>
    </row>
    <row r="147" spans="1:19">
      <c r="A147" s="24" t="str">
        <f>IF(I147="","",IF(OR('Identificação da EG'!$B$7=0,'Identificação da EG'!$B$7=""),"",Capa!$C$10))</f>
        <v/>
      </c>
      <c r="B147" s="24" t="str">
        <f>IF(I147="","",IF(OR('Identificação da EG'!$B$7=0,'Identificação da EG'!$B$7=""),"",'Identificação da EG'!$B$7))</f>
        <v/>
      </c>
      <c r="C147" s="24" t="str">
        <f>IF(I147="","",IF(B147="","",VLOOKUP(B147,Auxiliar!$DK$23:$DL$45,2,0)))</f>
        <v/>
      </c>
      <c r="D147" s="24" t="str">
        <f>IF(I147="","",IF(OR('Identificação da EG'!$B$7=0,'Identificação da EG'!$B$7=""),"","Portugal"))</f>
        <v/>
      </c>
      <c r="E147" s="24" t="str">
        <f>IF(I147="","",'Identificação da EG'!$C$7)</f>
        <v/>
      </c>
      <c r="F147" s="24" t="str">
        <f>IF(I147="","",'Identificação da EG'!$E$7)</f>
        <v/>
      </c>
      <c r="G147" s="24" t="str">
        <f t="shared" si="5"/>
        <v/>
      </c>
      <c r="H147" s="24" t="str">
        <f>IF(I147="","",'Identificação da EG'!$D$7)</f>
        <v/>
      </c>
      <c r="I147" s="138" t="str">
        <f>IF(OR(J147="",'Campanhas C&amp;S'!$W$6="",'Campanhas C&amp;S'!$W$6="(Preencha o nome da campanha)"),"",'Campanhas C&amp;S'!$W$6)</f>
        <v/>
      </c>
      <c r="J147" s="138" t="str">
        <v/>
      </c>
      <c r="K147" s="138" t="str">
        <v/>
      </c>
      <c r="L147" s="138" t="str">
        <v/>
      </c>
      <c r="M147" s="138" t="str">
        <v/>
      </c>
      <c r="N147" s="138" t="str">
        <v/>
      </c>
      <c r="O147" s="138" t="str">
        <v/>
      </c>
      <c r="P147" s="138" t="str">
        <f>IF(J147="","","Materiais distribuidos")</f>
        <v/>
      </c>
      <c r="Q147" s="138" t="str">
        <f t="shared" si="4"/>
        <v/>
      </c>
      <c r="R147" s="138" t="str" cm="1">
        <f t="array" ref="R147">IF(ISBLANK(INDEX('Campanhas C&amp;S'!$AB$20:$AC$48,INT((ROWS($A$1:A26)-1)/2)+1,MOD(ROWS($A$1:A26)-1,2)+1)),"",INDEX('Campanhas C&amp;S'!$AB$20:$AC$48,INT((ROWS($A$1:A26)-1)/2)+1,MOD(ROWS($A$1:A26)-1,2)+1))</f>
        <v/>
      </c>
      <c r="S147" s="138" t="str">
        <f>IF(OR(J147="",'Campanhas C&amp;S'!$W$15="",'Campanhas C&amp;S'!$W$15="(máximo 300 carateres)"),"",'Campanhas C&amp;S'!$W$15)</f>
        <v/>
      </c>
    </row>
    <row r="148" spans="1:19">
      <c r="A148" s="24" t="str">
        <f>IF(I148="","",IF(OR('Identificação da EG'!$B$7=0,'Identificação da EG'!$B$7=""),"",Capa!$C$10))</f>
        <v/>
      </c>
      <c r="B148" s="24" t="str">
        <f>IF(I148="","",IF(OR('Identificação da EG'!$B$7=0,'Identificação da EG'!$B$7=""),"",'Identificação da EG'!$B$7))</f>
        <v/>
      </c>
      <c r="C148" s="24" t="str">
        <f>IF(I148="","",IF(B148="","",VLOOKUP(B148,Auxiliar!$DK$23:$DL$45,2,0)))</f>
        <v/>
      </c>
      <c r="D148" s="24" t="str">
        <f>IF(I148="","",IF(OR('Identificação da EG'!$B$7=0,'Identificação da EG'!$B$7=""),"","Portugal"))</f>
        <v/>
      </c>
      <c r="E148" s="24" t="str">
        <f>IF(I148="","",'Identificação da EG'!$C$7)</f>
        <v/>
      </c>
      <c r="F148" s="24" t="str">
        <f>IF(I148="","",'Identificação da EG'!$E$7)</f>
        <v/>
      </c>
      <c r="G148" s="24" t="str">
        <f t="shared" si="5"/>
        <v/>
      </c>
      <c r="H148" s="24" t="str">
        <f>IF(I148="","",'Identificação da EG'!$D$7)</f>
        <v/>
      </c>
      <c r="I148" s="138" t="str">
        <f>IF(OR(J148="",'Campanhas C&amp;S'!$W$6="",'Campanhas C&amp;S'!$W$6="(Preencha o nome da campanha)"),"",'Campanhas C&amp;S'!$W$6)</f>
        <v/>
      </c>
      <c r="J148" s="138" t="str">
        <v/>
      </c>
      <c r="K148" s="138" t="str">
        <v/>
      </c>
      <c r="L148" s="138" t="str">
        <v/>
      </c>
      <c r="M148" s="138" t="str">
        <v/>
      </c>
      <c r="N148" s="138" t="str">
        <v/>
      </c>
      <c r="O148" s="138" t="str">
        <v/>
      </c>
      <c r="P148" s="138" t="str">
        <f>IF(J148="","","População abrangida")</f>
        <v/>
      </c>
      <c r="Q148" s="138" t="str">
        <f t="shared" si="4"/>
        <v/>
      </c>
      <c r="R148" s="138" t="str" cm="1">
        <f t="array" ref="R148">IF(ISBLANK(INDEX('Campanhas C&amp;S'!$AB$20:$AC$48,INT((ROWS($A$1:A27)-1)/2)+1,MOD(ROWS($A$1:A27)-1,2)+1)),"",INDEX('Campanhas C&amp;S'!$AB$20:$AC$48,INT((ROWS($A$1:A27)-1)/2)+1,MOD(ROWS($A$1:A27)-1,2)+1))</f>
        <v/>
      </c>
      <c r="S148" s="138" t="str">
        <f>IF(OR(J148="",'Campanhas C&amp;S'!$W$15="",'Campanhas C&amp;S'!$W$15="(máximo 300 carateres)"),"",'Campanhas C&amp;S'!$W$15)</f>
        <v/>
      </c>
    </row>
    <row r="149" spans="1:19">
      <c r="A149" s="24" t="str">
        <f>IF(I149="","",IF(OR('Identificação da EG'!$B$7=0,'Identificação da EG'!$B$7=""),"",Capa!$C$10))</f>
        <v/>
      </c>
      <c r="B149" s="24" t="str">
        <f>IF(I149="","",IF(OR('Identificação da EG'!$B$7=0,'Identificação da EG'!$B$7=""),"",'Identificação da EG'!$B$7))</f>
        <v/>
      </c>
      <c r="C149" s="24" t="str">
        <f>IF(I149="","",IF(B149="","",VLOOKUP(B149,Auxiliar!$DK$23:$DL$45,2,0)))</f>
        <v/>
      </c>
      <c r="D149" s="24" t="str">
        <f>IF(I149="","",IF(OR('Identificação da EG'!$B$7=0,'Identificação da EG'!$B$7=""),"","Portugal"))</f>
        <v/>
      </c>
      <c r="E149" s="24" t="str">
        <f>IF(I149="","",'Identificação da EG'!$C$7)</f>
        <v/>
      </c>
      <c r="F149" s="24" t="str">
        <f>IF(I149="","",'Identificação da EG'!$E$7)</f>
        <v/>
      </c>
      <c r="G149" s="24" t="str">
        <f t="shared" si="5"/>
        <v/>
      </c>
      <c r="H149" s="24" t="str">
        <f>IF(I149="","",'Identificação da EG'!$D$7)</f>
        <v/>
      </c>
      <c r="I149" s="138" t="str">
        <f>IF(OR(J149="",'Campanhas C&amp;S'!$W$6="",'Campanhas C&amp;S'!$W$6="(Preencha o nome da campanha)"),"",'Campanhas C&amp;S'!$W$6)</f>
        <v/>
      </c>
      <c r="J149" s="138" t="str">
        <v/>
      </c>
      <c r="K149" s="138" t="str">
        <v/>
      </c>
      <c r="L149" s="138" t="str">
        <v/>
      </c>
      <c r="M149" s="138" t="str">
        <v/>
      </c>
      <c r="N149" s="138" t="str">
        <v/>
      </c>
      <c r="O149" s="138" t="str">
        <v/>
      </c>
      <c r="P149" s="138" t="str">
        <f>IF(J149="","","Materiais distribuidos")</f>
        <v/>
      </c>
      <c r="Q149" s="138" t="str">
        <f t="shared" si="4"/>
        <v/>
      </c>
      <c r="R149" s="138" t="str" cm="1">
        <f t="array" ref="R149">IF(ISBLANK(INDEX('Campanhas C&amp;S'!$AB$20:$AC$48,INT((ROWS($A$1:A28)-1)/2)+1,MOD(ROWS($A$1:A28)-1,2)+1)),"",INDEX('Campanhas C&amp;S'!$AB$20:$AC$48,INT((ROWS($A$1:A28)-1)/2)+1,MOD(ROWS($A$1:A28)-1,2)+1))</f>
        <v/>
      </c>
      <c r="S149" s="138" t="str">
        <f>IF(OR(J149="",'Campanhas C&amp;S'!$W$15="",'Campanhas C&amp;S'!$W$15="(máximo 300 carateres)"),"",'Campanhas C&amp;S'!$W$15)</f>
        <v/>
      </c>
    </row>
    <row r="150" spans="1:19">
      <c r="A150" s="24" t="str">
        <f>IF(I150="","",IF(OR('Identificação da EG'!$B$7=0,'Identificação da EG'!$B$7=""),"",Capa!$C$10))</f>
        <v/>
      </c>
      <c r="B150" s="24" t="str">
        <f>IF(I150="","",IF(OR('Identificação da EG'!$B$7=0,'Identificação da EG'!$B$7=""),"",'Identificação da EG'!$B$7))</f>
        <v/>
      </c>
      <c r="C150" s="24" t="str">
        <f>IF(I150="","",IF(B150="","",VLOOKUP(B150,Auxiliar!$DK$23:$DL$45,2,0)))</f>
        <v/>
      </c>
      <c r="D150" s="24" t="str">
        <f>IF(I150="","",IF(OR('Identificação da EG'!$B$7=0,'Identificação da EG'!$B$7=""),"","Portugal"))</f>
        <v/>
      </c>
      <c r="E150" s="24" t="str">
        <f>IF(I150="","",'Identificação da EG'!$C$7)</f>
        <v/>
      </c>
      <c r="F150" s="24" t="str">
        <f>IF(I150="","",'Identificação da EG'!$E$7)</f>
        <v/>
      </c>
      <c r="G150" s="24" t="str">
        <f t="shared" si="5"/>
        <v/>
      </c>
      <c r="H150" s="24" t="str">
        <f>IF(I150="","",'Identificação da EG'!$D$7)</f>
        <v/>
      </c>
      <c r="I150" s="138" t="str">
        <f>IF(OR(J150="",'Campanhas C&amp;S'!$W$6="",'Campanhas C&amp;S'!$W$6="(Preencha o nome da campanha)"),"",'Campanhas C&amp;S'!$W$6)</f>
        <v/>
      </c>
      <c r="J150" s="138" t="str">
        <v/>
      </c>
      <c r="K150" s="138" t="str">
        <v/>
      </c>
      <c r="L150" s="138" t="str">
        <v/>
      </c>
      <c r="M150" s="138" t="str">
        <v/>
      </c>
      <c r="N150" s="138" t="str">
        <v/>
      </c>
      <c r="O150" s="138" t="str">
        <v/>
      </c>
      <c r="P150" s="138" t="str">
        <f>IF(J150="","","População abrangida")</f>
        <v/>
      </c>
      <c r="Q150" s="138" t="str">
        <f t="shared" si="4"/>
        <v/>
      </c>
      <c r="R150" s="138" t="str" cm="1">
        <f t="array" ref="R150">IF(ISBLANK(INDEX('Campanhas C&amp;S'!$AB$20:$AC$48,INT((ROWS($A$1:A29)-1)/2)+1,MOD(ROWS($A$1:A29)-1,2)+1)),"",INDEX('Campanhas C&amp;S'!$AB$20:$AC$48,INT((ROWS($A$1:A29)-1)/2)+1,MOD(ROWS($A$1:A29)-1,2)+1))</f>
        <v/>
      </c>
      <c r="S150" s="138" t="str">
        <f>IF(OR(J150="",'Campanhas C&amp;S'!$W$15="",'Campanhas C&amp;S'!$W$15="(máximo 300 carateres)"),"",'Campanhas C&amp;S'!$W$15)</f>
        <v/>
      </c>
    </row>
    <row r="151" spans="1:19">
      <c r="A151" s="24" t="str">
        <f>IF(I151="","",IF(OR('Identificação da EG'!$B$7=0,'Identificação da EG'!$B$7=""),"",Capa!$C$10))</f>
        <v/>
      </c>
      <c r="B151" s="24" t="str">
        <f>IF(I151="","",IF(OR('Identificação da EG'!$B$7=0,'Identificação da EG'!$B$7=""),"",'Identificação da EG'!$B$7))</f>
        <v/>
      </c>
      <c r="C151" s="24" t="str">
        <f>IF(I151="","",IF(B151="","",VLOOKUP(B151,Auxiliar!$DK$23:$DL$45,2,0)))</f>
        <v/>
      </c>
      <c r="D151" s="24" t="str">
        <f>IF(I151="","",IF(OR('Identificação da EG'!$B$7=0,'Identificação da EG'!$B$7=""),"","Portugal"))</f>
        <v/>
      </c>
      <c r="E151" s="24" t="str">
        <f>IF(I151="","",'Identificação da EG'!$C$7)</f>
        <v/>
      </c>
      <c r="F151" s="24" t="str">
        <f>IF(I151="","",'Identificação da EG'!$E$7)</f>
        <v/>
      </c>
      <c r="G151" s="24" t="str">
        <f t="shared" si="5"/>
        <v/>
      </c>
      <c r="H151" s="24" t="str">
        <f>IF(I151="","",'Identificação da EG'!$D$7)</f>
        <v/>
      </c>
      <c r="I151" s="138" t="str">
        <f>IF(OR(J151="",'Campanhas C&amp;S'!$W$6="",'Campanhas C&amp;S'!$W$6="(Preencha o nome da campanha)"),"",'Campanhas C&amp;S'!$W$6)</f>
        <v/>
      </c>
      <c r="J151" s="138" t="str">
        <v/>
      </c>
      <c r="K151" s="138" t="str">
        <v/>
      </c>
      <c r="L151" s="138" t="str">
        <v/>
      </c>
      <c r="M151" s="138" t="str">
        <v/>
      </c>
      <c r="N151" s="138" t="str">
        <v/>
      </c>
      <c r="O151" s="138" t="str">
        <v/>
      </c>
      <c r="P151" s="138" t="str">
        <f>IF(J151="","","Materiais distribuidos")</f>
        <v/>
      </c>
      <c r="Q151" s="138" t="str">
        <f t="shared" si="4"/>
        <v/>
      </c>
      <c r="R151" s="138" t="str" cm="1">
        <f t="array" ref="R151">IF(ISBLANK(INDEX('Campanhas C&amp;S'!$AB$20:$AC$48,INT((ROWS($A$1:A30)-1)/2)+1,MOD(ROWS($A$1:A30)-1,2)+1)),"",INDEX('Campanhas C&amp;S'!$AB$20:$AC$48,INT((ROWS($A$1:A30)-1)/2)+1,MOD(ROWS($A$1:A30)-1,2)+1))</f>
        <v/>
      </c>
      <c r="S151" s="138" t="str">
        <f>IF(OR(J151="",'Campanhas C&amp;S'!$W$15="",'Campanhas C&amp;S'!$W$15="(máximo 300 carateres)"),"",'Campanhas C&amp;S'!$W$15)</f>
        <v/>
      </c>
    </row>
    <row r="152" spans="1:19">
      <c r="A152" s="24" t="str">
        <f>IF(I152="","",IF(OR('Identificação da EG'!$B$7=0,'Identificação da EG'!$B$7=""),"",Capa!$C$10))</f>
        <v/>
      </c>
      <c r="B152" s="24" t="str">
        <f>IF(I152="","",IF(OR('Identificação da EG'!$B$7=0,'Identificação da EG'!$B$7=""),"",'Identificação da EG'!$B$7))</f>
        <v/>
      </c>
      <c r="C152" s="24" t="str">
        <f>IF(I152="","",IF(B152="","",VLOOKUP(B152,Auxiliar!$DK$23:$DL$45,2,0)))</f>
        <v/>
      </c>
      <c r="D152" s="24" t="str">
        <f>IF(I152="","",IF(OR('Identificação da EG'!$B$7=0,'Identificação da EG'!$B$7=""),"","Portugal"))</f>
        <v/>
      </c>
      <c r="E152" s="24" t="str">
        <f>IF(I152="","",'Identificação da EG'!$C$7)</f>
        <v/>
      </c>
      <c r="F152" s="24" t="str">
        <f>IF(I152="","",'Identificação da EG'!$E$7)</f>
        <v/>
      </c>
      <c r="G152" s="24" t="str">
        <f t="shared" si="5"/>
        <v/>
      </c>
      <c r="H152" s="24" t="str">
        <f>IF(I152="","",'Identificação da EG'!$D$7)</f>
        <v/>
      </c>
      <c r="I152" s="138" t="str">
        <f>IF(OR(J152="",'Campanhas C&amp;S'!$W$6="",'Campanhas C&amp;S'!$W$6="(Preencha o nome da campanha)"),"",'Campanhas C&amp;S'!$W$6)</f>
        <v/>
      </c>
      <c r="J152" s="138" t="str">
        <v/>
      </c>
      <c r="K152" s="138" t="str">
        <v/>
      </c>
      <c r="L152" s="138" t="str">
        <v/>
      </c>
      <c r="M152" s="138" t="str">
        <v/>
      </c>
      <c r="N152" s="138" t="str">
        <v/>
      </c>
      <c r="O152" s="138" t="str">
        <v/>
      </c>
      <c r="P152" s="138" t="str">
        <f>IF(J152="","","População abrangida")</f>
        <v/>
      </c>
      <c r="Q152" s="138" t="str">
        <f t="shared" si="4"/>
        <v/>
      </c>
      <c r="R152" s="138" t="str" cm="1">
        <f t="array" ref="R152">IF(ISBLANK(INDEX('Campanhas C&amp;S'!$AB$20:$AC$48,INT((ROWS($A$1:A31)-1)/2)+1,MOD(ROWS($A$1:A31)-1,2)+1)),"",INDEX('Campanhas C&amp;S'!$AB$20:$AC$48,INT((ROWS($A$1:A31)-1)/2)+1,MOD(ROWS($A$1:A31)-1,2)+1))</f>
        <v/>
      </c>
      <c r="S152" s="138" t="str">
        <f>IF(OR(J152="",'Campanhas C&amp;S'!$W$15="",'Campanhas C&amp;S'!$W$15="(máximo 300 carateres)"),"",'Campanhas C&amp;S'!$W$15)</f>
        <v/>
      </c>
    </row>
    <row r="153" spans="1:19">
      <c r="A153" s="24" t="str">
        <f>IF(I153="","",IF(OR('Identificação da EG'!$B$7=0,'Identificação da EG'!$B$7=""),"",Capa!$C$10))</f>
        <v/>
      </c>
      <c r="B153" s="24" t="str">
        <f>IF(I153="","",IF(OR('Identificação da EG'!$B$7=0,'Identificação da EG'!$B$7=""),"",'Identificação da EG'!$B$7))</f>
        <v/>
      </c>
      <c r="C153" s="24" t="str">
        <f>IF(I153="","",IF(B153="","",VLOOKUP(B153,Auxiliar!$DK$23:$DL$45,2,0)))</f>
        <v/>
      </c>
      <c r="D153" s="24" t="str">
        <f>IF(I153="","",IF(OR('Identificação da EG'!$B$7=0,'Identificação da EG'!$B$7=""),"","Portugal"))</f>
        <v/>
      </c>
      <c r="E153" s="24" t="str">
        <f>IF(I153="","",'Identificação da EG'!$C$7)</f>
        <v/>
      </c>
      <c r="F153" s="24" t="str">
        <f>IF(I153="","",'Identificação da EG'!$E$7)</f>
        <v/>
      </c>
      <c r="G153" s="24" t="str">
        <f t="shared" si="5"/>
        <v/>
      </c>
      <c r="H153" s="24" t="str">
        <f>IF(I153="","",'Identificação da EG'!$D$7)</f>
        <v/>
      </c>
      <c r="I153" s="138" t="str">
        <f>IF(OR(J153="",'Campanhas C&amp;S'!$W$6="",'Campanhas C&amp;S'!$W$6="(Preencha o nome da campanha)"),"",'Campanhas C&amp;S'!$W$6)</f>
        <v/>
      </c>
      <c r="J153" s="138" t="str">
        <v/>
      </c>
      <c r="K153" s="138" t="str">
        <v/>
      </c>
      <c r="L153" s="138" t="str">
        <v/>
      </c>
      <c r="M153" s="138" t="str">
        <v/>
      </c>
      <c r="N153" s="138" t="str">
        <v/>
      </c>
      <c r="O153" s="138" t="str">
        <v/>
      </c>
      <c r="P153" s="138" t="str">
        <f>IF(J153="","","Materiais distribuidos")</f>
        <v/>
      </c>
      <c r="Q153" s="138" t="str">
        <f t="shared" si="4"/>
        <v/>
      </c>
      <c r="R153" s="138" t="str" cm="1">
        <f t="array" ref="R153">IF(ISBLANK(INDEX('Campanhas C&amp;S'!$AB$20:$AC$48,INT((ROWS($A$1:A32)-1)/2)+1,MOD(ROWS($A$1:A32)-1,2)+1)),"",INDEX('Campanhas C&amp;S'!$AB$20:$AC$48,INT((ROWS($A$1:A32)-1)/2)+1,MOD(ROWS($A$1:A32)-1,2)+1))</f>
        <v/>
      </c>
      <c r="S153" s="138" t="str">
        <f>IF(OR(J153="",'Campanhas C&amp;S'!$W$15="",'Campanhas C&amp;S'!$W$15="(máximo 300 carateres)"),"",'Campanhas C&amp;S'!$W$15)</f>
        <v/>
      </c>
    </row>
    <row r="154" spans="1:19">
      <c r="A154" s="24" t="str">
        <f>IF(I154="","",IF(OR('Identificação da EG'!$B$7=0,'Identificação da EG'!$B$7=""),"",Capa!$C$10))</f>
        <v/>
      </c>
      <c r="B154" s="24" t="str">
        <f>IF(I154="","",IF(OR('Identificação da EG'!$B$7=0,'Identificação da EG'!$B$7=""),"",'Identificação da EG'!$B$7))</f>
        <v/>
      </c>
      <c r="C154" s="24" t="str">
        <f>IF(I154="","",IF(B154="","",VLOOKUP(B154,Auxiliar!$DK$23:$DL$45,2,0)))</f>
        <v/>
      </c>
      <c r="D154" s="24" t="str">
        <f>IF(I154="","",IF(OR('Identificação da EG'!$B$7=0,'Identificação da EG'!$B$7=""),"","Portugal"))</f>
        <v/>
      </c>
      <c r="E154" s="24" t="str">
        <f>IF(I154="","",'Identificação da EG'!$C$7)</f>
        <v/>
      </c>
      <c r="F154" s="24" t="str">
        <f>IF(I154="","",'Identificação da EG'!$E$7)</f>
        <v/>
      </c>
      <c r="G154" s="24" t="str">
        <f t="shared" si="5"/>
        <v/>
      </c>
      <c r="H154" s="24" t="str">
        <f>IF(I154="","",'Identificação da EG'!$D$7)</f>
        <v/>
      </c>
      <c r="I154" s="138" t="str">
        <f>IF(OR(J154="",'Campanhas C&amp;S'!$W$6="",'Campanhas C&amp;S'!$W$6="(Preencha o nome da campanha)"),"",'Campanhas C&amp;S'!$W$6)</f>
        <v/>
      </c>
      <c r="J154" s="138" t="str">
        <v/>
      </c>
      <c r="K154" s="138" t="str">
        <v/>
      </c>
      <c r="L154" s="138" t="str">
        <v/>
      </c>
      <c r="M154" s="138" t="str">
        <v/>
      </c>
      <c r="N154" s="138" t="str">
        <v/>
      </c>
      <c r="O154" s="138" t="str">
        <v/>
      </c>
      <c r="P154" s="138" t="str">
        <f>IF(J154="","","População abrangida")</f>
        <v/>
      </c>
      <c r="Q154" s="138" t="str">
        <f t="shared" si="4"/>
        <v/>
      </c>
      <c r="R154" s="138" t="str" cm="1">
        <f t="array" ref="R154">IF(ISBLANK(INDEX('Campanhas C&amp;S'!$AB$20:$AC$48,INT((ROWS($A$1:A33)-1)/2)+1,MOD(ROWS($A$1:A33)-1,2)+1)),"",INDEX('Campanhas C&amp;S'!$AB$20:$AC$48,INT((ROWS($A$1:A33)-1)/2)+1,MOD(ROWS($A$1:A33)-1,2)+1))</f>
        <v/>
      </c>
      <c r="S154" s="138" t="str">
        <f>IF(OR(J154="",'Campanhas C&amp;S'!$W$15="",'Campanhas C&amp;S'!$W$15="(máximo 300 carateres)"),"",'Campanhas C&amp;S'!$W$15)</f>
        <v/>
      </c>
    </row>
    <row r="155" spans="1:19">
      <c r="A155" s="24" t="str">
        <f>IF(I155="","",IF(OR('Identificação da EG'!$B$7=0,'Identificação da EG'!$B$7=""),"",Capa!$C$10))</f>
        <v/>
      </c>
      <c r="B155" s="24" t="str">
        <f>IF(I155="","",IF(OR('Identificação da EG'!$B$7=0,'Identificação da EG'!$B$7=""),"",'Identificação da EG'!$B$7))</f>
        <v/>
      </c>
      <c r="C155" s="24" t="str">
        <f>IF(I155="","",IF(B155="","",VLOOKUP(B155,Auxiliar!$DK$23:$DL$45,2,0)))</f>
        <v/>
      </c>
      <c r="D155" s="24" t="str">
        <f>IF(I155="","",IF(OR('Identificação da EG'!$B$7=0,'Identificação da EG'!$B$7=""),"","Portugal"))</f>
        <v/>
      </c>
      <c r="E155" s="24" t="str">
        <f>IF(I155="","",'Identificação da EG'!$C$7)</f>
        <v/>
      </c>
      <c r="F155" s="24" t="str">
        <f>IF(I155="","",'Identificação da EG'!$E$7)</f>
        <v/>
      </c>
      <c r="G155" s="24" t="str">
        <f t="shared" si="5"/>
        <v/>
      </c>
      <c r="H155" s="24" t="str">
        <f>IF(I155="","",'Identificação da EG'!$D$7)</f>
        <v/>
      </c>
      <c r="I155" s="138" t="str">
        <f>IF(OR(J155="",'Campanhas C&amp;S'!$W$6="",'Campanhas C&amp;S'!$W$6="(Preencha o nome da campanha)"),"",'Campanhas C&amp;S'!$W$6)</f>
        <v/>
      </c>
      <c r="J155" s="138" t="str">
        <v/>
      </c>
      <c r="K155" s="138" t="str">
        <v/>
      </c>
      <c r="L155" s="138" t="str">
        <v/>
      </c>
      <c r="M155" s="138" t="str">
        <v/>
      </c>
      <c r="N155" s="138" t="str">
        <v/>
      </c>
      <c r="O155" s="138" t="str">
        <v/>
      </c>
      <c r="P155" s="138" t="str">
        <f>IF(J155="","","Materiais distribuidos")</f>
        <v/>
      </c>
      <c r="Q155" s="138" t="str">
        <f t="shared" si="4"/>
        <v/>
      </c>
      <c r="R155" s="138" t="str" cm="1">
        <f t="array" ref="R155">IF(ISBLANK(INDEX('Campanhas C&amp;S'!$AB$20:$AC$48,INT((ROWS($A$1:A34)-1)/2)+1,MOD(ROWS($A$1:A34)-1,2)+1)),"",INDEX('Campanhas C&amp;S'!$AB$20:$AC$48,INT((ROWS($A$1:A34)-1)/2)+1,MOD(ROWS($A$1:A34)-1,2)+1))</f>
        <v/>
      </c>
      <c r="S155" s="138" t="str">
        <f>IF(OR(J155="",'Campanhas C&amp;S'!$W$15="",'Campanhas C&amp;S'!$W$15="(máximo 300 carateres)"),"",'Campanhas C&amp;S'!$W$15)</f>
        <v/>
      </c>
    </row>
    <row r="156" spans="1:19">
      <c r="A156" s="24" t="str">
        <f>IF(I156="","",IF(OR('Identificação da EG'!$B$7=0,'Identificação da EG'!$B$7=""),"",Capa!$C$10))</f>
        <v/>
      </c>
      <c r="B156" s="24" t="str">
        <f>IF(I156="","",IF(OR('Identificação da EG'!$B$7=0,'Identificação da EG'!$B$7=""),"",'Identificação da EG'!$B$7))</f>
        <v/>
      </c>
      <c r="C156" s="24" t="str">
        <f>IF(I156="","",IF(B156="","",VLOOKUP(B156,Auxiliar!$DK$23:$DL$45,2,0)))</f>
        <v/>
      </c>
      <c r="D156" s="24" t="str">
        <f>IF(I156="","",IF(OR('Identificação da EG'!$B$7=0,'Identificação da EG'!$B$7=""),"","Portugal"))</f>
        <v/>
      </c>
      <c r="E156" s="24" t="str">
        <f>IF(I156="","",'Identificação da EG'!$C$7)</f>
        <v/>
      </c>
      <c r="F156" s="24" t="str">
        <f>IF(I156="","",'Identificação da EG'!$E$7)</f>
        <v/>
      </c>
      <c r="G156" s="24" t="str">
        <f t="shared" si="5"/>
        <v/>
      </c>
      <c r="H156" s="24" t="str">
        <f>IF(I156="","",'Identificação da EG'!$D$7)</f>
        <v/>
      </c>
      <c r="I156" s="138" t="str">
        <f>IF(OR(J156="",'Campanhas C&amp;S'!$W$6="",'Campanhas C&amp;S'!$W$6="(Preencha o nome da campanha)"),"",'Campanhas C&amp;S'!$W$6)</f>
        <v/>
      </c>
      <c r="J156" s="138" t="str">
        <v/>
      </c>
      <c r="K156" s="138" t="str">
        <v/>
      </c>
      <c r="L156" s="138" t="str">
        <v/>
      </c>
      <c r="M156" s="138" t="str">
        <v/>
      </c>
      <c r="N156" s="138" t="str">
        <v/>
      </c>
      <c r="O156" s="138" t="str">
        <v/>
      </c>
      <c r="P156" s="138" t="str">
        <f>IF(J156="","","População abrangida")</f>
        <v/>
      </c>
      <c r="Q156" s="138" t="str">
        <f t="shared" si="4"/>
        <v/>
      </c>
      <c r="R156" s="138" t="str" cm="1">
        <f t="array" ref="R156">IF(ISBLANK(INDEX('Campanhas C&amp;S'!$AB$20:$AC$48,INT((ROWS($A$1:A35)-1)/2)+1,MOD(ROWS($A$1:A35)-1,2)+1)),"",INDEX('Campanhas C&amp;S'!$AB$20:$AC$48,INT((ROWS($A$1:A35)-1)/2)+1,MOD(ROWS($A$1:A35)-1,2)+1))</f>
        <v/>
      </c>
      <c r="S156" s="138" t="str">
        <f>IF(OR(J156="",'Campanhas C&amp;S'!$W$15="",'Campanhas C&amp;S'!$W$15="(máximo 300 carateres)"),"",'Campanhas C&amp;S'!$W$15)</f>
        <v/>
      </c>
    </row>
    <row r="157" spans="1:19">
      <c r="A157" s="24" t="str">
        <f>IF(I157="","",IF(OR('Identificação da EG'!$B$7=0,'Identificação da EG'!$B$7=""),"",Capa!$C$10))</f>
        <v/>
      </c>
      <c r="B157" s="24" t="str">
        <f>IF(I157="","",IF(OR('Identificação da EG'!$B$7=0,'Identificação da EG'!$B$7=""),"",'Identificação da EG'!$B$7))</f>
        <v/>
      </c>
      <c r="C157" s="24" t="str">
        <f>IF(I157="","",IF(B157="","",VLOOKUP(B157,Auxiliar!$DK$23:$DL$45,2,0)))</f>
        <v/>
      </c>
      <c r="D157" s="24" t="str">
        <f>IF(I157="","",IF(OR('Identificação da EG'!$B$7=0,'Identificação da EG'!$B$7=""),"","Portugal"))</f>
        <v/>
      </c>
      <c r="E157" s="24" t="str">
        <f>IF(I157="","",'Identificação da EG'!$C$7)</f>
        <v/>
      </c>
      <c r="F157" s="24" t="str">
        <f>IF(I157="","",'Identificação da EG'!$E$7)</f>
        <v/>
      </c>
      <c r="G157" s="24" t="str">
        <f t="shared" si="5"/>
        <v/>
      </c>
      <c r="H157" s="24" t="str">
        <f>IF(I157="","",'Identificação da EG'!$D$7)</f>
        <v/>
      </c>
      <c r="I157" s="138" t="str">
        <f>IF(OR(J157="",'Campanhas C&amp;S'!$W$6="",'Campanhas C&amp;S'!$W$6="(Preencha o nome da campanha)"),"",'Campanhas C&amp;S'!$W$6)</f>
        <v/>
      </c>
      <c r="J157" s="138" t="str">
        <v/>
      </c>
      <c r="K157" s="138" t="str">
        <v/>
      </c>
      <c r="L157" s="138" t="str">
        <v/>
      </c>
      <c r="M157" s="138" t="str">
        <v/>
      </c>
      <c r="N157" s="138" t="str">
        <v/>
      </c>
      <c r="O157" s="138" t="str">
        <v/>
      </c>
      <c r="P157" s="138" t="str">
        <f>IF(J157="","","Materiais distribuidos")</f>
        <v/>
      </c>
      <c r="Q157" s="138" t="str">
        <f t="shared" si="4"/>
        <v/>
      </c>
      <c r="R157" s="138" t="str" cm="1">
        <f t="array" ref="R157">IF(ISBLANK(INDEX('Campanhas C&amp;S'!$AB$20:$AC$48,INT((ROWS($A$1:A36)-1)/2)+1,MOD(ROWS($A$1:A36)-1,2)+1)),"",INDEX('Campanhas C&amp;S'!$AB$20:$AC$48,INT((ROWS($A$1:A36)-1)/2)+1,MOD(ROWS($A$1:A36)-1,2)+1))</f>
        <v/>
      </c>
      <c r="S157" s="138" t="str">
        <f>IF(OR(J157="",'Campanhas C&amp;S'!$W$15="",'Campanhas C&amp;S'!$W$15="(máximo 300 carateres)"),"",'Campanhas C&amp;S'!$W$15)</f>
        <v/>
      </c>
    </row>
    <row r="158" spans="1:19">
      <c r="A158" s="24" t="str">
        <f>IF(I158="","",IF(OR('Identificação da EG'!$B$7=0,'Identificação da EG'!$B$7=""),"",Capa!$C$10))</f>
        <v/>
      </c>
      <c r="B158" s="24" t="str">
        <f>IF(I158="","",IF(OR('Identificação da EG'!$B$7=0,'Identificação da EG'!$B$7=""),"",'Identificação da EG'!$B$7))</f>
        <v/>
      </c>
      <c r="C158" s="24" t="str">
        <f>IF(I158="","",IF(B158="","",VLOOKUP(B158,Auxiliar!$DK$23:$DL$45,2,0)))</f>
        <v/>
      </c>
      <c r="D158" s="24" t="str">
        <f>IF(I158="","",IF(OR('Identificação da EG'!$B$7=0,'Identificação da EG'!$B$7=""),"","Portugal"))</f>
        <v/>
      </c>
      <c r="E158" s="24" t="str">
        <f>IF(I158="","",'Identificação da EG'!$C$7)</f>
        <v/>
      </c>
      <c r="F158" s="24" t="str">
        <f>IF(I158="","",'Identificação da EG'!$E$7)</f>
        <v/>
      </c>
      <c r="G158" s="24" t="str">
        <f t="shared" si="5"/>
        <v/>
      </c>
      <c r="H158" s="24" t="str">
        <f>IF(I158="","",'Identificação da EG'!$D$7)</f>
        <v/>
      </c>
      <c r="I158" s="138" t="str">
        <f>IF(OR(J158="",'Campanhas C&amp;S'!$W$6="",'Campanhas C&amp;S'!$W$6="(Preencha o nome da campanha)"),"",'Campanhas C&amp;S'!$W$6)</f>
        <v/>
      </c>
      <c r="J158" s="138" t="str">
        <v/>
      </c>
      <c r="K158" s="138" t="str">
        <v/>
      </c>
      <c r="L158" s="138" t="str">
        <v/>
      </c>
      <c r="M158" s="138" t="str">
        <v/>
      </c>
      <c r="N158" s="138" t="str">
        <v/>
      </c>
      <c r="O158" s="138" t="str">
        <v/>
      </c>
      <c r="P158" s="138" t="str">
        <f>IF(J158="","","População abrangida")</f>
        <v/>
      </c>
      <c r="Q158" s="138" t="str">
        <f t="shared" si="4"/>
        <v/>
      </c>
      <c r="R158" s="138" t="str" cm="1">
        <f t="array" ref="R158">IF(ISBLANK(INDEX('Campanhas C&amp;S'!$AB$20:$AC$48,INT((ROWS($A$1:A37)-1)/2)+1,MOD(ROWS($A$1:A37)-1,2)+1)),"",INDEX('Campanhas C&amp;S'!$AB$20:$AC$48,INT((ROWS($A$1:A37)-1)/2)+1,MOD(ROWS($A$1:A37)-1,2)+1))</f>
        <v/>
      </c>
      <c r="S158" s="138" t="str">
        <f>IF(OR(J158="",'Campanhas C&amp;S'!$W$15="",'Campanhas C&amp;S'!$W$15="(máximo 300 carateres)"),"",'Campanhas C&amp;S'!$W$15)</f>
        <v/>
      </c>
    </row>
    <row r="159" spans="1:19">
      <c r="A159" s="24" t="str">
        <f>IF(I159="","",IF(OR('Identificação da EG'!$B$7=0,'Identificação da EG'!$B$7=""),"",Capa!$C$10))</f>
        <v/>
      </c>
      <c r="B159" s="24" t="str">
        <f>IF(I159="","",IF(OR('Identificação da EG'!$B$7=0,'Identificação da EG'!$B$7=""),"",'Identificação da EG'!$B$7))</f>
        <v/>
      </c>
      <c r="C159" s="24" t="str">
        <f>IF(I159="","",IF(B159="","",VLOOKUP(B159,Auxiliar!$DK$23:$DL$45,2,0)))</f>
        <v/>
      </c>
      <c r="D159" s="24" t="str">
        <f>IF(I159="","",IF(OR('Identificação da EG'!$B$7=0,'Identificação da EG'!$B$7=""),"","Portugal"))</f>
        <v/>
      </c>
      <c r="E159" s="24" t="str">
        <f>IF(I159="","",'Identificação da EG'!$C$7)</f>
        <v/>
      </c>
      <c r="F159" s="24" t="str">
        <f>IF(I159="","",'Identificação da EG'!$E$7)</f>
        <v/>
      </c>
      <c r="G159" s="24" t="str">
        <f t="shared" si="5"/>
        <v/>
      </c>
      <c r="H159" s="24" t="str">
        <f>IF(I159="","",'Identificação da EG'!$D$7)</f>
        <v/>
      </c>
      <c r="I159" s="138" t="str">
        <f>IF(OR(J159="",'Campanhas C&amp;S'!$W$6="",'Campanhas C&amp;S'!$W$6="(Preencha o nome da campanha)"),"",'Campanhas C&amp;S'!$W$6)</f>
        <v/>
      </c>
      <c r="J159" s="138" t="str">
        <v/>
      </c>
      <c r="K159" s="138" t="str">
        <v/>
      </c>
      <c r="L159" s="138" t="str">
        <v/>
      </c>
      <c r="M159" s="138" t="str">
        <v/>
      </c>
      <c r="N159" s="138" t="str">
        <v/>
      </c>
      <c r="O159" s="138" t="str">
        <v/>
      </c>
      <c r="P159" s="138" t="str">
        <f>IF(J159="","","Materiais distribuidos")</f>
        <v/>
      </c>
      <c r="Q159" s="138" t="str">
        <f t="shared" si="4"/>
        <v/>
      </c>
      <c r="R159" s="138" t="str" cm="1">
        <f t="array" ref="R159">IF(ISBLANK(INDEX('Campanhas C&amp;S'!$AB$20:$AC$48,INT((ROWS($A$1:A38)-1)/2)+1,MOD(ROWS($A$1:A38)-1,2)+1)),"",INDEX('Campanhas C&amp;S'!$AB$20:$AC$48,INT((ROWS($A$1:A38)-1)/2)+1,MOD(ROWS($A$1:A38)-1,2)+1))</f>
        <v/>
      </c>
      <c r="S159" s="138" t="str">
        <f>IF(OR(J159="",'Campanhas C&amp;S'!$W$15="",'Campanhas C&amp;S'!$W$15="(máximo 300 carateres)"),"",'Campanhas C&amp;S'!$W$15)</f>
        <v/>
      </c>
    </row>
    <row r="160" spans="1:19">
      <c r="A160" s="24" t="str">
        <f>IF(I160="","",IF(OR('Identificação da EG'!$B$7=0,'Identificação da EG'!$B$7=""),"",Capa!$C$10))</f>
        <v/>
      </c>
      <c r="B160" s="24" t="str">
        <f>IF(I160="","",IF(OR('Identificação da EG'!$B$7=0,'Identificação da EG'!$B$7=""),"",'Identificação da EG'!$B$7))</f>
        <v/>
      </c>
      <c r="C160" s="24" t="str">
        <f>IF(I160="","",IF(B160="","",VLOOKUP(B160,Auxiliar!$DK$23:$DL$45,2,0)))</f>
        <v/>
      </c>
      <c r="D160" s="24" t="str">
        <f>IF(I160="","",IF(OR('Identificação da EG'!$B$7=0,'Identificação da EG'!$B$7=""),"","Portugal"))</f>
        <v/>
      </c>
      <c r="E160" s="24" t="str">
        <f>IF(I160="","",'Identificação da EG'!$C$7)</f>
        <v/>
      </c>
      <c r="F160" s="24" t="str">
        <f>IF(I160="","",'Identificação da EG'!$E$7)</f>
        <v/>
      </c>
      <c r="G160" s="24" t="str">
        <f t="shared" si="5"/>
        <v/>
      </c>
      <c r="H160" s="24" t="str">
        <f>IF(I160="","",'Identificação da EG'!$D$7)</f>
        <v/>
      </c>
      <c r="I160" s="138" t="str">
        <f>IF(OR(J160="",'Campanhas C&amp;S'!$W$6="",'Campanhas C&amp;S'!$W$6="(Preencha o nome da campanha)"),"",'Campanhas C&amp;S'!$W$6)</f>
        <v/>
      </c>
      <c r="J160" s="138" t="str">
        <v/>
      </c>
      <c r="K160" s="138" t="str">
        <v/>
      </c>
      <c r="L160" s="138" t="str">
        <v/>
      </c>
      <c r="M160" s="138" t="str">
        <v/>
      </c>
      <c r="N160" s="138" t="str">
        <v/>
      </c>
      <c r="O160" s="138" t="str">
        <v/>
      </c>
      <c r="P160" s="138" t="str">
        <f>IF(J160="","","População abrangida")</f>
        <v/>
      </c>
      <c r="Q160" s="138" t="str">
        <f t="shared" si="4"/>
        <v/>
      </c>
      <c r="R160" s="138" t="str" cm="1">
        <f t="array" ref="R160">IF(ISBLANK(INDEX('Campanhas C&amp;S'!$AB$20:$AC$48,INT((ROWS($A$1:A39)-1)/2)+1,MOD(ROWS($A$1:A39)-1,2)+1)),"",INDEX('Campanhas C&amp;S'!$AB$20:$AC$48,INT((ROWS($A$1:A39)-1)/2)+1,MOD(ROWS($A$1:A39)-1,2)+1))</f>
        <v/>
      </c>
      <c r="S160" s="138" t="str">
        <f>IF(OR(J160="",'Campanhas C&amp;S'!$W$15="",'Campanhas C&amp;S'!$W$15="(máximo 300 carateres)"),"",'Campanhas C&amp;S'!$W$15)</f>
        <v/>
      </c>
    </row>
    <row r="161" spans="1:19">
      <c r="A161" s="24" t="str">
        <f>IF(I161="","",IF(OR('Identificação da EG'!$B$7=0,'Identificação da EG'!$B$7=""),"",Capa!$C$10))</f>
        <v/>
      </c>
      <c r="B161" s="24" t="str">
        <f>IF(I161="","",IF(OR('Identificação da EG'!$B$7=0,'Identificação da EG'!$B$7=""),"",'Identificação da EG'!$B$7))</f>
        <v/>
      </c>
      <c r="C161" s="24" t="str">
        <f>IF(I161="","",IF(B161="","",VLOOKUP(B161,Auxiliar!$DK$23:$DL$45,2,0)))</f>
        <v/>
      </c>
      <c r="D161" s="24" t="str">
        <f>IF(I161="","",IF(OR('Identificação da EG'!$B$7=0,'Identificação da EG'!$B$7=""),"","Portugal"))</f>
        <v/>
      </c>
      <c r="E161" s="24" t="str">
        <f>IF(I161="","",'Identificação da EG'!$C$7)</f>
        <v/>
      </c>
      <c r="F161" s="24" t="str">
        <f>IF(I161="","",'Identificação da EG'!$E$7)</f>
        <v/>
      </c>
      <c r="G161" s="24" t="str">
        <f t="shared" si="5"/>
        <v/>
      </c>
      <c r="H161" s="24" t="str">
        <f>IF(I161="","",'Identificação da EG'!$D$7)</f>
        <v/>
      </c>
      <c r="I161" s="138" t="str">
        <f>IF(OR(J161="",'Campanhas C&amp;S'!$W$6="",'Campanhas C&amp;S'!$W$6="(Preencha o nome da campanha)"),"",'Campanhas C&amp;S'!$W$6)</f>
        <v/>
      </c>
      <c r="J161" s="138" t="str">
        <v/>
      </c>
      <c r="K161" s="138" t="str">
        <v/>
      </c>
      <c r="L161" s="138" t="str">
        <v/>
      </c>
      <c r="M161" s="138" t="str">
        <v/>
      </c>
      <c r="N161" s="138" t="str">
        <v/>
      </c>
      <c r="O161" s="138" t="str">
        <v/>
      </c>
      <c r="P161" s="138" t="str">
        <f>IF(J161="","","Materiais distribuidos")</f>
        <v/>
      </c>
      <c r="Q161" s="138" t="str">
        <f t="shared" si="4"/>
        <v/>
      </c>
      <c r="R161" s="138" t="str" cm="1">
        <f t="array" ref="R161">IF(ISBLANK(INDEX('Campanhas C&amp;S'!$AB$20:$AC$48,INT((ROWS($A$1:A40)-1)/2)+1,MOD(ROWS($A$1:A40)-1,2)+1)),"",INDEX('Campanhas C&amp;S'!$AB$20:$AC$48,INT((ROWS($A$1:A40)-1)/2)+1,MOD(ROWS($A$1:A40)-1,2)+1))</f>
        <v/>
      </c>
      <c r="S161" s="138" t="str">
        <f>IF(OR(J161="",'Campanhas C&amp;S'!$W$15="",'Campanhas C&amp;S'!$W$15="(máximo 300 carateres)"),"",'Campanhas C&amp;S'!$W$15)</f>
        <v/>
      </c>
    </row>
    <row r="162" spans="1:19">
      <c r="A162" s="24" t="str">
        <f>IF(I162="","",IF(OR('Identificação da EG'!$B$7=0,'Identificação da EG'!$B$7=""),"",Capa!$C$10))</f>
        <v/>
      </c>
      <c r="B162" s="24" t="str">
        <f>IF(I162="","",IF(OR('Identificação da EG'!$B$7=0,'Identificação da EG'!$B$7=""),"",'Identificação da EG'!$B$7))</f>
        <v/>
      </c>
      <c r="C162" s="24" t="str">
        <f>IF(I162="","",IF(B162="","",VLOOKUP(B162,Auxiliar!$DK$23:$DL$45,2,0)))</f>
        <v/>
      </c>
      <c r="D162" s="24" t="str">
        <f>IF(I162="","",IF(OR('Identificação da EG'!$B$7=0,'Identificação da EG'!$B$7=""),"","Portugal"))</f>
        <v/>
      </c>
      <c r="E162" s="24" t="str">
        <f>IF(I162="","",'Identificação da EG'!$C$7)</f>
        <v/>
      </c>
      <c r="F162" s="24" t="str">
        <f>IF(I162="","",'Identificação da EG'!$E$7)</f>
        <v/>
      </c>
      <c r="G162" s="24" t="str">
        <f t="shared" si="5"/>
        <v/>
      </c>
      <c r="H162" s="24" t="str">
        <f>IF(I162="","",'Identificação da EG'!$D$7)</f>
        <v/>
      </c>
      <c r="I162" s="138" t="str">
        <f>IF(OR(J162="",'Campanhas C&amp;S'!$W$6="",'Campanhas C&amp;S'!$W$6="(Preencha o nome da campanha)"),"",'Campanhas C&amp;S'!$W$6)</f>
        <v/>
      </c>
      <c r="J162" s="138" t="str">
        <v/>
      </c>
      <c r="K162" s="138" t="str">
        <v/>
      </c>
      <c r="L162" s="138" t="str">
        <v/>
      </c>
      <c r="M162" s="138" t="str">
        <v/>
      </c>
      <c r="N162" s="138" t="str">
        <v/>
      </c>
      <c r="O162" s="138" t="str">
        <v/>
      </c>
      <c r="P162" s="138" t="str">
        <f>IF(J162="","","População abrangida")</f>
        <v/>
      </c>
      <c r="Q162" s="138" t="str">
        <f t="shared" si="4"/>
        <v/>
      </c>
      <c r="R162" s="138" t="str" cm="1">
        <f t="array" ref="R162">IF(ISBLANK(INDEX('Campanhas C&amp;S'!$AB$20:$AC$48,INT((ROWS($A$1:A41)-1)/2)+1,MOD(ROWS($A$1:A41)-1,2)+1)),"",INDEX('Campanhas C&amp;S'!$AB$20:$AC$48,INT((ROWS($A$1:A41)-1)/2)+1,MOD(ROWS($A$1:A41)-1,2)+1))</f>
        <v/>
      </c>
      <c r="S162" s="138" t="str">
        <f>IF(OR(J162="",'Campanhas C&amp;S'!$W$15="",'Campanhas C&amp;S'!$W$15="(máximo 300 carateres)"),"",'Campanhas C&amp;S'!$W$15)</f>
        <v/>
      </c>
    </row>
    <row r="163" spans="1:19">
      <c r="A163" s="24" t="str">
        <f>IF(I163="","",IF(OR('Identificação da EG'!$B$7=0,'Identificação da EG'!$B$7=""),"",Capa!$C$10))</f>
        <v/>
      </c>
      <c r="B163" s="24" t="str">
        <f>IF(I163="","",IF(OR('Identificação da EG'!$B$7=0,'Identificação da EG'!$B$7=""),"",'Identificação da EG'!$B$7))</f>
        <v/>
      </c>
      <c r="C163" s="24" t="str">
        <f>IF(I163="","",IF(B163="","",VLOOKUP(B163,Auxiliar!$DK$23:$DL$45,2,0)))</f>
        <v/>
      </c>
      <c r="D163" s="24" t="str">
        <f>IF(I163="","",IF(OR('Identificação da EG'!$B$7=0,'Identificação da EG'!$B$7=""),"","Portugal"))</f>
        <v/>
      </c>
      <c r="E163" s="24" t="str">
        <f>IF(I163="","",'Identificação da EG'!$C$7)</f>
        <v/>
      </c>
      <c r="F163" s="24" t="str">
        <f>IF(I163="","",'Identificação da EG'!$E$7)</f>
        <v/>
      </c>
      <c r="G163" s="24" t="str">
        <f t="shared" si="5"/>
        <v/>
      </c>
      <c r="H163" s="24" t="str">
        <f>IF(I163="","",'Identificação da EG'!$D$7)</f>
        <v/>
      </c>
      <c r="I163" s="138" t="str">
        <f>IF(OR(J163="",'Campanhas C&amp;S'!$W$6="",'Campanhas C&amp;S'!$W$6="(Preencha o nome da campanha)"),"",'Campanhas C&amp;S'!$W$6)</f>
        <v/>
      </c>
      <c r="J163" s="138" t="str">
        <v/>
      </c>
      <c r="K163" s="138" t="str">
        <v/>
      </c>
      <c r="L163" s="138" t="str">
        <v/>
      </c>
      <c r="M163" s="138" t="str">
        <v/>
      </c>
      <c r="N163" s="138" t="str">
        <v/>
      </c>
      <c r="O163" s="138" t="str">
        <v/>
      </c>
      <c r="P163" s="138" t="str">
        <f>IF(J163="","","Materiais distribuidos")</f>
        <v/>
      </c>
      <c r="Q163" s="138" t="str">
        <f t="shared" si="4"/>
        <v/>
      </c>
      <c r="R163" s="138" t="str" cm="1">
        <f t="array" ref="R163">IF(ISBLANK(INDEX('Campanhas C&amp;S'!$AB$20:$AC$48,INT((ROWS($A$1:A42)-1)/2)+1,MOD(ROWS($A$1:A42)-1,2)+1)),"",INDEX('Campanhas C&amp;S'!$AB$20:$AC$48,INT((ROWS($A$1:A42)-1)/2)+1,MOD(ROWS($A$1:A42)-1,2)+1))</f>
        <v/>
      </c>
      <c r="S163" s="138" t="str">
        <f>IF(OR(J163="",'Campanhas C&amp;S'!$W$15="",'Campanhas C&amp;S'!$W$15="(máximo 300 carateres)"),"",'Campanhas C&amp;S'!$W$15)</f>
        <v/>
      </c>
    </row>
    <row r="164" spans="1:19">
      <c r="A164" s="24" t="str">
        <f>IF(I164="","",IF(OR('Identificação da EG'!$B$7=0,'Identificação da EG'!$B$7=""),"",Capa!$C$10))</f>
        <v/>
      </c>
      <c r="B164" s="24" t="str">
        <f>IF(I164="","",IF(OR('Identificação da EG'!$B$7=0,'Identificação da EG'!$B$7=""),"",'Identificação da EG'!$B$7))</f>
        <v/>
      </c>
      <c r="C164" s="24" t="str">
        <f>IF(I164="","",IF(B164="","",VLOOKUP(B164,Auxiliar!$DK$23:$DL$45,2,0)))</f>
        <v/>
      </c>
      <c r="D164" s="24" t="str">
        <f>IF(I164="","",IF(OR('Identificação da EG'!$B$7=0,'Identificação da EG'!$B$7=""),"","Portugal"))</f>
        <v/>
      </c>
      <c r="E164" s="24" t="str">
        <f>IF(I164="","",'Identificação da EG'!$C$7)</f>
        <v/>
      </c>
      <c r="F164" s="24" t="str">
        <f>IF(I164="","",'Identificação da EG'!$E$7)</f>
        <v/>
      </c>
      <c r="G164" s="24" t="str">
        <f t="shared" si="5"/>
        <v/>
      </c>
      <c r="H164" s="24" t="str">
        <f>IF(I164="","",'Identificação da EG'!$D$7)</f>
        <v/>
      </c>
      <c r="I164" s="138" t="str">
        <f>IF(OR(J164="",'Campanhas C&amp;S'!$W$6="",'Campanhas C&amp;S'!$W$6="(Preencha o nome da campanha)"),"",'Campanhas C&amp;S'!$W$6)</f>
        <v/>
      </c>
      <c r="J164" s="138" t="str">
        <v/>
      </c>
      <c r="K164" s="138" t="str">
        <v/>
      </c>
      <c r="L164" s="138" t="str">
        <v/>
      </c>
      <c r="M164" s="138" t="str">
        <v/>
      </c>
      <c r="N164" s="138" t="str">
        <v/>
      </c>
      <c r="O164" s="138" t="str">
        <v/>
      </c>
      <c r="P164" s="138" t="str">
        <f>IF(J164="","","População abrangida")</f>
        <v/>
      </c>
      <c r="Q164" s="138" t="str">
        <f t="shared" si="4"/>
        <v/>
      </c>
      <c r="R164" s="138" t="str" cm="1">
        <f t="array" ref="R164">IF(ISBLANK(INDEX('Campanhas C&amp;S'!$AB$20:$AC$48,INT((ROWS($A$1:A43)-1)/2)+1,MOD(ROWS($A$1:A43)-1,2)+1)),"",INDEX('Campanhas C&amp;S'!$AB$20:$AC$48,INT((ROWS($A$1:A43)-1)/2)+1,MOD(ROWS($A$1:A43)-1,2)+1))</f>
        <v/>
      </c>
      <c r="S164" s="138" t="str">
        <f>IF(OR(J164="",'Campanhas C&amp;S'!$W$15="",'Campanhas C&amp;S'!$W$15="(máximo 300 carateres)"),"",'Campanhas C&amp;S'!$W$15)</f>
        <v/>
      </c>
    </row>
    <row r="165" spans="1:19">
      <c r="A165" s="24" t="str">
        <f>IF(I165="","",IF(OR('Identificação da EG'!$B$7=0,'Identificação da EG'!$B$7=""),"",Capa!$C$10))</f>
        <v/>
      </c>
      <c r="B165" s="24" t="str">
        <f>IF(I165="","",IF(OR('Identificação da EG'!$B$7=0,'Identificação da EG'!$B$7=""),"",'Identificação da EG'!$B$7))</f>
        <v/>
      </c>
      <c r="C165" s="24" t="str">
        <f>IF(I165="","",IF(B165="","",VLOOKUP(B165,Auxiliar!$DK$23:$DL$45,2,0)))</f>
        <v/>
      </c>
      <c r="D165" s="24" t="str">
        <f>IF(I165="","",IF(OR('Identificação da EG'!$B$7=0,'Identificação da EG'!$B$7=""),"","Portugal"))</f>
        <v/>
      </c>
      <c r="E165" s="24" t="str">
        <f>IF(I165="","",'Identificação da EG'!$C$7)</f>
        <v/>
      </c>
      <c r="F165" s="24" t="str">
        <f>IF(I165="","",'Identificação da EG'!$E$7)</f>
        <v/>
      </c>
      <c r="G165" s="24" t="str">
        <f t="shared" si="5"/>
        <v/>
      </c>
      <c r="H165" s="24" t="str">
        <f>IF(I165="","",'Identificação da EG'!$D$7)</f>
        <v/>
      </c>
      <c r="I165" s="138" t="str">
        <f>IF(OR(J165="",'Campanhas C&amp;S'!$W$6="",'Campanhas C&amp;S'!$W$6="(Preencha o nome da campanha)"),"",'Campanhas C&amp;S'!$W$6)</f>
        <v/>
      </c>
      <c r="J165" s="138" t="str">
        <v/>
      </c>
      <c r="K165" s="138" t="str">
        <v/>
      </c>
      <c r="L165" s="138" t="str">
        <v/>
      </c>
      <c r="M165" s="138" t="str">
        <v/>
      </c>
      <c r="N165" s="138" t="str">
        <v/>
      </c>
      <c r="O165" s="138" t="str">
        <v/>
      </c>
      <c r="P165" s="138" t="str">
        <f>IF(J165="","","Materiais distribuidos")</f>
        <v/>
      </c>
      <c r="Q165" s="138" t="str">
        <f t="shared" si="4"/>
        <v/>
      </c>
      <c r="R165" s="138" t="str" cm="1">
        <f t="array" ref="R165">IF(ISBLANK(INDEX('Campanhas C&amp;S'!$AB$20:$AC$48,INT((ROWS($A$1:A44)-1)/2)+1,MOD(ROWS($A$1:A44)-1,2)+1)),"",INDEX('Campanhas C&amp;S'!$AB$20:$AC$48,INT((ROWS($A$1:A44)-1)/2)+1,MOD(ROWS($A$1:A44)-1,2)+1))</f>
        <v/>
      </c>
      <c r="S165" s="138" t="str">
        <f>IF(OR(J165="",'Campanhas C&amp;S'!$W$15="",'Campanhas C&amp;S'!$W$15="(máximo 300 carateres)"),"",'Campanhas C&amp;S'!$W$15)</f>
        <v/>
      </c>
    </row>
    <row r="166" spans="1:19">
      <c r="A166" s="24" t="str">
        <f>IF(I166="","",IF(OR('Identificação da EG'!$B$7=0,'Identificação da EG'!$B$7=""),"",Capa!$C$10))</f>
        <v/>
      </c>
      <c r="B166" s="24" t="str">
        <f>IF(I166="","",IF(OR('Identificação da EG'!$B$7=0,'Identificação da EG'!$B$7=""),"",'Identificação da EG'!$B$7))</f>
        <v/>
      </c>
      <c r="C166" s="24" t="str">
        <f>IF(I166="","",IF(B166="","",VLOOKUP(B166,Auxiliar!$DK$23:$DL$45,2,0)))</f>
        <v/>
      </c>
      <c r="D166" s="24" t="str">
        <f>IF(I166="","",IF(OR('Identificação da EG'!$B$7=0,'Identificação da EG'!$B$7=""),"","Portugal"))</f>
        <v/>
      </c>
      <c r="E166" s="24" t="str">
        <f>IF(I166="","",'Identificação da EG'!$C$7)</f>
        <v/>
      </c>
      <c r="F166" s="24" t="str">
        <f>IF(I166="","",'Identificação da EG'!$E$7)</f>
        <v/>
      </c>
      <c r="G166" s="24" t="str">
        <f t="shared" si="5"/>
        <v/>
      </c>
      <c r="H166" s="24" t="str">
        <f>IF(I166="","",'Identificação da EG'!$D$7)</f>
        <v/>
      </c>
      <c r="I166" s="138" t="str">
        <f>IF(OR(J166="",'Campanhas C&amp;S'!$W$6="",'Campanhas C&amp;S'!$W$6="(Preencha o nome da campanha)"),"",'Campanhas C&amp;S'!$W$6)</f>
        <v/>
      </c>
      <c r="J166" s="138" t="str">
        <v/>
      </c>
      <c r="K166" s="138" t="str">
        <v/>
      </c>
      <c r="L166" s="138" t="str">
        <v/>
      </c>
      <c r="M166" s="138" t="str">
        <v/>
      </c>
      <c r="N166" s="138" t="str">
        <v/>
      </c>
      <c r="O166" s="138" t="str">
        <v/>
      </c>
      <c r="P166" s="138" t="str">
        <f>IF(J166="","","População abrangida")</f>
        <v/>
      </c>
      <c r="Q166" s="138" t="str">
        <f t="shared" si="4"/>
        <v/>
      </c>
      <c r="R166" s="138" t="str" cm="1">
        <f t="array" ref="R166">IF(ISBLANK(INDEX('Campanhas C&amp;S'!$AB$20:$AC$48,INT((ROWS($A$1:A45)-1)/2)+1,MOD(ROWS($A$1:A45)-1,2)+1)),"",INDEX('Campanhas C&amp;S'!$AB$20:$AC$48,INT((ROWS($A$1:A45)-1)/2)+1,MOD(ROWS($A$1:A45)-1,2)+1))</f>
        <v/>
      </c>
      <c r="S166" s="138" t="str">
        <f>IF(OR(J166="",'Campanhas C&amp;S'!$W$15="",'Campanhas C&amp;S'!$W$15="(máximo 300 carateres)"),"",'Campanhas C&amp;S'!$W$15)</f>
        <v/>
      </c>
    </row>
    <row r="167" spans="1:19">
      <c r="A167" s="24" t="str">
        <f>IF(I167="","",IF(OR('Identificação da EG'!$B$7=0,'Identificação da EG'!$B$7=""),"",Capa!$C$10))</f>
        <v/>
      </c>
      <c r="B167" s="24" t="str">
        <f>IF(I167="","",IF(OR('Identificação da EG'!$B$7=0,'Identificação da EG'!$B$7=""),"",'Identificação da EG'!$B$7))</f>
        <v/>
      </c>
      <c r="C167" s="24" t="str">
        <f>IF(I167="","",IF(B167="","",VLOOKUP(B167,Auxiliar!$DK$23:$DL$45,2,0)))</f>
        <v/>
      </c>
      <c r="D167" s="24" t="str">
        <f>IF(I167="","",IF(OR('Identificação da EG'!$B$7=0,'Identificação da EG'!$B$7=""),"","Portugal"))</f>
        <v/>
      </c>
      <c r="E167" s="24" t="str">
        <f>IF(I167="","",'Identificação da EG'!$C$7)</f>
        <v/>
      </c>
      <c r="F167" s="24" t="str">
        <f>IF(I167="","",'Identificação da EG'!$E$7)</f>
        <v/>
      </c>
      <c r="G167" s="24" t="str">
        <f t="shared" si="5"/>
        <v/>
      </c>
      <c r="H167" s="24" t="str">
        <f>IF(I167="","",'Identificação da EG'!$D$7)</f>
        <v/>
      </c>
      <c r="I167" s="138" t="str">
        <f>IF(OR(J167="",'Campanhas C&amp;S'!$W$6="",'Campanhas C&amp;S'!$W$6="(Preencha o nome da campanha)"),"",'Campanhas C&amp;S'!$W$6)</f>
        <v/>
      </c>
      <c r="J167" s="138" t="str">
        <v/>
      </c>
      <c r="K167" s="138" t="str">
        <v/>
      </c>
      <c r="L167" s="138" t="str">
        <v/>
      </c>
      <c r="M167" s="138" t="str">
        <v/>
      </c>
      <c r="N167" s="138" t="str">
        <v/>
      </c>
      <c r="O167" s="138" t="str">
        <v/>
      </c>
      <c r="P167" s="138" t="str">
        <f>IF(J167="","","Materiais distribuidos")</f>
        <v/>
      </c>
      <c r="Q167" s="138" t="str">
        <f t="shared" si="4"/>
        <v/>
      </c>
      <c r="R167" s="138" t="str" cm="1">
        <f t="array" ref="R167">IF(ISBLANK(INDEX('Campanhas C&amp;S'!$AB$20:$AC$48,INT((ROWS($A$1:A46)-1)/2)+1,MOD(ROWS($A$1:A46)-1,2)+1)),"",INDEX('Campanhas C&amp;S'!$AB$20:$AC$48,INT((ROWS($A$1:A46)-1)/2)+1,MOD(ROWS($A$1:A46)-1,2)+1))</f>
        <v/>
      </c>
      <c r="S167" s="138" t="str">
        <f>IF(OR(J167="",'Campanhas C&amp;S'!$W$15="",'Campanhas C&amp;S'!$W$15="(máximo 300 carateres)"),"",'Campanhas C&amp;S'!$W$15)</f>
        <v/>
      </c>
    </row>
    <row r="168" spans="1:19">
      <c r="A168" s="24" t="str">
        <f>IF(I168="","",IF(OR('Identificação da EG'!$B$7=0,'Identificação da EG'!$B$7=""),"",Capa!$C$10))</f>
        <v/>
      </c>
      <c r="B168" s="24" t="str">
        <f>IF(I168="","",IF(OR('Identificação da EG'!$B$7=0,'Identificação da EG'!$B$7=""),"",'Identificação da EG'!$B$7))</f>
        <v/>
      </c>
      <c r="C168" s="24" t="str">
        <f>IF(I168="","",IF(B168="","",VLOOKUP(B168,Auxiliar!$DK$23:$DL$45,2,0)))</f>
        <v/>
      </c>
      <c r="D168" s="24" t="str">
        <f>IF(I168="","",IF(OR('Identificação da EG'!$B$7=0,'Identificação da EG'!$B$7=""),"","Portugal"))</f>
        <v/>
      </c>
      <c r="E168" s="24" t="str">
        <f>IF(I168="","",'Identificação da EG'!$C$7)</f>
        <v/>
      </c>
      <c r="F168" s="24" t="str">
        <f>IF(I168="","",'Identificação da EG'!$E$7)</f>
        <v/>
      </c>
      <c r="G168" s="24" t="str">
        <f t="shared" si="5"/>
        <v/>
      </c>
      <c r="H168" s="24" t="str">
        <f>IF(I168="","",'Identificação da EG'!$D$7)</f>
        <v/>
      </c>
      <c r="I168" s="138" t="str">
        <f>IF(OR(J168="",'Campanhas C&amp;S'!$W$6="",'Campanhas C&amp;S'!$W$6="(Preencha o nome da campanha)"),"",'Campanhas C&amp;S'!$W$6)</f>
        <v/>
      </c>
      <c r="J168" s="138" t="str">
        <v/>
      </c>
      <c r="K168" s="138" t="str">
        <v/>
      </c>
      <c r="L168" s="138" t="str">
        <v/>
      </c>
      <c r="M168" s="138" t="str">
        <v/>
      </c>
      <c r="N168" s="138" t="str">
        <v/>
      </c>
      <c r="O168" s="138" t="str">
        <v/>
      </c>
      <c r="P168" s="138" t="str">
        <f>IF(J168="","","População abrangida")</f>
        <v/>
      </c>
      <c r="Q168" s="138" t="str">
        <f t="shared" si="4"/>
        <v/>
      </c>
      <c r="R168" s="138" t="str" cm="1">
        <f t="array" ref="R168">IF(ISBLANK(INDEX('Campanhas C&amp;S'!$AB$20:$AC$48,INT((ROWS($A$1:A47)-1)/2)+1,MOD(ROWS($A$1:A47)-1,2)+1)),"",INDEX('Campanhas C&amp;S'!$AB$20:$AC$48,INT((ROWS($A$1:A47)-1)/2)+1,MOD(ROWS($A$1:A47)-1,2)+1))</f>
        <v/>
      </c>
      <c r="S168" s="138" t="str">
        <f>IF(OR(J168="",'Campanhas C&amp;S'!$W$15="",'Campanhas C&amp;S'!$W$15="(máximo 300 carateres)"),"",'Campanhas C&amp;S'!$W$15)</f>
        <v/>
      </c>
    </row>
    <row r="169" spans="1:19">
      <c r="A169" s="24" t="str">
        <f>IF(I169="","",IF(OR('Identificação da EG'!$B$7=0,'Identificação da EG'!$B$7=""),"",Capa!$C$10))</f>
        <v/>
      </c>
      <c r="B169" s="24" t="str">
        <f>IF(I169="","",IF(OR('Identificação da EG'!$B$7=0,'Identificação da EG'!$B$7=""),"",'Identificação da EG'!$B$7))</f>
        <v/>
      </c>
      <c r="C169" s="24" t="str">
        <f>IF(I169="","",IF(B169="","",VLOOKUP(B169,Auxiliar!$DK$23:$DL$45,2,0)))</f>
        <v/>
      </c>
      <c r="D169" s="24" t="str">
        <f>IF(I169="","",IF(OR('Identificação da EG'!$B$7=0,'Identificação da EG'!$B$7=""),"","Portugal"))</f>
        <v/>
      </c>
      <c r="E169" s="24" t="str">
        <f>IF(I169="","",'Identificação da EG'!$C$7)</f>
        <v/>
      </c>
      <c r="F169" s="24" t="str">
        <f>IF(I169="","",'Identificação da EG'!$E$7)</f>
        <v/>
      </c>
      <c r="G169" s="24" t="str">
        <f t="shared" si="5"/>
        <v/>
      </c>
      <c r="H169" s="24" t="str">
        <f>IF(I169="","",'Identificação da EG'!$D$7)</f>
        <v/>
      </c>
      <c r="I169" s="138" t="str">
        <f>IF(OR(J169="",'Campanhas C&amp;S'!$W$6="",'Campanhas C&amp;S'!$W$6="(Preencha o nome da campanha)"),"",'Campanhas C&amp;S'!$W$6)</f>
        <v/>
      </c>
      <c r="J169" s="138" t="str">
        <v/>
      </c>
      <c r="K169" s="138" t="str">
        <v/>
      </c>
      <c r="L169" s="138" t="str">
        <v/>
      </c>
      <c r="M169" s="138" t="str">
        <v/>
      </c>
      <c r="N169" s="138" t="str">
        <v/>
      </c>
      <c r="O169" s="138" t="str">
        <v/>
      </c>
      <c r="P169" s="138" t="str">
        <f>IF(J169="","","Materiais distribuidos")</f>
        <v/>
      </c>
      <c r="Q169" s="138" t="str">
        <f t="shared" si="4"/>
        <v/>
      </c>
      <c r="R169" s="138" t="str" cm="1">
        <f t="array" ref="R169">IF(ISBLANK(INDEX('Campanhas C&amp;S'!$AB$20:$AC$48,INT((ROWS($A$1:A48)-1)/2)+1,MOD(ROWS($A$1:A48)-1,2)+1)),"",INDEX('Campanhas C&amp;S'!$AB$20:$AC$48,INT((ROWS($A$1:A48)-1)/2)+1,MOD(ROWS($A$1:A48)-1,2)+1))</f>
        <v/>
      </c>
      <c r="S169" s="138" t="str">
        <f>IF(OR(J169="",'Campanhas C&amp;S'!$W$15="",'Campanhas C&amp;S'!$W$15="(máximo 300 carateres)"),"",'Campanhas C&amp;S'!$W$15)</f>
        <v/>
      </c>
    </row>
    <row r="170" spans="1:19">
      <c r="A170" s="24" t="str">
        <f>IF(I170="","",IF(OR('Identificação da EG'!$B$7=0,'Identificação da EG'!$B$7=""),"",Capa!$C$10))</f>
        <v/>
      </c>
      <c r="B170" s="24" t="str">
        <f>IF(I170="","",IF(OR('Identificação da EG'!$B$7=0,'Identificação da EG'!$B$7=""),"",'Identificação da EG'!$B$7))</f>
        <v/>
      </c>
      <c r="C170" s="24" t="str">
        <f>IF(I170="","",IF(B170="","",VLOOKUP(B170,Auxiliar!$DK$23:$DL$45,2,0)))</f>
        <v/>
      </c>
      <c r="D170" s="24" t="str">
        <f>IF(I170="","",IF(OR('Identificação da EG'!$B$7=0,'Identificação da EG'!$B$7=""),"","Portugal"))</f>
        <v/>
      </c>
      <c r="E170" s="24" t="str">
        <f>IF(I170="","",'Identificação da EG'!$C$7)</f>
        <v/>
      </c>
      <c r="F170" s="24" t="str">
        <f>IF(I170="","",'Identificação da EG'!$E$7)</f>
        <v/>
      </c>
      <c r="G170" s="24" t="str">
        <f t="shared" si="5"/>
        <v/>
      </c>
      <c r="H170" s="24" t="str">
        <f>IF(I170="","",'Identificação da EG'!$D$7)</f>
        <v/>
      </c>
      <c r="I170" s="138" t="str">
        <f>IF(OR(J170="",'Campanhas C&amp;S'!$W$6="",'Campanhas C&amp;S'!$W$6="(Preencha o nome da campanha)"),"",'Campanhas C&amp;S'!$W$6)</f>
        <v/>
      </c>
      <c r="J170" s="138" t="str">
        <v/>
      </c>
      <c r="K170" s="138" t="str">
        <v/>
      </c>
      <c r="L170" s="138" t="str">
        <v/>
      </c>
      <c r="M170" s="138" t="str">
        <v/>
      </c>
      <c r="N170" s="138" t="str">
        <v/>
      </c>
      <c r="O170" s="138" t="str">
        <v/>
      </c>
      <c r="P170" s="138" t="str">
        <f>IF(J170="","","População abrangida")</f>
        <v/>
      </c>
      <c r="Q170" s="138" t="str">
        <f t="shared" si="4"/>
        <v/>
      </c>
      <c r="R170" s="138" t="str" cm="1">
        <f t="array" ref="R170">IF(ISBLANK(INDEX('Campanhas C&amp;S'!$AB$20:$AC$48,INT((ROWS($A$1:A49)-1)/2)+1,MOD(ROWS($A$1:A49)-1,2)+1)),"",INDEX('Campanhas C&amp;S'!$AB$20:$AC$48,INT((ROWS($A$1:A49)-1)/2)+1,MOD(ROWS($A$1:A49)-1,2)+1))</f>
        <v/>
      </c>
      <c r="S170" s="138" t="str">
        <f>IF(OR(J170="",'Campanhas C&amp;S'!$W$15="",'Campanhas C&amp;S'!$W$15="(máximo 300 carateres)"),"",'Campanhas C&amp;S'!$W$15)</f>
        <v/>
      </c>
    </row>
    <row r="171" spans="1:19">
      <c r="A171" s="24" t="str">
        <f>IF(I171="","",IF(OR('Identificação da EG'!$B$7=0,'Identificação da EG'!$B$7=""),"",Capa!$C$10))</f>
        <v/>
      </c>
      <c r="B171" s="24" t="str">
        <f>IF(I171="","",IF(OR('Identificação da EG'!$B$7=0,'Identificação da EG'!$B$7=""),"",'Identificação da EG'!$B$7))</f>
        <v/>
      </c>
      <c r="C171" s="24" t="str">
        <f>IF(I171="","",IF(B171="","",VLOOKUP(B171,Auxiliar!$DK$23:$DL$45,2,0)))</f>
        <v/>
      </c>
      <c r="D171" s="24" t="str">
        <f>IF(I171="","",IF(OR('Identificação da EG'!$B$7=0,'Identificação da EG'!$B$7=""),"","Portugal"))</f>
        <v/>
      </c>
      <c r="E171" s="24" t="str">
        <f>IF(I171="","",'Identificação da EG'!$C$7)</f>
        <v/>
      </c>
      <c r="F171" s="24" t="str">
        <f>IF(I171="","",'Identificação da EG'!$E$7)</f>
        <v/>
      </c>
      <c r="G171" s="24" t="str">
        <f t="shared" si="5"/>
        <v/>
      </c>
      <c r="H171" s="24" t="str">
        <f>IF(I171="","",'Identificação da EG'!$D$7)</f>
        <v/>
      </c>
      <c r="I171" s="138" t="str">
        <f>IF(OR(J171="",'Campanhas C&amp;S'!$W$6="",'Campanhas C&amp;S'!$W$6="(Preencha o nome da campanha)"),"",'Campanhas C&amp;S'!$W$6)</f>
        <v/>
      </c>
      <c r="J171" s="138" t="str">
        <v/>
      </c>
      <c r="K171" s="138" t="str">
        <v/>
      </c>
      <c r="L171" s="138" t="str">
        <v/>
      </c>
      <c r="M171" s="138" t="str">
        <v/>
      </c>
      <c r="N171" s="138" t="str">
        <v/>
      </c>
      <c r="O171" s="138" t="str">
        <v/>
      </c>
      <c r="P171" s="138" t="str">
        <f>IF(J171="","","Materiais distribuidos")</f>
        <v/>
      </c>
      <c r="Q171" s="138" t="str">
        <f t="shared" si="4"/>
        <v/>
      </c>
      <c r="R171" s="138" t="str" cm="1">
        <f t="array" ref="R171">IF(ISBLANK(INDEX('Campanhas C&amp;S'!$AB$20:$AC$48,INT((ROWS($A$1:A50)-1)/2)+1,MOD(ROWS($A$1:A50)-1,2)+1)),"",INDEX('Campanhas C&amp;S'!$AB$20:$AC$48,INT((ROWS($A$1:A50)-1)/2)+1,MOD(ROWS($A$1:A50)-1,2)+1))</f>
        <v/>
      </c>
      <c r="S171" s="138" t="str">
        <f>IF(OR(J171="",'Campanhas C&amp;S'!$W$15="",'Campanhas C&amp;S'!$W$15="(máximo 300 carateres)"),"",'Campanhas C&amp;S'!$W$15)</f>
        <v/>
      </c>
    </row>
    <row r="172" spans="1:19">
      <c r="A172" s="24" t="str">
        <f>IF(I172="","",IF(OR('Identificação da EG'!$B$7=0,'Identificação da EG'!$B$7=""),"",Capa!$C$10))</f>
        <v/>
      </c>
      <c r="B172" s="24" t="str">
        <f>IF(I172="","",IF(OR('Identificação da EG'!$B$7=0,'Identificação da EG'!$B$7=""),"",'Identificação da EG'!$B$7))</f>
        <v/>
      </c>
      <c r="C172" s="24" t="str">
        <f>IF(I172="","",IF(B172="","",VLOOKUP(B172,Auxiliar!$DK$23:$DL$45,2,0)))</f>
        <v/>
      </c>
      <c r="D172" s="24" t="str">
        <f>IF(I172="","",IF(OR('Identificação da EG'!$B$7=0,'Identificação da EG'!$B$7=""),"","Portugal"))</f>
        <v/>
      </c>
      <c r="E172" s="24" t="str">
        <f>IF(I172="","",'Identificação da EG'!$C$7)</f>
        <v/>
      </c>
      <c r="F172" s="24" t="str">
        <f>IF(I172="","",'Identificação da EG'!$E$7)</f>
        <v/>
      </c>
      <c r="G172" s="24" t="str">
        <f t="shared" si="5"/>
        <v/>
      </c>
      <c r="H172" s="24" t="str">
        <f>IF(I172="","",'Identificação da EG'!$D$7)</f>
        <v/>
      </c>
      <c r="I172" s="138" t="str">
        <f>IF(OR(J172="",'Campanhas C&amp;S'!$W$6="",'Campanhas C&amp;S'!$W$6="(Preencha o nome da campanha)"),"",'Campanhas C&amp;S'!$W$6)</f>
        <v/>
      </c>
      <c r="J172" s="138" t="str">
        <v/>
      </c>
      <c r="K172" s="138" t="str">
        <v/>
      </c>
      <c r="L172" s="138" t="str">
        <v/>
      </c>
      <c r="M172" s="138" t="str">
        <v/>
      </c>
      <c r="N172" s="138" t="str">
        <v/>
      </c>
      <c r="O172" s="138" t="str">
        <v/>
      </c>
      <c r="P172" s="138" t="str">
        <f>IF(J172="","","População abrangida")</f>
        <v/>
      </c>
      <c r="Q172" s="138" t="str">
        <f t="shared" si="4"/>
        <v/>
      </c>
      <c r="R172" s="138" t="str" cm="1">
        <f t="array" ref="R172">IF(ISBLANK(INDEX('Campanhas C&amp;S'!$AB$20:$AC$48,INT((ROWS($A$1:A51)-1)/2)+1,MOD(ROWS($A$1:A51)-1,2)+1)),"",INDEX('Campanhas C&amp;S'!$AB$20:$AC$48,INT((ROWS($A$1:A51)-1)/2)+1,MOD(ROWS($A$1:A51)-1,2)+1))</f>
        <v/>
      </c>
      <c r="S172" s="138" t="str">
        <f>IF(OR(J172="",'Campanhas C&amp;S'!$W$15="",'Campanhas C&amp;S'!$W$15="(máximo 300 carateres)"),"",'Campanhas C&amp;S'!$W$15)</f>
        <v/>
      </c>
    </row>
    <row r="173" spans="1:19">
      <c r="A173" s="24" t="str">
        <f>IF(I173="","",IF(OR('Identificação da EG'!$B$7=0,'Identificação da EG'!$B$7=""),"",Capa!$C$10))</f>
        <v/>
      </c>
      <c r="B173" s="24" t="str">
        <f>IF(I173="","",IF(OR('Identificação da EG'!$B$7=0,'Identificação da EG'!$B$7=""),"",'Identificação da EG'!$B$7))</f>
        <v/>
      </c>
      <c r="C173" s="24" t="str">
        <f>IF(I173="","",IF(B173="","",VLOOKUP(B173,Auxiliar!$DK$23:$DL$45,2,0)))</f>
        <v/>
      </c>
      <c r="D173" s="24" t="str">
        <f>IF(I173="","",IF(OR('Identificação da EG'!$B$7=0,'Identificação da EG'!$B$7=""),"","Portugal"))</f>
        <v/>
      </c>
      <c r="E173" s="24" t="str">
        <f>IF(I173="","",'Identificação da EG'!$C$7)</f>
        <v/>
      </c>
      <c r="F173" s="24" t="str">
        <f>IF(I173="","",'Identificação da EG'!$E$7)</f>
        <v/>
      </c>
      <c r="G173" s="24" t="str">
        <f t="shared" si="5"/>
        <v/>
      </c>
      <c r="H173" s="24" t="str">
        <f>IF(I173="","",'Identificação da EG'!$D$7)</f>
        <v/>
      </c>
      <c r="I173" s="138" t="str">
        <f>IF(OR(J173="",'Campanhas C&amp;S'!$W$6="",'Campanhas C&amp;S'!$W$6="(Preencha o nome da campanha)"),"",'Campanhas C&amp;S'!$W$6)</f>
        <v/>
      </c>
      <c r="J173" s="138" t="str">
        <v/>
      </c>
      <c r="K173" s="138" t="str">
        <v/>
      </c>
      <c r="L173" s="138" t="str">
        <v/>
      </c>
      <c r="M173" s="138" t="str">
        <v/>
      </c>
      <c r="N173" s="138" t="str">
        <v/>
      </c>
      <c r="O173" s="138" t="str">
        <v/>
      </c>
      <c r="P173" s="138" t="str">
        <f>IF(J173="","","Materiais distribuidos")</f>
        <v/>
      </c>
      <c r="Q173" s="138" t="str">
        <f t="shared" si="4"/>
        <v/>
      </c>
      <c r="R173" s="138" t="str" cm="1">
        <f t="array" ref="R173">IF(ISBLANK(INDEX('Campanhas C&amp;S'!$AB$20:$AC$48,INT((ROWS($A$1:A52)-1)/2)+1,MOD(ROWS($A$1:A52)-1,2)+1)),"",INDEX('Campanhas C&amp;S'!$AB$20:$AC$48,INT((ROWS($A$1:A52)-1)/2)+1,MOD(ROWS($A$1:A52)-1,2)+1))</f>
        <v/>
      </c>
      <c r="S173" s="138" t="str">
        <f>IF(OR(J173="",'Campanhas C&amp;S'!$W$15="",'Campanhas C&amp;S'!$W$15="(máximo 300 carateres)"),"",'Campanhas C&amp;S'!$W$15)</f>
        <v/>
      </c>
    </row>
    <row r="174" spans="1:19">
      <c r="A174" s="24" t="str">
        <f>IF(I174="","",IF(OR('Identificação da EG'!$B$7=0,'Identificação da EG'!$B$7=""),"",Capa!$C$10))</f>
        <v/>
      </c>
      <c r="B174" s="24" t="str">
        <f>IF(I174="","",IF(OR('Identificação da EG'!$B$7=0,'Identificação da EG'!$B$7=""),"",'Identificação da EG'!$B$7))</f>
        <v/>
      </c>
      <c r="C174" s="24" t="str">
        <f>IF(I174="","",IF(B174="","",VLOOKUP(B174,Auxiliar!$DK$23:$DL$45,2,0)))</f>
        <v/>
      </c>
      <c r="D174" s="24" t="str">
        <f>IF(I174="","",IF(OR('Identificação da EG'!$B$7=0,'Identificação da EG'!$B$7=""),"","Portugal"))</f>
        <v/>
      </c>
      <c r="E174" s="24" t="str">
        <f>IF(I174="","",'Identificação da EG'!$C$7)</f>
        <v/>
      </c>
      <c r="F174" s="24" t="str">
        <f>IF(I174="","",'Identificação da EG'!$E$7)</f>
        <v/>
      </c>
      <c r="G174" s="24" t="str">
        <f t="shared" si="5"/>
        <v/>
      </c>
      <c r="H174" s="24" t="str">
        <f>IF(I174="","",'Identificação da EG'!$D$7)</f>
        <v/>
      </c>
      <c r="I174" s="138" t="str">
        <f>IF(OR(J174="",'Campanhas C&amp;S'!$W$6="",'Campanhas C&amp;S'!$W$6="(Preencha o nome da campanha)"),"",'Campanhas C&amp;S'!$W$6)</f>
        <v/>
      </c>
      <c r="J174" s="138" t="str">
        <v/>
      </c>
      <c r="K174" s="138" t="str">
        <v/>
      </c>
      <c r="L174" s="138" t="str">
        <v/>
      </c>
      <c r="M174" s="138" t="str">
        <v/>
      </c>
      <c r="N174" s="138" t="str">
        <v/>
      </c>
      <c r="O174" s="138" t="str">
        <v/>
      </c>
      <c r="P174" s="138" t="str">
        <f>IF(J174="","","População abrangida")</f>
        <v/>
      </c>
      <c r="Q174" s="138" t="str">
        <f t="shared" si="4"/>
        <v/>
      </c>
      <c r="R174" s="138" t="str" cm="1">
        <f t="array" ref="R174">IF(ISBLANK(INDEX('Campanhas C&amp;S'!$AB$20:$AC$48,INT((ROWS($A$1:A53)-1)/2)+1,MOD(ROWS($A$1:A53)-1,2)+1)),"",INDEX('Campanhas C&amp;S'!$AB$20:$AC$48,INT((ROWS($A$1:A53)-1)/2)+1,MOD(ROWS($A$1:A53)-1,2)+1))</f>
        <v/>
      </c>
      <c r="S174" s="138" t="str">
        <f>IF(OR(J174="",'Campanhas C&amp;S'!$W$15="",'Campanhas C&amp;S'!$W$15="(máximo 300 carateres)"),"",'Campanhas C&amp;S'!$W$15)</f>
        <v/>
      </c>
    </row>
    <row r="175" spans="1:19">
      <c r="A175" s="24" t="str">
        <f>IF(I175="","",IF(OR('Identificação da EG'!$B$7=0,'Identificação da EG'!$B$7=""),"",Capa!$C$10))</f>
        <v/>
      </c>
      <c r="B175" s="24" t="str">
        <f>IF(I175="","",IF(OR('Identificação da EG'!$B$7=0,'Identificação da EG'!$B$7=""),"",'Identificação da EG'!$B$7))</f>
        <v/>
      </c>
      <c r="C175" s="24" t="str">
        <f>IF(I175="","",IF(B175="","",VLOOKUP(B175,Auxiliar!$DK$23:$DL$45,2,0)))</f>
        <v/>
      </c>
      <c r="D175" s="24" t="str">
        <f>IF(I175="","",IF(OR('Identificação da EG'!$B$7=0,'Identificação da EG'!$B$7=""),"","Portugal"))</f>
        <v/>
      </c>
      <c r="E175" s="24" t="str">
        <f>IF(I175="","",'Identificação da EG'!$C$7)</f>
        <v/>
      </c>
      <c r="F175" s="24" t="str">
        <f>IF(I175="","",'Identificação da EG'!$E$7)</f>
        <v/>
      </c>
      <c r="G175" s="24" t="str">
        <f t="shared" si="5"/>
        <v/>
      </c>
      <c r="H175" s="24" t="str">
        <f>IF(I175="","",'Identificação da EG'!$D$7)</f>
        <v/>
      </c>
      <c r="I175" s="138" t="str">
        <f>IF(OR(J175="",'Campanhas C&amp;S'!$W$6="",'Campanhas C&amp;S'!$W$6="(Preencha o nome da campanha)"),"",'Campanhas C&amp;S'!$W$6)</f>
        <v/>
      </c>
      <c r="J175" s="138" t="str">
        <v/>
      </c>
      <c r="K175" s="138" t="str">
        <v/>
      </c>
      <c r="L175" s="138" t="str">
        <v/>
      </c>
      <c r="M175" s="138" t="str">
        <v/>
      </c>
      <c r="N175" s="138" t="str">
        <v/>
      </c>
      <c r="O175" s="138" t="str">
        <v/>
      </c>
      <c r="P175" s="138" t="str">
        <f>IF(J175="","","Materiais distribuidos")</f>
        <v/>
      </c>
      <c r="Q175" s="138" t="str">
        <f t="shared" si="4"/>
        <v/>
      </c>
      <c r="R175" s="138" t="str" cm="1">
        <f t="array" ref="R175">IF(ISBLANK(INDEX('Campanhas C&amp;S'!$AB$20:$AC$48,INT((ROWS($A$1:A54)-1)/2)+1,MOD(ROWS($A$1:A54)-1,2)+1)),"",INDEX('Campanhas C&amp;S'!$AB$20:$AC$48,INT((ROWS($A$1:A54)-1)/2)+1,MOD(ROWS($A$1:A54)-1,2)+1))</f>
        <v/>
      </c>
      <c r="S175" s="138" t="str">
        <f>IF(OR(J175="",'Campanhas C&amp;S'!$W$15="",'Campanhas C&amp;S'!$W$15="(máximo 300 carateres)"),"",'Campanhas C&amp;S'!$W$15)</f>
        <v/>
      </c>
    </row>
    <row r="176" spans="1:19">
      <c r="A176" s="24" t="str">
        <f>IF(I176="","",IF(OR('Identificação da EG'!$B$7=0,'Identificação da EG'!$B$7=""),"",Capa!$C$10))</f>
        <v/>
      </c>
      <c r="B176" s="24" t="str">
        <f>IF(I176="","",IF(OR('Identificação da EG'!$B$7=0,'Identificação da EG'!$B$7=""),"",'Identificação da EG'!$B$7))</f>
        <v/>
      </c>
      <c r="C176" s="24" t="str">
        <f>IF(I176="","",IF(B176="","",VLOOKUP(B176,Auxiliar!$DK$23:$DL$45,2,0)))</f>
        <v/>
      </c>
      <c r="D176" s="24" t="str">
        <f>IF(I176="","",IF(OR('Identificação da EG'!$B$7=0,'Identificação da EG'!$B$7=""),"","Portugal"))</f>
        <v/>
      </c>
      <c r="E176" s="24" t="str">
        <f>IF(I176="","",'Identificação da EG'!$C$7)</f>
        <v/>
      </c>
      <c r="F176" s="24" t="str">
        <f>IF(I176="","",'Identificação da EG'!$E$7)</f>
        <v/>
      </c>
      <c r="G176" s="24" t="str">
        <f t="shared" si="5"/>
        <v/>
      </c>
      <c r="H176" s="24" t="str">
        <f>IF(I176="","",'Identificação da EG'!$D$7)</f>
        <v/>
      </c>
      <c r="I176" s="138" t="str">
        <f>IF(OR(J176="",'Campanhas C&amp;S'!$W$6="",'Campanhas C&amp;S'!$W$6="(Preencha o nome da campanha)"),"",'Campanhas C&amp;S'!$W$6)</f>
        <v/>
      </c>
      <c r="J176" s="138" t="str">
        <v/>
      </c>
      <c r="K176" s="138" t="str">
        <v/>
      </c>
      <c r="L176" s="138" t="str">
        <v/>
      </c>
      <c r="M176" s="138" t="str">
        <v/>
      </c>
      <c r="N176" s="138" t="str">
        <v/>
      </c>
      <c r="O176" s="138" t="str">
        <v/>
      </c>
      <c r="P176" s="138" t="str">
        <f>IF(J176="","","População abrangida")</f>
        <v/>
      </c>
      <c r="Q176" s="138" t="str">
        <f t="shared" si="4"/>
        <v/>
      </c>
      <c r="R176" s="138" t="str" cm="1">
        <f t="array" ref="R176">IF(ISBLANK(INDEX('Campanhas C&amp;S'!$AB$20:$AC$48,INT((ROWS($A$1:A55)-1)/2)+1,MOD(ROWS($A$1:A55)-1,2)+1)),"",INDEX('Campanhas C&amp;S'!$AB$20:$AC$48,INT((ROWS($A$1:A55)-1)/2)+1,MOD(ROWS($A$1:A55)-1,2)+1))</f>
        <v/>
      </c>
      <c r="S176" s="138" t="str">
        <f>IF(OR(J176="",'Campanhas C&amp;S'!$W$15="",'Campanhas C&amp;S'!$W$15="(máximo 300 carateres)"),"",'Campanhas C&amp;S'!$W$15)</f>
        <v/>
      </c>
    </row>
    <row r="177" spans="1:19">
      <c r="A177" s="24" t="str">
        <f>IF(I177="","",IF(OR('Identificação da EG'!$B$7=0,'Identificação da EG'!$B$7=""),"",Capa!$C$10))</f>
        <v/>
      </c>
      <c r="B177" s="24" t="str">
        <f>IF(I177="","",IF(OR('Identificação da EG'!$B$7=0,'Identificação da EG'!$B$7=""),"",'Identificação da EG'!$B$7))</f>
        <v/>
      </c>
      <c r="C177" s="24" t="str">
        <f>IF(I177="","",IF(B177="","",VLOOKUP(B177,Auxiliar!$DK$23:$DL$45,2,0)))</f>
        <v/>
      </c>
      <c r="D177" s="24" t="str">
        <f>IF(I177="","",IF(OR('Identificação da EG'!$B$7=0,'Identificação da EG'!$B$7=""),"","Portugal"))</f>
        <v/>
      </c>
      <c r="E177" s="24" t="str">
        <f>IF(I177="","",'Identificação da EG'!$C$7)</f>
        <v/>
      </c>
      <c r="F177" s="24" t="str">
        <f>IF(I177="","",'Identificação da EG'!$E$7)</f>
        <v/>
      </c>
      <c r="G177" s="24" t="str">
        <f t="shared" si="5"/>
        <v/>
      </c>
      <c r="H177" s="24" t="str">
        <f>IF(I177="","",'Identificação da EG'!$D$7)</f>
        <v/>
      </c>
      <c r="I177" s="138" t="str">
        <f>IF(OR(J177="",'Campanhas C&amp;S'!$W$6="",'Campanhas C&amp;S'!$W$6="(Preencha o nome da campanha)"),"",'Campanhas C&amp;S'!$W$6)</f>
        <v/>
      </c>
      <c r="J177" s="138" t="str">
        <v/>
      </c>
      <c r="K177" s="138" t="str">
        <v/>
      </c>
      <c r="L177" s="138" t="str">
        <v/>
      </c>
      <c r="M177" s="138" t="str">
        <v/>
      </c>
      <c r="N177" s="138" t="str">
        <v/>
      </c>
      <c r="O177" s="138" t="str">
        <v/>
      </c>
      <c r="P177" s="138" t="str">
        <f>IF(J177="","","Materiais distribuidos")</f>
        <v/>
      </c>
      <c r="Q177" s="138" t="str">
        <f t="shared" si="4"/>
        <v/>
      </c>
      <c r="R177" s="138" t="str" cm="1">
        <f t="array" ref="R177">IF(ISBLANK(INDEX('Campanhas C&amp;S'!$AB$20:$AC$48,INT((ROWS($A$1:A56)-1)/2)+1,MOD(ROWS($A$1:A56)-1,2)+1)),"",INDEX('Campanhas C&amp;S'!$AB$20:$AC$48,INT((ROWS($A$1:A56)-1)/2)+1,MOD(ROWS($A$1:A56)-1,2)+1))</f>
        <v/>
      </c>
      <c r="S177" s="138" t="str">
        <f>IF(OR(J177="",'Campanhas C&amp;S'!$W$15="",'Campanhas C&amp;S'!$W$15="(máximo 300 carateres)"),"",'Campanhas C&amp;S'!$W$15)</f>
        <v/>
      </c>
    </row>
    <row r="178" spans="1:19">
      <c r="A178" s="24" t="str">
        <f>IF(I178="","",IF(OR('Identificação da EG'!$B$7=0,'Identificação da EG'!$B$7=""),"",Capa!$C$10))</f>
        <v/>
      </c>
      <c r="B178" s="24" t="str">
        <f>IF(I178="","",IF(OR('Identificação da EG'!$B$7=0,'Identificação da EG'!$B$7=""),"",'Identificação da EG'!$B$7))</f>
        <v/>
      </c>
      <c r="C178" s="24" t="str">
        <f>IF(I178="","",IF(B178="","",VLOOKUP(B178,Auxiliar!$DK$23:$DL$45,2,0)))</f>
        <v/>
      </c>
      <c r="D178" s="24" t="str">
        <f>IF(I178="","",IF(OR('Identificação da EG'!$B$7=0,'Identificação da EG'!$B$7=""),"","Portugal"))</f>
        <v/>
      </c>
      <c r="E178" s="24" t="str">
        <f>IF(I178="","",'Identificação da EG'!$C$7)</f>
        <v/>
      </c>
      <c r="F178" s="24" t="str">
        <f>IF(I178="","",'Identificação da EG'!$E$7)</f>
        <v/>
      </c>
      <c r="G178" s="24" t="str">
        <f t="shared" si="5"/>
        <v/>
      </c>
      <c r="H178" s="24" t="str">
        <f>IF(I178="","",'Identificação da EG'!$D$7)</f>
        <v/>
      </c>
      <c r="I178" s="138" t="str">
        <f>IF(OR(J178="",'Campanhas C&amp;S'!$W$6="",'Campanhas C&amp;S'!$W$6="(Preencha o nome da campanha)"),"",'Campanhas C&amp;S'!$W$6)</f>
        <v/>
      </c>
      <c r="J178" s="138" t="str">
        <v/>
      </c>
      <c r="K178" s="138" t="str">
        <v/>
      </c>
      <c r="L178" s="138" t="str">
        <v/>
      </c>
      <c r="M178" s="138" t="str">
        <v/>
      </c>
      <c r="N178" s="138" t="str">
        <v/>
      </c>
      <c r="O178" s="138" t="str">
        <v/>
      </c>
      <c r="P178" s="138" t="str">
        <f>IF(J178="","","População abrangida")</f>
        <v/>
      </c>
      <c r="Q178" s="138" t="str">
        <f t="shared" si="4"/>
        <v/>
      </c>
      <c r="R178" s="138" t="str" cm="1">
        <f t="array" ref="R178">IF(ISBLANK(INDEX('Campanhas C&amp;S'!$AB$20:$AC$48,INT((ROWS($A$1:A57)-1)/2)+1,MOD(ROWS($A$1:A57)-1,2)+1)),"",INDEX('Campanhas C&amp;S'!$AB$20:$AC$48,INT((ROWS($A$1:A57)-1)/2)+1,MOD(ROWS($A$1:A57)-1,2)+1))</f>
        <v/>
      </c>
      <c r="S178" s="138" t="str">
        <f>IF(OR(J178="",'Campanhas C&amp;S'!$W$15="",'Campanhas C&amp;S'!$W$15="(máximo 300 carateres)"),"",'Campanhas C&amp;S'!$W$15)</f>
        <v/>
      </c>
    </row>
    <row r="179" spans="1:19">
      <c r="A179" s="24" t="str">
        <f>IF(I179="","",IF(OR('Identificação da EG'!$B$7=0,'Identificação da EG'!$B$7=""),"",Capa!$C$10))</f>
        <v/>
      </c>
      <c r="B179" s="24" t="str">
        <f>IF(I179="","",IF(OR('Identificação da EG'!$B$7=0,'Identificação da EG'!$B$7=""),"",'Identificação da EG'!$B$7))</f>
        <v/>
      </c>
      <c r="C179" s="24" t="str">
        <f>IF(I179="","",IF(B179="","",VLOOKUP(B179,Auxiliar!$DK$23:$DL$45,2,0)))</f>
        <v/>
      </c>
      <c r="D179" s="24" t="str">
        <f>IF(I179="","",IF(OR('Identificação da EG'!$B$7=0,'Identificação da EG'!$B$7=""),"","Portugal"))</f>
        <v/>
      </c>
      <c r="E179" s="24" t="str">
        <f>IF(I179="","",'Identificação da EG'!$C$7)</f>
        <v/>
      </c>
      <c r="F179" s="24" t="str">
        <f>IF(I179="","",'Identificação da EG'!$E$7)</f>
        <v/>
      </c>
      <c r="G179" s="24" t="str">
        <f t="shared" si="5"/>
        <v/>
      </c>
      <c r="H179" s="24" t="str">
        <f>IF(I179="","",'Identificação da EG'!$D$7)</f>
        <v/>
      </c>
      <c r="I179" s="138" t="str">
        <f>IF(OR(J179="",'Campanhas C&amp;S'!$W$6="",'Campanhas C&amp;S'!$W$6="(Preencha o nome da campanha)"),"",'Campanhas C&amp;S'!$W$6)</f>
        <v/>
      </c>
      <c r="J179" s="138" t="str">
        <v/>
      </c>
      <c r="K179" s="138" t="str">
        <v/>
      </c>
      <c r="L179" s="138" t="str">
        <v/>
      </c>
      <c r="M179" s="138" t="str">
        <v/>
      </c>
      <c r="N179" s="138" t="str">
        <v/>
      </c>
      <c r="O179" s="138" t="str">
        <v/>
      </c>
      <c r="P179" s="138" t="str">
        <f>IF(J179="","","Materiais distribuidos")</f>
        <v/>
      </c>
      <c r="Q179" s="138" t="str">
        <f t="shared" si="4"/>
        <v/>
      </c>
      <c r="R179" s="138" t="str" cm="1">
        <f t="array" ref="R179">IF(ISBLANK(INDEX('Campanhas C&amp;S'!$AB$20:$AC$48,INT((ROWS($A$1:A58)-1)/2)+1,MOD(ROWS($A$1:A58)-1,2)+1)),"",INDEX('Campanhas C&amp;S'!$AB$20:$AC$48,INT((ROWS($A$1:A58)-1)/2)+1,MOD(ROWS($A$1:A58)-1,2)+1))</f>
        <v/>
      </c>
      <c r="S179" s="138" t="str">
        <f>IF(OR(J179="",'Campanhas C&amp;S'!$W$15="",'Campanhas C&amp;S'!$W$15="(máximo 300 carateres)"),"",'Campanhas C&amp;S'!$W$15)</f>
        <v/>
      </c>
    </row>
    <row r="180" spans="1:19">
      <c r="A180" s="24" t="str">
        <f>IF(I180="","",IF(OR('Identificação da EG'!$B$7=0,'Identificação da EG'!$B$7=""),"",Capa!$C$10))</f>
        <v/>
      </c>
      <c r="B180" s="24" t="str">
        <f>IF(I180="","",IF(OR('Identificação da EG'!$B$7=0,'Identificação da EG'!$B$7=""),"",'Identificação da EG'!$B$7))</f>
        <v/>
      </c>
      <c r="C180" s="24" t="str">
        <f>IF(I180="","",IF(B180="","",VLOOKUP(B180,Auxiliar!$DK$23:$DL$45,2,0)))</f>
        <v/>
      </c>
      <c r="D180" s="24" t="str">
        <f>IF(I180="","",IF(OR('Identificação da EG'!$B$7=0,'Identificação da EG'!$B$7=""),"","Portugal"))</f>
        <v/>
      </c>
      <c r="E180" s="24" t="str">
        <f>IF(I180="","",'Identificação da EG'!$C$7)</f>
        <v/>
      </c>
      <c r="F180" s="24" t="str">
        <f>IF(I180="","",'Identificação da EG'!$E$7)</f>
        <v/>
      </c>
      <c r="G180" s="24" t="str">
        <f t="shared" si="5"/>
        <v/>
      </c>
      <c r="H180" s="24" t="str">
        <f>IF(I180="","",'Identificação da EG'!$D$7)</f>
        <v/>
      </c>
      <c r="I180" s="138" t="str">
        <f>IF(OR(J122="",'Campanhas C&amp;S'!$W$6="",'Campanhas C&amp;S'!$W$6="(Preencha o nome da campanha)"),"",'Campanhas C&amp;S'!$W$6)</f>
        <v/>
      </c>
      <c r="J180" s="138"/>
      <c r="K180" s="138"/>
      <c r="L180" s="138"/>
      <c r="M180" s="138"/>
      <c r="N180" s="138"/>
      <c r="O180" s="138"/>
      <c r="P180" s="138" t="str">
        <f>IF(R180="","","População total abrangida")</f>
        <v/>
      </c>
      <c r="Q180" s="138" t="str">
        <f>IF(R180="","","nº")</f>
        <v/>
      </c>
      <c r="R180" s="138" t="str">
        <f>IF('Campanhas C&amp;S'!$W$9="","",'Campanhas C&amp;S'!$W$9)</f>
        <v/>
      </c>
      <c r="S180" s="138" t="str">
        <f>IF(OR(R180="",'Campanhas C&amp;S'!$W$15="",'Campanhas C&amp;S'!$W$15="(máximo 300 carateres)"),"",'Campanhas C&amp;S'!$W$15)</f>
        <v/>
      </c>
    </row>
    <row r="181" spans="1:19">
      <c r="A181" s="24" t="str">
        <f>IF(I181="","",IF(OR('Identificação da EG'!$B$7=0,'Identificação da EG'!$B$7=""),"",Capa!$C$10))</f>
        <v/>
      </c>
      <c r="B181" s="24" t="str">
        <f>IF(I181="","",IF(OR('Identificação da EG'!$B$7=0,'Identificação da EG'!$B$7=""),"",'Identificação da EG'!$B$7))</f>
        <v/>
      </c>
      <c r="C181" s="24" t="str">
        <f>IF(I181="","",IF(B181="","",VLOOKUP(B181,Auxiliar!$DK$23:$DL$45,2,0)))</f>
        <v/>
      </c>
      <c r="D181" s="24" t="str">
        <f>IF(I181="","",IF(OR('Identificação da EG'!$B$7=0,'Identificação da EG'!$B$7=""),"","Portugal"))</f>
        <v/>
      </c>
      <c r="E181" s="24" t="str">
        <f>IF(I181="","",'Identificação da EG'!$C$7)</f>
        <v/>
      </c>
      <c r="F181" s="24" t="str">
        <f>IF(I181="","",'Identificação da EG'!$E$7)</f>
        <v/>
      </c>
      <c r="G181" s="24" t="str">
        <f t="shared" si="5"/>
        <v/>
      </c>
      <c r="H181" s="24" t="str">
        <f>IF(I181="","",'Identificação da EG'!$D$7)</f>
        <v/>
      </c>
      <c r="I181" s="138" t="str">
        <f>IF(OR(J123="",'Campanhas C&amp;S'!$W$6="",'Campanhas C&amp;S'!$W$6="(Preencha o nome da campanha)"),"",'Campanhas C&amp;S'!$W$6)</f>
        <v/>
      </c>
      <c r="J181" s="138"/>
      <c r="K181" s="138"/>
      <c r="L181" s="138"/>
      <c r="M181" s="138"/>
      <c r="N181" s="138"/>
      <c r="O181" s="138"/>
      <c r="P181" s="138" t="str">
        <f>IF(R181="","","Duração da campanha")</f>
        <v/>
      </c>
      <c r="Q181" s="138" t="str">
        <f>IF(R181="","","dias")</f>
        <v/>
      </c>
      <c r="R181" s="138" t="str">
        <f>IF('Campanhas C&amp;S'!$W$12="","",'Campanhas C&amp;S'!$W$12)</f>
        <v/>
      </c>
      <c r="S181" s="138" t="str">
        <f>IF(OR(R181="",'Campanhas C&amp;S'!$W$15="",'Campanhas C&amp;S'!$W$15="(máximo 300 carateres)"),"",'Campanhas C&amp;S'!$W$15)</f>
        <v/>
      </c>
    </row>
    <row r="182" spans="1:19">
      <c r="A182" s="24" t="str">
        <f>IF(I182="","",IF(OR('Identificação da EG'!$B$7=0,'Identificação da EG'!$B$7=""),"",Capa!$C$10))</f>
        <v/>
      </c>
      <c r="B182" s="24" t="str">
        <f>IF(I182="","",IF(OR('Identificação da EG'!$B$7=0,'Identificação da EG'!$B$7=""),"",'Identificação da EG'!$B$7))</f>
        <v/>
      </c>
      <c r="C182" s="24" t="str">
        <f>IF(I182="","",IF(B182="","",VLOOKUP(B182,Auxiliar!$DK$23:$DL$45,2,0)))</f>
        <v/>
      </c>
      <c r="D182" s="24" t="str">
        <f>IF(I182="","",IF(OR('Identificação da EG'!$B$7=0,'Identificação da EG'!$B$7=""),"","Portugal"))</f>
        <v/>
      </c>
      <c r="E182" s="24" t="str">
        <f>IF(I182="","",'Identificação da EG'!$C$7)</f>
        <v/>
      </c>
      <c r="F182" s="24" t="str">
        <f>IF(I182="","",'Identificação da EG'!$E$7)</f>
        <v/>
      </c>
      <c r="G182" s="24" t="str">
        <f t="shared" si="5"/>
        <v/>
      </c>
      <c r="H182" s="24" t="str">
        <f>IF(I182="","",'Identificação da EG'!$D$7)</f>
        <v/>
      </c>
      <c r="I182" s="138" t="str">
        <f>IF(OR(J182="",'Campanhas C&amp;S'!$AG$6="",'Campanhas C&amp;S'!$AG$6="(Preencha o nome da campanha)"),"",'Campanhas C&amp;S'!$AG$6)</f>
        <v/>
      </c>
      <c r="J182" s="138" t="str" cm="1">
        <f t="array" ref="J182:J239">IF(INDEX('Campanhas C&amp;S'!AF20:AF48,INT((_xlfn.SEQUENCE(ROWS('Campanhas C&amp;S'!AF20:AF48)*2,1,1,1)-1)/2)+1)=0,"",INDEX('Campanhas C&amp;S'!AF20:AF48,INT((_xlfn.SEQUENCE(ROWS('Campanhas C&amp;S'!AF20:CW48)*2,1,1,1)-1)/2)+1))</f>
        <v/>
      </c>
      <c r="K182" s="138" t="str" cm="1">
        <f t="array" ref="K182:K239">IF(INDEX('Campanhas C&amp;S'!AG20:AG48,INT((_xlfn.SEQUENCE(ROWS('Campanhas C&amp;S'!AG20:AG48)*2,1,1,1)-1)/2)+1)=0,"",INDEX('Campanhas C&amp;S'!AG20:AG48,INT((_xlfn.SEQUENCE(ROWS('Campanhas C&amp;S'!AG20:CW48)*2,1,1,1)-1)/2)+1))</f>
        <v/>
      </c>
      <c r="L182" s="138" t="str" cm="1">
        <f t="array" ref="L182:L239">IF(INDEX('Campanhas C&amp;S'!AH20:AH48,INT((_xlfn.SEQUENCE(ROWS('Campanhas C&amp;S'!AH20:AH48)*2,1,1,1)-1)/2)+1)=0,"",INDEX('Campanhas C&amp;S'!AH20:AH48,INT((_xlfn.SEQUENCE(ROWS('Campanhas C&amp;S'!AH20:CW48)*2,1,1,1)-1)/2)+1))</f>
        <v/>
      </c>
      <c r="M182" s="138" t="str" cm="1">
        <f t="array" ref="M182:M239">IF(INDEX('Campanhas C&amp;S'!AI20:AI48,INT((_xlfn.SEQUENCE(ROWS('Campanhas C&amp;S'!AI20:AI48)*2,1,1,1)-1)/2)+1)=0,"",INDEX('Campanhas C&amp;S'!AI20:AI48,INT((_xlfn.SEQUENCE(ROWS('Campanhas C&amp;S'!AI20:CW48)*2,1,1,1)-1)/2)+1))</f>
        <v/>
      </c>
      <c r="N182" s="138" t="str" cm="1">
        <f t="array" ref="N182:N239">IF(INDEX('Campanhas C&amp;S'!AJ20:AJ48,INT((_xlfn.SEQUENCE(ROWS('Campanhas C&amp;S'!AJ20:AJ48)*2,1,1,1)-1)/2)+1)=0,"",INDEX('Campanhas C&amp;S'!AJ20:AJ48,INT((_xlfn.SEQUENCE(ROWS('Campanhas C&amp;S'!AJ20:CW48)*2,1,1,1)-1)/2)+1))</f>
        <v/>
      </c>
      <c r="O182" s="138" t="str" cm="1">
        <f t="array" ref="O182:O239">IF(INDEX('Campanhas C&amp;S'!AK20:AK48,INT((_xlfn.SEQUENCE(ROWS('Campanhas C&amp;S'!AK20:AK48)*2,1,1,1)-1)/2)+1)=0,"",INDEX('Campanhas C&amp;S'!AK20:AK48,INT((_xlfn.SEQUENCE(ROWS('Campanhas C&amp;S'!AK20:CW48)*2,1,1,1)-1)/2)+1))</f>
        <v/>
      </c>
      <c r="P182" s="138" t="str">
        <f>IF(J182="","","População abrangida")</f>
        <v/>
      </c>
      <c r="Q182" s="138" t="str">
        <f>IF(J182="","","nº")</f>
        <v/>
      </c>
      <c r="R182" s="138" t="str" cm="1">
        <f t="array" ref="R182">IF(ISBLANK(INDEX('Campanhas C&amp;S'!$AL$20:$AM$48,INT((ROWS($A$1:A1)-1)/2)+1,MOD(ROWS($A$1:A1)-1,2)+1)),"",INDEX('Campanhas C&amp;S'!$AL$20:$AM$48,INT((ROWS($A$1:A1)-1)/2)+1,MOD(ROWS($A$1:A1)-1,2)+1))</f>
        <v/>
      </c>
      <c r="S182" s="138" t="str">
        <f>IF(OR(J182="",'Campanhas C&amp;S'!$AG$15="",'Campanhas C&amp;S'!$AG$15="(máximo 300 carateres)"),"",'Campanhas C&amp;S'!$AG$15)</f>
        <v/>
      </c>
    </row>
    <row r="183" spans="1:19">
      <c r="A183" s="24" t="str">
        <f>IF(I183="","",IF(OR('Identificação da EG'!$B$7=0,'Identificação da EG'!$B$7=""),"",Capa!$C$10))</f>
        <v/>
      </c>
      <c r="B183" s="24" t="str">
        <f>IF(I183="","",IF(OR('Identificação da EG'!$B$7=0,'Identificação da EG'!$B$7=""),"",'Identificação da EG'!$B$7))</f>
        <v/>
      </c>
      <c r="C183" s="24" t="str">
        <f>IF(I183="","",IF(B183="","",VLOOKUP(B183,Auxiliar!$DK$23:$DL$45,2,0)))</f>
        <v/>
      </c>
      <c r="D183" s="24" t="str">
        <f>IF(I183="","",IF(OR('Identificação da EG'!$B$7=0,'Identificação da EG'!$B$7=""),"","Portugal"))</f>
        <v/>
      </c>
      <c r="E183" s="24" t="str">
        <f>IF(I183="","",'Identificação da EG'!$C$7)</f>
        <v/>
      </c>
      <c r="F183" s="24" t="str">
        <f>IF(I183="","",'Identificação da EG'!$E$7)</f>
        <v/>
      </c>
      <c r="G183" s="24" t="str">
        <f t="shared" si="5"/>
        <v/>
      </c>
      <c r="H183" s="24" t="str">
        <f>IF(I183="","",'Identificação da EG'!$D$7)</f>
        <v/>
      </c>
      <c r="I183" s="138" t="str">
        <f>IF(OR(J183="",'Campanhas C&amp;S'!$AG$6="",'Campanhas C&amp;S'!$AG$6="(Preencha o nome da campanha)"),"",'Campanhas C&amp;S'!$AG$6)</f>
        <v/>
      </c>
      <c r="J183" s="138" t="str">
        <v/>
      </c>
      <c r="K183" s="138" t="str">
        <v/>
      </c>
      <c r="L183" s="138" t="str">
        <v/>
      </c>
      <c r="M183" s="138" t="str">
        <v/>
      </c>
      <c r="N183" s="138" t="str">
        <v/>
      </c>
      <c r="O183" s="138" t="str">
        <v/>
      </c>
      <c r="P183" s="138" t="str">
        <f>IF(J183="","","Materiais distribuidos")</f>
        <v/>
      </c>
      <c r="Q183" s="138" t="str">
        <f t="shared" ref="Q183:Q239" si="6">IF(J183="","","nº")</f>
        <v/>
      </c>
      <c r="R183" s="138" t="str" cm="1">
        <f t="array" ref="R183">IF(ISBLANK(INDEX('Campanhas C&amp;S'!$AL$20:$AM$48,INT((ROWS($A$1:A2)-1)/2)+1,MOD(ROWS($A$1:A2)-1,2)+1)),"",INDEX('Campanhas C&amp;S'!$AL$20:$AM$48,INT((ROWS($A$1:A2)-1)/2)+1,MOD(ROWS($A$1:A2)-1,2)+1))</f>
        <v/>
      </c>
      <c r="S183" s="138" t="str">
        <f>IF(OR(J183="",'Campanhas C&amp;S'!$AG$15="",'Campanhas C&amp;S'!$AG$15="(máximo 300 carateres)"),"",'Campanhas C&amp;S'!$AG$15)</f>
        <v/>
      </c>
    </row>
    <row r="184" spans="1:19">
      <c r="A184" s="24" t="str">
        <f>IF(I184="","",IF(OR('Identificação da EG'!$B$7=0,'Identificação da EG'!$B$7=""),"",Capa!$C$10))</f>
        <v/>
      </c>
      <c r="B184" s="24" t="str">
        <f>IF(I184="","",IF(OR('Identificação da EG'!$B$7=0,'Identificação da EG'!$B$7=""),"",'Identificação da EG'!$B$7))</f>
        <v/>
      </c>
      <c r="C184" s="24" t="str">
        <f>IF(I184="","",IF(B184="","",VLOOKUP(B184,Auxiliar!$DK$23:$DL$45,2,0)))</f>
        <v/>
      </c>
      <c r="D184" s="24" t="str">
        <f>IF(I184="","",IF(OR('Identificação da EG'!$B$7=0,'Identificação da EG'!$B$7=""),"","Portugal"))</f>
        <v/>
      </c>
      <c r="E184" s="24" t="str">
        <f>IF(I184="","",'Identificação da EG'!$C$7)</f>
        <v/>
      </c>
      <c r="F184" s="24" t="str">
        <f>IF(I184="","",'Identificação da EG'!$E$7)</f>
        <v/>
      </c>
      <c r="G184" s="24" t="str">
        <f t="shared" si="5"/>
        <v/>
      </c>
      <c r="H184" s="24" t="str">
        <f>IF(I184="","",'Identificação da EG'!$D$7)</f>
        <v/>
      </c>
      <c r="I184" s="138" t="str">
        <f>IF(OR(J184="",'Campanhas C&amp;S'!$AG$6="",'Campanhas C&amp;S'!$AG$6="(Preencha o nome da campanha)"),"",'Campanhas C&amp;S'!$AG$6)</f>
        <v/>
      </c>
      <c r="J184" s="138" t="str">
        <v/>
      </c>
      <c r="K184" s="138" t="str">
        <v/>
      </c>
      <c r="L184" s="138" t="str">
        <v/>
      </c>
      <c r="M184" s="138" t="str">
        <v/>
      </c>
      <c r="N184" s="138" t="str">
        <v/>
      </c>
      <c r="O184" s="138" t="str">
        <v/>
      </c>
      <c r="P184" s="138" t="str">
        <f>IF(J184="","","População abrangida")</f>
        <v/>
      </c>
      <c r="Q184" s="138" t="str">
        <f t="shared" si="6"/>
        <v/>
      </c>
      <c r="R184" s="138" t="str" cm="1">
        <f t="array" ref="R184">IF(ISBLANK(INDEX('Campanhas C&amp;S'!$AL$20:$AM$48,INT((ROWS($A$1:A3)-1)/2)+1,MOD(ROWS($A$1:A3)-1,2)+1)),"",INDEX('Campanhas C&amp;S'!$AL$20:$AM$48,INT((ROWS($A$1:A3)-1)/2)+1,MOD(ROWS($A$1:A3)-1,2)+1))</f>
        <v/>
      </c>
      <c r="S184" s="138" t="str">
        <f>IF(OR(J184="",'Campanhas C&amp;S'!$AG$15="",'Campanhas C&amp;S'!$AG$15="(máximo 300 carateres)"),"",'Campanhas C&amp;S'!$AG$15)</f>
        <v/>
      </c>
    </row>
    <row r="185" spans="1:19">
      <c r="A185" s="24" t="str">
        <f>IF(I185="","",IF(OR('Identificação da EG'!$B$7=0,'Identificação da EG'!$B$7=""),"",Capa!$C$10))</f>
        <v/>
      </c>
      <c r="B185" s="24" t="str">
        <f>IF(I185="","",IF(OR('Identificação da EG'!$B$7=0,'Identificação da EG'!$B$7=""),"",'Identificação da EG'!$B$7))</f>
        <v/>
      </c>
      <c r="C185" s="24" t="str">
        <f>IF(I185="","",IF(B185="","",VLOOKUP(B185,Auxiliar!$DK$23:$DL$45,2,0)))</f>
        <v/>
      </c>
      <c r="D185" s="24" t="str">
        <f>IF(I185="","",IF(OR('Identificação da EG'!$B$7=0,'Identificação da EG'!$B$7=""),"","Portugal"))</f>
        <v/>
      </c>
      <c r="E185" s="24" t="str">
        <f>IF(I185="","",'Identificação da EG'!$C$7)</f>
        <v/>
      </c>
      <c r="F185" s="24" t="str">
        <f>IF(I185="","",'Identificação da EG'!$E$7)</f>
        <v/>
      </c>
      <c r="G185" s="24" t="str">
        <f t="shared" si="5"/>
        <v/>
      </c>
      <c r="H185" s="24" t="str">
        <f>IF(I185="","",'Identificação da EG'!$D$7)</f>
        <v/>
      </c>
      <c r="I185" s="138" t="str">
        <f>IF(OR(J185="",'Campanhas C&amp;S'!$AG$6="",'Campanhas C&amp;S'!$AG$6="(Preencha o nome da campanha)"),"",'Campanhas C&amp;S'!$AG$6)</f>
        <v/>
      </c>
      <c r="J185" s="138" t="str">
        <v/>
      </c>
      <c r="K185" s="138" t="str">
        <v/>
      </c>
      <c r="L185" s="138" t="str">
        <v/>
      </c>
      <c r="M185" s="138" t="str">
        <v/>
      </c>
      <c r="N185" s="138" t="str">
        <v/>
      </c>
      <c r="O185" s="138" t="str">
        <v/>
      </c>
      <c r="P185" s="138" t="str">
        <f>IF(J185="","","Materiais distribuidos")</f>
        <v/>
      </c>
      <c r="Q185" s="138" t="str">
        <f t="shared" si="6"/>
        <v/>
      </c>
      <c r="R185" s="138" t="str" cm="1">
        <f t="array" ref="R185">IF(ISBLANK(INDEX('Campanhas C&amp;S'!$AL$20:$AM$48,INT((ROWS($A$1:A4)-1)/2)+1,MOD(ROWS($A$1:A4)-1,2)+1)),"",INDEX('Campanhas C&amp;S'!$AL$20:$AM$48,INT((ROWS($A$1:A4)-1)/2)+1,MOD(ROWS($A$1:A4)-1,2)+1))</f>
        <v/>
      </c>
      <c r="S185" s="138" t="str">
        <f>IF(OR(J185="",'Campanhas C&amp;S'!$AG$15="",'Campanhas C&amp;S'!$AG$15="(máximo 300 carateres)"),"",'Campanhas C&amp;S'!$AG$15)</f>
        <v/>
      </c>
    </row>
    <row r="186" spans="1:19">
      <c r="A186" s="24" t="str">
        <f>IF(I186="","",IF(OR('Identificação da EG'!$B$7=0,'Identificação da EG'!$B$7=""),"",Capa!$C$10))</f>
        <v/>
      </c>
      <c r="B186" s="24" t="str">
        <f>IF(I186="","",IF(OR('Identificação da EG'!$B$7=0,'Identificação da EG'!$B$7=""),"",'Identificação da EG'!$B$7))</f>
        <v/>
      </c>
      <c r="C186" s="24" t="str">
        <f>IF(I186="","",IF(B186="","",VLOOKUP(B186,Auxiliar!$DK$23:$DL$45,2,0)))</f>
        <v/>
      </c>
      <c r="D186" s="24" t="str">
        <f>IF(I186="","",IF(OR('Identificação da EG'!$B$7=0,'Identificação da EG'!$B$7=""),"","Portugal"))</f>
        <v/>
      </c>
      <c r="E186" s="24" t="str">
        <f>IF(I186="","",'Identificação da EG'!$C$7)</f>
        <v/>
      </c>
      <c r="F186" s="24" t="str">
        <f>IF(I186="","",'Identificação da EG'!$E$7)</f>
        <v/>
      </c>
      <c r="G186" s="24" t="str">
        <f t="shared" si="5"/>
        <v/>
      </c>
      <c r="H186" s="24" t="str">
        <f>IF(I186="","",'Identificação da EG'!$D$7)</f>
        <v/>
      </c>
      <c r="I186" s="138" t="str">
        <f>IF(OR(J186="",'Campanhas C&amp;S'!$AG$6="",'Campanhas C&amp;S'!$AG$6="(Preencha o nome da campanha)"),"",'Campanhas C&amp;S'!$AG$6)</f>
        <v/>
      </c>
      <c r="J186" s="138" t="str">
        <v/>
      </c>
      <c r="K186" s="138" t="str">
        <v/>
      </c>
      <c r="L186" s="138" t="str">
        <v/>
      </c>
      <c r="M186" s="138" t="str">
        <v/>
      </c>
      <c r="N186" s="138" t="str">
        <v/>
      </c>
      <c r="O186" s="138" t="str">
        <v/>
      </c>
      <c r="P186" s="138" t="str">
        <f>IF(J186="","","População abrangida")</f>
        <v/>
      </c>
      <c r="Q186" s="138" t="str">
        <f t="shared" si="6"/>
        <v/>
      </c>
      <c r="R186" s="138" t="str" cm="1">
        <f t="array" ref="R186">IF(ISBLANK(INDEX('Campanhas C&amp;S'!$AL$20:$AM$48,INT((ROWS($A$1:A5)-1)/2)+1,MOD(ROWS($A$1:A5)-1,2)+1)),"",INDEX('Campanhas C&amp;S'!$AL$20:$AM$48,INT((ROWS($A$1:A5)-1)/2)+1,MOD(ROWS($A$1:A5)-1,2)+1))</f>
        <v/>
      </c>
      <c r="S186" s="138" t="str">
        <f>IF(OR(J186="",'Campanhas C&amp;S'!$AG$15="",'Campanhas C&amp;S'!$AG$15="(máximo 300 carateres)"),"",'Campanhas C&amp;S'!$AG$15)</f>
        <v/>
      </c>
    </row>
    <row r="187" spans="1:19">
      <c r="A187" s="24" t="str">
        <f>IF(I187="","",IF(OR('Identificação da EG'!$B$7=0,'Identificação da EG'!$B$7=""),"",Capa!$C$10))</f>
        <v/>
      </c>
      <c r="B187" s="24" t="str">
        <f>IF(I187="","",IF(OR('Identificação da EG'!$B$7=0,'Identificação da EG'!$B$7=""),"",'Identificação da EG'!$B$7))</f>
        <v/>
      </c>
      <c r="C187" s="24" t="str">
        <f>IF(I187="","",IF(B187="","",VLOOKUP(B187,Auxiliar!$DK$23:$DL$45,2,0)))</f>
        <v/>
      </c>
      <c r="D187" s="24" t="str">
        <f>IF(I187="","",IF(OR('Identificação da EG'!$B$7=0,'Identificação da EG'!$B$7=""),"","Portugal"))</f>
        <v/>
      </c>
      <c r="E187" s="24" t="str">
        <f>IF(I187="","",'Identificação da EG'!$C$7)</f>
        <v/>
      </c>
      <c r="F187" s="24" t="str">
        <f>IF(I187="","",'Identificação da EG'!$E$7)</f>
        <v/>
      </c>
      <c r="G187" s="24" t="str">
        <f t="shared" si="5"/>
        <v/>
      </c>
      <c r="H187" s="24" t="str">
        <f>IF(I187="","",'Identificação da EG'!$D$7)</f>
        <v/>
      </c>
      <c r="I187" s="138" t="str">
        <f>IF(OR(J187="",'Campanhas C&amp;S'!$AG$6="",'Campanhas C&amp;S'!$AG$6="(Preencha o nome da campanha)"),"",'Campanhas C&amp;S'!$AG$6)</f>
        <v/>
      </c>
      <c r="J187" s="138" t="str">
        <v/>
      </c>
      <c r="K187" s="138" t="str">
        <v/>
      </c>
      <c r="L187" s="138" t="str">
        <v/>
      </c>
      <c r="M187" s="138" t="str">
        <v/>
      </c>
      <c r="N187" s="138" t="str">
        <v/>
      </c>
      <c r="O187" s="138" t="str">
        <v/>
      </c>
      <c r="P187" s="138" t="str">
        <f>IF(J187="","","Materiais distribuidos")</f>
        <v/>
      </c>
      <c r="Q187" s="138" t="str">
        <f t="shared" si="6"/>
        <v/>
      </c>
      <c r="R187" s="138" t="str" cm="1">
        <f t="array" ref="R187">IF(ISBLANK(INDEX('Campanhas C&amp;S'!$AL$20:$AM$48,INT((ROWS($A$1:A6)-1)/2)+1,MOD(ROWS($A$1:A6)-1,2)+1)),"",INDEX('Campanhas C&amp;S'!$AL$20:$AM$48,INT((ROWS($A$1:A6)-1)/2)+1,MOD(ROWS($A$1:A6)-1,2)+1))</f>
        <v/>
      </c>
      <c r="S187" s="138" t="str">
        <f>IF(OR(J187="",'Campanhas C&amp;S'!$AG$15="",'Campanhas C&amp;S'!$AG$15="(máximo 300 carateres)"),"",'Campanhas C&amp;S'!$AG$15)</f>
        <v/>
      </c>
    </row>
    <row r="188" spans="1:19">
      <c r="A188" s="24" t="str">
        <f>IF(I188="","",IF(OR('Identificação da EG'!$B$7=0,'Identificação da EG'!$B$7=""),"",Capa!$C$10))</f>
        <v/>
      </c>
      <c r="B188" s="24" t="str">
        <f>IF(I188="","",IF(OR('Identificação da EG'!$B$7=0,'Identificação da EG'!$B$7=""),"",'Identificação da EG'!$B$7))</f>
        <v/>
      </c>
      <c r="C188" s="24" t="str">
        <f>IF(I188="","",IF(B188="","",VLOOKUP(B188,Auxiliar!$DK$23:$DL$45,2,0)))</f>
        <v/>
      </c>
      <c r="D188" s="24" t="str">
        <f>IF(I188="","",IF(OR('Identificação da EG'!$B$7=0,'Identificação da EG'!$B$7=""),"","Portugal"))</f>
        <v/>
      </c>
      <c r="E188" s="24" t="str">
        <f>IF(I188="","",'Identificação da EG'!$C$7)</f>
        <v/>
      </c>
      <c r="F188" s="24" t="str">
        <f>IF(I188="","",'Identificação da EG'!$E$7)</f>
        <v/>
      </c>
      <c r="G188" s="24" t="str">
        <f t="shared" si="5"/>
        <v/>
      </c>
      <c r="H188" s="24" t="str">
        <f>IF(I188="","",'Identificação da EG'!$D$7)</f>
        <v/>
      </c>
      <c r="I188" s="138" t="str">
        <f>IF(OR(J188="",'Campanhas C&amp;S'!$AG$6="",'Campanhas C&amp;S'!$AG$6="(Preencha o nome da campanha)"),"",'Campanhas C&amp;S'!$AG$6)</f>
        <v/>
      </c>
      <c r="J188" s="138" t="str">
        <v/>
      </c>
      <c r="K188" s="138" t="str">
        <v/>
      </c>
      <c r="L188" s="138" t="str">
        <v/>
      </c>
      <c r="M188" s="138" t="str">
        <v/>
      </c>
      <c r="N188" s="138" t="str">
        <v/>
      </c>
      <c r="O188" s="138" t="str">
        <v/>
      </c>
      <c r="P188" s="138" t="str">
        <f>IF(J188="","","População abrangida")</f>
        <v/>
      </c>
      <c r="Q188" s="138" t="str">
        <f t="shared" si="6"/>
        <v/>
      </c>
      <c r="R188" s="138" t="str" cm="1">
        <f t="array" ref="R188">IF(ISBLANK(INDEX('Campanhas C&amp;S'!$AL$20:$AM$48,INT((ROWS($A$1:A7)-1)/2)+1,MOD(ROWS($A$1:A7)-1,2)+1)),"",INDEX('Campanhas C&amp;S'!$AL$20:$AM$48,INT((ROWS($A$1:A7)-1)/2)+1,MOD(ROWS($A$1:A7)-1,2)+1))</f>
        <v/>
      </c>
      <c r="S188" s="138" t="str">
        <f>IF(OR(J188="",'Campanhas C&amp;S'!$AG$15="",'Campanhas C&amp;S'!$AG$15="(máximo 300 carateres)"),"",'Campanhas C&amp;S'!$AG$15)</f>
        <v/>
      </c>
    </row>
    <row r="189" spans="1:19">
      <c r="A189" s="24" t="str">
        <f>IF(I189="","",IF(OR('Identificação da EG'!$B$7=0,'Identificação da EG'!$B$7=""),"",Capa!$C$10))</f>
        <v/>
      </c>
      <c r="B189" s="24" t="str">
        <f>IF(I189="","",IF(OR('Identificação da EG'!$B$7=0,'Identificação da EG'!$B$7=""),"",'Identificação da EG'!$B$7))</f>
        <v/>
      </c>
      <c r="C189" s="24" t="str">
        <f>IF(I189="","",IF(B189="","",VLOOKUP(B189,Auxiliar!$DK$23:$DL$45,2,0)))</f>
        <v/>
      </c>
      <c r="D189" s="24" t="str">
        <f>IF(I189="","",IF(OR('Identificação da EG'!$B$7=0,'Identificação da EG'!$B$7=""),"","Portugal"))</f>
        <v/>
      </c>
      <c r="E189" s="24" t="str">
        <f>IF(I189="","",'Identificação da EG'!$C$7)</f>
        <v/>
      </c>
      <c r="F189" s="24" t="str">
        <f>IF(I189="","",'Identificação da EG'!$E$7)</f>
        <v/>
      </c>
      <c r="G189" s="24" t="str">
        <f t="shared" si="5"/>
        <v/>
      </c>
      <c r="H189" s="24" t="str">
        <f>IF(I189="","",'Identificação da EG'!$D$7)</f>
        <v/>
      </c>
      <c r="I189" s="138" t="str">
        <f>IF(OR(J189="",'Campanhas C&amp;S'!$AG$6="",'Campanhas C&amp;S'!$AG$6="(Preencha o nome da campanha)"),"",'Campanhas C&amp;S'!$AG$6)</f>
        <v/>
      </c>
      <c r="J189" s="138" t="str">
        <v/>
      </c>
      <c r="K189" s="138" t="str">
        <v/>
      </c>
      <c r="L189" s="138" t="str">
        <v/>
      </c>
      <c r="M189" s="138" t="str">
        <v/>
      </c>
      <c r="N189" s="138" t="str">
        <v/>
      </c>
      <c r="O189" s="138" t="str">
        <v/>
      </c>
      <c r="P189" s="138" t="str">
        <f>IF(J189="","","Materiais distribuidos")</f>
        <v/>
      </c>
      <c r="Q189" s="138" t="str">
        <f t="shared" si="6"/>
        <v/>
      </c>
      <c r="R189" s="138" t="str" cm="1">
        <f t="array" ref="R189">IF(ISBLANK(INDEX('Campanhas C&amp;S'!$AL$20:$AM$48,INT((ROWS($A$1:A8)-1)/2)+1,MOD(ROWS($A$1:A8)-1,2)+1)),"",INDEX('Campanhas C&amp;S'!$AL$20:$AM$48,INT((ROWS($A$1:A8)-1)/2)+1,MOD(ROWS($A$1:A8)-1,2)+1))</f>
        <v/>
      </c>
      <c r="S189" s="138" t="str">
        <f>IF(OR(J189="",'Campanhas C&amp;S'!$AG$15="",'Campanhas C&amp;S'!$AG$15="(máximo 300 carateres)"),"",'Campanhas C&amp;S'!$AG$15)</f>
        <v/>
      </c>
    </row>
    <row r="190" spans="1:19">
      <c r="A190" s="24" t="str">
        <f>IF(I190="","",IF(OR('Identificação da EG'!$B$7=0,'Identificação da EG'!$B$7=""),"",Capa!$C$10))</f>
        <v/>
      </c>
      <c r="B190" s="24" t="str">
        <f>IF(I190="","",IF(OR('Identificação da EG'!$B$7=0,'Identificação da EG'!$B$7=""),"",'Identificação da EG'!$B$7))</f>
        <v/>
      </c>
      <c r="C190" s="24" t="str">
        <f>IF(I190="","",IF(B190="","",VLOOKUP(B190,Auxiliar!$DK$23:$DL$45,2,0)))</f>
        <v/>
      </c>
      <c r="D190" s="24" t="str">
        <f>IF(I190="","",IF(OR('Identificação da EG'!$B$7=0,'Identificação da EG'!$B$7=""),"","Portugal"))</f>
        <v/>
      </c>
      <c r="E190" s="24" t="str">
        <f>IF(I190="","",'Identificação da EG'!$C$7)</f>
        <v/>
      </c>
      <c r="F190" s="24" t="str">
        <f>IF(I190="","",'Identificação da EG'!$E$7)</f>
        <v/>
      </c>
      <c r="G190" s="24" t="str">
        <f t="shared" si="5"/>
        <v/>
      </c>
      <c r="H190" s="24" t="str">
        <f>IF(I190="","",'Identificação da EG'!$D$7)</f>
        <v/>
      </c>
      <c r="I190" s="138" t="str">
        <f>IF(OR(J190="",'Campanhas C&amp;S'!$AG$6="",'Campanhas C&amp;S'!$AG$6="(Preencha o nome da campanha)"),"",'Campanhas C&amp;S'!$AG$6)</f>
        <v/>
      </c>
      <c r="J190" s="138" t="str">
        <v/>
      </c>
      <c r="K190" s="138" t="str">
        <v/>
      </c>
      <c r="L190" s="138" t="str">
        <v/>
      </c>
      <c r="M190" s="138" t="str">
        <v/>
      </c>
      <c r="N190" s="138" t="str">
        <v/>
      </c>
      <c r="O190" s="138" t="str">
        <v/>
      </c>
      <c r="P190" s="138" t="str">
        <f>IF(J190="","","População abrangida")</f>
        <v/>
      </c>
      <c r="Q190" s="138" t="str">
        <f t="shared" si="6"/>
        <v/>
      </c>
      <c r="R190" s="138" t="str" cm="1">
        <f t="array" ref="R190">IF(ISBLANK(INDEX('Campanhas C&amp;S'!$AL$20:$AM$48,INT((ROWS($A$1:A9)-1)/2)+1,MOD(ROWS($A$1:A9)-1,2)+1)),"",INDEX('Campanhas C&amp;S'!$AL$20:$AM$48,INT((ROWS($A$1:A9)-1)/2)+1,MOD(ROWS($A$1:A9)-1,2)+1))</f>
        <v/>
      </c>
      <c r="S190" s="138" t="str">
        <f>IF(OR(J190="",'Campanhas C&amp;S'!$AG$15="",'Campanhas C&amp;S'!$AG$15="(máximo 300 carateres)"),"",'Campanhas C&amp;S'!$AG$15)</f>
        <v/>
      </c>
    </row>
    <row r="191" spans="1:19">
      <c r="A191" s="24" t="str">
        <f>IF(I191="","",IF(OR('Identificação da EG'!$B$7=0,'Identificação da EG'!$B$7=""),"",Capa!$C$10))</f>
        <v/>
      </c>
      <c r="B191" s="24" t="str">
        <f>IF(I191="","",IF(OR('Identificação da EG'!$B$7=0,'Identificação da EG'!$B$7=""),"",'Identificação da EG'!$B$7))</f>
        <v/>
      </c>
      <c r="C191" s="24" t="str">
        <f>IF(I191="","",IF(B191="","",VLOOKUP(B191,Auxiliar!$DK$23:$DL$45,2,0)))</f>
        <v/>
      </c>
      <c r="D191" s="24" t="str">
        <f>IF(I191="","",IF(OR('Identificação da EG'!$B$7=0,'Identificação da EG'!$B$7=""),"","Portugal"))</f>
        <v/>
      </c>
      <c r="E191" s="24" t="str">
        <f>IF(I191="","",'Identificação da EG'!$C$7)</f>
        <v/>
      </c>
      <c r="F191" s="24" t="str">
        <f>IF(I191="","",'Identificação da EG'!$E$7)</f>
        <v/>
      </c>
      <c r="G191" s="24" t="str">
        <f t="shared" si="5"/>
        <v/>
      </c>
      <c r="H191" s="24" t="str">
        <f>IF(I191="","",'Identificação da EG'!$D$7)</f>
        <v/>
      </c>
      <c r="I191" s="138" t="str">
        <f>IF(OR(J191="",'Campanhas C&amp;S'!$AG$6="",'Campanhas C&amp;S'!$AG$6="(Preencha o nome da campanha)"),"",'Campanhas C&amp;S'!$AG$6)</f>
        <v/>
      </c>
      <c r="J191" s="138" t="str">
        <v/>
      </c>
      <c r="K191" s="138" t="str">
        <v/>
      </c>
      <c r="L191" s="138" t="str">
        <v/>
      </c>
      <c r="M191" s="138" t="str">
        <v/>
      </c>
      <c r="N191" s="138" t="str">
        <v/>
      </c>
      <c r="O191" s="138" t="str">
        <v/>
      </c>
      <c r="P191" s="138" t="str">
        <f>IF(J191="","","Materiais distribuidos")</f>
        <v/>
      </c>
      <c r="Q191" s="138" t="str">
        <f t="shared" si="6"/>
        <v/>
      </c>
      <c r="R191" s="138" t="str" cm="1">
        <f t="array" ref="R191">IF(ISBLANK(INDEX('Campanhas C&amp;S'!$AL$20:$AM$48,INT((ROWS($A$1:A10)-1)/2)+1,MOD(ROWS($A$1:A10)-1,2)+1)),"",INDEX('Campanhas C&amp;S'!$AL$20:$AM$48,INT((ROWS($A$1:A10)-1)/2)+1,MOD(ROWS($A$1:A10)-1,2)+1))</f>
        <v/>
      </c>
      <c r="S191" s="138" t="str">
        <f>IF(OR(J191="",'Campanhas C&amp;S'!$AG$15="",'Campanhas C&amp;S'!$AG$15="(máximo 300 carateres)"),"",'Campanhas C&amp;S'!$AG$15)</f>
        <v/>
      </c>
    </row>
    <row r="192" spans="1:19">
      <c r="A192" s="24" t="str">
        <f>IF(I192="","",IF(OR('Identificação da EG'!$B$7=0,'Identificação da EG'!$B$7=""),"",Capa!$C$10))</f>
        <v/>
      </c>
      <c r="B192" s="24" t="str">
        <f>IF(I192="","",IF(OR('Identificação da EG'!$B$7=0,'Identificação da EG'!$B$7=""),"",'Identificação da EG'!$B$7))</f>
        <v/>
      </c>
      <c r="C192" s="24" t="str">
        <f>IF(I192="","",IF(B192="","",VLOOKUP(B192,Auxiliar!$DK$23:$DL$45,2,0)))</f>
        <v/>
      </c>
      <c r="D192" s="24" t="str">
        <f>IF(I192="","",IF(OR('Identificação da EG'!$B$7=0,'Identificação da EG'!$B$7=""),"","Portugal"))</f>
        <v/>
      </c>
      <c r="E192" s="24" t="str">
        <f>IF(I192="","",'Identificação da EG'!$C$7)</f>
        <v/>
      </c>
      <c r="F192" s="24" t="str">
        <f>IF(I192="","",'Identificação da EG'!$E$7)</f>
        <v/>
      </c>
      <c r="G192" s="24" t="str">
        <f t="shared" si="5"/>
        <v/>
      </c>
      <c r="H192" s="24" t="str">
        <f>IF(I192="","",'Identificação da EG'!$D$7)</f>
        <v/>
      </c>
      <c r="I192" s="138" t="str">
        <f>IF(OR(J192="",'Campanhas C&amp;S'!$AG$6="",'Campanhas C&amp;S'!$AG$6="(Preencha o nome da campanha)"),"",'Campanhas C&amp;S'!$AG$6)</f>
        <v/>
      </c>
      <c r="J192" s="138" t="str">
        <v/>
      </c>
      <c r="K192" s="138" t="str">
        <v/>
      </c>
      <c r="L192" s="138" t="str">
        <v/>
      </c>
      <c r="M192" s="138" t="str">
        <v/>
      </c>
      <c r="N192" s="138" t="str">
        <v/>
      </c>
      <c r="O192" s="138" t="str">
        <v/>
      </c>
      <c r="P192" s="138" t="str">
        <f>IF(J192="","","População abrangida")</f>
        <v/>
      </c>
      <c r="Q192" s="138" t="str">
        <f t="shared" si="6"/>
        <v/>
      </c>
      <c r="R192" s="138" t="str" cm="1">
        <f t="array" ref="R192">IF(ISBLANK(INDEX('Campanhas C&amp;S'!$AL$20:$AM$48,INT((ROWS($A$1:A11)-1)/2)+1,MOD(ROWS($A$1:A11)-1,2)+1)),"",INDEX('Campanhas C&amp;S'!$AL$20:$AM$48,INT((ROWS($A$1:A11)-1)/2)+1,MOD(ROWS($A$1:A11)-1,2)+1))</f>
        <v/>
      </c>
      <c r="S192" s="138" t="str">
        <f>IF(OR(J192="",'Campanhas C&amp;S'!$AG$15="",'Campanhas C&amp;S'!$AG$15="(máximo 300 carateres)"),"",'Campanhas C&amp;S'!$AG$15)</f>
        <v/>
      </c>
    </row>
    <row r="193" spans="1:19">
      <c r="A193" s="24" t="str">
        <f>IF(I193="","",IF(OR('Identificação da EG'!$B$7=0,'Identificação da EG'!$B$7=""),"",Capa!$C$10))</f>
        <v/>
      </c>
      <c r="B193" s="24" t="str">
        <f>IF(I193="","",IF(OR('Identificação da EG'!$B$7=0,'Identificação da EG'!$B$7=""),"",'Identificação da EG'!$B$7))</f>
        <v/>
      </c>
      <c r="C193" s="24" t="str">
        <f>IF(I193="","",IF(B193="","",VLOOKUP(B193,Auxiliar!$DK$23:$DL$45,2,0)))</f>
        <v/>
      </c>
      <c r="D193" s="24" t="str">
        <f>IF(I193="","",IF(OR('Identificação da EG'!$B$7=0,'Identificação da EG'!$B$7=""),"","Portugal"))</f>
        <v/>
      </c>
      <c r="E193" s="24" t="str">
        <f>IF(I193="","",'Identificação da EG'!$C$7)</f>
        <v/>
      </c>
      <c r="F193" s="24" t="str">
        <f>IF(I193="","",'Identificação da EG'!$E$7)</f>
        <v/>
      </c>
      <c r="G193" s="24" t="str">
        <f t="shared" si="5"/>
        <v/>
      </c>
      <c r="H193" s="24" t="str">
        <f>IF(I193="","",'Identificação da EG'!$D$7)</f>
        <v/>
      </c>
      <c r="I193" s="138" t="str">
        <f>IF(OR(J193="",'Campanhas C&amp;S'!$AG$6="",'Campanhas C&amp;S'!$AG$6="(Preencha o nome da campanha)"),"",'Campanhas C&amp;S'!$AG$6)</f>
        <v/>
      </c>
      <c r="J193" s="138" t="str">
        <v/>
      </c>
      <c r="K193" s="138" t="str">
        <v/>
      </c>
      <c r="L193" s="138" t="str">
        <v/>
      </c>
      <c r="M193" s="138" t="str">
        <v/>
      </c>
      <c r="N193" s="138" t="str">
        <v/>
      </c>
      <c r="O193" s="138" t="str">
        <v/>
      </c>
      <c r="P193" s="138" t="str">
        <f>IF(J193="","","Materiais distribuidos")</f>
        <v/>
      </c>
      <c r="Q193" s="138" t="str">
        <f t="shared" si="6"/>
        <v/>
      </c>
      <c r="R193" s="138" t="str" cm="1">
        <f t="array" ref="R193">IF(ISBLANK(INDEX('Campanhas C&amp;S'!$AL$20:$AM$48,INT((ROWS($A$1:A12)-1)/2)+1,MOD(ROWS($A$1:A12)-1,2)+1)),"",INDEX('Campanhas C&amp;S'!$AL$20:$AM$48,INT((ROWS($A$1:A12)-1)/2)+1,MOD(ROWS($A$1:A12)-1,2)+1))</f>
        <v/>
      </c>
      <c r="S193" s="138" t="str">
        <f>IF(OR(J193="",'Campanhas C&amp;S'!$AG$15="",'Campanhas C&amp;S'!$AG$15="(máximo 300 carateres)"),"",'Campanhas C&amp;S'!$AG$15)</f>
        <v/>
      </c>
    </row>
    <row r="194" spans="1:19">
      <c r="A194" s="24" t="str">
        <f>IF(I194="","",IF(OR('Identificação da EG'!$B$7=0,'Identificação da EG'!$B$7=""),"",Capa!$C$10))</f>
        <v/>
      </c>
      <c r="B194" s="24" t="str">
        <f>IF(I194="","",IF(OR('Identificação da EG'!$B$7=0,'Identificação da EG'!$B$7=""),"",'Identificação da EG'!$B$7))</f>
        <v/>
      </c>
      <c r="C194" s="24" t="str">
        <f>IF(I194="","",IF(B194="","",VLOOKUP(B194,Auxiliar!$DK$23:$DL$45,2,0)))</f>
        <v/>
      </c>
      <c r="D194" s="24" t="str">
        <f>IF(I194="","",IF(OR('Identificação da EG'!$B$7=0,'Identificação da EG'!$B$7=""),"","Portugal"))</f>
        <v/>
      </c>
      <c r="E194" s="24" t="str">
        <f>IF(I194="","",'Identificação da EG'!$C$7)</f>
        <v/>
      </c>
      <c r="F194" s="24" t="str">
        <f>IF(I194="","",'Identificação da EG'!$E$7)</f>
        <v/>
      </c>
      <c r="G194" s="24" t="str">
        <f t="shared" si="5"/>
        <v/>
      </c>
      <c r="H194" s="24" t="str">
        <f>IF(I194="","",'Identificação da EG'!$D$7)</f>
        <v/>
      </c>
      <c r="I194" s="138" t="str">
        <f>IF(OR(J194="",'Campanhas C&amp;S'!$AG$6="",'Campanhas C&amp;S'!$AG$6="(Preencha o nome da campanha)"),"",'Campanhas C&amp;S'!$AG$6)</f>
        <v/>
      </c>
      <c r="J194" s="138" t="str">
        <v/>
      </c>
      <c r="K194" s="138" t="str">
        <v/>
      </c>
      <c r="L194" s="138" t="str">
        <v/>
      </c>
      <c r="M194" s="138" t="str">
        <v/>
      </c>
      <c r="N194" s="138" t="str">
        <v/>
      </c>
      <c r="O194" s="138" t="str">
        <v/>
      </c>
      <c r="P194" s="138" t="str">
        <f>IF(J194="","","População abrangida")</f>
        <v/>
      </c>
      <c r="Q194" s="138" t="str">
        <f t="shared" si="6"/>
        <v/>
      </c>
      <c r="R194" s="138" t="str" cm="1">
        <f t="array" ref="R194">IF(ISBLANK(INDEX('Campanhas C&amp;S'!$AL$20:$AM$48,INT((ROWS($A$1:A13)-1)/2)+1,MOD(ROWS($A$1:A13)-1,2)+1)),"",INDEX('Campanhas C&amp;S'!$AL$20:$AM$48,INT((ROWS($A$1:A13)-1)/2)+1,MOD(ROWS($A$1:A13)-1,2)+1))</f>
        <v/>
      </c>
      <c r="S194" s="138" t="str">
        <f>IF(OR(J194="",'Campanhas C&amp;S'!$AG$15="",'Campanhas C&amp;S'!$AG$15="(máximo 300 carateres)"),"",'Campanhas C&amp;S'!$AG$15)</f>
        <v/>
      </c>
    </row>
    <row r="195" spans="1:19">
      <c r="A195" s="24" t="str">
        <f>IF(I195="","",IF(OR('Identificação da EG'!$B$7=0,'Identificação da EG'!$B$7=""),"",Capa!$C$10))</f>
        <v/>
      </c>
      <c r="B195" s="24" t="str">
        <f>IF(I195="","",IF(OR('Identificação da EG'!$B$7=0,'Identificação da EG'!$B$7=""),"",'Identificação da EG'!$B$7))</f>
        <v/>
      </c>
      <c r="C195" s="24" t="str">
        <f>IF(I195="","",IF(B195="","",VLOOKUP(B195,Auxiliar!$DK$23:$DL$45,2,0)))</f>
        <v/>
      </c>
      <c r="D195" s="24" t="str">
        <f>IF(I195="","",IF(OR('Identificação da EG'!$B$7=0,'Identificação da EG'!$B$7=""),"","Portugal"))</f>
        <v/>
      </c>
      <c r="E195" s="24" t="str">
        <f>IF(I195="","",'Identificação da EG'!$C$7)</f>
        <v/>
      </c>
      <c r="F195" s="24" t="str">
        <f>IF(I195="","",'Identificação da EG'!$E$7)</f>
        <v/>
      </c>
      <c r="G195" s="24" t="str">
        <f t="shared" ref="G195:G258" si="7">IF(I195="","",B195)</f>
        <v/>
      </c>
      <c r="H195" s="24" t="str">
        <f>IF(I195="","",'Identificação da EG'!$D$7)</f>
        <v/>
      </c>
      <c r="I195" s="138" t="str">
        <f>IF(OR(J195="",'Campanhas C&amp;S'!$AG$6="",'Campanhas C&amp;S'!$AG$6="(Preencha o nome da campanha)"),"",'Campanhas C&amp;S'!$AG$6)</f>
        <v/>
      </c>
      <c r="J195" s="138" t="str">
        <v/>
      </c>
      <c r="K195" s="138" t="str">
        <v/>
      </c>
      <c r="L195" s="138" t="str">
        <v/>
      </c>
      <c r="M195" s="138" t="str">
        <v/>
      </c>
      <c r="N195" s="138" t="str">
        <v/>
      </c>
      <c r="O195" s="138" t="str">
        <v/>
      </c>
      <c r="P195" s="138" t="str">
        <f>IF(J195="","","Materiais distribuidos")</f>
        <v/>
      </c>
      <c r="Q195" s="138" t="str">
        <f t="shared" si="6"/>
        <v/>
      </c>
      <c r="R195" s="138" t="str" cm="1">
        <f t="array" ref="R195">IF(ISBLANK(INDEX('Campanhas C&amp;S'!$AL$20:$AM$48,INT((ROWS($A$1:A14)-1)/2)+1,MOD(ROWS($A$1:A14)-1,2)+1)),"",INDEX('Campanhas C&amp;S'!$AL$20:$AM$48,INT((ROWS($A$1:A14)-1)/2)+1,MOD(ROWS($A$1:A14)-1,2)+1))</f>
        <v/>
      </c>
      <c r="S195" s="138" t="str">
        <f>IF(OR(J195="",'Campanhas C&amp;S'!$AG$15="",'Campanhas C&amp;S'!$AG$15="(máximo 300 carateres)"),"",'Campanhas C&amp;S'!$AG$15)</f>
        <v/>
      </c>
    </row>
    <row r="196" spans="1:19">
      <c r="A196" s="24" t="str">
        <f>IF(I196="","",IF(OR('Identificação da EG'!$B$7=0,'Identificação da EG'!$B$7=""),"",Capa!$C$10))</f>
        <v/>
      </c>
      <c r="B196" s="24" t="str">
        <f>IF(I196="","",IF(OR('Identificação da EG'!$B$7=0,'Identificação da EG'!$B$7=""),"",'Identificação da EG'!$B$7))</f>
        <v/>
      </c>
      <c r="C196" s="24" t="str">
        <f>IF(I196="","",IF(B196="","",VLOOKUP(B196,Auxiliar!$DK$23:$DL$45,2,0)))</f>
        <v/>
      </c>
      <c r="D196" s="24" t="str">
        <f>IF(I196="","",IF(OR('Identificação da EG'!$B$7=0,'Identificação da EG'!$B$7=""),"","Portugal"))</f>
        <v/>
      </c>
      <c r="E196" s="24" t="str">
        <f>IF(I196="","",'Identificação da EG'!$C$7)</f>
        <v/>
      </c>
      <c r="F196" s="24" t="str">
        <f>IF(I196="","",'Identificação da EG'!$E$7)</f>
        <v/>
      </c>
      <c r="G196" s="24" t="str">
        <f t="shared" si="7"/>
        <v/>
      </c>
      <c r="H196" s="24" t="str">
        <f>IF(I196="","",'Identificação da EG'!$D$7)</f>
        <v/>
      </c>
      <c r="I196" s="138" t="str">
        <f>IF(OR(J196="",'Campanhas C&amp;S'!$AG$6="",'Campanhas C&amp;S'!$AG$6="(Preencha o nome da campanha)"),"",'Campanhas C&amp;S'!$AG$6)</f>
        <v/>
      </c>
      <c r="J196" s="138" t="str">
        <v/>
      </c>
      <c r="K196" s="138" t="str">
        <v/>
      </c>
      <c r="L196" s="138" t="str">
        <v/>
      </c>
      <c r="M196" s="138" t="str">
        <v/>
      </c>
      <c r="N196" s="138" t="str">
        <v/>
      </c>
      <c r="O196" s="138" t="str">
        <v/>
      </c>
      <c r="P196" s="138" t="str">
        <f>IF(J196="","","População abrangida")</f>
        <v/>
      </c>
      <c r="Q196" s="138" t="str">
        <f t="shared" si="6"/>
        <v/>
      </c>
      <c r="R196" s="138" t="str" cm="1">
        <f t="array" ref="R196">IF(ISBLANK(INDEX('Campanhas C&amp;S'!$AL$20:$AM$48,INT((ROWS($A$1:A15)-1)/2)+1,MOD(ROWS($A$1:A15)-1,2)+1)),"",INDEX('Campanhas C&amp;S'!$AL$20:$AM$48,INT((ROWS($A$1:A15)-1)/2)+1,MOD(ROWS($A$1:A15)-1,2)+1))</f>
        <v/>
      </c>
      <c r="S196" s="138" t="str">
        <f>IF(OR(J196="",'Campanhas C&amp;S'!$AG$15="",'Campanhas C&amp;S'!$AG$15="(máximo 300 carateres)"),"",'Campanhas C&amp;S'!$AG$15)</f>
        <v/>
      </c>
    </row>
    <row r="197" spans="1:19">
      <c r="A197" s="24" t="str">
        <f>IF(I197="","",IF(OR('Identificação da EG'!$B$7=0,'Identificação da EG'!$B$7=""),"",Capa!$C$10))</f>
        <v/>
      </c>
      <c r="B197" s="24" t="str">
        <f>IF(I197="","",IF(OR('Identificação da EG'!$B$7=0,'Identificação da EG'!$B$7=""),"",'Identificação da EG'!$B$7))</f>
        <v/>
      </c>
      <c r="C197" s="24" t="str">
        <f>IF(I197="","",IF(B197="","",VLOOKUP(B197,Auxiliar!$DK$23:$DL$45,2,0)))</f>
        <v/>
      </c>
      <c r="D197" s="24" t="str">
        <f>IF(I197="","",IF(OR('Identificação da EG'!$B$7=0,'Identificação da EG'!$B$7=""),"","Portugal"))</f>
        <v/>
      </c>
      <c r="E197" s="24" t="str">
        <f>IF(I197="","",'Identificação da EG'!$C$7)</f>
        <v/>
      </c>
      <c r="F197" s="24" t="str">
        <f>IF(I197="","",'Identificação da EG'!$E$7)</f>
        <v/>
      </c>
      <c r="G197" s="24" t="str">
        <f t="shared" si="7"/>
        <v/>
      </c>
      <c r="H197" s="24" t="str">
        <f>IF(I197="","",'Identificação da EG'!$D$7)</f>
        <v/>
      </c>
      <c r="I197" s="138" t="str">
        <f>IF(OR(J197="",'Campanhas C&amp;S'!$AG$6="",'Campanhas C&amp;S'!$AG$6="(Preencha o nome da campanha)"),"",'Campanhas C&amp;S'!$AG$6)</f>
        <v/>
      </c>
      <c r="J197" s="138" t="str">
        <v/>
      </c>
      <c r="K197" s="138" t="str">
        <v/>
      </c>
      <c r="L197" s="138" t="str">
        <v/>
      </c>
      <c r="M197" s="138" t="str">
        <v/>
      </c>
      <c r="N197" s="138" t="str">
        <v/>
      </c>
      <c r="O197" s="138" t="str">
        <v/>
      </c>
      <c r="P197" s="138" t="str">
        <f>IF(J197="","","Materiais distribuidos")</f>
        <v/>
      </c>
      <c r="Q197" s="138" t="str">
        <f t="shared" si="6"/>
        <v/>
      </c>
      <c r="R197" s="138" t="str" cm="1">
        <f t="array" ref="R197">IF(ISBLANK(INDEX('Campanhas C&amp;S'!$AL$20:$AM$48,INT((ROWS($A$1:A16)-1)/2)+1,MOD(ROWS($A$1:A16)-1,2)+1)),"",INDEX('Campanhas C&amp;S'!$AL$20:$AM$48,INT((ROWS($A$1:A16)-1)/2)+1,MOD(ROWS($A$1:A16)-1,2)+1))</f>
        <v/>
      </c>
      <c r="S197" s="138" t="str">
        <f>IF(OR(J197="",'Campanhas C&amp;S'!$AG$15="",'Campanhas C&amp;S'!$AG$15="(máximo 300 carateres)"),"",'Campanhas C&amp;S'!$AG$15)</f>
        <v/>
      </c>
    </row>
    <row r="198" spans="1:19">
      <c r="A198" s="24" t="str">
        <f>IF(I198="","",IF(OR('Identificação da EG'!$B$7=0,'Identificação da EG'!$B$7=""),"",Capa!$C$10))</f>
        <v/>
      </c>
      <c r="B198" s="24" t="str">
        <f>IF(I198="","",IF(OR('Identificação da EG'!$B$7=0,'Identificação da EG'!$B$7=""),"",'Identificação da EG'!$B$7))</f>
        <v/>
      </c>
      <c r="C198" s="24" t="str">
        <f>IF(I198="","",IF(B198="","",VLOOKUP(B198,Auxiliar!$DK$23:$DL$45,2,0)))</f>
        <v/>
      </c>
      <c r="D198" s="24" t="str">
        <f>IF(I198="","",IF(OR('Identificação da EG'!$B$7=0,'Identificação da EG'!$B$7=""),"","Portugal"))</f>
        <v/>
      </c>
      <c r="E198" s="24" t="str">
        <f>IF(I198="","",'Identificação da EG'!$C$7)</f>
        <v/>
      </c>
      <c r="F198" s="24" t="str">
        <f>IF(I198="","",'Identificação da EG'!$E$7)</f>
        <v/>
      </c>
      <c r="G198" s="24" t="str">
        <f t="shared" si="7"/>
        <v/>
      </c>
      <c r="H198" s="24" t="str">
        <f>IF(I198="","",'Identificação da EG'!$D$7)</f>
        <v/>
      </c>
      <c r="I198" s="138" t="str">
        <f>IF(OR(J198="",'Campanhas C&amp;S'!$AG$6="",'Campanhas C&amp;S'!$AG$6="(Preencha o nome da campanha)"),"",'Campanhas C&amp;S'!$AG$6)</f>
        <v/>
      </c>
      <c r="J198" s="138" t="str">
        <v/>
      </c>
      <c r="K198" s="138" t="str">
        <v/>
      </c>
      <c r="L198" s="138" t="str">
        <v/>
      </c>
      <c r="M198" s="138" t="str">
        <v/>
      </c>
      <c r="N198" s="138" t="str">
        <v/>
      </c>
      <c r="O198" s="138" t="str">
        <v/>
      </c>
      <c r="P198" s="138" t="str">
        <f>IF(J198="","","População abrangida")</f>
        <v/>
      </c>
      <c r="Q198" s="138" t="str">
        <f t="shared" si="6"/>
        <v/>
      </c>
      <c r="R198" s="138" t="str" cm="1">
        <f t="array" ref="R198">IF(ISBLANK(INDEX('Campanhas C&amp;S'!$AL$20:$AM$48,INT((ROWS($A$1:A17)-1)/2)+1,MOD(ROWS($A$1:A17)-1,2)+1)),"",INDEX('Campanhas C&amp;S'!$AL$20:$AM$48,INT((ROWS($A$1:A17)-1)/2)+1,MOD(ROWS($A$1:A17)-1,2)+1))</f>
        <v/>
      </c>
      <c r="S198" s="138" t="str">
        <f>IF(OR(J198="",'Campanhas C&amp;S'!$AG$15="",'Campanhas C&amp;S'!$AG$15="(máximo 300 carateres)"),"",'Campanhas C&amp;S'!$AG$15)</f>
        <v/>
      </c>
    </row>
    <row r="199" spans="1:19">
      <c r="A199" s="24" t="str">
        <f>IF(I199="","",IF(OR('Identificação da EG'!$B$7=0,'Identificação da EG'!$B$7=""),"",Capa!$C$10))</f>
        <v/>
      </c>
      <c r="B199" s="24" t="str">
        <f>IF(I199="","",IF(OR('Identificação da EG'!$B$7=0,'Identificação da EG'!$B$7=""),"",'Identificação da EG'!$B$7))</f>
        <v/>
      </c>
      <c r="C199" s="24" t="str">
        <f>IF(I199="","",IF(B199="","",VLOOKUP(B199,Auxiliar!$DK$23:$DL$45,2,0)))</f>
        <v/>
      </c>
      <c r="D199" s="24" t="str">
        <f>IF(I199="","",IF(OR('Identificação da EG'!$B$7=0,'Identificação da EG'!$B$7=""),"","Portugal"))</f>
        <v/>
      </c>
      <c r="E199" s="24" t="str">
        <f>IF(I199="","",'Identificação da EG'!$C$7)</f>
        <v/>
      </c>
      <c r="F199" s="24" t="str">
        <f>IF(I199="","",'Identificação da EG'!$E$7)</f>
        <v/>
      </c>
      <c r="G199" s="24" t="str">
        <f t="shared" si="7"/>
        <v/>
      </c>
      <c r="H199" s="24" t="str">
        <f>IF(I199="","",'Identificação da EG'!$D$7)</f>
        <v/>
      </c>
      <c r="I199" s="138" t="str">
        <f>IF(OR(J199="",'Campanhas C&amp;S'!$AG$6="",'Campanhas C&amp;S'!$AG$6="(Preencha o nome da campanha)"),"",'Campanhas C&amp;S'!$AG$6)</f>
        <v/>
      </c>
      <c r="J199" s="138" t="str">
        <v/>
      </c>
      <c r="K199" s="138" t="str">
        <v/>
      </c>
      <c r="L199" s="138" t="str">
        <v/>
      </c>
      <c r="M199" s="138" t="str">
        <v/>
      </c>
      <c r="N199" s="138" t="str">
        <v/>
      </c>
      <c r="O199" s="138" t="str">
        <v/>
      </c>
      <c r="P199" s="138" t="str">
        <f>IF(J199="","","Materiais distribuidos")</f>
        <v/>
      </c>
      <c r="Q199" s="138" t="str">
        <f t="shared" si="6"/>
        <v/>
      </c>
      <c r="R199" s="138" t="str" cm="1">
        <f t="array" ref="R199">IF(ISBLANK(INDEX('Campanhas C&amp;S'!$AL$20:$AM$48,INT((ROWS($A$1:A18)-1)/2)+1,MOD(ROWS($A$1:A18)-1,2)+1)),"",INDEX('Campanhas C&amp;S'!$AL$20:$AM$48,INT((ROWS($A$1:A18)-1)/2)+1,MOD(ROWS($A$1:A18)-1,2)+1))</f>
        <v/>
      </c>
      <c r="S199" s="138" t="str">
        <f>IF(OR(J199="",'Campanhas C&amp;S'!$AG$15="",'Campanhas C&amp;S'!$AG$15="(máximo 300 carateres)"),"",'Campanhas C&amp;S'!$AG$15)</f>
        <v/>
      </c>
    </row>
    <row r="200" spans="1:19">
      <c r="A200" s="24" t="str">
        <f>IF(I200="","",IF(OR('Identificação da EG'!$B$7=0,'Identificação da EG'!$B$7=""),"",Capa!$C$10))</f>
        <v/>
      </c>
      <c r="B200" s="24" t="str">
        <f>IF(I200="","",IF(OR('Identificação da EG'!$B$7=0,'Identificação da EG'!$B$7=""),"",'Identificação da EG'!$B$7))</f>
        <v/>
      </c>
      <c r="C200" s="24" t="str">
        <f>IF(I200="","",IF(B200="","",VLOOKUP(B200,Auxiliar!$DK$23:$DL$45,2,0)))</f>
        <v/>
      </c>
      <c r="D200" s="24" t="str">
        <f>IF(I200="","",IF(OR('Identificação da EG'!$B$7=0,'Identificação da EG'!$B$7=""),"","Portugal"))</f>
        <v/>
      </c>
      <c r="E200" s="24" t="str">
        <f>IF(I200="","",'Identificação da EG'!$C$7)</f>
        <v/>
      </c>
      <c r="F200" s="24" t="str">
        <f>IF(I200="","",'Identificação da EG'!$E$7)</f>
        <v/>
      </c>
      <c r="G200" s="24" t="str">
        <f t="shared" si="7"/>
        <v/>
      </c>
      <c r="H200" s="24" t="str">
        <f>IF(I200="","",'Identificação da EG'!$D$7)</f>
        <v/>
      </c>
      <c r="I200" s="138" t="str">
        <f>IF(OR(J200="",'Campanhas C&amp;S'!$AG$6="",'Campanhas C&amp;S'!$AG$6="(Preencha o nome da campanha)"),"",'Campanhas C&amp;S'!$AG$6)</f>
        <v/>
      </c>
      <c r="J200" s="138" t="str">
        <v/>
      </c>
      <c r="K200" s="138" t="str">
        <v/>
      </c>
      <c r="L200" s="138" t="str">
        <v/>
      </c>
      <c r="M200" s="138" t="str">
        <v/>
      </c>
      <c r="N200" s="138" t="str">
        <v/>
      </c>
      <c r="O200" s="138" t="str">
        <v/>
      </c>
      <c r="P200" s="138" t="str">
        <f>IF(J200="","","População abrangida")</f>
        <v/>
      </c>
      <c r="Q200" s="138" t="str">
        <f t="shared" si="6"/>
        <v/>
      </c>
      <c r="R200" s="138" t="str" cm="1">
        <f t="array" ref="R200">IF(ISBLANK(INDEX('Campanhas C&amp;S'!$AL$20:$AM$48,INT((ROWS($A$1:A19)-1)/2)+1,MOD(ROWS($A$1:A19)-1,2)+1)),"",INDEX('Campanhas C&amp;S'!$AL$20:$AM$48,INT((ROWS($A$1:A19)-1)/2)+1,MOD(ROWS($A$1:A19)-1,2)+1))</f>
        <v/>
      </c>
      <c r="S200" s="138" t="str">
        <f>IF(OR(J200="",'Campanhas C&amp;S'!$AG$15="",'Campanhas C&amp;S'!$AG$15="(máximo 300 carateres)"),"",'Campanhas C&amp;S'!$AG$15)</f>
        <v/>
      </c>
    </row>
    <row r="201" spans="1:19">
      <c r="A201" s="24" t="str">
        <f>IF(I201="","",IF(OR('Identificação da EG'!$B$7=0,'Identificação da EG'!$B$7=""),"",Capa!$C$10))</f>
        <v/>
      </c>
      <c r="B201" s="24" t="str">
        <f>IF(I201="","",IF(OR('Identificação da EG'!$B$7=0,'Identificação da EG'!$B$7=""),"",'Identificação da EG'!$B$7))</f>
        <v/>
      </c>
      <c r="C201" s="24" t="str">
        <f>IF(I201="","",IF(B201="","",VLOOKUP(B201,Auxiliar!$DK$23:$DL$45,2,0)))</f>
        <v/>
      </c>
      <c r="D201" s="24" t="str">
        <f>IF(I201="","",IF(OR('Identificação da EG'!$B$7=0,'Identificação da EG'!$B$7=""),"","Portugal"))</f>
        <v/>
      </c>
      <c r="E201" s="24" t="str">
        <f>IF(I201="","",'Identificação da EG'!$C$7)</f>
        <v/>
      </c>
      <c r="F201" s="24" t="str">
        <f>IF(I201="","",'Identificação da EG'!$E$7)</f>
        <v/>
      </c>
      <c r="G201" s="24" t="str">
        <f t="shared" si="7"/>
        <v/>
      </c>
      <c r="H201" s="24" t="str">
        <f>IF(I201="","",'Identificação da EG'!$D$7)</f>
        <v/>
      </c>
      <c r="I201" s="138" t="str">
        <f>IF(OR(J201="",'Campanhas C&amp;S'!$AG$6="",'Campanhas C&amp;S'!$AG$6="(Preencha o nome da campanha)"),"",'Campanhas C&amp;S'!$AG$6)</f>
        <v/>
      </c>
      <c r="J201" s="138" t="str">
        <v/>
      </c>
      <c r="K201" s="138" t="str">
        <v/>
      </c>
      <c r="L201" s="138" t="str">
        <v/>
      </c>
      <c r="M201" s="138" t="str">
        <v/>
      </c>
      <c r="N201" s="138" t="str">
        <v/>
      </c>
      <c r="O201" s="138" t="str">
        <v/>
      </c>
      <c r="P201" s="138" t="str">
        <f>IF(J201="","","Materiais distribuidos")</f>
        <v/>
      </c>
      <c r="Q201" s="138" t="str">
        <f t="shared" si="6"/>
        <v/>
      </c>
      <c r="R201" s="138" t="str" cm="1">
        <f t="array" ref="R201">IF(ISBLANK(INDEX('Campanhas C&amp;S'!$AL$20:$AM$48,INT((ROWS($A$1:A20)-1)/2)+1,MOD(ROWS($A$1:A20)-1,2)+1)),"",INDEX('Campanhas C&amp;S'!$AL$20:$AM$48,INT((ROWS($A$1:A20)-1)/2)+1,MOD(ROWS($A$1:A20)-1,2)+1))</f>
        <v/>
      </c>
      <c r="S201" s="138" t="str">
        <f>IF(OR(J201="",'Campanhas C&amp;S'!$AG$15="",'Campanhas C&amp;S'!$AG$15="(máximo 300 carateres)"),"",'Campanhas C&amp;S'!$AG$15)</f>
        <v/>
      </c>
    </row>
    <row r="202" spans="1:19">
      <c r="A202" s="24" t="str">
        <f>IF(I202="","",IF(OR('Identificação da EG'!$B$7=0,'Identificação da EG'!$B$7=""),"",Capa!$C$10))</f>
        <v/>
      </c>
      <c r="B202" s="24" t="str">
        <f>IF(I202="","",IF(OR('Identificação da EG'!$B$7=0,'Identificação da EG'!$B$7=""),"",'Identificação da EG'!$B$7))</f>
        <v/>
      </c>
      <c r="C202" s="24" t="str">
        <f>IF(I202="","",IF(B202="","",VLOOKUP(B202,Auxiliar!$DK$23:$DL$45,2,0)))</f>
        <v/>
      </c>
      <c r="D202" s="24" t="str">
        <f>IF(I202="","",IF(OR('Identificação da EG'!$B$7=0,'Identificação da EG'!$B$7=""),"","Portugal"))</f>
        <v/>
      </c>
      <c r="E202" s="24" t="str">
        <f>IF(I202="","",'Identificação da EG'!$C$7)</f>
        <v/>
      </c>
      <c r="F202" s="24" t="str">
        <f>IF(I202="","",'Identificação da EG'!$E$7)</f>
        <v/>
      </c>
      <c r="G202" s="24" t="str">
        <f t="shared" si="7"/>
        <v/>
      </c>
      <c r="H202" s="24" t="str">
        <f>IF(I202="","",'Identificação da EG'!$D$7)</f>
        <v/>
      </c>
      <c r="I202" s="138" t="str">
        <f>IF(OR(J202="",'Campanhas C&amp;S'!$AG$6="",'Campanhas C&amp;S'!$AG$6="(Preencha o nome da campanha)"),"",'Campanhas C&amp;S'!$AG$6)</f>
        <v/>
      </c>
      <c r="J202" s="138" t="str">
        <v/>
      </c>
      <c r="K202" s="138" t="str">
        <v/>
      </c>
      <c r="L202" s="138" t="str">
        <v/>
      </c>
      <c r="M202" s="138" t="str">
        <v/>
      </c>
      <c r="N202" s="138" t="str">
        <v/>
      </c>
      <c r="O202" s="138" t="str">
        <v/>
      </c>
      <c r="P202" s="138" t="str">
        <f>IF(J202="","","População abrangida")</f>
        <v/>
      </c>
      <c r="Q202" s="138" t="str">
        <f t="shared" si="6"/>
        <v/>
      </c>
      <c r="R202" s="138" t="str" cm="1">
        <f t="array" ref="R202">IF(ISBLANK(INDEX('Campanhas C&amp;S'!$AL$20:$AM$48,INT((ROWS($A$1:A21)-1)/2)+1,MOD(ROWS($A$1:A21)-1,2)+1)),"",INDEX('Campanhas C&amp;S'!$AL$20:$AM$48,INT((ROWS($A$1:A21)-1)/2)+1,MOD(ROWS($A$1:A21)-1,2)+1))</f>
        <v/>
      </c>
      <c r="S202" s="138" t="str">
        <f>IF(OR(J202="",'Campanhas C&amp;S'!$AG$15="",'Campanhas C&amp;S'!$AG$15="(máximo 300 carateres)"),"",'Campanhas C&amp;S'!$AG$15)</f>
        <v/>
      </c>
    </row>
    <row r="203" spans="1:19">
      <c r="A203" s="24" t="str">
        <f>IF(I203="","",IF(OR('Identificação da EG'!$B$7=0,'Identificação da EG'!$B$7=""),"",Capa!$C$10))</f>
        <v/>
      </c>
      <c r="B203" s="24" t="str">
        <f>IF(I203="","",IF(OR('Identificação da EG'!$B$7=0,'Identificação da EG'!$B$7=""),"",'Identificação da EG'!$B$7))</f>
        <v/>
      </c>
      <c r="C203" s="24" t="str">
        <f>IF(I203="","",IF(B203="","",VLOOKUP(B203,Auxiliar!$DK$23:$DL$45,2,0)))</f>
        <v/>
      </c>
      <c r="D203" s="24" t="str">
        <f>IF(I203="","",IF(OR('Identificação da EG'!$B$7=0,'Identificação da EG'!$B$7=""),"","Portugal"))</f>
        <v/>
      </c>
      <c r="E203" s="24" t="str">
        <f>IF(I203="","",'Identificação da EG'!$C$7)</f>
        <v/>
      </c>
      <c r="F203" s="24" t="str">
        <f>IF(I203="","",'Identificação da EG'!$E$7)</f>
        <v/>
      </c>
      <c r="G203" s="24" t="str">
        <f t="shared" si="7"/>
        <v/>
      </c>
      <c r="H203" s="24" t="str">
        <f>IF(I203="","",'Identificação da EG'!$D$7)</f>
        <v/>
      </c>
      <c r="I203" s="138" t="str">
        <f>IF(OR(J203="",'Campanhas C&amp;S'!$AG$6="",'Campanhas C&amp;S'!$AG$6="(Preencha o nome da campanha)"),"",'Campanhas C&amp;S'!$AG$6)</f>
        <v/>
      </c>
      <c r="J203" s="138" t="str">
        <v/>
      </c>
      <c r="K203" s="138" t="str">
        <v/>
      </c>
      <c r="L203" s="138" t="str">
        <v/>
      </c>
      <c r="M203" s="138" t="str">
        <v/>
      </c>
      <c r="N203" s="138" t="str">
        <v/>
      </c>
      <c r="O203" s="138" t="str">
        <v/>
      </c>
      <c r="P203" s="138" t="str">
        <f>IF(J203="","","Materiais distribuidos")</f>
        <v/>
      </c>
      <c r="Q203" s="138" t="str">
        <f t="shared" si="6"/>
        <v/>
      </c>
      <c r="R203" s="138" t="str" cm="1">
        <f t="array" ref="R203">IF(ISBLANK(INDEX('Campanhas C&amp;S'!$AL$20:$AM$48,INT((ROWS($A$1:A22)-1)/2)+1,MOD(ROWS($A$1:A22)-1,2)+1)),"",INDEX('Campanhas C&amp;S'!$AL$20:$AM$48,INT((ROWS($A$1:A22)-1)/2)+1,MOD(ROWS($A$1:A22)-1,2)+1))</f>
        <v/>
      </c>
      <c r="S203" s="138" t="str">
        <f>IF(OR(J203="",'Campanhas C&amp;S'!$AG$15="",'Campanhas C&amp;S'!$AG$15="(máximo 300 carateres)"),"",'Campanhas C&amp;S'!$AG$15)</f>
        <v/>
      </c>
    </row>
    <row r="204" spans="1:19">
      <c r="A204" s="24" t="str">
        <f>IF(I204="","",IF(OR('Identificação da EG'!$B$7=0,'Identificação da EG'!$B$7=""),"",Capa!$C$10))</f>
        <v/>
      </c>
      <c r="B204" s="24" t="str">
        <f>IF(I204="","",IF(OR('Identificação da EG'!$B$7=0,'Identificação da EG'!$B$7=""),"",'Identificação da EG'!$B$7))</f>
        <v/>
      </c>
      <c r="C204" s="24" t="str">
        <f>IF(I204="","",IF(B204="","",VLOOKUP(B204,Auxiliar!$DK$23:$DL$45,2,0)))</f>
        <v/>
      </c>
      <c r="D204" s="24" t="str">
        <f>IF(I204="","",IF(OR('Identificação da EG'!$B$7=0,'Identificação da EG'!$B$7=""),"","Portugal"))</f>
        <v/>
      </c>
      <c r="E204" s="24" t="str">
        <f>IF(I204="","",'Identificação da EG'!$C$7)</f>
        <v/>
      </c>
      <c r="F204" s="24" t="str">
        <f>IF(I204="","",'Identificação da EG'!$E$7)</f>
        <v/>
      </c>
      <c r="G204" s="24" t="str">
        <f t="shared" si="7"/>
        <v/>
      </c>
      <c r="H204" s="24" t="str">
        <f>IF(I204="","",'Identificação da EG'!$D$7)</f>
        <v/>
      </c>
      <c r="I204" s="138" t="str">
        <f>IF(OR(J204="",'Campanhas C&amp;S'!$AG$6="",'Campanhas C&amp;S'!$AG$6="(Preencha o nome da campanha)"),"",'Campanhas C&amp;S'!$AG$6)</f>
        <v/>
      </c>
      <c r="J204" s="138" t="str">
        <v/>
      </c>
      <c r="K204" s="138" t="str">
        <v/>
      </c>
      <c r="L204" s="138" t="str">
        <v/>
      </c>
      <c r="M204" s="138" t="str">
        <v/>
      </c>
      <c r="N204" s="138" t="str">
        <v/>
      </c>
      <c r="O204" s="138" t="str">
        <v/>
      </c>
      <c r="P204" s="138" t="str">
        <f>IF(J204="","","População abrangida")</f>
        <v/>
      </c>
      <c r="Q204" s="138" t="str">
        <f t="shared" si="6"/>
        <v/>
      </c>
      <c r="R204" s="138" t="str" cm="1">
        <f t="array" ref="R204">IF(ISBLANK(INDEX('Campanhas C&amp;S'!$AL$20:$AM$48,INT((ROWS($A$1:A23)-1)/2)+1,MOD(ROWS($A$1:A23)-1,2)+1)),"",INDEX('Campanhas C&amp;S'!$AL$20:$AM$48,INT((ROWS($A$1:A23)-1)/2)+1,MOD(ROWS($A$1:A23)-1,2)+1))</f>
        <v/>
      </c>
      <c r="S204" s="138" t="str">
        <f>IF(OR(J204="",'Campanhas C&amp;S'!$AG$15="",'Campanhas C&amp;S'!$AG$15="(máximo 300 carateres)"),"",'Campanhas C&amp;S'!$AG$15)</f>
        <v/>
      </c>
    </row>
    <row r="205" spans="1:19">
      <c r="A205" s="24" t="str">
        <f>IF(I205="","",IF(OR('Identificação da EG'!$B$7=0,'Identificação da EG'!$B$7=""),"",Capa!$C$10))</f>
        <v/>
      </c>
      <c r="B205" s="24" t="str">
        <f>IF(I205="","",IF(OR('Identificação da EG'!$B$7=0,'Identificação da EG'!$B$7=""),"",'Identificação da EG'!$B$7))</f>
        <v/>
      </c>
      <c r="C205" s="24" t="str">
        <f>IF(I205="","",IF(B205="","",VLOOKUP(B205,Auxiliar!$DK$23:$DL$45,2,0)))</f>
        <v/>
      </c>
      <c r="D205" s="24" t="str">
        <f>IF(I205="","",IF(OR('Identificação da EG'!$B$7=0,'Identificação da EG'!$B$7=""),"","Portugal"))</f>
        <v/>
      </c>
      <c r="E205" s="24" t="str">
        <f>IF(I205="","",'Identificação da EG'!$C$7)</f>
        <v/>
      </c>
      <c r="F205" s="24" t="str">
        <f>IF(I205="","",'Identificação da EG'!$E$7)</f>
        <v/>
      </c>
      <c r="G205" s="24" t="str">
        <f t="shared" si="7"/>
        <v/>
      </c>
      <c r="H205" s="24" t="str">
        <f>IF(I205="","",'Identificação da EG'!$D$7)</f>
        <v/>
      </c>
      <c r="I205" s="138" t="str">
        <f>IF(OR(J205="",'Campanhas C&amp;S'!$AG$6="",'Campanhas C&amp;S'!$AG$6="(Preencha o nome da campanha)"),"",'Campanhas C&amp;S'!$AG$6)</f>
        <v/>
      </c>
      <c r="J205" s="138" t="str">
        <v/>
      </c>
      <c r="K205" s="138" t="str">
        <v/>
      </c>
      <c r="L205" s="138" t="str">
        <v/>
      </c>
      <c r="M205" s="138" t="str">
        <v/>
      </c>
      <c r="N205" s="138" t="str">
        <v/>
      </c>
      <c r="O205" s="138" t="str">
        <v/>
      </c>
      <c r="P205" s="138" t="str">
        <f>IF(J205="","","Materiais distribuidos")</f>
        <v/>
      </c>
      <c r="Q205" s="138" t="str">
        <f t="shared" si="6"/>
        <v/>
      </c>
      <c r="R205" s="138" t="str" cm="1">
        <f t="array" ref="R205">IF(ISBLANK(INDEX('Campanhas C&amp;S'!$AL$20:$AM$48,INT((ROWS($A$1:A24)-1)/2)+1,MOD(ROWS($A$1:A24)-1,2)+1)),"",INDEX('Campanhas C&amp;S'!$AL$20:$AM$48,INT((ROWS($A$1:A24)-1)/2)+1,MOD(ROWS($A$1:A24)-1,2)+1))</f>
        <v/>
      </c>
      <c r="S205" s="138" t="str">
        <f>IF(OR(J205="",'Campanhas C&amp;S'!$AG$15="",'Campanhas C&amp;S'!$AG$15="(máximo 300 carateres)"),"",'Campanhas C&amp;S'!$AG$15)</f>
        <v/>
      </c>
    </row>
    <row r="206" spans="1:19">
      <c r="A206" s="24" t="str">
        <f>IF(I206="","",IF(OR('Identificação da EG'!$B$7=0,'Identificação da EG'!$B$7=""),"",Capa!$C$10))</f>
        <v/>
      </c>
      <c r="B206" s="24" t="str">
        <f>IF(I206="","",IF(OR('Identificação da EG'!$B$7=0,'Identificação da EG'!$B$7=""),"",'Identificação da EG'!$B$7))</f>
        <v/>
      </c>
      <c r="C206" s="24" t="str">
        <f>IF(I206="","",IF(B206="","",VLOOKUP(B206,Auxiliar!$DK$23:$DL$45,2,0)))</f>
        <v/>
      </c>
      <c r="D206" s="24" t="str">
        <f>IF(I206="","",IF(OR('Identificação da EG'!$B$7=0,'Identificação da EG'!$B$7=""),"","Portugal"))</f>
        <v/>
      </c>
      <c r="E206" s="24" t="str">
        <f>IF(I206="","",'Identificação da EG'!$C$7)</f>
        <v/>
      </c>
      <c r="F206" s="24" t="str">
        <f>IF(I206="","",'Identificação da EG'!$E$7)</f>
        <v/>
      </c>
      <c r="G206" s="24" t="str">
        <f t="shared" si="7"/>
        <v/>
      </c>
      <c r="H206" s="24" t="str">
        <f>IF(I206="","",'Identificação da EG'!$D$7)</f>
        <v/>
      </c>
      <c r="I206" s="138" t="str">
        <f>IF(OR(J206="",'Campanhas C&amp;S'!$AG$6="",'Campanhas C&amp;S'!$AG$6="(Preencha o nome da campanha)"),"",'Campanhas C&amp;S'!$AG$6)</f>
        <v/>
      </c>
      <c r="J206" s="138" t="str">
        <v/>
      </c>
      <c r="K206" s="138" t="str">
        <v/>
      </c>
      <c r="L206" s="138" t="str">
        <v/>
      </c>
      <c r="M206" s="138" t="str">
        <v/>
      </c>
      <c r="N206" s="138" t="str">
        <v/>
      </c>
      <c r="O206" s="138" t="str">
        <v/>
      </c>
      <c r="P206" s="138" t="str">
        <f>IF(J206="","","População abrangida")</f>
        <v/>
      </c>
      <c r="Q206" s="138" t="str">
        <f t="shared" si="6"/>
        <v/>
      </c>
      <c r="R206" s="138" t="str" cm="1">
        <f t="array" ref="R206">IF(ISBLANK(INDEX('Campanhas C&amp;S'!$AL$20:$AM$48,INT((ROWS($A$1:A25)-1)/2)+1,MOD(ROWS($A$1:A25)-1,2)+1)),"",INDEX('Campanhas C&amp;S'!$AL$20:$AM$48,INT((ROWS($A$1:A25)-1)/2)+1,MOD(ROWS($A$1:A25)-1,2)+1))</f>
        <v/>
      </c>
      <c r="S206" s="138" t="str">
        <f>IF(OR(J206="",'Campanhas C&amp;S'!$AG$15="",'Campanhas C&amp;S'!$AG$15="(máximo 300 carateres)"),"",'Campanhas C&amp;S'!$AG$15)</f>
        <v/>
      </c>
    </row>
    <row r="207" spans="1:19">
      <c r="A207" s="24" t="str">
        <f>IF(I207="","",IF(OR('Identificação da EG'!$B$7=0,'Identificação da EG'!$B$7=""),"",Capa!$C$10))</f>
        <v/>
      </c>
      <c r="B207" s="24" t="str">
        <f>IF(I207="","",IF(OR('Identificação da EG'!$B$7=0,'Identificação da EG'!$B$7=""),"",'Identificação da EG'!$B$7))</f>
        <v/>
      </c>
      <c r="C207" s="24" t="str">
        <f>IF(I207="","",IF(B207="","",VLOOKUP(B207,Auxiliar!$DK$23:$DL$45,2,0)))</f>
        <v/>
      </c>
      <c r="D207" s="24" t="str">
        <f>IF(I207="","",IF(OR('Identificação da EG'!$B$7=0,'Identificação da EG'!$B$7=""),"","Portugal"))</f>
        <v/>
      </c>
      <c r="E207" s="24" t="str">
        <f>IF(I207="","",'Identificação da EG'!$C$7)</f>
        <v/>
      </c>
      <c r="F207" s="24" t="str">
        <f>IF(I207="","",'Identificação da EG'!$E$7)</f>
        <v/>
      </c>
      <c r="G207" s="24" t="str">
        <f t="shared" si="7"/>
        <v/>
      </c>
      <c r="H207" s="24" t="str">
        <f>IF(I207="","",'Identificação da EG'!$D$7)</f>
        <v/>
      </c>
      <c r="I207" s="138" t="str">
        <f>IF(OR(J207="",'Campanhas C&amp;S'!$AG$6="",'Campanhas C&amp;S'!$AG$6="(Preencha o nome da campanha)"),"",'Campanhas C&amp;S'!$AG$6)</f>
        <v/>
      </c>
      <c r="J207" s="138" t="str">
        <v/>
      </c>
      <c r="K207" s="138" t="str">
        <v/>
      </c>
      <c r="L207" s="138" t="str">
        <v/>
      </c>
      <c r="M207" s="138" t="str">
        <v/>
      </c>
      <c r="N207" s="138" t="str">
        <v/>
      </c>
      <c r="O207" s="138" t="str">
        <v/>
      </c>
      <c r="P207" s="138" t="str">
        <f>IF(J207="","","Materiais distribuidos")</f>
        <v/>
      </c>
      <c r="Q207" s="138" t="str">
        <f t="shared" si="6"/>
        <v/>
      </c>
      <c r="R207" s="138" t="str" cm="1">
        <f t="array" ref="R207">IF(ISBLANK(INDEX('Campanhas C&amp;S'!$AL$20:$AM$48,INT((ROWS($A$1:A26)-1)/2)+1,MOD(ROWS($A$1:A26)-1,2)+1)),"",INDEX('Campanhas C&amp;S'!$AL$20:$AM$48,INT((ROWS($A$1:A26)-1)/2)+1,MOD(ROWS($A$1:A26)-1,2)+1))</f>
        <v/>
      </c>
      <c r="S207" s="138" t="str">
        <f>IF(OR(J207="",'Campanhas C&amp;S'!$AG$15="",'Campanhas C&amp;S'!$AG$15="(máximo 300 carateres)"),"",'Campanhas C&amp;S'!$AG$15)</f>
        <v/>
      </c>
    </row>
    <row r="208" spans="1:19">
      <c r="A208" s="24" t="str">
        <f>IF(I208="","",IF(OR('Identificação da EG'!$B$7=0,'Identificação da EG'!$B$7=""),"",Capa!$C$10))</f>
        <v/>
      </c>
      <c r="B208" s="24" t="str">
        <f>IF(I208="","",IF(OR('Identificação da EG'!$B$7=0,'Identificação da EG'!$B$7=""),"",'Identificação da EG'!$B$7))</f>
        <v/>
      </c>
      <c r="C208" s="24" t="str">
        <f>IF(I208="","",IF(B208="","",VLOOKUP(B208,Auxiliar!$DK$23:$DL$45,2,0)))</f>
        <v/>
      </c>
      <c r="D208" s="24" t="str">
        <f>IF(I208="","",IF(OR('Identificação da EG'!$B$7=0,'Identificação da EG'!$B$7=""),"","Portugal"))</f>
        <v/>
      </c>
      <c r="E208" s="24" t="str">
        <f>IF(I208="","",'Identificação da EG'!$C$7)</f>
        <v/>
      </c>
      <c r="F208" s="24" t="str">
        <f>IF(I208="","",'Identificação da EG'!$E$7)</f>
        <v/>
      </c>
      <c r="G208" s="24" t="str">
        <f t="shared" si="7"/>
        <v/>
      </c>
      <c r="H208" s="24" t="str">
        <f>IF(I208="","",'Identificação da EG'!$D$7)</f>
        <v/>
      </c>
      <c r="I208" s="138" t="str">
        <f>IF(OR(J208="",'Campanhas C&amp;S'!$AG$6="",'Campanhas C&amp;S'!$AG$6="(Preencha o nome da campanha)"),"",'Campanhas C&amp;S'!$AG$6)</f>
        <v/>
      </c>
      <c r="J208" s="138" t="str">
        <v/>
      </c>
      <c r="K208" s="138" t="str">
        <v/>
      </c>
      <c r="L208" s="138" t="str">
        <v/>
      </c>
      <c r="M208" s="138" t="str">
        <v/>
      </c>
      <c r="N208" s="138" t="str">
        <v/>
      </c>
      <c r="O208" s="138" t="str">
        <v/>
      </c>
      <c r="P208" s="138" t="str">
        <f>IF(J208="","","População abrangida")</f>
        <v/>
      </c>
      <c r="Q208" s="138" t="str">
        <f t="shared" si="6"/>
        <v/>
      </c>
      <c r="R208" s="138" t="str" cm="1">
        <f t="array" ref="R208">IF(ISBLANK(INDEX('Campanhas C&amp;S'!$AL$20:$AM$48,INT((ROWS($A$1:A27)-1)/2)+1,MOD(ROWS($A$1:A27)-1,2)+1)),"",INDEX('Campanhas C&amp;S'!$AL$20:$AM$48,INT((ROWS($A$1:A27)-1)/2)+1,MOD(ROWS($A$1:A27)-1,2)+1))</f>
        <v/>
      </c>
      <c r="S208" s="138" t="str">
        <f>IF(OR(J208="",'Campanhas C&amp;S'!$AG$15="",'Campanhas C&amp;S'!$AG$15="(máximo 300 carateres)"),"",'Campanhas C&amp;S'!$AG$15)</f>
        <v/>
      </c>
    </row>
    <row r="209" spans="1:19">
      <c r="A209" s="24" t="str">
        <f>IF(I209="","",IF(OR('Identificação da EG'!$B$7=0,'Identificação da EG'!$B$7=""),"",Capa!$C$10))</f>
        <v/>
      </c>
      <c r="B209" s="24" t="str">
        <f>IF(I209="","",IF(OR('Identificação da EG'!$B$7=0,'Identificação da EG'!$B$7=""),"",'Identificação da EG'!$B$7))</f>
        <v/>
      </c>
      <c r="C209" s="24" t="str">
        <f>IF(I209="","",IF(B209="","",VLOOKUP(B209,Auxiliar!$DK$23:$DL$45,2,0)))</f>
        <v/>
      </c>
      <c r="D209" s="24" t="str">
        <f>IF(I209="","",IF(OR('Identificação da EG'!$B$7=0,'Identificação da EG'!$B$7=""),"","Portugal"))</f>
        <v/>
      </c>
      <c r="E209" s="24" t="str">
        <f>IF(I209="","",'Identificação da EG'!$C$7)</f>
        <v/>
      </c>
      <c r="F209" s="24" t="str">
        <f>IF(I209="","",'Identificação da EG'!$E$7)</f>
        <v/>
      </c>
      <c r="G209" s="24" t="str">
        <f t="shared" si="7"/>
        <v/>
      </c>
      <c r="H209" s="24" t="str">
        <f>IF(I209="","",'Identificação da EG'!$D$7)</f>
        <v/>
      </c>
      <c r="I209" s="138" t="str">
        <f>IF(OR(J209="",'Campanhas C&amp;S'!$AG$6="",'Campanhas C&amp;S'!$AG$6="(Preencha o nome da campanha)"),"",'Campanhas C&amp;S'!$AG$6)</f>
        <v/>
      </c>
      <c r="J209" s="138" t="str">
        <v/>
      </c>
      <c r="K209" s="138" t="str">
        <v/>
      </c>
      <c r="L209" s="138" t="str">
        <v/>
      </c>
      <c r="M209" s="138" t="str">
        <v/>
      </c>
      <c r="N209" s="138" t="str">
        <v/>
      </c>
      <c r="O209" s="138" t="str">
        <v/>
      </c>
      <c r="P209" s="138" t="str">
        <f>IF(J209="","","Materiais distribuidos")</f>
        <v/>
      </c>
      <c r="Q209" s="138" t="str">
        <f t="shared" si="6"/>
        <v/>
      </c>
      <c r="R209" s="138" t="str" cm="1">
        <f t="array" ref="R209">IF(ISBLANK(INDEX('Campanhas C&amp;S'!$AL$20:$AM$48,INT((ROWS($A$1:A28)-1)/2)+1,MOD(ROWS($A$1:A28)-1,2)+1)),"",INDEX('Campanhas C&amp;S'!$AL$20:$AM$48,INT((ROWS($A$1:A28)-1)/2)+1,MOD(ROWS($A$1:A28)-1,2)+1))</f>
        <v/>
      </c>
      <c r="S209" s="138" t="str">
        <f>IF(OR(J209="",'Campanhas C&amp;S'!$AG$15="",'Campanhas C&amp;S'!$AG$15="(máximo 300 carateres)"),"",'Campanhas C&amp;S'!$AG$15)</f>
        <v/>
      </c>
    </row>
    <row r="210" spans="1:19">
      <c r="A210" s="24" t="str">
        <f>IF(I210="","",IF(OR('Identificação da EG'!$B$7=0,'Identificação da EG'!$B$7=""),"",Capa!$C$10))</f>
        <v/>
      </c>
      <c r="B210" s="24" t="str">
        <f>IF(I210="","",IF(OR('Identificação da EG'!$B$7=0,'Identificação da EG'!$B$7=""),"",'Identificação da EG'!$B$7))</f>
        <v/>
      </c>
      <c r="C210" s="24" t="str">
        <f>IF(I210="","",IF(B210="","",VLOOKUP(B210,Auxiliar!$DK$23:$DL$45,2,0)))</f>
        <v/>
      </c>
      <c r="D210" s="24" t="str">
        <f>IF(I210="","",IF(OR('Identificação da EG'!$B$7=0,'Identificação da EG'!$B$7=""),"","Portugal"))</f>
        <v/>
      </c>
      <c r="E210" s="24" t="str">
        <f>IF(I210="","",'Identificação da EG'!$C$7)</f>
        <v/>
      </c>
      <c r="F210" s="24" t="str">
        <f>IF(I210="","",'Identificação da EG'!$E$7)</f>
        <v/>
      </c>
      <c r="G210" s="24" t="str">
        <f t="shared" si="7"/>
        <v/>
      </c>
      <c r="H210" s="24" t="str">
        <f>IF(I210="","",'Identificação da EG'!$D$7)</f>
        <v/>
      </c>
      <c r="I210" s="138" t="str">
        <f>IF(OR(J210="",'Campanhas C&amp;S'!$AG$6="",'Campanhas C&amp;S'!$AG$6="(Preencha o nome da campanha)"),"",'Campanhas C&amp;S'!$AG$6)</f>
        <v/>
      </c>
      <c r="J210" s="138" t="str">
        <v/>
      </c>
      <c r="K210" s="138" t="str">
        <v/>
      </c>
      <c r="L210" s="138" t="str">
        <v/>
      </c>
      <c r="M210" s="138" t="str">
        <v/>
      </c>
      <c r="N210" s="138" t="str">
        <v/>
      </c>
      <c r="O210" s="138" t="str">
        <v/>
      </c>
      <c r="P210" s="138" t="str">
        <f>IF(J210="","","População abrangida")</f>
        <v/>
      </c>
      <c r="Q210" s="138" t="str">
        <f t="shared" si="6"/>
        <v/>
      </c>
      <c r="R210" s="138" t="str" cm="1">
        <f t="array" ref="R210">IF(ISBLANK(INDEX('Campanhas C&amp;S'!$AL$20:$AM$48,INT((ROWS($A$1:A29)-1)/2)+1,MOD(ROWS($A$1:A29)-1,2)+1)),"",INDEX('Campanhas C&amp;S'!$AL$20:$AM$48,INT((ROWS($A$1:A29)-1)/2)+1,MOD(ROWS($A$1:A29)-1,2)+1))</f>
        <v/>
      </c>
      <c r="S210" s="138" t="str">
        <f>IF(OR(J210="",'Campanhas C&amp;S'!$AG$15="",'Campanhas C&amp;S'!$AG$15="(máximo 300 carateres)"),"",'Campanhas C&amp;S'!$AG$15)</f>
        <v/>
      </c>
    </row>
    <row r="211" spans="1:19">
      <c r="A211" s="24" t="str">
        <f>IF(I211="","",IF(OR('Identificação da EG'!$B$7=0,'Identificação da EG'!$B$7=""),"",Capa!$C$10))</f>
        <v/>
      </c>
      <c r="B211" s="24" t="str">
        <f>IF(I211="","",IF(OR('Identificação da EG'!$B$7=0,'Identificação da EG'!$B$7=""),"",'Identificação da EG'!$B$7))</f>
        <v/>
      </c>
      <c r="C211" s="24" t="str">
        <f>IF(I211="","",IF(B211="","",VLOOKUP(B211,Auxiliar!$DK$23:$DL$45,2,0)))</f>
        <v/>
      </c>
      <c r="D211" s="24" t="str">
        <f>IF(I211="","",IF(OR('Identificação da EG'!$B$7=0,'Identificação da EG'!$B$7=""),"","Portugal"))</f>
        <v/>
      </c>
      <c r="E211" s="24" t="str">
        <f>IF(I211="","",'Identificação da EG'!$C$7)</f>
        <v/>
      </c>
      <c r="F211" s="24" t="str">
        <f>IF(I211="","",'Identificação da EG'!$E$7)</f>
        <v/>
      </c>
      <c r="G211" s="24" t="str">
        <f t="shared" si="7"/>
        <v/>
      </c>
      <c r="H211" s="24" t="str">
        <f>IF(I211="","",'Identificação da EG'!$D$7)</f>
        <v/>
      </c>
      <c r="I211" s="138" t="str">
        <f>IF(OR(J211="",'Campanhas C&amp;S'!$AG$6="",'Campanhas C&amp;S'!$AG$6="(Preencha o nome da campanha)"),"",'Campanhas C&amp;S'!$AG$6)</f>
        <v/>
      </c>
      <c r="J211" s="138" t="str">
        <v/>
      </c>
      <c r="K211" s="138" t="str">
        <v/>
      </c>
      <c r="L211" s="138" t="str">
        <v/>
      </c>
      <c r="M211" s="138" t="str">
        <v/>
      </c>
      <c r="N211" s="138" t="str">
        <v/>
      </c>
      <c r="O211" s="138" t="str">
        <v/>
      </c>
      <c r="P211" s="138" t="str">
        <f>IF(J211="","","Materiais distribuidos")</f>
        <v/>
      </c>
      <c r="Q211" s="138" t="str">
        <f t="shared" si="6"/>
        <v/>
      </c>
      <c r="R211" s="138" t="str" cm="1">
        <f t="array" ref="R211">IF(ISBLANK(INDEX('Campanhas C&amp;S'!$AL$20:$AM$48,INT((ROWS($A$1:A30)-1)/2)+1,MOD(ROWS($A$1:A30)-1,2)+1)),"",INDEX('Campanhas C&amp;S'!$AL$20:$AM$48,INT((ROWS($A$1:A30)-1)/2)+1,MOD(ROWS($A$1:A30)-1,2)+1))</f>
        <v/>
      </c>
      <c r="S211" s="138" t="str">
        <f>IF(OR(J211="",'Campanhas C&amp;S'!$AG$15="",'Campanhas C&amp;S'!$AG$15="(máximo 300 carateres)"),"",'Campanhas C&amp;S'!$AG$15)</f>
        <v/>
      </c>
    </row>
    <row r="212" spans="1:19">
      <c r="A212" s="24" t="str">
        <f>IF(I212="","",IF(OR('Identificação da EG'!$B$7=0,'Identificação da EG'!$B$7=""),"",Capa!$C$10))</f>
        <v/>
      </c>
      <c r="B212" s="24" t="str">
        <f>IF(I212="","",IF(OR('Identificação da EG'!$B$7=0,'Identificação da EG'!$B$7=""),"",'Identificação da EG'!$B$7))</f>
        <v/>
      </c>
      <c r="C212" s="24" t="str">
        <f>IF(I212="","",IF(B212="","",VLOOKUP(B212,Auxiliar!$DK$23:$DL$45,2,0)))</f>
        <v/>
      </c>
      <c r="D212" s="24" t="str">
        <f>IF(I212="","",IF(OR('Identificação da EG'!$B$7=0,'Identificação da EG'!$B$7=""),"","Portugal"))</f>
        <v/>
      </c>
      <c r="E212" s="24" t="str">
        <f>IF(I212="","",'Identificação da EG'!$C$7)</f>
        <v/>
      </c>
      <c r="F212" s="24" t="str">
        <f>IF(I212="","",'Identificação da EG'!$E$7)</f>
        <v/>
      </c>
      <c r="G212" s="24" t="str">
        <f t="shared" si="7"/>
        <v/>
      </c>
      <c r="H212" s="24" t="str">
        <f>IF(I212="","",'Identificação da EG'!$D$7)</f>
        <v/>
      </c>
      <c r="I212" s="138" t="str">
        <f>IF(OR(J212="",'Campanhas C&amp;S'!$AG$6="",'Campanhas C&amp;S'!$AG$6="(Preencha o nome da campanha)"),"",'Campanhas C&amp;S'!$AG$6)</f>
        <v/>
      </c>
      <c r="J212" s="138" t="str">
        <v/>
      </c>
      <c r="K212" s="138" t="str">
        <v/>
      </c>
      <c r="L212" s="138" t="str">
        <v/>
      </c>
      <c r="M212" s="138" t="str">
        <v/>
      </c>
      <c r="N212" s="138" t="str">
        <v/>
      </c>
      <c r="O212" s="138" t="str">
        <v/>
      </c>
      <c r="P212" s="138" t="str">
        <f>IF(J212="","","População abrangida")</f>
        <v/>
      </c>
      <c r="Q212" s="138" t="str">
        <f t="shared" si="6"/>
        <v/>
      </c>
      <c r="R212" s="138" t="str" cm="1">
        <f t="array" ref="R212">IF(ISBLANK(INDEX('Campanhas C&amp;S'!$AL$20:$AM$48,INT((ROWS($A$1:A31)-1)/2)+1,MOD(ROWS($A$1:A31)-1,2)+1)),"",INDEX('Campanhas C&amp;S'!$AL$20:$AM$48,INT((ROWS($A$1:A31)-1)/2)+1,MOD(ROWS($A$1:A31)-1,2)+1))</f>
        <v/>
      </c>
      <c r="S212" s="138" t="str">
        <f>IF(OR(J212="",'Campanhas C&amp;S'!$AG$15="",'Campanhas C&amp;S'!$AG$15="(máximo 300 carateres)"),"",'Campanhas C&amp;S'!$AG$15)</f>
        <v/>
      </c>
    </row>
    <row r="213" spans="1:19">
      <c r="A213" s="24" t="str">
        <f>IF(I213="","",IF(OR('Identificação da EG'!$B$7=0,'Identificação da EG'!$B$7=""),"",Capa!$C$10))</f>
        <v/>
      </c>
      <c r="B213" s="24" t="str">
        <f>IF(I213="","",IF(OR('Identificação da EG'!$B$7=0,'Identificação da EG'!$B$7=""),"",'Identificação da EG'!$B$7))</f>
        <v/>
      </c>
      <c r="C213" s="24" t="str">
        <f>IF(I213="","",IF(B213="","",VLOOKUP(B213,Auxiliar!$DK$23:$DL$45,2,0)))</f>
        <v/>
      </c>
      <c r="D213" s="24" t="str">
        <f>IF(I213="","",IF(OR('Identificação da EG'!$B$7=0,'Identificação da EG'!$B$7=""),"","Portugal"))</f>
        <v/>
      </c>
      <c r="E213" s="24" t="str">
        <f>IF(I213="","",'Identificação da EG'!$C$7)</f>
        <v/>
      </c>
      <c r="F213" s="24" t="str">
        <f>IF(I213="","",'Identificação da EG'!$E$7)</f>
        <v/>
      </c>
      <c r="G213" s="24" t="str">
        <f t="shared" si="7"/>
        <v/>
      </c>
      <c r="H213" s="24" t="str">
        <f>IF(I213="","",'Identificação da EG'!$D$7)</f>
        <v/>
      </c>
      <c r="I213" s="138" t="str">
        <f>IF(OR(J213="",'Campanhas C&amp;S'!$AG$6="",'Campanhas C&amp;S'!$AG$6="(Preencha o nome da campanha)"),"",'Campanhas C&amp;S'!$AG$6)</f>
        <v/>
      </c>
      <c r="J213" s="138" t="str">
        <v/>
      </c>
      <c r="K213" s="138" t="str">
        <v/>
      </c>
      <c r="L213" s="138" t="str">
        <v/>
      </c>
      <c r="M213" s="138" t="str">
        <v/>
      </c>
      <c r="N213" s="138" t="str">
        <v/>
      </c>
      <c r="O213" s="138" t="str">
        <v/>
      </c>
      <c r="P213" s="138" t="str">
        <f>IF(J213="","","Materiais distribuidos")</f>
        <v/>
      </c>
      <c r="Q213" s="138" t="str">
        <f t="shared" si="6"/>
        <v/>
      </c>
      <c r="R213" s="138" t="str" cm="1">
        <f t="array" ref="R213">IF(ISBLANK(INDEX('Campanhas C&amp;S'!$AL$20:$AM$48,INT((ROWS($A$1:A32)-1)/2)+1,MOD(ROWS($A$1:A32)-1,2)+1)),"",INDEX('Campanhas C&amp;S'!$AL$20:$AM$48,INT((ROWS($A$1:A32)-1)/2)+1,MOD(ROWS($A$1:A32)-1,2)+1))</f>
        <v/>
      </c>
      <c r="S213" s="138" t="str">
        <f>IF(OR(J213="",'Campanhas C&amp;S'!$AG$15="",'Campanhas C&amp;S'!$AG$15="(máximo 300 carateres)"),"",'Campanhas C&amp;S'!$AG$15)</f>
        <v/>
      </c>
    </row>
    <row r="214" spans="1:19">
      <c r="A214" s="24" t="str">
        <f>IF(I214="","",IF(OR('Identificação da EG'!$B$7=0,'Identificação da EG'!$B$7=""),"",Capa!$C$10))</f>
        <v/>
      </c>
      <c r="B214" s="24" t="str">
        <f>IF(I214="","",IF(OR('Identificação da EG'!$B$7=0,'Identificação da EG'!$B$7=""),"",'Identificação da EG'!$B$7))</f>
        <v/>
      </c>
      <c r="C214" s="24" t="str">
        <f>IF(I214="","",IF(B214="","",VLOOKUP(B214,Auxiliar!$DK$23:$DL$45,2,0)))</f>
        <v/>
      </c>
      <c r="D214" s="24" t="str">
        <f>IF(I214="","",IF(OR('Identificação da EG'!$B$7=0,'Identificação da EG'!$B$7=""),"","Portugal"))</f>
        <v/>
      </c>
      <c r="E214" s="24" t="str">
        <f>IF(I214="","",'Identificação da EG'!$C$7)</f>
        <v/>
      </c>
      <c r="F214" s="24" t="str">
        <f>IF(I214="","",'Identificação da EG'!$E$7)</f>
        <v/>
      </c>
      <c r="G214" s="24" t="str">
        <f t="shared" si="7"/>
        <v/>
      </c>
      <c r="H214" s="24" t="str">
        <f>IF(I214="","",'Identificação da EG'!$D$7)</f>
        <v/>
      </c>
      <c r="I214" s="138" t="str">
        <f>IF(OR(J214="",'Campanhas C&amp;S'!$AG$6="",'Campanhas C&amp;S'!$AG$6="(Preencha o nome da campanha)"),"",'Campanhas C&amp;S'!$AG$6)</f>
        <v/>
      </c>
      <c r="J214" s="138" t="str">
        <v/>
      </c>
      <c r="K214" s="138" t="str">
        <v/>
      </c>
      <c r="L214" s="138" t="str">
        <v/>
      </c>
      <c r="M214" s="138" t="str">
        <v/>
      </c>
      <c r="N214" s="138" t="str">
        <v/>
      </c>
      <c r="O214" s="138" t="str">
        <v/>
      </c>
      <c r="P214" s="138" t="str">
        <f>IF(J214="","","População abrangida")</f>
        <v/>
      </c>
      <c r="Q214" s="138" t="str">
        <f t="shared" si="6"/>
        <v/>
      </c>
      <c r="R214" s="138" t="str" cm="1">
        <f t="array" ref="R214">IF(ISBLANK(INDEX('Campanhas C&amp;S'!$AL$20:$AM$48,INT((ROWS($A$1:A33)-1)/2)+1,MOD(ROWS($A$1:A33)-1,2)+1)),"",INDEX('Campanhas C&amp;S'!$AL$20:$AM$48,INT((ROWS($A$1:A33)-1)/2)+1,MOD(ROWS($A$1:A33)-1,2)+1))</f>
        <v/>
      </c>
      <c r="S214" s="138" t="str">
        <f>IF(OR(J214="",'Campanhas C&amp;S'!$AG$15="",'Campanhas C&amp;S'!$AG$15="(máximo 300 carateres)"),"",'Campanhas C&amp;S'!$AG$15)</f>
        <v/>
      </c>
    </row>
    <row r="215" spans="1:19">
      <c r="A215" s="24" t="str">
        <f>IF(I215="","",IF(OR('Identificação da EG'!$B$7=0,'Identificação da EG'!$B$7=""),"",Capa!$C$10))</f>
        <v/>
      </c>
      <c r="B215" s="24" t="str">
        <f>IF(I215="","",IF(OR('Identificação da EG'!$B$7=0,'Identificação da EG'!$B$7=""),"",'Identificação da EG'!$B$7))</f>
        <v/>
      </c>
      <c r="C215" s="24" t="str">
        <f>IF(I215="","",IF(B215="","",VLOOKUP(B215,Auxiliar!$DK$23:$DL$45,2,0)))</f>
        <v/>
      </c>
      <c r="D215" s="24" t="str">
        <f>IF(I215="","",IF(OR('Identificação da EG'!$B$7=0,'Identificação da EG'!$B$7=""),"","Portugal"))</f>
        <v/>
      </c>
      <c r="E215" s="24" t="str">
        <f>IF(I215="","",'Identificação da EG'!$C$7)</f>
        <v/>
      </c>
      <c r="F215" s="24" t="str">
        <f>IF(I215="","",'Identificação da EG'!$E$7)</f>
        <v/>
      </c>
      <c r="G215" s="24" t="str">
        <f t="shared" si="7"/>
        <v/>
      </c>
      <c r="H215" s="24" t="str">
        <f>IF(I215="","",'Identificação da EG'!$D$7)</f>
        <v/>
      </c>
      <c r="I215" s="138" t="str">
        <f>IF(OR(J215="",'Campanhas C&amp;S'!$AG$6="",'Campanhas C&amp;S'!$AG$6="(Preencha o nome da campanha)"),"",'Campanhas C&amp;S'!$AG$6)</f>
        <v/>
      </c>
      <c r="J215" s="138" t="str">
        <v/>
      </c>
      <c r="K215" s="138" t="str">
        <v/>
      </c>
      <c r="L215" s="138" t="str">
        <v/>
      </c>
      <c r="M215" s="138" t="str">
        <v/>
      </c>
      <c r="N215" s="138" t="str">
        <v/>
      </c>
      <c r="O215" s="138" t="str">
        <v/>
      </c>
      <c r="P215" s="138" t="str">
        <f>IF(J215="","","Materiais distribuidos")</f>
        <v/>
      </c>
      <c r="Q215" s="138" t="str">
        <f t="shared" si="6"/>
        <v/>
      </c>
      <c r="R215" s="138" t="str" cm="1">
        <f t="array" ref="R215">IF(ISBLANK(INDEX('Campanhas C&amp;S'!$AL$20:$AM$48,INT((ROWS($A$1:A34)-1)/2)+1,MOD(ROWS($A$1:A34)-1,2)+1)),"",INDEX('Campanhas C&amp;S'!$AL$20:$AM$48,INT((ROWS($A$1:A34)-1)/2)+1,MOD(ROWS($A$1:A34)-1,2)+1))</f>
        <v/>
      </c>
      <c r="S215" s="138" t="str">
        <f>IF(OR(J215="",'Campanhas C&amp;S'!$AG$15="",'Campanhas C&amp;S'!$AG$15="(máximo 300 carateres)"),"",'Campanhas C&amp;S'!$AG$15)</f>
        <v/>
      </c>
    </row>
    <row r="216" spans="1:19">
      <c r="A216" s="24" t="str">
        <f>IF(I216="","",IF(OR('Identificação da EG'!$B$7=0,'Identificação da EG'!$B$7=""),"",Capa!$C$10))</f>
        <v/>
      </c>
      <c r="B216" s="24" t="str">
        <f>IF(I216="","",IF(OR('Identificação da EG'!$B$7=0,'Identificação da EG'!$B$7=""),"",'Identificação da EG'!$B$7))</f>
        <v/>
      </c>
      <c r="C216" s="24" t="str">
        <f>IF(I216="","",IF(B216="","",VLOOKUP(B216,Auxiliar!$DK$23:$DL$45,2,0)))</f>
        <v/>
      </c>
      <c r="D216" s="24" t="str">
        <f>IF(I216="","",IF(OR('Identificação da EG'!$B$7=0,'Identificação da EG'!$B$7=""),"","Portugal"))</f>
        <v/>
      </c>
      <c r="E216" s="24" t="str">
        <f>IF(I216="","",'Identificação da EG'!$C$7)</f>
        <v/>
      </c>
      <c r="F216" s="24" t="str">
        <f>IF(I216="","",'Identificação da EG'!$E$7)</f>
        <v/>
      </c>
      <c r="G216" s="24" t="str">
        <f t="shared" si="7"/>
        <v/>
      </c>
      <c r="H216" s="24" t="str">
        <f>IF(I216="","",'Identificação da EG'!$D$7)</f>
        <v/>
      </c>
      <c r="I216" s="138" t="str">
        <f>IF(OR(J216="",'Campanhas C&amp;S'!$AG$6="",'Campanhas C&amp;S'!$AG$6="(Preencha o nome da campanha)"),"",'Campanhas C&amp;S'!$AG$6)</f>
        <v/>
      </c>
      <c r="J216" s="138" t="str">
        <v/>
      </c>
      <c r="K216" s="138" t="str">
        <v/>
      </c>
      <c r="L216" s="138" t="str">
        <v/>
      </c>
      <c r="M216" s="138" t="str">
        <v/>
      </c>
      <c r="N216" s="138" t="str">
        <v/>
      </c>
      <c r="O216" s="138" t="str">
        <v/>
      </c>
      <c r="P216" s="138" t="str">
        <f>IF(J216="","","População abrangida")</f>
        <v/>
      </c>
      <c r="Q216" s="138" t="str">
        <f t="shared" si="6"/>
        <v/>
      </c>
      <c r="R216" s="138" t="str" cm="1">
        <f t="array" ref="R216">IF(ISBLANK(INDEX('Campanhas C&amp;S'!$AL$20:$AM$48,INT((ROWS($A$1:A35)-1)/2)+1,MOD(ROWS($A$1:A35)-1,2)+1)),"",INDEX('Campanhas C&amp;S'!$AL$20:$AM$48,INT((ROWS($A$1:A35)-1)/2)+1,MOD(ROWS($A$1:A35)-1,2)+1))</f>
        <v/>
      </c>
      <c r="S216" s="138" t="str">
        <f>IF(OR(J216="",'Campanhas C&amp;S'!$AG$15="",'Campanhas C&amp;S'!$AG$15="(máximo 300 carateres)"),"",'Campanhas C&amp;S'!$AG$15)</f>
        <v/>
      </c>
    </row>
    <row r="217" spans="1:19">
      <c r="A217" s="24" t="str">
        <f>IF(I217="","",IF(OR('Identificação da EG'!$B$7=0,'Identificação da EG'!$B$7=""),"",Capa!$C$10))</f>
        <v/>
      </c>
      <c r="B217" s="24" t="str">
        <f>IF(I217="","",IF(OR('Identificação da EG'!$B$7=0,'Identificação da EG'!$B$7=""),"",'Identificação da EG'!$B$7))</f>
        <v/>
      </c>
      <c r="C217" s="24" t="str">
        <f>IF(I217="","",IF(B217="","",VLOOKUP(B217,Auxiliar!$DK$23:$DL$45,2,0)))</f>
        <v/>
      </c>
      <c r="D217" s="24" t="str">
        <f>IF(I217="","",IF(OR('Identificação da EG'!$B$7=0,'Identificação da EG'!$B$7=""),"","Portugal"))</f>
        <v/>
      </c>
      <c r="E217" s="24" t="str">
        <f>IF(I217="","",'Identificação da EG'!$C$7)</f>
        <v/>
      </c>
      <c r="F217" s="24" t="str">
        <f>IF(I217="","",'Identificação da EG'!$E$7)</f>
        <v/>
      </c>
      <c r="G217" s="24" t="str">
        <f t="shared" si="7"/>
        <v/>
      </c>
      <c r="H217" s="24" t="str">
        <f>IF(I217="","",'Identificação da EG'!$D$7)</f>
        <v/>
      </c>
      <c r="I217" s="138" t="str">
        <f>IF(OR(J217="",'Campanhas C&amp;S'!$AG$6="",'Campanhas C&amp;S'!$AG$6="(Preencha o nome da campanha)"),"",'Campanhas C&amp;S'!$AG$6)</f>
        <v/>
      </c>
      <c r="J217" s="138" t="str">
        <v/>
      </c>
      <c r="K217" s="138" t="str">
        <v/>
      </c>
      <c r="L217" s="138" t="str">
        <v/>
      </c>
      <c r="M217" s="138" t="str">
        <v/>
      </c>
      <c r="N217" s="138" t="str">
        <v/>
      </c>
      <c r="O217" s="138" t="str">
        <v/>
      </c>
      <c r="P217" s="138" t="str">
        <f>IF(J217="","","Materiais distribuidos")</f>
        <v/>
      </c>
      <c r="Q217" s="138" t="str">
        <f t="shared" si="6"/>
        <v/>
      </c>
      <c r="R217" s="138" t="str" cm="1">
        <f t="array" ref="R217">IF(ISBLANK(INDEX('Campanhas C&amp;S'!$AL$20:$AM$48,INT((ROWS($A$1:A36)-1)/2)+1,MOD(ROWS($A$1:A36)-1,2)+1)),"",INDEX('Campanhas C&amp;S'!$AL$20:$AM$48,INT((ROWS($A$1:A36)-1)/2)+1,MOD(ROWS($A$1:A36)-1,2)+1))</f>
        <v/>
      </c>
      <c r="S217" s="138" t="str">
        <f>IF(OR(J217="",'Campanhas C&amp;S'!$AG$15="",'Campanhas C&amp;S'!$AG$15="(máximo 300 carateres)"),"",'Campanhas C&amp;S'!$AG$15)</f>
        <v/>
      </c>
    </row>
    <row r="218" spans="1:19">
      <c r="A218" s="24" t="str">
        <f>IF(I218="","",IF(OR('Identificação da EG'!$B$7=0,'Identificação da EG'!$B$7=""),"",Capa!$C$10))</f>
        <v/>
      </c>
      <c r="B218" s="24" t="str">
        <f>IF(I218="","",IF(OR('Identificação da EG'!$B$7=0,'Identificação da EG'!$B$7=""),"",'Identificação da EG'!$B$7))</f>
        <v/>
      </c>
      <c r="C218" s="24" t="str">
        <f>IF(I218="","",IF(B218="","",VLOOKUP(B218,Auxiliar!$DK$23:$DL$45,2,0)))</f>
        <v/>
      </c>
      <c r="D218" s="24" t="str">
        <f>IF(I218="","",IF(OR('Identificação da EG'!$B$7=0,'Identificação da EG'!$B$7=""),"","Portugal"))</f>
        <v/>
      </c>
      <c r="E218" s="24" t="str">
        <f>IF(I218="","",'Identificação da EG'!$C$7)</f>
        <v/>
      </c>
      <c r="F218" s="24" t="str">
        <f>IF(I218="","",'Identificação da EG'!$E$7)</f>
        <v/>
      </c>
      <c r="G218" s="24" t="str">
        <f t="shared" si="7"/>
        <v/>
      </c>
      <c r="H218" s="24" t="str">
        <f>IF(I218="","",'Identificação da EG'!$D$7)</f>
        <v/>
      </c>
      <c r="I218" s="138" t="str">
        <f>IF(OR(J218="",'Campanhas C&amp;S'!$AG$6="",'Campanhas C&amp;S'!$AG$6="(Preencha o nome da campanha)"),"",'Campanhas C&amp;S'!$AG$6)</f>
        <v/>
      </c>
      <c r="J218" s="138" t="str">
        <v/>
      </c>
      <c r="K218" s="138" t="str">
        <v/>
      </c>
      <c r="L218" s="138" t="str">
        <v/>
      </c>
      <c r="M218" s="138" t="str">
        <v/>
      </c>
      <c r="N218" s="138" t="str">
        <v/>
      </c>
      <c r="O218" s="138" t="str">
        <v/>
      </c>
      <c r="P218" s="138" t="str">
        <f>IF(J218="","","População abrangida")</f>
        <v/>
      </c>
      <c r="Q218" s="138" t="str">
        <f t="shared" si="6"/>
        <v/>
      </c>
      <c r="R218" s="138" t="str" cm="1">
        <f t="array" ref="R218">IF(ISBLANK(INDEX('Campanhas C&amp;S'!$AL$20:$AM$48,INT((ROWS($A$1:A37)-1)/2)+1,MOD(ROWS($A$1:A37)-1,2)+1)),"",INDEX('Campanhas C&amp;S'!$AL$20:$AM$48,INT((ROWS($A$1:A37)-1)/2)+1,MOD(ROWS($A$1:A37)-1,2)+1))</f>
        <v/>
      </c>
      <c r="S218" s="138" t="str">
        <f>IF(OR(J218="",'Campanhas C&amp;S'!$AG$15="",'Campanhas C&amp;S'!$AG$15="(máximo 300 carateres)"),"",'Campanhas C&amp;S'!$AG$15)</f>
        <v/>
      </c>
    </row>
    <row r="219" spans="1:19">
      <c r="A219" s="24" t="str">
        <f>IF(I219="","",IF(OR('Identificação da EG'!$B$7=0,'Identificação da EG'!$B$7=""),"",Capa!$C$10))</f>
        <v/>
      </c>
      <c r="B219" s="24" t="str">
        <f>IF(I219="","",IF(OR('Identificação da EG'!$B$7=0,'Identificação da EG'!$B$7=""),"",'Identificação da EG'!$B$7))</f>
        <v/>
      </c>
      <c r="C219" s="24" t="str">
        <f>IF(I219="","",IF(B219="","",VLOOKUP(B219,Auxiliar!$DK$23:$DL$45,2,0)))</f>
        <v/>
      </c>
      <c r="D219" s="24" t="str">
        <f>IF(I219="","",IF(OR('Identificação da EG'!$B$7=0,'Identificação da EG'!$B$7=""),"","Portugal"))</f>
        <v/>
      </c>
      <c r="E219" s="24" t="str">
        <f>IF(I219="","",'Identificação da EG'!$C$7)</f>
        <v/>
      </c>
      <c r="F219" s="24" t="str">
        <f>IF(I219="","",'Identificação da EG'!$E$7)</f>
        <v/>
      </c>
      <c r="G219" s="24" t="str">
        <f t="shared" si="7"/>
        <v/>
      </c>
      <c r="H219" s="24" t="str">
        <f>IF(I219="","",'Identificação da EG'!$D$7)</f>
        <v/>
      </c>
      <c r="I219" s="138" t="str">
        <f>IF(OR(J219="",'Campanhas C&amp;S'!$AG$6="",'Campanhas C&amp;S'!$AG$6="(Preencha o nome da campanha)"),"",'Campanhas C&amp;S'!$AG$6)</f>
        <v/>
      </c>
      <c r="J219" s="138" t="str">
        <v/>
      </c>
      <c r="K219" s="138" t="str">
        <v/>
      </c>
      <c r="L219" s="138" t="str">
        <v/>
      </c>
      <c r="M219" s="138" t="str">
        <v/>
      </c>
      <c r="N219" s="138" t="str">
        <v/>
      </c>
      <c r="O219" s="138" t="str">
        <v/>
      </c>
      <c r="P219" s="138" t="str">
        <f>IF(J219="","","Materiais distribuidos")</f>
        <v/>
      </c>
      <c r="Q219" s="138" t="str">
        <f t="shared" si="6"/>
        <v/>
      </c>
      <c r="R219" s="138" t="str" cm="1">
        <f t="array" ref="R219">IF(ISBLANK(INDEX('Campanhas C&amp;S'!$AL$20:$AM$48,INT((ROWS($A$1:A38)-1)/2)+1,MOD(ROWS($A$1:A38)-1,2)+1)),"",INDEX('Campanhas C&amp;S'!$AL$20:$AM$48,INT((ROWS($A$1:A38)-1)/2)+1,MOD(ROWS($A$1:A38)-1,2)+1))</f>
        <v/>
      </c>
      <c r="S219" s="138" t="str">
        <f>IF(OR(J219="",'Campanhas C&amp;S'!$AG$15="",'Campanhas C&amp;S'!$AG$15="(máximo 300 carateres)"),"",'Campanhas C&amp;S'!$AG$15)</f>
        <v/>
      </c>
    </row>
    <row r="220" spans="1:19">
      <c r="A220" s="24" t="str">
        <f>IF(I220="","",IF(OR('Identificação da EG'!$B$7=0,'Identificação da EG'!$B$7=""),"",Capa!$C$10))</f>
        <v/>
      </c>
      <c r="B220" s="24" t="str">
        <f>IF(I220="","",IF(OR('Identificação da EG'!$B$7=0,'Identificação da EG'!$B$7=""),"",'Identificação da EG'!$B$7))</f>
        <v/>
      </c>
      <c r="C220" s="24" t="str">
        <f>IF(I220="","",IF(B220="","",VLOOKUP(B220,Auxiliar!$DK$23:$DL$45,2,0)))</f>
        <v/>
      </c>
      <c r="D220" s="24" t="str">
        <f>IF(I220="","",IF(OR('Identificação da EG'!$B$7=0,'Identificação da EG'!$B$7=""),"","Portugal"))</f>
        <v/>
      </c>
      <c r="E220" s="24" t="str">
        <f>IF(I220="","",'Identificação da EG'!$C$7)</f>
        <v/>
      </c>
      <c r="F220" s="24" t="str">
        <f>IF(I220="","",'Identificação da EG'!$E$7)</f>
        <v/>
      </c>
      <c r="G220" s="24" t="str">
        <f t="shared" si="7"/>
        <v/>
      </c>
      <c r="H220" s="24" t="str">
        <f>IF(I220="","",'Identificação da EG'!$D$7)</f>
        <v/>
      </c>
      <c r="I220" s="138" t="str">
        <f>IF(OR(J220="",'Campanhas C&amp;S'!$AG$6="",'Campanhas C&amp;S'!$AG$6="(Preencha o nome da campanha)"),"",'Campanhas C&amp;S'!$AG$6)</f>
        <v/>
      </c>
      <c r="J220" s="138" t="str">
        <v/>
      </c>
      <c r="K220" s="138" t="str">
        <v/>
      </c>
      <c r="L220" s="138" t="str">
        <v/>
      </c>
      <c r="M220" s="138" t="str">
        <v/>
      </c>
      <c r="N220" s="138" t="str">
        <v/>
      </c>
      <c r="O220" s="138" t="str">
        <v/>
      </c>
      <c r="P220" s="138" t="str">
        <f>IF(J220="","","População abrangida")</f>
        <v/>
      </c>
      <c r="Q220" s="138" t="str">
        <f t="shared" si="6"/>
        <v/>
      </c>
      <c r="R220" s="138" t="str" cm="1">
        <f t="array" ref="R220">IF(ISBLANK(INDEX('Campanhas C&amp;S'!$AL$20:$AM$48,INT((ROWS($A$1:A39)-1)/2)+1,MOD(ROWS($A$1:A39)-1,2)+1)),"",INDEX('Campanhas C&amp;S'!$AL$20:$AM$48,INT((ROWS($A$1:A39)-1)/2)+1,MOD(ROWS($A$1:A39)-1,2)+1))</f>
        <v/>
      </c>
      <c r="S220" s="138" t="str">
        <f>IF(OR(J220="",'Campanhas C&amp;S'!$AG$15="",'Campanhas C&amp;S'!$AG$15="(máximo 300 carateres)"),"",'Campanhas C&amp;S'!$AG$15)</f>
        <v/>
      </c>
    </row>
    <row r="221" spans="1:19">
      <c r="A221" s="24" t="str">
        <f>IF(I221="","",IF(OR('Identificação da EG'!$B$7=0,'Identificação da EG'!$B$7=""),"",Capa!$C$10))</f>
        <v/>
      </c>
      <c r="B221" s="24" t="str">
        <f>IF(I221="","",IF(OR('Identificação da EG'!$B$7=0,'Identificação da EG'!$B$7=""),"",'Identificação da EG'!$B$7))</f>
        <v/>
      </c>
      <c r="C221" s="24" t="str">
        <f>IF(I221="","",IF(B221="","",VLOOKUP(B221,Auxiliar!$DK$23:$DL$45,2,0)))</f>
        <v/>
      </c>
      <c r="D221" s="24" t="str">
        <f>IF(I221="","",IF(OR('Identificação da EG'!$B$7=0,'Identificação da EG'!$B$7=""),"","Portugal"))</f>
        <v/>
      </c>
      <c r="E221" s="24" t="str">
        <f>IF(I221="","",'Identificação da EG'!$C$7)</f>
        <v/>
      </c>
      <c r="F221" s="24" t="str">
        <f>IF(I221="","",'Identificação da EG'!$E$7)</f>
        <v/>
      </c>
      <c r="G221" s="24" t="str">
        <f t="shared" si="7"/>
        <v/>
      </c>
      <c r="H221" s="24" t="str">
        <f>IF(I221="","",'Identificação da EG'!$D$7)</f>
        <v/>
      </c>
      <c r="I221" s="138" t="str">
        <f>IF(OR(J221="",'Campanhas C&amp;S'!$AG$6="",'Campanhas C&amp;S'!$AG$6="(Preencha o nome da campanha)"),"",'Campanhas C&amp;S'!$AG$6)</f>
        <v/>
      </c>
      <c r="J221" s="138" t="str">
        <v/>
      </c>
      <c r="K221" s="138" t="str">
        <v/>
      </c>
      <c r="L221" s="138" t="str">
        <v/>
      </c>
      <c r="M221" s="138" t="str">
        <v/>
      </c>
      <c r="N221" s="138" t="str">
        <v/>
      </c>
      <c r="O221" s="138" t="str">
        <v/>
      </c>
      <c r="P221" s="138" t="str">
        <f>IF(J221="","","Materiais distribuidos")</f>
        <v/>
      </c>
      <c r="Q221" s="138" t="str">
        <f t="shared" si="6"/>
        <v/>
      </c>
      <c r="R221" s="138" t="str" cm="1">
        <f t="array" ref="R221">IF(ISBLANK(INDEX('Campanhas C&amp;S'!$AL$20:$AM$48,INT((ROWS($A$1:A40)-1)/2)+1,MOD(ROWS($A$1:A40)-1,2)+1)),"",INDEX('Campanhas C&amp;S'!$AL$20:$AM$48,INT((ROWS($A$1:A40)-1)/2)+1,MOD(ROWS($A$1:A40)-1,2)+1))</f>
        <v/>
      </c>
      <c r="S221" s="138" t="str">
        <f>IF(OR(J221="",'Campanhas C&amp;S'!$AG$15="",'Campanhas C&amp;S'!$AG$15="(máximo 300 carateres)"),"",'Campanhas C&amp;S'!$AG$15)</f>
        <v/>
      </c>
    </row>
    <row r="222" spans="1:19">
      <c r="A222" s="24" t="str">
        <f>IF(I222="","",IF(OR('Identificação da EG'!$B$7=0,'Identificação da EG'!$B$7=""),"",Capa!$C$10))</f>
        <v/>
      </c>
      <c r="B222" s="24" t="str">
        <f>IF(I222="","",IF(OR('Identificação da EG'!$B$7=0,'Identificação da EG'!$B$7=""),"",'Identificação da EG'!$B$7))</f>
        <v/>
      </c>
      <c r="C222" s="24" t="str">
        <f>IF(I222="","",IF(B222="","",VLOOKUP(B222,Auxiliar!$DK$23:$DL$45,2,0)))</f>
        <v/>
      </c>
      <c r="D222" s="24" t="str">
        <f>IF(I222="","",IF(OR('Identificação da EG'!$B$7=0,'Identificação da EG'!$B$7=""),"","Portugal"))</f>
        <v/>
      </c>
      <c r="E222" s="24" t="str">
        <f>IF(I222="","",'Identificação da EG'!$C$7)</f>
        <v/>
      </c>
      <c r="F222" s="24" t="str">
        <f>IF(I222="","",'Identificação da EG'!$E$7)</f>
        <v/>
      </c>
      <c r="G222" s="24" t="str">
        <f t="shared" si="7"/>
        <v/>
      </c>
      <c r="H222" s="24" t="str">
        <f>IF(I222="","",'Identificação da EG'!$D$7)</f>
        <v/>
      </c>
      <c r="I222" s="138" t="str">
        <f>IF(OR(J222="",'Campanhas C&amp;S'!$AG$6="",'Campanhas C&amp;S'!$AG$6="(Preencha o nome da campanha)"),"",'Campanhas C&amp;S'!$AG$6)</f>
        <v/>
      </c>
      <c r="J222" s="138" t="str">
        <v/>
      </c>
      <c r="K222" s="138" t="str">
        <v/>
      </c>
      <c r="L222" s="138" t="str">
        <v/>
      </c>
      <c r="M222" s="138" t="str">
        <v/>
      </c>
      <c r="N222" s="138" t="str">
        <v/>
      </c>
      <c r="O222" s="138" t="str">
        <v/>
      </c>
      <c r="P222" s="138" t="str">
        <f>IF(J222="","","População abrangida")</f>
        <v/>
      </c>
      <c r="Q222" s="138" t="str">
        <f t="shared" si="6"/>
        <v/>
      </c>
      <c r="R222" s="138" t="str" cm="1">
        <f t="array" ref="R222">IF(ISBLANK(INDEX('Campanhas C&amp;S'!$AL$20:$AM$48,INT((ROWS($A$1:A41)-1)/2)+1,MOD(ROWS($A$1:A41)-1,2)+1)),"",INDEX('Campanhas C&amp;S'!$AL$20:$AM$48,INT((ROWS($A$1:A41)-1)/2)+1,MOD(ROWS($A$1:A41)-1,2)+1))</f>
        <v/>
      </c>
      <c r="S222" s="138" t="str">
        <f>IF(OR(J222="",'Campanhas C&amp;S'!$AG$15="",'Campanhas C&amp;S'!$AG$15="(máximo 300 carateres)"),"",'Campanhas C&amp;S'!$AG$15)</f>
        <v/>
      </c>
    </row>
    <row r="223" spans="1:19">
      <c r="A223" s="24" t="str">
        <f>IF(I223="","",IF(OR('Identificação da EG'!$B$7=0,'Identificação da EG'!$B$7=""),"",Capa!$C$10))</f>
        <v/>
      </c>
      <c r="B223" s="24" t="str">
        <f>IF(I223="","",IF(OR('Identificação da EG'!$B$7=0,'Identificação da EG'!$B$7=""),"",'Identificação da EG'!$B$7))</f>
        <v/>
      </c>
      <c r="C223" s="24" t="str">
        <f>IF(I223="","",IF(B223="","",VLOOKUP(B223,Auxiliar!$DK$23:$DL$45,2,0)))</f>
        <v/>
      </c>
      <c r="D223" s="24" t="str">
        <f>IF(I223="","",IF(OR('Identificação da EG'!$B$7=0,'Identificação da EG'!$B$7=""),"","Portugal"))</f>
        <v/>
      </c>
      <c r="E223" s="24" t="str">
        <f>IF(I223="","",'Identificação da EG'!$C$7)</f>
        <v/>
      </c>
      <c r="F223" s="24" t="str">
        <f>IF(I223="","",'Identificação da EG'!$E$7)</f>
        <v/>
      </c>
      <c r="G223" s="24" t="str">
        <f t="shared" si="7"/>
        <v/>
      </c>
      <c r="H223" s="24" t="str">
        <f>IF(I223="","",'Identificação da EG'!$D$7)</f>
        <v/>
      </c>
      <c r="I223" s="138" t="str">
        <f>IF(OR(J223="",'Campanhas C&amp;S'!$AG$6="",'Campanhas C&amp;S'!$AG$6="(Preencha o nome da campanha)"),"",'Campanhas C&amp;S'!$AG$6)</f>
        <v/>
      </c>
      <c r="J223" s="138" t="str">
        <v/>
      </c>
      <c r="K223" s="138" t="str">
        <v/>
      </c>
      <c r="L223" s="138" t="str">
        <v/>
      </c>
      <c r="M223" s="138" t="str">
        <v/>
      </c>
      <c r="N223" s="138" t="str">
        <v/>
      </c>
      <c r="O223" s="138" t="str">
        <v/>
      </c>
      <c r="P223" s="138" t="str">
        <f>IF(J223="","","Materiais distribuidos")</f>
        <v/>
      </c>
      <c r="Q223" s="138" t="str">
        <f t="shared" si="6"/>
        <v/>
      </c>
      <c r="R223" s="138" t="str" cm="1">
        <f t="array" ref="R223">IF(ISBLANK(INDEX('Campanhas C&amp;S'!$AL$20:$AM$48,INT((ROWS($A$1:A42)-1)/2)+1,MOD(ROWS($A$1:A42)-1,2)+1)),"",INDEX('Campanhas C&amp;S'!$AL$20:$AM$48,INT((ROWS($A$1:A42)-1)/2)+1,MOD(ROWS($A$1:A42)-1,2)+1))</f>
        <v/>
      </c>
      <c r="S223" s="138" t="str">
        <f>IF(OR(J223="",'Campanhas C&amp;S'!$AG$15="",'Campanhas C&amp;S'!$AG$15="(máximo 300 carateres)"),"",'Campanhas C&amp;S'!$AG$15)</f>
        <v/>
      </c>
    </row>
    <row r="224" spans="1:19">
      <c r="A224" s="24" t="str">
        <f>IF(I224="","",IF(OR('Identificação da EG'!$B$7=0,'Identificação da EG'!$B$7=""),"",Capa!$C$10))</f>
        <v/>
      </c>
      <c r="B224" s="24" t="str">
        <f>IF(I224="","",IF(OR('Identificação da EG'!$B$7=0,'Identificação da EG'!$B$7=""),"",'Identificação da EG'!$B$7))</f>
        <v/>
      </c>
      <c r="C224" s="24" t="str">
        <f>IF(I224="","",IF(B224="","",VLOOKUP(B224,Auxiliar!$DK$23:$DL$45,2,0)))</f>
        <v/>
      </c>
      <c r="D224" s="24" t="str">
        <f>IF(I224="","",IF(OR('Identificação da EG'!$B$7=0,'Identificação da EG'!$B$7=""),"","Portugal"))</f>
        <v/>
      </c>
      <c r="E224" s="24" t="str">
        <f>IF(I224="","",'Identificação da EG'!$C$7)</f>
        <v/>
      </c>
      <c r="F224" s="24" t="str">
        <f>IF(I224="","",'Identificação da EG'!$E$7)</f>
        <v/>
      </c>
      <c r="G224" s="24" t="str">
        <f t="shared" si="7"/>
        <v/>
      </c>
      <c r="H224" s="24" t="str">
        <f>IF(I224="","",'Identificação da EG'!$D$7)</f>
        <v/>
      </c>
      <c r="I224" s="138" t="str">
        <f>IF(OR(J224="",'Campanhas C&amp;S'!$AG$6="",'Campanhas C&amp;S'!$AG$6="(Preencha o nome da campanha)"),"",'Campanhas C&amp;S'!$AG$6)</f>
        <v/>
      </c>
      <c r="J224" s="138" t="str">
        <v/>
      </c>
      <c r="K224" s="138" t="str">
        <v/>
      </c>
      <c r="L224" s="138" t="str">
        <v/>
      </c>
      <c r="M224" s="138" t="str">
        <v/>
      </c>
      <c r="N224" s="138" t="str">
        <v/>
      </c>
      <c r="O224" s="138" t="str">
        <v/>
      </c>
      <c r="P224" s="138" t="str">
        <f>IF(J224="","","População abrangida")</f>
        <v/>
      </c>
      <c r="Q224" s="138" t="str">
        <f t="shared" si="6"/>
        <v/>
      </c>
      <c r="R224" s="138" t="str" cm="1">
        <f t="array" ref="R224">IF(ISBLANK(INDEX('Campanhas C&amp;S'!$AL$20:$AM$48,INT((ROWS($A$1:A43)-1)/2)+1,MOD(ROWS($A$1:A43)-1,2)+1)),"",INDEX('Campanhas C&amp;S'!$AL$20:$AM$48,INT((ROWS($A$1:A43)-1)/2)+1,MOD(ROWS($A$1:A43)-1,2)+1))</f>
        <v/>
      </c>
      <c r="S224" s="138" t="str">
        <f>IF(OR(J224="",'Campanhas C&amp;S'!$AG$15="",'Campanhas C&amp;S'!$AG$15="(máximo 300 carateres)"),"",'Campanhas C&amp;S'!$AG$15)</f>
        <v/>
      </c>
    </row>
    <row r="225" spans="1:19">
      <c r="A225" s="24" t="str">
        <f>IF(I225="","",IF(OR('Identificação da EG'!$B$7=0,'Identificação da EG'!$B$7=""),"",Capa!$C$10))</f>
        <v/>
      </c>
      <c r="B225" s="24" t="str">
        <f>IF(I225="","",IF(OR('Identificação da EG'!$B$7=0,'Identificação da EG'!$B$7=""),"",'Identificação da EG'!$B$7))</f>
        <v/>
      </c>
      <c r="C225" s="24" t="str">
        <f>IF(I225="","",IF(B225="","",VLOOKUP(B225,Auxiliar!$DK$23:$DL$45,2,0)))</f>
        <v/>
      </c>
      <c r="D225" s="24" t="str">
        <f>IF(I225="","",IF(OR('Identificação da EG'!$B$7=0,'Identificação da EG'!$B$7=""),"","Portugal"))</f>
        <v/>
      </c>
      <c r="E225" s="24" t="str">
        <f>IF(I225="","",'Identificação da EG'!$C$7)</f>
        <v/>
      </c>
      <c r="F225" s="24" t="str">
        <f>IF(I225="","",'Identificação da EG'!$E$7)</f>
        <v/>
      </c>
      <c r="G225" s="24" t="str">
        <f t="shared" si="7"/>
        <v/>
      </c>
      <c r="H225" s="24" t="str">
        <f>IF(I225="","",'Identificação da EG'!$D$7)</f>
        <v/>
      </c>
      <c r="I225" s="138" t="str">
        <f>IF(OR(J225="",'Campanhas C&amp;S'!$AG$6="",'Campanhas C&amp;S'!$AG$6="(Preencha o nome da campanha)"),"",'Campanhas C&amp;S'!$AG$6)</f>
        <v/>
      </c>
      <c r="J225" s="138" t="str">
        <v/>
      </c>
      <c r="K225" s="138" t="str">
        <v/>
      </c>
      <c r="L225" s="138" t="str">
        <v/>
      </c>
      <c r="M225" s="138" t="str">
        <v/>
      </c>
      <c r="N225" s="138" t="str">
        <v/>
      </c>
      <c r="O225" s="138" t="str">
        <v/>
      </c>
      <c r="P225" s="138" t="str">
        <f>IF(J225="","","Materiais distribuidos")</f>
        <v/>
      </c>
      <c r="Q225" s="138" t="str">
        <f t="shared" si="6"/>
        <v/>
      </c>
      <c r="R225" s="138" t="str" cm="1">
        <f t="array" ref="R225">IF(ISBLANK(INDEX('Campanhas C&amp;S'!$AL$20:$AM$48,INT((ROWS($A$1:A44)-1)/2)+1,MOD(ROWS($A$1:A44)-1,2)+1)),"",INDEX('Campanhas C&amp;S'!$AL$20:$AM$48,INT((ROWS($A$1:A44)-1)/2)+1,MOD(ROWS($A$1:A44)-1,2)+1))</f>
        <v/>
      </c>
      <c r="S225" s="138" t="str">
        <f>IF(OR(J225="",'Campanhas C&amp;S'!$AG$15="",'Campanhas C&amp;S'!$AG$15="(máximo 300 carateres)"),"",'Campanhas C&amp;S'!$AG$15)</f>
        <v/>
      </c>
    </row>
    <row r="226" spans="1:19">
      <c r="A226" s="24" t="str">
        <f>IF(I226="","",IF(OR('Identificação da EG'!$B$7=0,'Identificação da EG'!$B$7=""),"",Capa!$C$10))</f>
        <v/>
      </c>
      <c r="B226" s="24" t="str">
        <f>IF(I226="","",IF(OR('Identificação da EG'!$B$7=0,'Identificação da EG'!$B$7=""),"",'Identificação da EG'!$B$7))</f>
        <v/>
      </c>
      <c r="C226" s="24" t="str">
        <f>IF(I226="","",IF(B226="","",VLOOKUP(B226,Auxiliar!$DK$23:$DL$45,2,0)))</f>
        <v/>
      </c>
      <c r="D226" s="24" t="str">
        <f>IF(I226="","",IF(OR('Identificação da EG'!$B$7=0,'Identificação da EG'!$B$7=""),"","Portugal"))</f>
        <v/>
      </c>
      <c r="E226" s="24" t="str">
        <f>IF(I226="","",'Identificação da EG'!$C$7)</f>
        <v/>
      </c>
      <c r="F226" s="24" t="str">
        <f>IF(I226="","",'Identificação da EG'!$E$7)</f>
        <v/>
      </c>
      <c r="G226" s="24" t="str">
        <f t="shared" si="7"/>
        <v/>
      </c>
      <c r="H226" s="24" t="str">
        <f>IF(I226="","",'Identificação da EG'!$D$7)</f>
        <v/>
      </c>
      <c r="I226" s="138" t="str">
        <f>IF(OR(J226="",'Campanhas C&amp;S'!$AG$6="",'Campanhas C&amp;S'!$AG$6="(Preencha o nome da campanha)"),"",'Campanhas C&amp;S'!$AG$6)</f>
        <v/>
      </c>
      <c r="J226" s="138" t="str">
        <v/>
      </c>
      <c r="K226" s="138" t="str">
        <v/>
      </c>
      <c r="L226" s="138" t="str">
        <v/>
      </c>
      <c r="M226" s="138" t="str">
        <v/>
      </c>
      <c r="N226" s="138" t="str">
        <v/>
      </c>
      <c r="O226" s="138" t="str">
        <v/>
      </c>
      <c r="P226" s="138" t="str">
        <f>IF(J226="","","População abrangida")</f>
        <v/>
      </c>
      <c r="Q226" s="138" t="str">
        <f t="shared" si="6"/>
        <v/>
      </c>
      <c r="R226" s="138" t="str" cm="1">
        <f t="array" ref="R226">IF(ISBLANK(INDEX('Campanhas C&amp;S'!$AL$20:$AM$48,INT((ROWS($A$1:A45)-1)/2)+1,MOD(ROWS($A$1:A45)-1,2)+1)),"",INDEX('Campanhas C&amp;S'!$AL$20:$AM$48,INT((ROWS($A$1:A45)-1)/2)+1,MOD(ROWS($A$1:A45)-1,2)+1))</f>
        <v/>
      </c>
      <c r="S226" s="138" t="str">
        <f>IF(OR(J226="",'Campanhas C&amp;S'!$AG$15="",'Campanhas C&amp;S'!$AG$15="(máximo 300 carateres)"),"",'Campanhas C&amp;S'!$AG$15)</f>
        <v/>
      </c>
    </row>
    <row r="227" spans="1:19">
      <c r="A227" s="24" t="str">
        <f>IF(I227="","",IF(OR('Identificação da EG'!$B$7=0,'Identificação da EG'!$B$7=""),"",Capa!$C$10))</f>
        <v/>
      </c>
      <c r="B227" s="24" t="str">
        <f>IF(I227="","",IF(OR('Identificação da EG'!$B$7=0,'Identificação da EG'!$B$7=""),"",'Identificação da EG'!$B$7))</f>
        <v/>
      </c>
      <c r="C227" s="24" t="str">
        <f>IF(I227="","",IF(B227="","",VLOOKUP(B227,Auxiliar!$DK$23:$DL$45,2,0)))</f>
        <v/>
      </c>
      <c r="D227" s="24" t="str">
        <f>IF(I227="","",IF(OR('Identificação da EG'!$B$7=0,'Identificação da EG'!$B$7=""),"","Portugal"))</f>
        <v/>
      </c>
      <c r="E227" s="24" t="str">
        <f>IF(I227="","",'Identificação da EG'!$C$7)</f>
        <v/>
      </c>
      <c r="F227" s="24" t="str">
        <f>IF(I227="","",'Identificação da EG'!$E$7)</f>
        <v/>
      </c>
      <c r="G227" s="24" t="str">
        <f t="shared" si="7"/>
        <v/>
      </c>
      <c r="H227" s="24" t="str">
        <f>IF(I227="","",'Identificação da EG'!$D$7)</f>
        <v/>
      </c>
      <c r="I227" s="138" t="str">
        <f>IF(OR(J227="",'Campanhas C&amp;S'!$AG$6="",'Campanhas C&amp;S'!$AG$6="(Preencha o nome da campanha)"),"",'Campanhas C&amp;S'!$AG$6)</f>
        <v/>
      </c>
      <c r="J227" s="138" t="str">
        <v/>
      </c>
      <c r="K227" s="138" t="str">
        <v/>
      </c>
      <c r="L227" s="138" t="str">
        <v/>
      </c>
      <c r="M227" s="138" t="str">
        <v/>
      </c>
      <c r="N227" s="138" t="str">
        <v/>
      </c>
      <c r="O227" s="138" t="str">
        <v/>
      </c>
      <c r="P227" s="138" t="str">
        <f>IF(J227="","","Materiais distribuidos")</f>
        <v/>
      </c>
      <c r="Q227" s="138" t="str">
        <f t="shared" si="6"/>
        <v/>
      </c>
      <c r="R227" s="138" t="str" cm="1">
        <f t="array" ref="R227">IF(ISBLANK(INDEX('Campanhas C&amp;S'!$AL$20:$AM$48,INT((ROWS($A$1:A46)-1)/2)+1,MOD(ROWS($A$1:A46)-1,2)+1)),"",INDEX('Campanhas C&amp;S'!$AL$20:$AM$48,INT((ROWS($A$1:A46)-1)/2)+1,MOD(ROWS($A$1:A46)-1,2)+1))</f>
        <v/>
      </c>
      <c r="S227" s="138" t="str">
        <f>IF(OR(J227="",'Campanhas C&amp;S'!$AG$15="",'Campanhas C&amp;S'!$AG$15="(máximo 300 carateres)"),"",'Campanhas C&amp;S'!$AG$15)</f>
        <v/>
      </c>
    </row>
    <row r="228" spans="1:19">
      <c r="A228" s="24" t="str">
        <f>IF(I228="","",IF(OR('Identificação da EG'!$B$7=0,'Identificação da EG'!$B$7=""),"",Capa!$C$10))</f>
        <v/>
      </c>
      <c r="B228" s="24" t="str">
        <f>IF(I228="","",IF(OR('Identificação da EG'!$B$7=0,'Identificação da EG'!$B$7=""),"",'Identificação da EG'!$B$7))</f>
        <v/>
      </c>
      <c r="C228" s="24" t="str">
        <f>IF(I228="","",IF(B228="","",VLOOKUP(B228,Auxiliar!$DK$23:$DL$45,2,0)))</f>
        <v/>
      </c>
      <c r="D228" s="24" t="str">
        <f>IF(I228="","",IF(OR('Identificação da EG'!$B$7=0,'Identificação da EG'!$B$7=""),"","Portugal"))</f>
        <v/>
      </c>
      <c r="E228" s="24" t="str">
        <f>IF(I228="","",'Identificação da EG'!$C$7)</f>
        <v/>
      </c>
      <c r="F228" s="24" t="str">
        <f>IF(I228="","",'Identificação da EG'!$E$7)</f>
        <v/>
      </c>
      <c r="G228" s="24" t="str">
        <f t="shared" si="7"/>
        <v/>
      </c>
      <c r="H228" s="24" t="str">
        <f>IF(I228="","",'Identificação da EG'!$D$7)</f>
        <v/>
      </c>
      <c r="I228" s="138" t="str">
        <f>IF(OR(J228="",'Campanhas C&amp;S'!$AG$6="",'Campanhas C&amp;S'!$AG$6="(Preencha o nome da campanha)"),"",'Campanhas C&amp;S'!$AG$6)</f>
        <v/>
      </c>
      <c r="J228" s="138" t="str">
        <v/>
      </c>
      <c r="K228" s="138" t="str">
        <v/>
      </c>
      <c r="L228" s="138" t="str">
        <v/>
      </c>
      <c r="M228" s="138" t="str">
        <v/>
      </c>
      <c r="N228" s="138" t="str">
        <v/>
      </c>
      <c r="O228" s="138" t="str">
        <v/>
      </c>
      <c r="P228" s="138" t="str">
        <f>IF(J228="","","População abrangida")</f>
        <v/>
      </c>
      <c r="Q228" s="138" t="str">
        <f t="shared" si="6"/>
        <v/>
      </c>
      <c r="R228" s="138" t="str" cm="1">
        <f t="array" ref="R228">IF(ISBLANK(INDEX('Campanhas C&amp;S'!$AL$20:$AM$48,INT((ROWS($A$1:A47)-1)/2)+1,MOD(ROWS($A$1:A47)-1,2)+1)),"",INDEX('Campanhas C&amp;S'!$AL$20:$AM$48,INT((ROWS($A$1:A47)-1)/2)+1,MOD(ROWS($A$1:A47)-1,2)+1))</f>
        <v/>
      </c>
      <c r="S228" s="138" t="str">
        <f>IF(OR(J228="",'Campanhas C&amp;S'!$AG$15="",'Campanhas C&amp;S'!$AG$15="(máximo 300 carateres)"),"",'Campanhas C&amp;S'!$AG$15)</f>
        <v/>
      </c>
    </row>
    <row r="229" spans="1:19">
      <c r="A229" s="24" t="str">
        <f>IF(I229="","",IF(OR('Identificação da EG'!$B$7=0,'Identificação da EG'!$B$7=""),"",Capa!$C$10))</f>
        <v/>
      </c>
      <c r="B229" s="24" t="str">
        <f>IF(I229="","",IF(OR('Identificação da EG'!$B$7=0,'Identificação da EG'!$B$7=""),"",'Identificação da EG'!$B$7))</f>
        <v/>
      </c>
      <c r="C229" s="24" t="str">
        <f>IF(I229="","",IF(B229="","",VLOOKUP(B229,Auxiliar!$DK$23:$DL$45,2,0)))</f>
        <v/>
      </c>
      <c r="D229" s="24" t="str">
        <f>IF(I229="","",IF(OR('Identificação da EG'!$B$7=0,'Identificação da EG'!$B$7=""),"","Portugal"))</f>
        <v/>
      </c>
      <c r="E229" s="24" t="str">
        <f>IF(I229="","",'Identificação da EG'!$C$7)</f>
        <v/>
      </c>
      <c r="F229" s="24" t="str">
        <f>IF(I229="","",'Identificação da EG'!$E$7)</f>
        <v/>
      </c>
      <c r="G229" s="24" t="str">
        <f t="shared" si="7"/>
        <v/>
      </c>
      <c r="H229" s="24" t="str">
        <f>IF(I229="","",'Identificação da EG'!$D$7)</f>
        <v/>
      </c>
      <c r="I229" s="138" t="str">
        <f>IF(OR(J229="",'Campanhas C&amp;S'!$AG$6="",'Campanhas C&amp;S'!$AG$6="(Preencha o nome da campanha)"),"",'Campanhas C&amp;S'!$AG$6)</f>
        <v/>
      </c>
      <c r="J229" s="138" t="str">
        <v/>
      </c>
      <c r="K229" s="138" t="str">
        <v/>
      </c>
      <c r="L229" s="138" t="str">
        <v/>
      </c>
      <c r="M229" s="138" t="str">
        <v/>
      </c>
      <c r="N229" s="138" t="str">
        <v/>
      </c>
      <c r="O229" s="138" t="str">
        <v/>
      </c>
      <c r="P229" s="138" t="str">
        <f>IF(J229="","","Materiais distribuidos")</f>
        <v/>
      </c>
      <c r="Q229" s="138" t="str">
        <f t="shared" si="6"/>
        <v/>
      </c>
      <c r="R229" s="138" t="str" cm="1">
        <f t="array" ref="R229">IF(ISBLANK(INDEX('Campanhas C&amp;S'!$AL$20:$AM$48,INT((ROWS($A$1:A48)-1)/2)+1,MOD(ROWS($A$1:A48)-1,2)+1)),"",INDEX('Campanhas C&amp;S'!$AL$20:$AM$48,INT((ROWS($A$1:A48)-1)/2)+1,MOD(ROWS($A$1:A48)-1,2)+1))</f>
        <v/>
      </c>
      <c r="S229" s="138" t="str">
        <f>IF(OR(J229="",'Campanhas C&amp;S'!$AG$15="",'Campanhas C&amp;S'!$AG$15="(máximo 300 carateres)"),"",'Campanhas C&amp;S'!$AG$15)</f>
        <v/>
      </c>
    </row>
    <row r="230" spans="1:19">
      <c r="A230" s="24" t="str">
        <f>IF(I230="","",IF(OR('Identificação da EG'!$B$7=0,'Identificação da EG'!$B$7=""),"",Capa!$C$10))</f>
        <v/>
      </c>
      <c r="B230" s="24" t="str">
        <f>IF(I230="","",IF(OR('Identificação da EG'!$B$7=0,'Identificação da EG'!$B$7=""),"",'Identificação da EG'!$B$7))</f>
        <v/>
      </c>
      <c r="C230" s="24" t="str">
        <f>IF(I230="","",IF(B230="","",VLOOKUP(B230,Auxiliar!$DK$23:$DL$45,2,0)))</f>
        <v/>
      </c>
      <c r="D230" s="24" t="str">
        <f>IF(I230="","",IF(OR('Identificação da EG'!$B$7=0,'Identificação da EG'!$B$7=""),"","Portugal"))</f>
        <v/>
      </c>
      <c r="E230" s="24" t="str">
        <f>IF(I230="","",'Identificação da EG'!$C$7)</f>
        <v/>
      </c>
      <c r="F230" s="24" t="str">
        <f>IF(I230="","",'Identificação da EG'!$E$7)</f>
        <v/>
      </c>
      <c r="G230" s="24" t="str">
        <f t="shared" si="7"/>
        <v/>
      </c>
      <c r="H230" s="24" t="str">
        <f>IF(I230="","",'Identificação da EG'!$D$7)</f>
        <v/>
      </c>
      <c r="I230" s="138" t="str">
        <f>IF(OR(J230="",'Campanhas C&amp;S'!$AG$6="",'Campanhas C&amp;S'!$AG$6="(Preencha o nome da campanha)"),"",'Campanhas C&amp;S'!$AG$6)</f>
        <v/>
      </c>
      <c r="J230" s="138" t="str">
        <v/>
      </c>
      <c r="K230" s="138" t="str">
        <v/>
      </c>
      <c r="L230" s="138" t="str">
        <v/>
      </c>
      <c r="M230" s="138" t="str">
        <v/>
      </c>
      <c r="N230" s="138" t="str">
        <v/>
      </c>
      <c r="O230" s="138" t="str">
        <v/>
      </c>
      <c r="P230" s="138" t="str">
        <f>IF(J230="","","População abrangida")</f>
        <v/>
      </c>
      <c r="Q230" s="138" t="str">
        <f t="shared" si="6"/>
        <v/>
      </c>
      <c r="R230" s="138" t="str" cm="1">
        <f t="array" ref="R230">IF(ISBLANK(INDEX('Campanhas C&amp;S'!$AL$20:$AM$48,INT((ROWS($A$1:A49)-1)/2)+1,MOD(ROWS($A$1:A49)-1,2)+1)),"",INDEX('Campanhas C&amp;S'!$AL$20:$AM$48,INT((ROWS($A$1:A49)-1)/2)+1,MOD(ROWS($A$1:A49)-1,2)+1))</f>
        <v/>
      </c>
      <c r="S230" s="138" t="str">
        <f>IF(OR(J230="",'Campanhas C&amp;S'!$AG$15="",'Campanhas C&amp;S'!$AG$15="(máximo 300 carateres)"),"",'Campanhas C&amp;S'!$AG$15)</f>
        <v/>
      </c>
    </row>
    <row r="231" spans="1:19">
      <c r="A231" s="24" t="str">
        <f>IF(I231="","",IF(OR('Identificação da EG'!$B$7=0,'Identificação da EG'!$B$7=""),"",Capa!$C$10))</f>
        <v/>
      </c>
      <c r="B231" s="24" t="str">
        <f>IF(I231="","",IF(OR('Identificação da EG'!$B$7=0,'Identificação da EG'!$B$7=""),"",'Identificação da EG'!$B$7))</f>
        <v/>
      </c>
      <c r="C231" s="24" t="str">
        <f>IF(I231="","",IF(B231="","",VLOOKUP(B231,Auxiliar!$DK$23:$DL$45,2,0)))</f>
        <v/>
      </c>
      <c r="D231" s="24" t="str">
        <f>IF(I231="","",IF(OR('Identificação da EG'!$B$7=0,'Identificação da EG'!$B$7=""),"","Portugal"))</f>
        <v/>
      </c>
      <c r="E231" s="24" t="str">
        <f>IF(I231="","",'Identificação da EG'!$C$7)</f>
        <v/>
      </c>
      <c r="F231" s="24" t="str">
        <f>IF(I231="","",'Identificação da EG'!$E$7)</f>
        <v/>
      </c>
      <c r="G231" s="24" t="str">
        <f t="shared" si="7"/>
        <v/>
      </c>
      <c r="H231" s="24" t="str">
        <f>IF(I231="","",'Identificação da EG'!$D$7)</f>
        <v/>
      </c>
      <c r="I231" s="138" t="str">
        <f>IF(OR(J231="",'Campanhas C&amp;S'!$AG$6="",'Campanhas C&amp;S'!$AG$6="(Preencha o nome da campanha)"),"",'Campanhas C&amp;S'!$AG$6)</f>
        <v/>
      </c>
      <c r="J231" s="138" t="str">
        <v/>
      </c>
      <c r="K231" s="138" t="str">
        <v/>
      </c>
      <c r="L231" s="138" t="str">
        <v/>
      </c>
      <c r="M231" s="138" t="str">
        <v/>
      </c>
      <c r="N231" s="138" t="str">
        <v/>
      </c>
      <c r="O231" s="138" t="str">
        <v/>
      </c>
      <c r="P231" s="138" t="str">
        <f>IF(J231="","","Materiais distribuidos")</f>
        <v/>
      </c>
      <c r="Q231" s="138" t="str">
        <f t="shared" si="6"/>
        <v/>
      </c>
      <c r="R231" s="138" t="str" cm="1">
        <f t="array" ref="R231">IF(ISBLANK(INDEX('Campanhas C&amp;S'!$AL$20:$AM$48,INT((ROWS($A$1:A50)-1)/2)+1,MOD(ROWS($A$1:A50)-1,2)+1)),"",INDEX('Campanhas C&amp;S'!$AL$20:$AM$48,INT((ROWS($A$1:A50)-1)/2)+1,MOD(ROWS($A$1:A50)-1,2)+1))</f>
        <v/>
      </c>
      <c r="S231" s="138" t="str">
        <f>IF(OR(J231="",'Campanhas C&amp;S'!$AG$15="",'Campanhas C&amp;S'!$AG$15="(máximo 300 carateres)"),"",'Campanhas C&amp;S'!$AG$15)</f>
        <v/>
      </c>
    </row>
    <row r="232" spans="1:19">
      <c r="A232" s="24" t="str">
        <f>IF(I232="","",IF(OR('Identificação da EG'!$B$7=0,'Identificação da EG'!$B$7=""),"",Capa!$C$10))</f>
        <v/>
      </c>
      <c r="B232" s="24" t="str">
        <f>IF(I232="","",IF(OR('Identificação da EG'!$B$7=0,'Identificação da EG'!$B$7=""),"",'Identificação da EG'!$B$7))</f>
        <v/>
      </c>
      <c r="C232" s="24" t="str">
        <f>IF(I232="","",IF(B232="","",VLOOKUP(B232,Auxiliar!$DK$23:$DL$45,2,0)))</f>
        <v/>
      </c>
      <c r="D232" s="24" t="str">
        <f>IF(I232="","",IF(OR('Identificação da EG'!$B$7=0,'Identificação da EG'!$B$7=""),"","Portugal"))</f>
        <v/>
      </c>
      <c r="E232" s="24" t="str">
        <f>IF(I232="","",'Identificação da EG'!$C$7)</f>
        <v/>
      </c>
      <c r="F232" s="24" t="str">
        <f>IF(I232="","",'Identificação da EG'!$E$7)</f>
        <v/>
      </c>
      <c r="G232" s="24" t="str">
        <f t="shared" si="7"/>
        <v/>
      </c>
      <c r="H232" s="24" t="str">
        <f>IF(I232="","",'Identificação da EG'!$D$7)</f>
        <v/>
      </c>
      <c r="I232" s="138" t="str">
        <f>IF(OR(J232="",'Campanhas C&amp;S'!$AG$6="",'Campanhas C&amp;S'!$AG$6="(Preencha o nome da campanha)"),"",'Campanhas C&amp;S'!$AG$6)</f>
        <v/>
      </c>
      <c r="J232" s="138" t="str">
        <v/>
      </c>
      <c r="K232" s="138" t="str">
        <v/>
      </c>
      <c r="L232" s="138" t="str">
        <v/>
      </c>
      <c r="M232" s="138" t="str">
        <v/>
      </c>
      <c r="N232" s="138" t="str">
        <v/>
      </c>
      <c r="O232" s="138" t="str">
        <v/>
      </c>
      <c r="P232" s="138" t="str">
        <f>IF(J232="","","População abrangida")</f>
        <v/>
      </c>
      <c r="Q232" s="138" t="str">
        <f t="shared" si="6"/>
        <v/>
      </c>
      <c r="R232" s="138" t="str" cm="1">
        <f t="array" ref="R232">IF(ISBLANK(INDEX('Campanhas C&amp;S'!$AL$20:$AM$48,INT((ROWS($A$1:A51)-1)/2)+1,MOD(ROWS($A$1:A51)-1,2)+1)),"",INDEX('Campanhas C&amp;S'!$AL$20:$AM$48,INT((ROWS($A$1:A51)-1)/2)+1,MOD(ROWS($A$1:A51)-1,2)+1))</f>
        <v/>
      </c>
      <c r="S232" s="138" t="str">
        <f>IF(OR(J232="",'Campanhas C&amp;S'!$AG$15="",'Campanhas C&amp;S'!$AG$15="(máximo 300 carateres)"),"",'Campanhas C&amp;S'!$AG$15)</f>
        <v/>
      </c>
    </row>
    <row r="233" spans="1:19">
      <c r="A233" s="24" t="str">
        <f>IF(I233="","",IF(OR('Identificação da EG'!$B$7=0,'Identificação da EG'!$B$7=""),"",Capa!$C$10))</f>
        <v/>
      </c>
      <c r="B233" s="24" t="str">
        <f>IF(I233="","",IF(OR('Identificação da EG'!$B$7=0,'Identificação da EG'!$B$7=""),"",'Identificação da EG'!$B$7))</f>
        <v/>
      </c>
      <c r="C233" s="24" t="str">
        <f>IF(I233="","",IF(B233="","",VLOOKUP(B233,Auxiliar!$DK$23:$DL$45,2,0)))</f>
        <v/>
      </c>
      <c r="D233" s="24" t="str">
        <f>IF(I233="","",IF(OR('Identificação da EG'!$B$7=0,'Identificação da EG'!$B$7=""),"","Portugal"))</f>
        <v/>
      </c>
      <c r="E233" s="24" t="str">
        <f>IF(I233="","",'Identificação da EG'!$C$7)</f>
        <v/>
      </c>
      <c r="F233" s="24" t="str">
        <f>IF(I233="","",'Identificação da EG'!$E$7)</f>
        <v/>
      </c>
      <c r="G233" s="24" t="str">
        <f t="shared" si="7"/>
        <v/>
      </c>
      <c r="H233" s="24" t="str">
        <f>IF(I233="","",'Identificação da EG'!$D$7)</f>
        <v/>
      </c>
      <c r="I233" s="138" t="str">
        <f>IF(OR(J233="",'Campanhas C&amp;S'!$AG$6="",'Campanhas C&amp;S'!$AG$6="(Preencha o nome da campanha)"),"",'Campanhas C&amp;S'!$AG$6)</f>
        <v/>
      </c>
      <c r="J233" s="138" t="str">
        <v/>
      </c>
      <c r="K233" s="138" t="str">
        <v/>
      </c>
      <c r="L233" s="138" t="str">
        <v/>
      </c>
      <c r="M233" s="138" t="str">
        <v/>
      </c>
      <c r="N233" s="138" t="str">
        <v/>
      </c>
      <c r="O233" s="138" t="str">
        <v/>
      </c>
      <c r="P233" s="138" t="str">
        <f>IF(J233="","","Materiais distribuidos")</f>
        <v/>
      </c>
      <c r="Q233" s="138" t="str">
        <f t="shared" si="6"/>
        <v/>
      </c>
      <c r="R233" s="138" t="str" cm="1">
        <f t="array" ref="R233">IF(ISBLANK(INDEX('Campanhas C&amp;S'!$AL$20:$AM$48,INT((ROWS($A$1:A52)-1)/2)+1,MOD(ROWS($A$1:A52)-1,2)+1)),"",INDEX('Campanhas C&amp;S'!$AL$20:$AM$48,INT((ROWS($A$1:A52)-1)/2)+1,MOD(ROWS($A$1:A52)-1,2)+1))</f>
        <v/>
      </c>
      <c r="S233" s="138" t="str">
        <f>IF(OR(J233="",'Campanhas C&amp;S'!$AG$15="",'Campanhas C&amp;S'!$AG$15="(máximo 300 carateres)"),"",'Campanhas C&amp;S'!$AG$15)</f>
        <v/>
      </c>
    </row>
    <row r="234" spans="1:19">
      <c r="A234" s="24" t="str">
        <f>IF(I234="","",IF(OR('Identificação da EG'!$B$7=0,'Identificação da EG'!$B$7=""),"",Capa!$C$10))</f>
        <v/>
      </c>
      <c r="B234" s="24" t="str">
        <f>IF(I234="","",IF(OR('Identificação da EG'!$B$7=0,'Identificação da EG'!$B$7=""),"",'Identificação da EG'!$B$7))</f>
        <v/>
      </c>
      <c r="C234" s="24" t="str">
        <f>IF(I234="","",IF(B234="","",VLOOKUP(B234,Auxiliar!$DK$23:$DL$45,2,0)))</f>
        <v/>
      </c>
      <c r="D234" s="24" t="str">
        <f>IF(I234="","",IF(OR('Identificação da EG'!$B$7=0,'Identificação da EG'!$B$7=""),"","Portugal"))</f>
        <v/>
      </c>
      <c r="E234" s="24" t="str">
        <f>IF(I234="","",'Identificação da EG'!$C$7)</f>
        <v/>
      </c>
      <c r="F234" s="24" t="str">
        <f>IF(I234="","",'Identificação da EG'!$E$7)</f>
        <v/>
      </c>
      <c r="G234" s="24" t="str">
        <f t="shared" si="7"/>
        <v/>
      </c>
      <c r="H234" s="24" t="str">
        <f>IF(I234="","",'Identificação da EG'!$D$7)</f>
        <v/>
      </c>
      <c r="I234" s="138" t="str">
        <f>IF(OR(J234="",'Campanhas C&amp;S'!$AG$6="",'Campanhas C&amp;S'!$AG$6="(Preencha o nome da campanha)"),"",'Campanhas C&amp;S'!$AG$6)</f>
        <v/>
      </c>
      <c r="J234" s="138" t="str">
        <v/>
      </c>
      <c r="K234" s="138" t="str">
        <v/>
      </c>
      <c r="L234" s="138" t="str">
        <v/>
      </c>
      <c r="M234" s="138" t="str">
        <v/>
      </c>
      <c r="N234" s="138" t="str">
        <v/>
      </c>
      <c r="O234" s="138" t="str">
        <v/>
      </c>
      <c r="P234" s="138" t="str">
        <f>IF(J234="","","População abrangida")</f>
        <v/>
      </c>
      <c r="Q234" s="138" t="str">
        <f t="shared" si="6"/>
        <v/>
      </c>
      <c r="R234" s="138" t="str" cm="1">
        <f t="array" ref="R234">IF(ISBLANK(INDEX('Campanhas C&amp;S'!$AL$20:$AM$48,INT((ROWS($A$1:A53)-1)/2)+1,MOD(ROWS($A$1:A53)-1,2)+1)),"",INDEX('Campanhas C&amp;S'!$AL$20:$AM$48,INT((ROWS($A$1:A53)-1)/2)+1,MOD(ROWS($A$1:A53)-1,2)+1))</f>
        <v/>
      </c>
      <c r="S234" s="138" t="str">
        <f>IF(OR(J234="",'Campanhas C&amp;S'!$AG$15="",'Campanhas C&amp;S'!$AG$15="(máximo 300 carateres)"),"",'Campanhas C&amp;S'!$AG$15)</f>
        <v/>
      </c>
    </row>
    <row r="235" spans="1:19">
      <c r="A235" s="24" t="str">
        <f>IF(I235="","",IF(OR('Identificação da EG'!$B$7=0,'Identificação da EG'!$B$7=""),"",Capa!$C$10))</f>
        <v/>
      </c>
      <c r="B235" s="24" t="str">
        <f>IF(I235="","",IF(OR('Identificação da EG'!$B$7=0,'Identificação da EG'!$B$7=""),"",'Identificação da EG'!$B$7))</f>
        <v/>
      </c>
      <c r="C235" s="24" t="str">
        <f>IF(I235="","",IF(B235="","",VLOOKUP(B235,Auxiliar!$DK$23:$DL$45,2,0)))</f>
        <v/>
      </c>
      <c r="D235" s="24" t="str">
        <f>IF(I235="","",IF(OR('Identificação da EG'!$B$7=0,'Identificação da EG'!$B$7=""),"","Portugal"))</f>
        <v/>
      </c>
      <c r="E235" s="24" t="str">
        <f>IF(I235="","",'Identificação da EG'!$C$7)</f>
        <v/>
      </c>
      <c r="F235" s="24" t="str">
        <f>IF(I235="","",'Identificação da EG'!$E$7)</f>
        <v/>
      </c>
      <c r="G235" s="24" t="str">
        <f t="shared" si="7"/>
        <v/>
      </c>
      <c r="H235" s="24" t="str">
        <f>IF(I235="","",'Identificação da EG'!$D$7)</f>
        <v/>
      </c>
      <c r="I235" s="138" t="str">
        <f>IF(OR(J235="",'Campanhas C&amp;S'!$AG$6="",'Campanhas C&amp;S'!$AG$6="(Preencha o nome da campanha)"),"",'Campanhas C&amp;S'!$AG$6)</f>
        <v/>
      </c>
      <c r="J235" s="138" t="str">
        <v/>
      </c>
      <c r="K235" s="138" t="str">
        <v/>
      </c>
      <c r="L235" s="138" t="str">
        <v/>
      </c>
      <c r="M235" s="138" t="str">
        <v/>
      </c>
      <c r="N235" s="138" t="str">
        <v/>
      </c>
      <c r="O235" s="138" t="str">
        <v/>
      </c>
      <c r="P235" s="138" t="str">
        <f>IF(J235="","","Materiais distribuidos")</f>
        <v/>
      </c>
      <c r="Q235" s="138" t="str">
        <f t="shared" si="6"/>
        <v/>
      </c>
      <c r="R235" s="138" t="str" cm="1">
        <f t="array" ref="R235">IF(ISBLANK(INDEX('Campanhas C&amp;S'!$AL$20:$AM$48,INT((ROWS($A$1:A54)-1)/2)+1,MOD(ROWS($A$1:A54)-1,2)+1)),"",INDEX('Campanhas C&amp;S'!$AL$20:$AM$48,INT((ROWS($A$1:A54)-1)/2)+1,MOD(ROWS($A$1:A54)-1,2)+1))</f>
        <v/>
      </c>
      <c r="S235" s="138" t="str">
        <f>IF(OR(J235="",'Campanhas C&amp;S'!$AG$15="",'Campanhas C&amp;S'!$AG$15="(máximo 300 carateres)"),"",'Campanhas C&amp;S'!$AG$15)</f>
        <v/>
      </c>
    </row>
    <row r="236" spans="1:19">
      <c r="A236" s="24" t="str">
        <f>IF(I236="","",IF(OR('Identificação da EG'!$B$7=0,'Identificação da EG'!$B$7=""),"",Capa!$C$10))</f>
        <v/>
      </c>
      <c r="B236" s="24" t="str">
        <f>IF(I236="","",IF(OR('Identificação da EG'!$B$7=0,'Identificação da EG'!$B$7=""),"",'Identificação da EG'!$B$7))</f>
        <v/>
      </c>
      <c r="C236" s="24" t="str">
        <f>IF(I236="","",IF(B236="","",VLOOKUP(B236,Auxiliar!$DK$23:$DL$45,2,0)))</f>
        <v/>
      </c>
      <c r="D236" s="24" t="str">
        <f>IF(I236="","",IF(OR('Identificação da EG'!$B$7=0,'Identificação da EG'!$B$7=""),"","Portugal"))</f>
        <v/>
      </c>
      <c r="E236" s="24" t="str">
        <f>IF(I236="","",'Identificação da EG'!$C$7)</f>
        <v/>
      </c>
      <c r="F236" s="24" t="str">
        <f>IF(I236="","",'Identificação da EG'!$E$7)</f>
        <v/>
      </c>
      <c r="G236" s="24" t="str">
        <f t="shared" si="7"/>
        <v/>
      </c>
      <c r="H236" s="24" t="str">
        <f>IF(I236="","",'Identificação da EG'!$D$7)</f>
        <v/>
      </c>
      <c r="I236" s="138" t="str">
        <f>IF(OR(J236="",'Campanhas C&amp;S'!$AG$6="",'Campanhas C&amp;S'!$AG$6="(Preencha o nome da campanha)"),"",'Campanhas C&amp;S'!$AG$6)</f>
        <v/>
      </c>
      <c r="J236" s="138" t="str">
        <v/>
      </c>
      <c r="K236" s="138" t="str">
        <v/>
      </c>
      <c r="L236" s="138" t="str">
        <v/>
      </c>
      <c r="M236" s="138" t="str">
        <v/>
      </c>
      <c r="N236" s="138" t="str">
        <v/>
      </c>
      <c r="O236" s="138" t="str">
        <v/>
      </c>
      <c r="P236" s="138" t="str">
        <f>IF(J236="","","População abrangida")</f>
        <v/>
      </c>
      <c r="Q236" s="138" t="str">
        <f t="shared" si="6"/>
        <v/>
      </c>
      <c r="R236" s="138" t="str" cm="1">
        <f t="array" ref="R236">IF(ISBLANK(INDEX('Campanhas C&amp;S'!$AL$20:$AM$48,INT((ROWS($A$1:A55)-1)/2)+1,MOD(ROWS($A$1:A55)-1,2)+1)),"",INDEX('Campanhas C&amp;S'!$AL$20:$AM$48,INT((ROWS($A$1:A55)-1)/2)+1,MOD(ROWS($A$1:A55)-1,2)+1))</f>
        <v/>
      </c>
      <c r="S236" s="138" t="str">
        <f>IF(OR(J236="",'Campanhas C&amp;S'!$AG$15="",'Campanhas C&amp;S'!$AG$15="(máximo 300 carateres)"),"",'Campanhas C&amp;S'!$AG$15)</f>
        <v/>
      </c>
    </row>
    <row r="237" spans="1:19">
      <c r="A237" s="24" t="str">
        <f>IF(I237="","",IF(OR('Identificação da EG'!$B$7=0,'Identificação da EG'!$B$7=""),"",Capa!$C$10))</f>
        <v/>
      </c>
      <c r="B237" s="24" t="str">
        <f>IF(I237="","",IF(OR('Identificação da EG'!$B$7=0,'Identificação da EG'!$B$7=""),"",'Identificação da EG'!$B$7))</f>
        <v/>
      </c>
      <c r="C237" s="24" t="str">
        <f>IF(I237="","",IF(B237="","",VLOOKUP(B237,Auxiliar!$DK$23:$DL$45,2,0)))</f>
        <v/>
      </c>
      <c r="D237" s="24" t="str">
        <f>IF(I237="","",IF(OR('Identificação da EG'!$B$7=0,'Identificação da EG'!$B$7=""),"","Portugal"))</f>
        <v/>
      </c>
      <c r="E237" s="24" t="str">
        <f>IF(I237="","",'Identificação da EG'!$C$7)</f>
        <v/>
      </c>
      <c r="F237" s="24" t="str">
        <f>IF(I237="","",'Identificação da EG'!$E$7)</f>
        <v/>
      </c>
      <c r="G237" s="24" t="str">
        <f t="shared" si="7"/>
        <v/>
      </c>
      <c r="H237" s="24" t="str">
        <f>IF(I237="","",'Identificação da EG'!$D$7)</f>
        <v/>
      </c>
      <c r="I237" s="138" t="str">
        <f>IF(OR(J237="",'Campanhas C&amp;S'!$AG$6="",'Campanhas C&amp;S'!$AG$6="(Preencha o nome da campanha)"),"",'Campanhas C&amp;S'!$AG$6)</f>
        <v/>
      </c>
      <c r="J237" s="138" t="str">
        <v/>
      </c>
      <c r="K237" s="138" t="str">
        <v/>
      </c>
      <c r="L237" s="138" t="str">
        <v/>
      </c>
      <c r="M237" s="138" t="str">
        <v/>
      </c>
      <c r="N237" s="138" t="str">
        <v/>
      </c>
      <c r="O237" s="138" t="str">
        <v/>
      </c>
      <c r="P237" s="138" t="str">
        <f>IF(J237="","","Materiais distribuidos")</f>
        <v/>
      </c>
      <c r="Q237" s="138" t="str">
        <f t="shared" si="6"/>
        <v/>
      </c>
      <c r="R237" s="138" t="str" cm="1">
        <f t="array" ref="R237">IF(ISBLANK(INDEX('Campanhas C&amp;S'!$AL$20:$AM$48,INT((ROWS($A$1:A56)-1)/2)+1,MOD(ROWS($A$1:A56)-1,2)+1)),"",INDEX('Campanhas C&amp;S'!$AL$20:$AM$48,INT((ROWS($A$1:A56)-1)/2)+1,MOD(ROWS($A$1:A56)-1,2)+1))</f>
        <v/>
      </c>
      <c r="S237" s="138" t="str">
        <f>IF(OR(J237="",'Campanhas C&amp;S'!$AG$15="",'Campanhas C&amp;S'!$AG$15="(máximo 300 carateres)"),"",'Campanhas C&amp;S'!$AG$15)</f>
        <v/>
      </c>
    </row>
    <row r="238" spans="1:19">
      <c r="A238" s="24" t="str">
        <f>IF(I238="","",IF(OR('Identificação da EG'!$B$7=0,'Identificação da EG'!$B$7=""),"",Capa!$C$10))</f>
        <v/>
      </c>
      <c r="B238" s="24" t="str">
        <f>IF(I238="","",IF(OR('Identificação da EG'!$B$7=0,'Identificação da EG'!$B$7=""),"",'Identificação da EG'!$B$7))</f>
        <v/>
      </c>
      <c r="C238" s="24" t="str">
        <f>IF(I238="","",IF(B238="","",VLOOKUP(B238,Auxiliar!$DK$23:$DL$45,2,0)))</f>
        <v/>
      </c>
      <c r="D238" s="24" t="str">
        <f>IF(I238="","",IF(OR('Identificação da EG'!$B$7=0,'Identificação da EG'!$B$7=""),"","Portugal"))</f>
        <v/>
      </c>
      <c r="E238" s="24" t="str">
        <f>IF(I238="","",'Identificação da EG'!$C$7)</f>
        <v/>
      </c>
      <c r="F238" s="24" t="str">
        <f>IF(I238="","",'Identificação da EG'!$E$7)</f>
        <v/>
      </c>
      <c r="G238" s="24" t="str">
        <f t="shared" si="7"/>
        <v/>
      </c>
      <c r="H238" s="24" t="str">
        <f>IF(I238="","",'Identificação da EG'!$D$7)</f>
        <v/>
      </c>
      <c r="I238" s="138" t="str">
        <f>IF(OR(J238="",'Campanhas C&amp;S'!$AG$6="",'Campanhas C&amp;S'!$AG$6="(Preencha o nome da campanha)"),"",'Campanhas C&amp;S'!$AG$6)</f>
        <v/>
      </c>
      <c r="J238" s="138" t="str">
        <v/>
      </c>
      <c r="K238" s="138" t="str">
        <v/>
      </c>
      <c r="L238" s="138" t="str">
        <v/>
      </c>
      <c r="M238" s="138" t="str">
        <v/>
      </c>
      <c r="N238" s="138" t="str">
        <v/>
      </c>
      <c r="O238" s="138" t="str">
        <v/>
      </c>
      <c r="P238" s="138" t="str">
        <f>IF(J238="","","População abrangida")</f>
        <v/>
      </c>
      <c r="Q238" s="138" t="str">
        <f t="shared" si="6"/>
        <v/>
      </c>
      <c r="R238" s="138" t="str" cm="1">
        <f t="array" ref="R238">IF(ISBLANK(INDEX('Campanhas C&amp;S'!$AL$20:$AM$48,INT((ROWS($A$1:A57)-1)/2)+1,MOD(ROWS($A$1:A57)-1,2)+1)),"",INDEX('Campanhas C&amp;S'!$AL$20:$AM$48,INT((ROWS($A$1:A57)-1)/2)+1,MOD(ROWS($A$1:A57)-1,2)+1))</f>
        <v/>
      </c>
      <c r="S238" s="138" t="str">
        <f>IF(OR(J238="",'Campanhas C&amp;S'!$AG$15="",'Campanhas C&amp;S'!$AG$15="(máximo 300 carateres)"),"",'Campanhas C&amp;S'!$AG$15)</f>
        <v/>
      </c>
    </row>
    <row r="239" spans="1:19">
      <c r="A239" s="24" t="str">
        <f>IF(I239="","",IF(OR('Identificação da EG'!$B$7=0,'Identificação da EG'!$B$7=""),"",Capa!$C$10))</f>
        <v/>
      </c>
      <c r="B239" s="24" t="str">
        <f>IF(I239="","",IF(OR('Identificação da EG'!$B$7=0,'Identificação da EG'!$B$7=""),"",'Identificação da EG'!$B$7))</f>
        <v/>
      </c>
      <c r="C239" s="24" t="str">
        <f>IF(I239="","",IF(B239="","",VLOOKUP(B239,Auxiliar!$DK$23:$DL$45,2,0)))</f>
        <v/>
      </c>
      <c r="D239" s="24" t="str">
        <f>IF(I239="","",IF(OR('Identificação da EG'!$B$7=0,'Identificação da EG'!$B$7=""),"","Portugal"))</f>
        <v/>
      </c>
      <c r="E239" s="24" t="str">
        <f>IF(I239="","",'Identificação da EG'!$C$7)</f>
        <v/>
      </c>
      <c r="F239" s="24" t="str">
        <f>IF(I239="","",'Identificação da EG'!$E$7)</f>
        <v/>
      </c>
      <c r="G239" s="24" t="str">
        <f t="shared" si="7"/>
        <v/>
      </c>
      <c r="H239" s="24" t="str">
        <f>IF(I239="","",'Identificação da EG'!$D$7)</f>
        <v/>
      </c>
      <c r="I239" s="138" t="str">
        <f>IF(OR(J239="",'Campanhas C&amp;S'!$AG$6="",'Campanhas C&amp;S'!$AG$6="(Preencha o nome da campanha)"),"",'Campanhas C&amp;S'!$AG$6)</f>
        <v/>
      </c>
      <c r="J239" s="138" t="str">
        <v/>
      </c>
      <c r="K239" s="138" t="str">
        <v/>
      </c>
      <c r="L239" s="138" t="str">
        <v/>
      </c>
      <c r="M239" s="138" t="str">
        <v/>
      </c>
      <c r="N239" s="138" t="str">
        <v/>
      </c>
      <c r="O239" s="138" t="str">
        <v/>
      </c>
      <c r="P239" s="138" t="str">
        <f>IF(J239="","","Materiais distribuidos")</f>
        <v/>
      </c>
      <c r="Q239" s="138" t="str">
        <f t="shared" si="6"/>
        <v/>
      </c>
      <c r="R239" s="138" t="str" cm="1">
        <f t="array" ref="R239">IF(ISBLANK(INDEX('Campanhas C&amp;S'!$AL$20:$AM$48,INT((ROWS($A$1:A58)-1)/2)+1,MOD(ROWS($A$1:A58)-1,2)+1)),"",INDEX('Campanhas C&amp;S'!$AL$20:$AM$48,INT((ROWS($A$1:A58)-1)/2)+1,MOD(ROWS($A$1:A58)-1,2)+1))</f>
        <v/>
      </c>
      <c r="S239" s="138" t="str">
        <f>IF(OR(J239="",'Campanhas C&amp;S'!$AG$15="",'Campanhas C&amp;S'!$AG$15="(máximo 300 carateres)"),"",'Campanhas C&amp;S'!$AG$15)</f>
        <v/>
      </c>
    </row>
    <row r="240" spans="1:19">
      <c r="A240" s="24" t="str">
        <f>IF(I240="","",IF(OR('Identificação da EG'!$B$7=0,'Identificação da EG'!$B$7=""),"",Capa!$C$10))</f>
        <v/>
      </c>
      <c r="B240" s="24" t="str">
        <f>IF(I240="","",IF(OR('Identificação da EG'!$B$7=0,'Identificação da EG'!$B$7=""),"",'Identificação da EG'!$B$7))</f>
        <v/>
      </c>
      <c r="C240" s="24" t="str">
        <f>IF(I240="","",IF(B240="","",VLOOKUP(B240,Auxiliar!$DK$23:$DL$45,2,0)))</f>
        <v/>
      </c>
      <c r="D240" s="24" t="str">
        <f>IF(I240="","",IF(OR('Identificação da EG'!$B$7=0,'Identificação da EG'!$B$7=""),"","Portugal"))</f>
        <v/>
      </c>
      <c r="E240" s="24" t="str">
        <f>IF(I240="","",'Identificação da EG'!$C$7)</f>
        <v/>
      </c>
      <c r="F240" s="24" t="str">
        <f>IF(I240="","",'Identificação da EG'!$E$7)</f>
        <v/>
      </c>
      <c r="G240" s="24" t="str">
        <f t="shared" si="7"/>
        <v/>
      </c>
      <c r="H240" s="24" t="str">
        <f>IF(I240="","",'Identificação da EG'!$D$7)</f>
        <v/>
      </c>
      <c r="I240" s="138" t="str">
        <f>IF(OR(J182="",'Campanhas C&amp;S'!$AG$6="",'Campanhas C&amp;S'!$AG$6="(Preencha o nome da campanha)"),"",'Campanhas C&amp;S'!$AG$6)</f>
        <v/>
      </c>
      <c r="J240" s="138"/>
      <c r="K240" s="138"/>
      <c r="L240" s="138"/>
      <c r="M240" s="138"/>
      <c r="N240" s="138"/>
      <c r="O240" s="138"/>
      <c r="P240" s="138" t="str">
        <f>IF(R240="","","População total abrangida")</f>
        <v/>
      </c>
      <c r="Q240" s="138" t="str">
        <f>IF(R240="","","nº")</f>
        <v/>
      </c>
      <c r="R240" s="138" t="str">
        <f>IF('Campanhas C&amp;S'!$AG$9="","",'Campanhas C&amp;S'!$AG$9)</f>
        <v/>
      </c>
      <c r="S240" s="138" t="str">
        <f>IF(OR(R240="",'Campanhas C&amp;S'!$AG$15="",'Campanhas C&amp;S'!$AG$15="(máximo 300 carateres)"),"",'Campanhas C&amp;S'!$AG$15)</f>
        <v/>
      </c>
    </row>
    <row r="241" spans="1:19">
      <c r="A241" s="24" t="str">
        <f>IF(I241="","",IF(OR('Identificação da EG'!$B$7=0,'Identificação da EG'!$B$7=""),"",Capa!$C$10))</f>
        <v/>
      </c>
      <c r="B241" s="24" t="str">
        <f>IF(I241="","",IF(OR('Identificação da EG'!$B$7=0,'Identificação da EG'!$B$7=""),"",'Identificação da EG'!$B$7))</f>
        <v/>
      </c>
      <c r="C241" s="24" t="str">
        <f>IF(I241="","",IF(B241="","",VLOOKUP(B241,Auxiliar!$DK$23:$DL$45,2,0)))</f>
        <v/>
      </c>
      <c r="D241" s="24" t="str">
        <f>IF(I241="","",IF(OR('Identificação da EG'!$B$7=0,'Identificação da EG'!$B$7=""),"","Portugal"))</f>
        <v/>
      </c>
      <c r="E241" s="24" t="str">
        <f>IF(I241="","",'Identificação da EG'!$C$7)</f>
        <v/>
      </c>
      <c r="F241" s="24" t="str">
        <f>IF(I241="","",'Identificação da EG'!$E$7)</f>
        <v/>
      </c>
      <c r="G241" s="24" t="str">
        <f t="shared" si="7"/>
        <v/>
      </c>
      <c r="H241" s="24" t="str">
        <f>IF(I241="","",'Identificação da EG'!$D$7)</f>
        <v/>
      </c>
      <c r="I241" s="138" t="str">
        <f>IF(OR(J183="",'Campanhas C&amp;S'!$AG$6="",'Campanhas C&amp;S'!$AG$6="(Preencha o nome da campanha)"),"",'Campanhas C&amp;S'!$AG$6)</f>
        <v/>
      </c>
      <c r="J241" s="138"/>
      <c r="K241" s="138"/>
      <c r="L241" s="138"/>
      <c r="M241" s="138"/>
      <c r="N241" s="138"/>
      <c r="O241" s="138"/>
      <c r="P241" s="138" t="str">
        <f>IF(R241="","","Duração da campanha")</f>
        <v/>
      </c>
      <c r="Q241" s="138" t="str">
        <f>IF(R241="","","dias")</f>
        <v/>
      </c>
      <c r="R241" s="138" t="str">
        <f>IF('Campanhas C&amp;S'!$AG$12="","",'Campanhas C&amp;S'!$AG$12)</f>
        <v/>
      </c>
      <c r="S241" s="138" t="str">
        <f>IF(OR(R241="",'Campanhas C&amp;S'!$AG$15="",'Campanhas C&amp;S'!$AG$15="(máximo 300 carateres)"),"",'Campanhas C&amp;S'!$AG$15)</f>
        <v/>
      </c>
    </row>
    <row r="242" spans="1:19">
      <c r="A242" s="24" t="str">
        <f>IF(I242="","",IF(OR('Identificação da EG'!$B$7=0,'Identificação da EG'!$B$7=""),"",Capa!$C$10))</f>
        <v/>
      </c>
      <c r="B242" s="24" t="str">
        <f>IF(I242="","",IF(OR('Identificação da EG'!$B$7=0,'Identificação da EG'!$B$7=""),"",'Identificação da EG'!$B$7))</f>
        <v/>
      </c>
      <c r="C242" s="24" t="str">
        <f>IF(I242="","",IF(B242="","",VLOOKUP(B242,Auxiliar!$DK$23:$DL$45,2,0)))</f>
        <v/>
      </c>
      <c r="D242" s="24" t="str">
        <f>IF(I242="","",IF(OR('Identificação da EG'!$B$7=0,'Identificação da EG'!$B$7=""),"","Portugal"))</f>
        <v/>
      </c>
      <c r="E242" s="24" t="str">
        <f>IF(I242="","",'Identificação da EG'!$C$7)</f>
        <v/>
      </c>
      <c r="F242" s="24" t="str">
        <f>IF(I242="","",'Identificação da EG'!$E$7)</f>
        <v/>
      </c>
      <c r="G242" s="24" t="str">
        <f t="shared" si="7"/>
        <v/>
      </c>
      <c r="H242" s="24" t="str">
        <f>IF(I242="","",'Identificação da EG'!$D$7)</f>
        <v/>
      </c>
      <c r="I242" s="138" t="str">
        <f>IF(OR(J242="",'Campanhas C&amp;S'!$AQ$6="",'Campanhas C&amp;S'!$AQ$6="(Preencha o nome da campanha)"),"",'Campanhas C&amp;S'!$AQ$6)</f>
        <v/>
      </c>
      <c r="J242" s="138" t="str" cm="1">
        <f t="array" ref="J242:J299">IF(INDEX('Campanhas C&amp;S'!AP20:AP48,INT((_xlfn.SEQUENCE(ROWS('Campanhas C&amp;S'!AP20:AP48)*2,1,1,1)-1)/2)+1)=0,"",INDEX('Campanhas C&amp;S'!AP20:AP48,INT((_xlfn.SEQUENCE(ROWS('Campanhas C&amp;S'!AP20:CW48)*2,1,1,1)-1)/2)+1))</f>
        <v/>
      </c>
      <c r="K242" s="138" t="str" cm="1">
        <f t="array" ref="K242:K299">IF(INDEX('Campanhas C&amp;S'!AQ20:AQ48,INT((_xlfn.SEQUENCE(ROWS('Campanhas C&amp;S'!AQ20:AQ48)*2,1,1,1)-1)/2)+1)=0,"",INDEX('Campanhas C&amp;S'!AQ20:AQ48,INT((_xlfn.SEQUENCE(ROWS('Campanhas C&amp;S'!AQ20:CW48)*2,1,1,1)-1)/2)+1))</f>
        <v/>
      </c>
      <c r="L242" s="138" t="str" cm="1">
        <f t="array" ref="L242:L299">IF(INDEX('Campanhas C&amp;S'!AR20:AR48,INT((_xlfn.SEQUENCE(ROWS('Campanhas C&amp;S'!AR20:AR48)*2,1,1,1)-1)/2)+1)=0,"",INDEX('Campanhas C&amp;S'!AR20:AR48,INT((_xlfn.SEQUENCE(ROWS('Campanhas C&amp;S'!AR20:CW48)*2,1,1,1)-1)/2)+1))</f>
        <v/>
      </c>
      <c r="M242" s="138" t="str" cm="1">
        <f t="array" ref="M242:M299">IF(INDEX('Campanhas C&amp;S'!AS20:AS48,INT((_xlfn.SEQUENCE(ROWS('Campanhas C&amp;S'!AS20:AS48)*2,1,1,1)-1)/2)+1)=0,"",INDEX('Campanhas C&amp;S'!AS20:AS48,INT((_xlfn.SEQUENCE(ROWS('Campanhas C&amp;S'!AS20:CW48)*2,1,1,1)-1)/2)+1))</f>
        <v/>
      </c>
      <c r="N242" s="138" t="str" cm="1">
        <f t="array" ref="N242:N299">IF(INDEX('Campanhas C&amp;S'!AT20:AT48,INT((_xlfn.SEQUENCE(ROWS('Campanhas C&amp;S'!AT20:AT48)*2,1,1,1)-1)/2)+1)=0,"",INDEX('Campanhas C&amp;S'!AT20:AT48,INT((_xlfn.SEQUENCE(ROWS('Campanhas C&amp;S'!AT20:CW48)*2,1,1,1)-1)/2)+1))</f>
        <v/>
      </c>
      <c r="O242" s="138" t="str" cm="1">
        <f t="array" ref="O242:O299">IF(INDEX('Campanhas C&amp;S'!AU20:AU48,INT((_xlfn.SEQUENCE(ROWS('Campanhas C&amp;S'!AU20:AU48)*2,1,1,1)-1)/2)+1)=0,"",INDEX('Campanhas C&amp;S'!AU20:AU48,INT((_xlfn.SEQUENCE(ROWS('Campanhas C&amp;S'!AU20:CW48)*2,1,1,1)-1)/2)+1))</f>
        <v/>
      </c>
      <c r="P242" s="138" t="str">
        <f>IF(J242="","","População abrangida")</f>
        <v/>
      </c>
      <c r="Q242" s="138" t="str">
        <f>IF(J242="","","nº")</f>
        <v/>
      </c>
      <c r="R242" s="138" t="str" cm="1">
        <f t="array" ref="R242">IF(ISBLANK(INDEX('Campanhas C&amp;S'!$AV$20:$AW$48,INT((ROWS($A$1:A1)-1)/2)+1,MOD(ROWS($A$1:A1)-1,2)+1)),"",INDEX('Campanhas C&amp;S'!$AV$20:$AW$48,INT((ROWS($A$1:A1)-1)/2)+1,MOD(ROWS($A$1:A1)-1,2)+1))</f>
        <v/>
      </c>
      <c r="S242" s="138" t="str">
        <f>IF(OR(J242="",'Campanhas C&amp;S'!$AQ$15="",'Campanhas C&amp;S'!$AQ$15="(máximo 300 carateres)"),"",'Campanhas C&amp;S'!$AQ$15)</f>
        <v/>
      </c>
    </row>
    <row r="243" spans="1:19">
      <c r="A243" s="24" t="str">
        <f>IF(I243="","",IF(OR('Identificação da EG'!$B$7=0,'Identificação da EG'!$B$7=""),"",Capa!$C$10))</f>
        <v/>
      </c>
      <c r="B243" s="24" t="str">
        <f>IF(I243="","",IF(OR('Identificação da EG'!$B$7=0,'Identificação da EG'!$B$7=""),"",'Identificação da EG'!$B$7))</f>
        <v/>
      </c>
      <c r="C243" s="24" t="str">
        <f>IF(I243="","",IF(B243="","",VLOOKUP(B243,Auxiliar!$DK$23:$DL$45,2,0)))</f>
        <v/>
      </c>
      <c r="D243" s="24" t="str">
        <f>IF(I243="","",IF(OR('Identificação da EG'!$B$7=0,'Identificação da EG'!$B$7=""),"","Portugal"))</f>
        <v/>
      </c>
      <c r="E243" s="24" t="str">
        <f>IF(I243="","",'Identificação da EG'!$C$7)</f>
        <v/>
      </c>
      <c r="F243" s="24" t="str">
        <f>IF(I243="","",'Identificação da EG'!$E$7)</f>
        <v/>
      </c>
      <c r="G243" s="24" t="str">
        <f t="shared" si="7"/>
        <v/>
      </c>
      <c r="H243" s="24" t="str">
        <f>IF(I243="","",'Identificação da EG'!$D$7)</f>
        <v/>
      </c>
      <c r="I243" s="138" t="str">
        <f>IF(OR(J243="",'Campanhas C&amp;S'!$AQ$6="",'Campanhas C&amp;S'!$AQ$6="(Preencha o nome da campanha)"),"",'Campanhas C&amp;S'!$AQ$6)</f>
        <v/>
      </c>
      <c r="J243" s="138" t="str">
        <v/>
      </c>
      <c r="K243" s="138" t="str">
        <v/>
      </c>
      <c r="L243" s="138" t="str">
        <v/>
      </c>
      <c r="M243" s="138" t="str">
        <v/>
      </c>
      <c r="N243" s="138" t="str">
        <v/>
      </c>
      <c r="O243" s="138" t="str">
        <v/>
      </c>
      <c r="P243" s="138" t="str">
        <f>IF(J243="","","Materiais distribuidos")</f>
        <v/>
      </c>
      <c r="Q243" s="138" t="str">
        <f t="shared" ref="Q243:Q299" si="8">IF(J243="","","nº")</f>
        <v/>
      </c>
      <c r="R243" s="138" t="str" cm="1">
        <f t="array" ref="R243">IF(ISBLANK(INDEX('Campanhas C&amp;S'!$AV$20:$AW$48,INT((ROWS($A$1:A2)-1)/2)+1,MOD(ROWS($A$1:A2)-1,2)+1)),"",INDEX('Campanhas C&amp;S'!$AV$20:$AW$48,INT((ROWS($A$1:A2)-1)/2)+1,MOD(ROWS($A$1:A2)-1,2)+1))</f>
        <v/>
      </c>
      <c r="S243" s="138" t="str">
        <f>IF(OR(J243="",'Campanhas C&amp;S'!$AQ$15="",'Campanhas C&amp;S'!$AQ$15="(máximo 300 carateres)"),"",'Campanhas C&amp;S'!$AQ$15)</f>
        <v/>
      </c>
    </row>
    <row r="244" spans="1:19">
      <c r="A244" s="24" t="str">
        <f>IF(I244="","",IF(OR('Identificação da EG'!$B$7=0,'Identificação da EG'!$B$7=""),"",Capa!$C$10))</f>
        <v/>
      </c>
      <c r="B244" s="24" t="str">
        <f>IF(I244="","",IF(OR('Identificação da EG'!$B$7=0,'Identificação da EG'!$B$7=""),"",'Identificação da EG'!$B$7))</f>
        <v/>
      </c>
      <c r="C244" s="24" t="str">
        <f>IF(I244="","",IF(B244="","",VLOOKUP(B244,Auxiliar!$DK$23:$DL$45,2,0)))</f>
        <v/>
      </c>
      <c r="D244" s="24" t="str">
        <f>IF(I244="","",IF(OR('Identificação da EG'!$B$7=0,'Identificação da EG'!$B$7=""),"","Portugal"))</f>
        <v/>
      </c>
      <c r="E244" s="24" t="str">
        <f>IF(I244="","",'Identificação da EG'!$C$7)</f>
        <v/>
      </c>
      <c r="F244" s="24" t="str">
        <f>IF(I244="","",'Identificação da EG'!$E$7)</f>
        <v/>
      </c>
      <c r="G244" s="24" t="str">
        <f t="shared" si="7"/>
        <v/>
      </c>
      <c r="H244" s="24" t="str">
        <f>IF(I244="","",'Identificação da EG'!$D$7)</f>
        <v/>
      </c>
      <c r="I244" s="138" t="str">
        <f>IF(OR(J244="",'Campanhas C&amp;S'!$AQ$6="",'Campanhas C&amp;S'!$AQ$6="(Preencha o nome da campanha)"),"",'Campanhas C&amp;S'!$AQ$6)</f>
        <v/>
      </c>
      <c r="J244" s="138" t="str">
        <v/>
      </c>
      <c r="K244" s="138" t="str">
        <v/>
      </c>
      <c r="L244" s="138" t="str">
        <v/>
      </c>
      <c r="M244" s="138" t="str">
        <v/>
      </c>
      <c r="N244" s="138" t="str">
        <v/>
      </c>
      <c r="O244" s="138" t="str">
        <v/>
      </c>
      <c r="P244" s="138" t="str">
        <f>IF(J244="","","População abrangida")</f>
        <v/>
      </c>
      <c r="Q244" s="138" t="str">
        <f t="shared" si="8"/>
        <v/>
      </c>
      <c r="R244" s="138" t="str" cm="1">
        <f t="array" ref="R244">IF(ISBLANK(INDEX('Campanhas C&amp;S'!$AV$20:$AW$48,INT((ROWS($A$1:A3)-1)/2)+1,MOD(ROWS($A$1:A3)-1,2)+1)),"",INDEX('Campanhas C&amp;S'!$AV$20:$AW$48,INT((ROWS($A$1:A3)-1)/2)+1,MOD(ROWS($A$1:A3)-1,2)+1))</f>
        <v/>
      </c>
      <c r="S244" s="138" t="str">
        <f>IF(OR(J244="",'Campanhas C&amp;S'!$AQ$15="",'Campanhas C&amp;S'!$AQ$15="(máximo 300 carateres)"),"",'Campanhas C&amp;S'!$AQ$15)</f>
        <v/>
      </c>
    </row>
    <row r="245" spans="1:19">
      <c r="A245" s="24" t="str">
        <f>IF(I245="","",IF(OR('Identificação da EG'!$B$7=0,'Identificação da EG'!$B$7=""),"",Capa!$C$10))</f>
        <v/>
      </c>
      <c r="B245" s="24" t="str">
        <f>IF(I245="","",IF(OR('Identificação da EG'!$B$7=0,'Identificação da EG'!$B$7=""),"",'Identificação da EG'!$B$7))</f>
        <v/>
      </c>
      <c r="C245" s="24" t="str">
        <f>IF(I245="","",IF(B245="","",VLOOKUP(B245,Auxiliar!$DK$23:$DL$45,2,0)))</f>
        <v/>
      </c>
      <c r="D245" s="24" t="str">
        <f>IF(I245="","",IF(OR('Identificação da EG'!$B$7=0,'Identificação da EG'!$B$7=""),"","Portugal"))</f>
        <v/>
      </c>
      <c r="E245" s="24" t="str">
        <f>IF(I245="","",'Identificação da EG'!$C$7)</f>
        <v/>
      </c>
      <c r="F245" s="24" t="str">
        <f>IF(I245="","",'Identificação da EG'!$E$7)</f>
        <v/>
      </c>
      <c r="G245" s="24" t="str">
        <f t="shared" si="7"/>
        <v/>
      </c>
      <c r="H245" s="24" t="str">
        <f>IF(I245="","",'Identificação da EG'!$D$7)</f>
        <v/>
      </c>
      <c r="I245" s="138" t="str">
        <f>IF(OR(J245="",'Campanhas C&amp;S'!$AQ$6="",'Campanhas C&amp;S'!$AQ$6="(Preencha o nome da campanha)"),"",'Campanhas C&amp;S'!$AQ$6)</f>
        <v/>
      </c>
      <c r="J245" s="138" t="str">
        <v/>
      </c>
      <c r="K245" s="138" t="str">
        <v/>
      </c>
      <c r="L245" s="138" t="str">
        <v/>
      </c>
      <c r="M245" s="138" t="str">
        <v/>
      </c>
      <c r="N245" s="138" t="str">
        <v/>
      </c>
      <c r="O245" s="138" t="str">
        <v/>
      </c>
      <c r="P245" s="138" t="str">
        <f>IF(J245="","","Materiais distribuidos")</f>
        <v/>
      </c>
      <c r="Q245" s="138" t="str">
        <f t="shared" si="8"/>
        <v/>
      </c>
      <c r="R245" s="138" t="str" cm="1">
        <f t="array" ref="R245">IF(ISBLANK(INDEX('Campanhas C&amp;S'!$AV$20:$AW$48,INT((ROWS($A$1:A4)-1)/2)+1,MOD(ROWS($A$1:A4)-1,2)+1)),"",INDEX('Campanhas C&amp;S'!$AV$20:$AW$48,INT((ROWS($A$1:A4)-1)/2)+1,MOD(ROWS($A$1:A4)-1,2)+1))</f>
        <v/>
      </c>
      <c r="S245" s="138" t="str">
        <f>IF(OR(J245="",'Campanhas C&amp;S'!$AQ$15="",'Campanhas C&amp;S'!$AQ$15="(máximo 300 carateres)"),"",'Campanhas C&amp;S'!$AQ$15)</f>
        <v/>
      </c>
    </row>
    <row r="246" spans="1:19">
      <c r="A246" s="24" t="str">
        <f>IF(I246="","",IF(OR('Identificação da EG'!$B$7=0,'Identificação da EG'!$B$7=""),"",Capa!$C$10))</f>
        <v/>
      </c>
      <c r="B246" s="24" t="str">
        <f>IF(I246="","",IF(OR('Identificação da EG'!$B$7=0,'Identificação da EG'!$B$7=""),"",'Identificação da EG'!$B$7))</f>
        <v/>
      </c>
      <c r="C246" s="24" t="str">
        <f>IF(I246="","",IF(B246="","",VLOOKUP(B246,Auxiliar!$DK$23:$DL$45,2,0)))</f>
        <v/>
      </c>
      <c r="D246" s="24" t="str">
        <f>IF(I246="","",IF(OR('Identificação da EG'!$B$7=0,'Identificação da EG'!$B$7=""),"","Portugal"))</f>
        <v/>
      </c>
      <c r="E246" s="24" t="str">
        <f>IF(I246="","",'Identificação da EG'!$C$7)</f>
        <v/>
      </c>
      <c r="F246" s="24" t="str">
        <f>IF(I246="","",'Identificação da EG'!$E$7)</f>
        <v/>
      </c>
      <c r="G246" s="24" t="str">
        <f t="shared" si="7"/>
        <v/>
      </c>
      <c r="H246" s="24" t="str">
        <f>IF(I246="","",'Identificação da EG'!$D$7)</f>
        <v/>
      </c>
      <c r="I246" s="138" t="str">
        <f>IF(OR(J246="",'Campanhas C&amp;S'!$AQ$6="",'Campanhas C&amp;S'!$AQ$6="(Preencha o nome da campanha)"),"",'Campanhas C&amp;S'!$AQ$6)</f>
        <v/>
      </c>
      <c r="J246" s="138" t="str">
        <v/>
      </c>
      <c r="K246" s="138" t="str">
        <v/>
      </c>
      <c r="L246" s="138" t="str">
        <v/>
      </c>
      <c r="M246" s="138" t="str">
        <v/>
      </c>
      <c r="N246" s="138" t="str">
        <v/>
      </c>
      <c r="O246" s="138" t="str">
        <v/>
      </c>
      <c r="P246" s="138" t="str">
        <f>IF(J246="","","População abrangida")</f>
        <v/>
      </c>
      <c r="Q246" s="138" t="str">
        <f t="shared" si="8"/>
        <v/>
      </c>
      <c r="R246" s="138" t="str" cm="1">
        <f t="array" ref="R246">IF(ISBLANK(INDEX('Campanhas C&amp;S'!$AV$20:$AW$48,INT((ROWS($A$1:A5)-1)/2)+1,MOD(ROWS($A$1:A5)-1,2)+1)),"",INDEX('Campanhas C&amp;S'!$AV$20:$AW$48,INT((ROWS($A$1:A5)-1)/2)+1,MOD(ROWS($A$1:A5)-1,2)+1))</f>
        <v/>
      </c>
      <c r="S246" s="138" t="str">
        <f>IF(OR(J246="",'Campanhas C&amp;S'!$AQ$15="",'Campanhas C&amp;S'!$AQ$15="(máximo 300 carateres)"),"",'Campanhas C&amp;S'!$AQ$15)</f>
        <v/>
      </c>
    </row>
    <row r="247" spans="1:19">
      <c r="A247" s="24" t="str">
        <f>IF(I247="","",IF(OR('Identificação da EG'!$B$7=0,'Identificação da EG'!$B$7=""),"",Capa!$C$10))</f>
        <v/>
      </c>
      <c r="B247" s="24" t="str">
        <f>IF(I247="","",IF(OR('Identificação da EG'!$B$7=0,'Identificação da EG'!$B$7=""),"",'Identificação da EG'!$B$7))</f>
        <v/>
      </c>
      <c r="C247" s="24" t="str">
        <f>IF(I247="","",IF(B247="","",VLOOKUP(B247,Auxiliar!$DK$23:$DL$45,2,0)))</f>
        <v/>
      </c>
      <c r="D247" s="24" t="str">
        <f>IF(I247="","",IF(OR('Identificação da EG'!$B$7=0,'Identificação da EG'!$B$7=""),"","Portugal"))</f>
        <v/>
      </c>
      <c r="E247" s="24" t="str">
        <f>IF(I247="","",'Identificação da EG'!$C$7)</f>
        <v/>
      </c>
      <c r="F247" s="24" t="str">
        <f>IF(I247="","",'Identificação da EG'!$E$7)</f>
        <v/>
      </c>
      <c r="G247" s="24" t="str">
        <f t="shared" si="7"/>
        <v/>
      </c>
      <c r="H247" s="24" t="str">
        <f>IF(I247="","",'Identificação da EG'!$D$7)</f>
        <v/>
      </c>
      <c r="I247" s="138" t="str">
        <f>IF(OR(J247="",'Campanhas C&amp;S'!$AQ$6="",'Campanhas C&amp;S'!$AQ$6="(Preencha o nome da campanha)"),"",'Campanhas C&amp;S'!$AQ$6)</f>
        <v/>
      </c>
      <c r="J247" s="138" t="str">
        <v/>
      </c>
      <c r="K247" s="138" t="str">
        <v/>
      </c>
      <c r="L247" s="138" t="str">
        <v/>
      </c>
      <c r="M247" s="138" t="str">
        <v/>
      </c>
      <c r="N247" s="138" t="str">
        <v/>
      </c>
      <c r="O247" s="138" t="str">
        <v/>
      </c>
      <c r="P247" s="138" t="str">
        <f>IF(J247="","","Materiais distribuidos")</f>
        <v/>
      </c>
      <c r="Q247" s="138" t="str">
        <f t="shared" si="8"/>
        <v/>
      </c>
      <c r="R247" s="138" t="str" cm="1">
        <f t="array" ref="R247">IF(ISBLANK(INDEX('Campanhas C&amp;S'!$AV$20:$AW$48,INT((ROWS($A$1:A6)-1)/2)+1,MOD(ROWS($A$1:A6)-1,2)+1)),"",INDEX('Campanhas C&amp;S'!$AV$20:$AW$48,INT((ROWS($A$1:A6)-1)/2)+1,MOD(ROWS($A$1:A6)-1,2)+1))</f>
        <v/>
      </c>
      <c r="S247" s="138" t="str">
        <f>IF(OR(J247="",'Campanhas C&amp;S'!$AQ$15="",'Campanhas C&amp;S'!$AQ$15="(máximo 300 carateres)"),"",'Campanhas C&amp;S'!$AQ$15)</f>
        <v/>
      </c>
    </row>
    <row r="248" spans="1:19">
      <c r="A248" s="24" t="str">
        <f>IF(I248="","",IF(OR('Identificação da EG'!$B$7=0,'Identificação da EG'!$B$7=""),"",Capa!$C$10))</f>
        <v/>
      </c>
      <c r="B248" s="24" t="str">
        <f>IF(I248="","",IF(OR('Identificação da EG'!$B$7=0,'Identificação da EG'!$B$7=""),"",'Identificação da EG'!$B$7))</f>
        <v/>
      </c>
      <c r="C248" s="24" t="str">
        <f>IF(I248="","",IF(B248="","",VLOOKUP(B248,Auxiliar!$DK$23:$DL$45,2,0)))</f>
        <v/>
      </c>
      <c r="D248" s="24" t="str">
        <f>IF(I248="","",IF(OR('Identificação da EG'!$B$7=0,'Identificação da EG'!$B$7=""),"","Portugal"))</f>
        <v/>
      </c>
      <c r="E248" s="24" t="str">
        <f>IF(I248="","",'Identificação da EG'!$C$7)</f>
        <v/>
      </c>
      <c r="F248" s="24" t="str">
        <f>IF(I248="","",'Identificação da EG'!$E$7)</f>
        <v/>
      </c>
      <c r="G248" s="24" t="str">
        <f t="shared" si="7"/>
        <v/>
      </c>
      <c r="H248" s="24" t="str">
        <f>IF(I248="","",'Identificação da EG'!$D$7)</f>
        <v/>
      </c>
      <c r="I248" s="138" t="str">
        <f>IF(OR(J248="",'Campanhas C&amp;S'!$AQ$6="",'Campanhas C&amp;S'!$AQ$6="(Preencha o nome da campanha)"),"",'Campanhas C&amp;S'!$AQ$6)</f>
        <v/>
      </c>
      <c r="J248" s="138" t="str">
        <v/>
      </c>
      <c r="K248" s="138" t="str">
        <v/>
      </c>
      <c r="L248" s="138" t="str">
        <v/>
      </c>
      <c r="M248" s="138" t="str">
        <v/>
      </c>
      <c r="N248" s="138" t="str">
        <v/>
      </c>
      <c r="O248" s="138" t="str">
        <v/>
      </c>
      <c r="P248" s="138" t="str">
        <f>IF(J248="","","População abrangida")</f>
        <v/>
      </c>
      <c r="Q248" s="138" t="str">
        <f t="shared" si="8"/>
        <v/>
      </c>
      <c r="R248" s="138" t="str" cm="1">
        <f t="array" ref="R248">IF(ISBLANK(INDEX('Campanhas C&amp;S'!$AV$20:$AW$48,INT((ROWS($A$1:A7)-1)/2)+1,MOD(ROWS($A$1:A7)-1,2)+1)),"",INDEX('Campanhas C&amp;S'!$AV$20:$AW$48,INT((ROWS($A$1:A7)-1)/2)+1,MOD(ROWS($A$1:A7)-1,2)+1))</f>
        <v/>
      </c>
      <c r="S248" s="138" t="str">
        <f>IF(OR(J248="",'Campanhas C&amp;S'!$AQ$15="",'Campanhas C&amp;S'!$AQ$15="(máximo 300 carateres)"),"",'Campanhas C&amp;S'!$AQ$15)</f>
        <v/>
      </c>
    </row>
    <row r="249" spans="1:19">
      <c r="A249" s="24" t="str">
        <f>IF(I249="","",IF(OR('Identificação da EG'!$B$7=0,'Identificação da EG'!$B$7=""),"",Capa!$C$10))</f>
        <v/>
      </c>
      <c r="B249" s="24" t="str">
        <f>IF(I249="","",IF(OR('Identificação da EG'!$B$7=0,'Identificação da EG'!$B$7=""),"",'Identificação da EG'!$B$7))</f>
        <v/>
      </c>
      <c r="C249" s="24" t="str">
        <f>IF(I249="","",IF(B249="","",VLOOKUP(B249,Auxiliar!$DK$23:$DL$45,2,0)))</f>
        <v/>
      </c>
      <c r="D249" s="24" t="str">
        <f>IF(I249="","",IF(OR('Identificação da EG'!$B$7=0,'Identificação da EG'!$B$7=""),"","Portugal"))</f>
        <v/>
      </c>
      <c r="E249" s="24" t="str">
        <f>IF(I249="","",'Identificação da EG'!$C$7)</f>
        <v/>
      </c>
      <c r="F249" s="24" t="str">
        <f>IF(I249="","",'Identificação da EG'!$E$7)</f>
        <v/>
      </c>
      <c r="G249" s="24" t="str">
        <f t="shared" si="7"/>
        <v/>
      </c>
      <c r="H249" s="24" t="str">
        <f>IF(I249="","",'Identificação da EG'!$D$7)</f>
        <v/>
      </c>
      <c r="I249" s="138" t="str">
        <f>IF(OR(J249="",'Campanhas C&amp;S'!$AQ$6="",'Campanhas C&amp;S'!$AQ$6="(Preencha o nome da campanha)"),"",'Campanhas C&amp;S'!$AQ$6)</f>
        <v/>
      </c>
      <c r="J249" s="138" t="str">
        <v/>
      </c>
      <c r="K249" s="138" t="str">
        <v/>
      </c>
      <c r="L249" s="138" t="str">
        <v/>
      </c>
      <c r="M249" s="138" t="str">
        <v/>
      </c>
      <c r="N249" s="138" t="str">
        <v/>
      </c>
      <c r="O249" s="138" t="str">
        <v/>
      </c>
      <c r="P249" s="138" t="str">
        <f>IF(J249="","","Materiais distribuidos")</f>
        <v/>
      </c>
      <c r="Q249" s="138" t="str">
        <f t="shared" si="8"/>
        <v/>
      </c>
      <c r="R249" s="138" t="str" cm="1">
        <f t="array" ref="R249">IF(ISBLANK(INDEX('Campanhas C&amp;S'!$AV$20:$AW$48,INT((ROWS($A$1:A8)-1)/2)+1,MOD(ROWS($A$1:A8)-1,2)+1)),"",INDEX('Campanhas C&amp;S'!$AV$20:$AW$48,INT((ROWS($A$1:A8)-1)/2)+1,MOD(ROWS($A$1:A8)-1,2)+1))</f>
        <v/>
      </c>
      <c r="S249" s="138" t="str">
        <f>IF(OR(J249="",'Campanhas C&amp;S'!$AQ$15="",'Campanhas C&amp;S'!$AQ$15="(máximo 300 carateres)"),"",'Campanhas C&amp;S'!$AQ$15)</f>
        <v/>
      </c>
    </row>
    <row r="250" spans="1:19">
      <c r="A250" s="24" t="str">
        <f>IF(I250="","",IF(OR('Identificação da EG'!$B$7=0,'Identificação da EG'!$B$7=""),"",Capa!$C$10))</f>
        <v/>
      </c>
      <c r="B250" s="24" t="str">
        <f>IF(I250="","",IF(OR('Identificação da EG'!$B$7=0,'Identificação da EG'!$B$7=""),"",'Identificação da EG'!$B$7))</f>
        <v/>
      </c>
      <c r="C250" s="24" t="str">
        <f>IF(I250="","",IF(B250="","",VLOOKUP(B250,Auxiliar!$DK$23:$DL$45,2,0)))</f>
        <v/>
      </c>
      <c r="D250" s="24" t="str">
        <f>IF(I250="","",IF(OR('Identificação da EG'!$B$7=0,'Identificação da EG'!$B$7=""),"","Portugal"))</f>
        <v/>
      </c>
      <c r="E250" s="24" t="str">
        <f>IF(I250="","",'Identificação da EG'!$C$7)</f>
        <v/>
      </c>
      <c r="F250" s="24" t="str">
        <f>IF(I250="","",'Identificação da EG'!$E$7)</f>
        <v/>
      </c>
      <c r="G250" s="24" t="str">
        <f t="shared" si="7"/>
        <v/>
      </c>
      <c r="H250" s="24" t="str">
        <f>IF(I250="","",'Identificação da EG'!$D$7)</f>
        <v/>
      </c>
      <c r="I250" s="138" t="str">
        <f>IF(OR(J250="",'Campanhas C&amp;S'!$AQ$6="",'Campanhas C&amp;S'!$AQ$6="(Preencha o nome da campanha)"),"",'Campanhas C&amp;S'!$AQ$6)</f>
        <v/>
      </c>
      <c r="J250" s="138" t="str">
        <v/>
      </c>
      <c r="K250" s="138" t="str">
        <v/>
      </c>
      <c r="L250" s="138" t="str">
        <v/>
      </c>
      <c r="M250" s="138" t="str">
        <v/>
      </c>
      <c r="N250" s="138" t="str">
        <v/>
      </c>
      <c r="O250" s="138" t="str">
        <v/>
      </c>
      <c r="P250" s="138" t="str">
        <f>IF(J250="","","População abrangida")</f>
        <v/>
      </c>
      <c r="Q250" s="138" t="str">
        <f t="shared" si="8"/>
        <v/>
      </c>
      <c r="R250" s="138" t="str" cm="1">
        <f t="array" ref="R250">IF(ISBLANK(INDEX('Campanhas C&amp;S'!$AV$20:$AW$48,INT((ROWS($A$1:A9)-1)/2)+1,MOD(ROWS($A$1:A9)-1,2)+1)),"",INDEX('Campanhas C&amp;S'!$AV$20:$AW$48,INT((ROWS($A$1:A9)-1)/2)+1,MOD(ROWS($A$1:A9)-1,2)+1))</f>
        <v/>
      </c>
      <c r="S250" s="138" t="str">
        <f>IF(OR(J250="",'Campanhas C&amp;S'!$AQ$15="",'Campanhas C&amp;S'!$AQ$15="(máximo 300 carateres)"),"",'Campanhas C&amp;S'!$AQ$15)</f>
        <v/>
      </c>
    </row>
    <row r="251" spans="1:19">
      <c r="A251" s="24" t="str">
        <f>IF(I251="","",IF(OR('Identificação da EG'!$B$7=0,'Identificação da EG'!$B$7=""),"",Capa!$C$10))</f>
        <v/>
      </c>
      <c r="B251" s="24" t="str">
        <f>IF(I251="","",IF(OR('Identificação da EG'!$B$7=0,'Identificação da EG'!$B$7=""),"",'Identificação da EG'!$B$7))</f>
        <v/>
      </c>
      <c r="C251" s="24" t="str">
        <f>IF(I251="","",IF(B251="","",VLOOKUP(B251,Auxiliar!$DK$23:$DL$45,2,0)))</f>
        <v/>
      </c>
      <c r="D251" s="24" t="str">
        <f>IF(I251="","",IF(OR('Identificação da EG'!$B$7=0,'Identificação da EG'!$B$7=""),"","Portugal"))</f>
        <v/>
      </c>
      <c r="E251" s="24" t="str">
        <f>IF(I251="","",'Identificação da EG'!$C$7)</f>
        <v/>
      </c>
      <c r="F251" s="24" t="str">
        <f>IF(I251="","",'Identificação da EG'!$E$7)</f>
        <v/>
      </c>
      <c r="G251" s="24" t="str">
        <f t="shared" si="7"/>
        <v/>
      </c>
      <c r="H251" s="24" t="str">
        <f>IF(I251="","",'Identificação da EG'!$D$7)</f>
        <v/>
      </c>
      <c r="I251" s="138" t="str">
        <f>IF(OR(J251="",'Campanhas C&amp;S'!$AQ$6="",'Campanhas C&amp;S'!$AQ$6="(Preencha o nome da campanha)"),"",'Campanhas C&amp;S'!$AQ$6)</f>
        <v/>
      </c>
      <c r="J251" s="138" t="str">
        <v/>
      </c>
      <c r="K251" s="138" t="str">
        <v/>
      </c>
      <c r="L251" s="138" t="str">
        <v/>
      </c>
      <c r="M251" s="138" t="str">
        <v/>
      </c>
      <c r="N251" s="138" t="str">
        <v/>
      </c>
      <c r="O251" s="138" t="str">
        <v/>
      </c>
      <c r="P251" s="138" t="str">
        <f>IF(J251="","","Materiais distribuidos")</f>
        <v/>
      </c>
      <c r="Q251" s="138" t="str">
        <f t="shared" si="8"/>
        <v/>
      </c>
      <c r="R251" s="138" t="str" cm="1">
        <f t="array" ref="R251">IF(ISBLANK(INDEX('Campanhas C&amp;S'!$AV$20:$AW$48,INT((ROWS($A$1:A10)-1)/2)+1,MOD(ROWS($A$1:A10)-1,2)+1)),"",INDEX('Campanhas C&amp;S'!$AV$20:$AW$48,INT((ROWS($A$1:A10)-1)/2)+1,MOD(ROWS($A$1:A10)-1,2)+1))</f>
        <v/>
      </c>
      <c r="S251" s="138" t="str">
        <f>IF(OR(J251="",'Campanhas C&amp;S'!$AQ$15="",'Campanhas C&amp;S'!$AQ$15="(máximo 300 carateres)"),"",'Campanhas C&amp;S'!$AQ$15)</f>
        <v/>
      </c>
    </row>
    <row r="252" spans="1:19">
      <c r="A252" s="24" t="str">
        <f>IF(I252="","",IF(OR('Identificação da EG'!$B$7=0,'Identificação da EG'!$B$7=""),"",Capa!$C$10))</f>
        <v/>
      </c>
      <c r="B252" s="24" t="str">
        <f>IF(I252="","",IF(OR('Identificação da EG'!$B$7=0,'Identificação da EG'!$B$7=""),"",'Identificação da EG'!$B$7))</f>
        <v/>
      </c>
      <c r="C252" s="24" t="str">
        <f>IF(I252="","",IF(B252="","",VLOOKUP(B252,Auxiliar!$DK$23:$DL$45,2,0)))</f>
        <v/>
      </c>
      <c r="D252" s="24" t="str">
        <f>IF(I252="","",IF(OR('Identificação da EG'!$B$7=0,'Identificação da EG'!$B$7=""),"","Portugal"))</f>
        <v/>
      </c>
      <c r="E252" s="24" t="str">
        <f>IF(I252="","",'Identificação da EG'!$C$7)</f>
        <v/>
      </c>
      <c r="F252" s="24" t="str">
        <f>IF(I252="","",'Identificação da EG'!$E$7)</f>
        <v/>
      </c>
      <c r="G252" s="24" t="str">
        <f t="shared" si="7"/>
        <v/>
      </c>
      <c r="H252" s="24" t="str">
        <f>IF(I252="","",'Identificação da EG'!$D$7)</f>
        <v/>
      </c>
      <c r="I252" s="138" t="str">
        <f>IF(OR(J252="",'Campanhas C&amp;S'!$AQ$6="",'Campanhas C&amp;S'!$AQ$6="(Preencha o nome da campanha)"),"",'Campanhas C&amp;S'!$AQ$6)</f>
        <v/>
      </c>
      <c r="J252" s="138" t="str">
        <v/>
      </c>
      <c r="K252" s="138" t="str">
        <v/>
      </c>
      <c r="L252" s="138" t="str">
        <v/>
      </c>
      <c r="M252" s="138" t="str">
        <v/>
      </c>
      <c r="N252" s="138" t="str">
        <v/>
      </c>
      <c r="O252" s="138" t="str">
        <v/>
      </c>
      <c r="P252" s="138" t="str">
        <f>IF(J252="","","População abrangida")</f>
        <v/>
      </c>
      <c r="Q252" s="138" t="str">
        <f t="shared" si="8"/>
        <v/>
      </c>
      <c r="R252" s="138" t="str" cm="1">
        <f t="array" ref="R252">IF(ISBLANK(INDEX('Campanhas C&amp;S'!$AV$20:$AW$48,INT((ROWS($A$1:A11)-1)/2)+1,MOD(ROWS($A$1:A11)-1,2)+1)),"",INDEX('Campanhas C&amp;S'!$AV$20:$AW$48,INT((ROWS($A$1:A11)-1)/2)+1,MOD(ROWS($A$1:A11)-1,2)+1))</f>
        <v/>
      </c>
      <c r="S252" s="138" t="str">
        <f>IF(OR(J252="",'Campanhas C&amp;S'!$AQ$15="",'Campanhas C&amp;S'!$AQ$15="(máximo 300 carateres)"),"",'Campanhas C&amp;S'!$AQ$15)</f>
        <v/>
      </c>
    </row>
    <row r="253" spans="1:19">
      <c r="A253" s="24" t="str">
        <f>IF(I253="","",IF(OR('Identificação da EG'!$B$7=0,'Identificação da EG'!$B$7=""),"",Capa!$C$10))</f>
        <v/>
      </c>
      <c r="B253" s="24" t="str">
        <f>IF(I253="","",IF(OR('Identificação da EG'!$B$7=0,'Identificação da EG'!$B$7=""),"",'Identificação da EG'!$B$7))</f>
        <v/>
      </c>
      <c r="C253" s="24" t="str">
        <f>IF(I253="","",IF(B253="","",VLOOKUP(B253,Auxiliar!$DK$23:$DL$45,2,0)))</f>
        <v/>
      </c>
      <c r="D253" s="24" t="str">
        <f>IF(I253="","",IF(OR('Identificação da EG'!$B$7=0,'Identificação da EG'!$B$7=""),"","Portugal"))</f>
        <v/>
      </c>
      <c r="E253" s="24" t="str">
        <f>IF(I253="","",'Identificação da EG'!$C$7)</f>
        <v/>
      </c>
      <c r="F253" s="24" t="str">
        <f>IF(I253="","",'Identificação da EG'!$E$7)</f>
        <v/>
      </c>
      <c r="G253" s="24" t="str">
        <f t="shared" si="7"/>
        <v/>
      </c>
      <c r="H253" s="24" t="str">
        <f>IF(I253="","",'Identificação da EG'!$D$7)</f>
        <v/>
      </c>
      <c r="I253" s="138" t="str">
        <f>IF(OR(J253="",'Campanhas C&amp;S'!$AQ$6="",'Campanhas C&amp;S'!$AQ$6="(Preencha o nome da campanha)"),"",'Campanhas C&amp;S'!$AQ$6)</f>
        <v/>
      </c>
      <c r="J253" s="138" t="str">
        <v/>
      </c>
      <c r="K253" s="138" t="str">
        <v/>
      </c>
      <c r="L253" s="138" t="str">
        <v/>
      </c>
      <c r="M253" s="138" t="str">
        <v/>
      </c>
      <c r="N253" s="138" t="str">
        <v/>
      </c>
      <c r="O253" s="138" t="str">
        <v/>
      </c>
      <c r="P253" s="138" t="str">
        <f>IF(J253="","","Materiais distribuidos")</f>
        <v/>
      </c>
      <c r="Q253" s="138" t="str">
        <f t="shared" si="8"/>
        <v/>
      </c>
      <c r="R253" s="138" t="str" cm="1">
        <f t="array" ref="R253">IF(ISBLANK(INDEX('Campanhas C&amp;S'!$AV$20:$AW$48,INT((ROWS($A$1:A12)-1)/2)+1,MOD(ROWS($A$1:A12)-1,2)+1)),"",INDEX('Campanhas C&amp;S'!$AV$20:$AW$48,INT((ROWS($A$1:A12)-1)/2)+1,MOD(ROWS($A$1:A12)-1,2)+1))</f>
        <v/>
      </c>
      <c r="S253" s="138" t="str">
        <f>IF(OR(J253="",'Campanhas C&amp;S'!$AQ$15="",'Campanhas C&amp;S'!$AQ$15="(máximo 300 carateres)"),"",'Campanhas C&amp;S'!$AQ$15)</f>
        <v/>
      </c>
    </row>
    <row r="254" spans="1:19">
      <c r="A254" s="24" t="str">
        <f>IF(I254="","",IF(OR('Identificação da EG'!$B$7=0,'Identificação da EG'!$B$7=""),"",Capa!$C$10))</f>
        <v/>
      </c>
      <c r="B254" s="24" t="str">
        <f>IF(I254="","",IF(OR('Identificação da EG'!$B$7=0,'Identificação da EG'!$B$7=""),"",'Identificação da EG'!$B$7))</f>
        <v/>
      </c>
      <c r="C254" s="24" t="str">
        <f>IF(I254="","",IF(B254="","",VLOOKUP(B254,Auxiliar!$DK$23:$DL$45,2,0)))</f>
        <v/>
      </c>
      <c r="D254" s="24" t="str">
        <f>IF(I254="","",IF(OR('Identificação da EG'!$B$7=0,'Identificação da EG'!$B$7=""),"","Portugal"))</f>
        <v/>
      </c>
      <c r="E254" s="24" t="str">
        <f>IF(I254="","",'Identificação da EG'!$C$7)</f>
        <v/>
      </c>
      <c r="F254" s="24" t="str">
        <f>IF(I254="","",'Identificação da EG'!$E$7)</f>
        <v/>
      </c>
      <c r="G254" s="24" t="str">
        <f t="shared" si="7"/>
        <v/>
      </c>
      <c r="H254" s="24" t="str">
        <f>IF(I254="","",'Identificação da EG'!$D$7)</f>
        <v/>
      </c>
      <c r="I254" s="138" t="str">
        <f>IF(OR(J254="",'Campanhas C&amp;S'!$AQ$6="",'Campanhas C&amp;S'!$AQ$6="(Preencha o nome da campanha)"),"",'Campanhas C&amp;S'!$AQ$6)</f>
        <v/>
      </c>
      <c r="J254" s="138" t="str">
        <v/>
      </c>
      <c r="K254" s="138" t="str">
        <v/>
      </c>
      <c r="L254" s="138" t="str">
        <v/>
      </c>
      <c r="M254" s="138" t="str">
        <v/>
      </c>
      <c r="N254" s="138" t="str">
        <v/>
      </c>
      <c r="O254" s="138" t="str">
        <v/>
      </c>
      <c r="P254" s="138" t="str">
        <f>IF(J254="","","População abrangida")</f>
        <v/>
      </c>
      <c r="Q254" s="138" t="str">
        <f t="shared" si="8"/>
        <v/>
      </c>
      <c r="R254" s="138" t="str" cm="1">
        <f t="array" ref="R254">IF(ISBLANK(INDEX('Campanhas C&amp;S'!$AV$20:$AW$48,INT((ROWS($A$1:A13)-1)/2)+1,MOD(ROWS($A$1:A13)-1,2)+1)),"",INDEX('Campanhas C&amp;S'!$AV$20:$AW$48,INT((ROWS($A$1:A13)-1)/2)+1,MOD(ROWS($A$1:A13)-1,2)+1))</f>
        <v/>
      </c>
      <c r="S254" s="138" t="str">
        <f>IF(OR(J254="",'Campanhas C&amp;S'!$AQ$15="",'Campanhas C&amp;S'!$AQ$15="(máximo 300 carateres)"),"",'Campanhas C&amp;S'!$AQ$15)</f>
        <v/>
      </c>
    </row>
    <row r="255" spans="1:19">
      <c r="A255" s="24" t="str">
        <f>IF(I255="","",IF(OR('Identificação da EG'!$B$7=0,'Identificação da EG'!$B$7=""),"",Capa!$C$10))</f>
        <v/>
      </c>
      <c r="B255" s="24" t="str">
        <f>IF(I255="","",IF(OR('Identificação da EG'!$B$7=0,'Identificação da EG'!$B$7=""),"",'Identificação da EG'!$B$7))</f>
        <v/>
      </c>
      <c r="C255" s="24" t="str">
        <f>IF(I255="","",IF(B255="","",VLOOKUP(B255,Auxiliar!$DK$23:$DL$45,2,0)))</f>
        <v/>
      </c>
      <c r="D255" s="24" t="str">
        <f>IF(I255="","",IF(OR('Identificação da EG'!$B$7=0,'Identificação da EG'!$B$7=""),"","Portugal"))</f>
        <v/>
      </c>
      <c r="E255" s="24" t="str">
        <f>IF(I255="","",'Identificação da EG'!$C$7)</f>
        <v/>
      </c>
      <c r="F255" s="24" t="str">
        <f>IF(I255="","",'Identificação da EG'!$E$7)</f>
        <v/>
      </c>
      <c r="G255" s="24" t="str">
        <f t="shared" si="7"/>
        <v/>
      </c>
      <c r="H255" s="24" t="str">
        <f>IF(I255="","",'Identificação da EG'!$D$7)</f>
        <v/>
      </c>
      <c r="I255" s="138" t="str">
        <f>IF(OR(J255="",'Campanhas C&amp;S'!$AQ$6="",'Campanhas C&amp;S'!$AQ$6="(Preencha o nome da campanha)"),"",'Campanhas C&amp;S'!$AQ$6)</f>
        <v/>
      </c>
      <c r="J255" s="138" t="str">
        <v/>
      </c>
      <c r="K255" s="138" t="str">
        <v/>
      </c>
      <c r="L255" s="138" t="str">
        <v/>
      </c>
      <c r="M255" s="138" t="str">
        <v/>
      </c>
      <c r="N255" s="138" t="str">
        <v/>
      </c>
      <c r="O255" s="138" t="str">
        <v/>
      </c>
      <c r="P255" s="138" t="str">
        <f>IF(J255="","","Materiais distribuidos")</f>
        <v/>
      </c>
      <c r="Q255" s="138" t="str">
        <f t="shared" si="8"/>
        <v/>
      </c>
      <c r="R255" s="138" t="str" cm="1">
        <f t="array" ref="R255">IF(ISBLANK(INDEX('Campanhas C&amp;S'!$AV$20:$AW$48,INT((ROWS($A$1:A14)-1)/2)+1,MOD(ROWS($A$1:A14)-1,2)+1)),"",INDEX('Campanhas C&amp;S'!$AV$20:$AW$48,INT((ROWS($A$1:A14)-1)/2)+1,MOD(ROWS($A$1:A14)-1,2)+1))</f>
        <v/>
      </c>
      <c r="S255" s="138" t="str">
        <f>IF(OR(J255="",'Campanhas C&amp;S'!$AQ$15="",'Campanhas C&amp;S'!$AQ$15="(máximo 300 carateres)"),"",'Campanhas C&amp;S'!$AQ$15)</f>
        <v/>
      </c>
    </row>
    <row r="256" spans="1:19">
      <c r="A256" s="24" t="str">
        <f>IF(I256="","",IF(OR('Identificação da EG'!$B$7=0,'Identificação da EG'!$B$7=""),"",Capa!$C$10))</f>
        <v/>
      </c>
      <c r="B256" s="24" t="str">
        <f>IF(I256="","",IF(OR('Identificação da EG'!$B$7=0,'Identificação da EG'!$B$7=""),"",'Identificação da EG'!$B$7))</f>
        <v/>
      </c>
      <c r="C256" s="24" t="str">
        <f>IF(I256="","",IF(B256="","",VLOOKUP(B256,Auxiliar!$DK$23:$DL$45,2,0)))</f>
        <v/>
      </c>
      <c r="D256" s="24" t="str">
        <f>IF(I256="","",IF(OR('Identificação da EG'!$B$7=0,'Identificação da EG'!$B$7=""),"","Portugal"))</f>
        <v/>
      </c>
      <c r="E256" s="24" t="str">
        <f>IF(I256="","",'Identificação da EG'!$C$7)</f>
        <v/>
      </c>
      <c r="F256" s="24" t="str">
        <f>IF(I256="","",'Identificação da EG'!$E$7)</f>
        <v/>
      </c>
      <c r="G256" s="24" t="str">
        <f t="shared" si="7"/>
        <v/>
      </c>
      <c r="H256" s="24" t="str">
        <f>IF(I256="","",'Identificação da EG'!$D$7)</f>
        <v/>
      </c>
      <c r="I256" s="138" t="str">
        <f>IF(OR(J256="",'Campanhas C&amp;S'!$AQ$6="",'Campanhas C&amp;S'!$AQ$6="(Preencha o nome da campanha)"),"",'Campanhas C&amp;S'!$AQ$6)</f>
        <v/>
      </c>
      <c r="J256" s="138" t="str">
        <v/>
      </c>
      <c r="K256" s="138" t="str">
        <v/>
      </c>
      <c r="L256" s="138" t="str">
        <v/>
      </c>
      <c r="M256" s="138" t="str">
        <v/>
      </c>
      <c r="N256" s="138" t="str">
        <v/>
      </c>
      <c r="O256" s="138" t="str">
        <v/>
      </c>
      <c r="P256" s="138" t="str">
        <f>IF(J256="","","População abrangida")</f>
        <v/>
      </c>
      <c r="Q256" s="138" t="str">
        <f t="shared" si="8"/>
        <v/>
      </c>
      <c r="R256" s="138" t="str" cm="1">
        <f t="array" ref="R256">IF(ISBLANK(INDEX('Campanhas C&amp;S'!$AV$20:$AW$48,INT((ROWS($A$1:A15)-1)/2)+1,MOD(ROWS($A$1:A15)-1,2)+1)),"",INDEX('Campanhas C&amp;S'!$AV$20:$AW$48,INT((ROWS($A$1:A15)-1)/2)+1,MOD(ROWS($A$1:A15)-1,2)+1))</f>
        <v/>
      </c>
      <c r="S256" s="138" t="str">
        <f>IF(OR(J256="",'Campanhas C&amp;S'!$AQ$15="",'Campanhas C&amp;S'!$AQ$15="(máximo 300 carateres)"),"",'Campanhas C&amp;S'!$AQ$15)</f>
        <v/>
      </c>
    </row>
    <row r="257" spans="1:19">
      <c r="A257" s="24" t="str">
        <f>IF(I257="","",IF(OR('Identificação da EG'!$B$7=0,'Identificação da EG'!$B$7=""),"",Capa!$C$10))</f>
        <v/>
      </c>
      <c r="B257" s="24" t="str">
        <f>IF(I257="","",IF(OR('Identificação da EG'!$B$7=0,'Identificação da EG'!$B$7=""),"",'Identificação da EG'!$B$7))</f>
        <v/>
      </c>
      <c r="C257" s="24" t="str">
        <f>IF(I257="","",IF(B257="","",VLOOKUP(B257,Auxiliar!$DK$23:$DL$45,2,0)))</f>
        <v/>
      </c>
      <c r="D257" s="24" t="str">
        <f>IF(I257="","",IF(OR('Identificação da EG'!$B$7=0,'Identificação da EG'!$B$7=""),"","Portugal"))</f>
        <v/>
      </c>
      <c r="E257" s="24" t="str">
        <f>IF(I257="","",'Identificação da EG'!$C$7)</f>
        <v/>
      </c>
      <c r="F257" s="24" t="str">
        <f>IF(I257="","",'Identificação da EG'!$E$7)</f>
        <v/>
      </c>
      <c r="G257" s="24" t="str">
        <f t="shared" si="7"/>
        <v/>
      </c>
      <c r="H257" s="24" t="str">
        <f>IF(I257="","",'Identificação da EG'!$D$7)</f>
        <v/>
      </c>
      <c r="I257" s="138" t="str">
        <f>IF(OR(J257="",'Campanhas C&amp;S'!$AQ$6="",'Campanhas C&amp;S'!$AQ$6="(Preencha o nome da campanha)"),"",'Campanhas C&amp;S'!$AQ$6)</f>
        <v/>
      </c>
      <c r="J257" s="138" t="str">
        <v/>
      </c>
      <c r="K257" s="138" t="str">
        <v/>
      </c>
      <c r="L257" s="138" t="str">
        <v/>
      </c>
      <c r="M257" s="138" t="str">
        <v/>
      </c>
      <c r="N257" s="138" t="str">
        <v/>
      </c>
      <c r="O257" s="138" t="str">
        <v/>
      </c>
      <c r="P257" s="138" t="str">
        <f>IF(J257="","","Materiais distribuidos")</f>
        <v/>
      </c>
      <c r="Q257" s="138" t="str">
        <f t="shared" si="8"/>
        <v/>
      </c>
      <c r="R257" s="138" t="str" cm="1">
        <f t="array" ref="R257">IF(ISBLANK(INDEX('Campanhas C&amp;S'!$AV$20:$AW$48,INT((ROWS($A$1:A16)-1)/2)+1,MOD(ROWS($A$1:A16)-1,2)+1)),"",INDEX('Campanhas C&amp;S'!$AV$20:$AW$48,INT((ROWS($A$1:A16)-1)/2)+1,MOD(ROWS($A$1:A16)-1,2)+1))</f>
        <v/>
      </c>
      <c r="S257" s="138" t="str">
        <f>IF(OR(J257="",'Campanhas C&amp;S'!$AQ$15="",'Campanhas C&amp;S'!$AQ$15="(máximo 300 carateres)"),"",'Campanhas C&amp;S'!$AQ$15)</f>
        <v/>
      </c>
    </row>
    <row r="258" spans="1:19">
      <c r="A258" s="24" t="str">
        <f>IF(I258="","",IF(OR('Identificação da EG'!$B$7=0,'Identificação da EG'!$B$7=""),"",Capa!$C$10))</f>
        <v/>
      </c>
      <c r="B258" s="24" t="str">
        <f>IF(I258="","",IF(OR('Identificação da EG'!$B$7=0,'Identificação da EG'!$B$7=""),"",'Identificação da EG'!$B$7))</f>
        <v/>
      </c>
      <c r="C258" s="24" t="str">
        <f>IF(I258="","",IF(B258="","",VLOOKUP(B258,Auxiliar!$DK$23:$DL$45,2,0)))</f>
        <v/>
      </c>
      <c r="D258" s="24" t="str">
        <f>IF(I258="","",IF(OR('Identificação da EG'!$B$7=0,'Identificação da EG'!$B$7=""),"","Portugal"))</f>
        <v/>
      </c>
      <c r="E258" s="24" t="str">
        <f>IF(I258="","",'Identificação da EG'!$C$7)</f>
        <v/>
      </c>
      <c r="F258" s="24" t="str">
        <f>IF(I258="","",'Identificação da EG'!$E$7)</f>
        <v/>
      </c>
      <c r="G258" s="24" t="str">
        <f t="shared" si="7"/>
        <v/>
      </c>
      <c r="H258" s="24" t="str">
        <f>IF(I258="","",'Identificação da EG'!$D$7)</f>
        <v/>
      </c>
      <c r="I258" s="138" t="str">
        <f>IF(OR(J258="",'Campanhas C&amp;S'!$AQ$6="",'Campanhas C&amp;S'!$AQ$6="(Preencha o nome da campanha)"),"",'Campanhas C&amp;S'!$AQ$6)</f>
        <v/>
      </c>
      <c r="J258" s="138" t="str">
        <v/>
      </c>
      <c r="K258" s="138" t="str">
        <v/>
      </c>
      <c r="L258" s="138" t="str">
        <v/>
      </c>
      <c r="M258" s="138" t="str">
        <v/>
      </c>
      <c r="N258" s="138" t="str">
        <v/>
      </c>
      <c r="O258" s="138" t="str">
        <v/>
      </c>
      <c r="P258" s="138" t="str">
        <f>IF(J258="","","População abrangida")</f>
        <v/>
      </c>
      <c r="Q258" s="138" t="str">
        <f t="shared" si="8"/>
        <v/>
      </c>
      <c r="R258" s="138" t="str" cm="1">
        <f t="array" ref="R258">IF(ISBLANK(INDEX('Campanhas C&amp;S'!$AV$20:$AW$48,INT((ROWS($A$1:A17)-1)/2)+1,MOD(ROWS($A$1:A17)-1,2)+1)),"",INDEX('Campanhas C&amp;S'!$AV$20:$AW$48,INT((ROWS($A$1:A17)-1)/2)+1,MOD(ROWS($A$1:A17)-1,2)+1))</f>
        <v/>
      </c>
      <c r="S258" s="138" t="str">
        <f>IF(OR(J258="",'Campanhas C&amp;S'!$AQ$15="",'Campanhas C&amp;S'!$AQ$15="(máximo 300 carateres)"),"",'Campanhas C&amp;S'!$AQ$15)</f>
        <v/>
      </c>
    </row>
    <row r="259" spans="1:19">
      <c r="A259" s="24" t="str">
        <f>IF(I259="","",IF(OR('Identificação da EG'!$B$7=0,'Identificação da EG'!$B$7=""),"",Capa!$C$10))</f>
        <v/>
      </c>
      <c r="B259" s="24" t="str">
        <f>IF(I259="","",IF(OR('Identificação da EG'!$B$7=0,'Identificação da EG'!$B$7=""),"",'Identificação da EG'!$B$7))</f>
        <v/>
      </c>
      <c r="C259" s="24" t="str">
        <f>IF(I259="","",IF(B259="","",VLOOKUP(B259,Auxiliar!$DK$23:$DL$45,2,0)))</f>
        <v/>
      </c>
      <c r="D259" s="24" t="str">
        <f>IF(I259="","",IF(OR('Identificação da EG'!$B$7=0,'Identificação da EG'!$B$7=""),"","Portugal"))</f>
        <v/>
      </c>
      <c r="E259" s="24" t="str">
        <f>IF(I259="","",'Identificação da EG'!$C$7)</f>
        <v/>
      </c>
      <c r="F259" s="24" t="str">
        <f>IF(I259="","",'Identificação da EG'!$E$7)</f>
        <v/>
      </c>
      <c r="G259" s="24" t="str">
        <f t="shared" ref="G259:G322" si="9">IF(I259="","",B259)</f>
        <v/>
      </c>
      <c r="H259" s="24" t="str">
        <f>IF(I259="","",'Identificação da EG'!$D$7)</f>
        <v/>
      </c>
      <c r="I259" s="138" t="str">
        <f>IF(OR(J259="",'Campanhas C&amp;S'!$AQ$6="",'Campanhas C&amp;S'!$AQ$6="(Preencha o nome da campanha)"),"",'Campanhas C&amp;S'!$AQ$6)</f>
        <v/>
      </c>
      <c r="J259" s="138" t="str">
        <v/>
      </c>
      <c r="K259" s="138" t="str">
        <v/>
      </c>
      <c r="L259" s="138" t="str">
        <v/>
      </c>
      <c r="M259" s="138" t="str">
        <v/>
      </c>
      <c r="N259" s="138" t="str">
        <v/>
      </c>
      <c r="O259" s="138" t="str">
        <v/>
      </c>
      <c r="P259" s="138" t="str">
        <f>IF(J259="","","Materiais distribuidos")</f>
        <v/>
      </c>
      <c r="Q259" s="138" t="str">
        <f t="shared" si="8"/>
        <v/>
      </c>
      <c r="R259" s="138" t="str" cm="1">
        <f t="array" ref="R259">IF(ISBLANK(INDEX('Campanhas C&amp;S'!$AV$20:$AW$48,INT((ROWS($A$1:A18)-1)/2)+1,MOD(ROWS($A$1:A18)-1,2)+1)),"",INDEX('Campanhas C&amp;S'!$AV$20:$AW$48,INT((ROWS($A$1:A18)-1)/2)+1,MOD(ROWS($A$1:A18)-1,2)+1))</f>
        <v/>
      </c>
      <c r="S259" s="138" t="str">
        <f>IF(OR(J259="",'Campanhas C&amp;S'!$AQ$15="",'Campanhas C&amp;S'!$AQ$15="(máximo 300 carateres)"),"",'Campanhas C&amp;S'!$AQ$15)</f>
        <v/>
      </c>
    </row>
    <row r="260" spans="1:19">
      <c r="A260" s="24" t="str">
        <f>IF(I260="","",IF(OR('Identificação da EG'!$B$7=0,'Identificação da EG'!$B$7=""),"",Capa!$C$10))</f>
        <v/>
      </c>
      <c r="B260" s="24" t="str">
        <f>IF(I260="","",IF(OR('Identificação da EG'!$B$7=0,'Identificação da EG'!$B$7=""),"",'Identificação da EG'!$B$7))</f>
        <v/>
      </c>
      <c r="C260" s="24" t="str">
        <f>IF(I260="","",IF(B260="","",VLOOKUP(B260,Auxiliar!$DK$23:$DL$45,2,0)))</f>
        <v/>
      </c>
      <c r="D260" s="24" t="str">
        <f>IF(I260="","",IF(OR('Identificação da EG'!$B$7=0,'Identificação da EG'!$B$7=""),"","Portugal"))</f>
        <v/>
      </c>
      <c r="E260" s="24" t="str">
        <f>IF(I260="","",'Identificação da EG'!$C$7)</f>
        <v/>
      </c>
      <c r="F260" s="24" t="str">
        <f>IF(I260="","",'Identificação da EG'!$E$7)</f>
        <v/>
      </c>
      <c r="G260" s="24" t="str">
        <f t="shared" si="9"/>
        <v/>
      </c>
      <c r="H260" s="24" t="str">
        <f>IF(I260="","",'Identificação da EG'!$D$7)</f>
        <v/>
      </c>
      <c r="I260" s="138" t="str">
        <f>IF(OR(J260="",'Campanhas C&amp;S'!$AQ$6="",'Campanhas C&amp;S'!$AQ$6="(Preencha o nome da campanha)"),"",'Campanhas C&amp;S'!$AQ$6)</f>
        <v/>
      </c>
      <c r="J260" s="138" t="str">
        <v/>
      </c>
      <c r="K260" s="138" t="str">
        <v/>
      </c>
      <c r="L260" s="138" t="str">
        <v/>
      </c>
      <c r="M260" s="138" t="str">
        <v/>
      </c>
      <c r="N260" s="138" t="str">
        <v/>
      </c>
      <c r="O260" s="138" t="str">
        <v/>
      </c>
      <c r="P260" s="138" t="str">
        <f>IF(J260="","","População abrangida")</f>
        <v/>
      </c>
      <c r="Q260" s="138" t="str">
        <f t="shared" si="8"/>
        <v/>
      </c>
      <c r="R260" s="138" t="str" cm="1">
        <f t="array" ref="R260">IF(ISBLANK(INDEX('Campanhas C&amp;S'!$AV$20:$AW$48,INT((ROWS($A$1:A19)-1)/2)+1,MOD(ROWS($A$1:A19)-1,2)+1)),"",INDEX('Campanhas C&amp;S'!$AV$20:$AW$48,INT((ROWS($A$1:A19)-1)/2)+1,MOD(ROWS($A$1:A19)-1,2)+1))</f>
        <v/>
      </c>
      <c r="S260" s="138" t="str">
        <f>IF(OR(J260="",'Campanhas C&amp;S'!$AQ$15="",'Campanhas C&amp;S'!$AQ$15="(máximo 300 carateres)"),"",'Campanhas C&amp;S'!$AQ$15)</f>
        <v/>
      </c>
    </row>
    <row r="261" spans="1:19">
      <c r="A261" s="24" t="str">
        <f>IF(I261="","",IF(OR('Identificação da EG'!$B$7=0,'Identificação da EG'!$B$7=""),"",Capa!$C$10))</f>
        <v/>
      </c>
      <c r="B261" s="24" t="str">
        <f>IF(I261="","",IF(OR('Identificação da EG'!$B$7=0,'Identificação da EG'!$B$7=""),"",'Identificação da EG'!$B$7))</f>
        <v/>
      </c>
      <c r="C261" s="24" t="str">
        <f>IF(I261="","",IF(B261="","",VLOOKUP(B261,Auxiliar!$DK$23:$DL$45,2,0)))</f>
        <v/>
      </c>
      <c r="D261" s="24" t="str">
        <f>IF(I261="","",IF(OR('Identificação da EG'!$B$7=0,'Identificação da EG'!$B$7=""),"","Portugal"))</f>
        <v/>
      </c>
      <c r="E261" s="24" t="str">
        <f>IF(I261="","",'Identificação da EG'!$C$7)</f>
        <v/>
      </c>
      <c r="F261" s="24" t="str">
        <f>IF(I261="","",'Identificação da EG'!$E$7)</f>
        <v/>
      </c>
      <c r="G261" s="24" t="str">
        <f t="shared" si="9"/>
        <v/>
      </c>
      <c r="H261" s="24" t="str">
        <f>IF(I261="","",'Identificação da EG'!$D$7)</f>
        <v/>
      </c>
      <c r="I261" s="138" t="str">
        <f>IF(OR(J261="",'Campanhas C&amp;S'!$AQ$6="",'Campanhas C&amp;S'!$AQ$6="(Preencha o nome da campanha)"),"",'Campanhas C&amp;S'!$AQ$6)</f>
        <v/>
      </c>
      <c r="J261" s="138" t="str">
        <v/>
      </c>
      <c r="K261" s="138" t="str">
        <v/>
      </c>
      <c r="L261" s="138" t="str">
        <v/>
      </c>
      <c r="M261" s="138" t="str">
        <v/>
      </c>
      <c r="N261" s="138" t="str">
        <v/>
      </c>
      <c r="O261" s="138" t="str">
        <v/>
      </c>
      <c r="P261" s="138" t="str">
        <f>IF(J261="","","Materiais distribuidos")</f>
        <v/>
      </c>
      <c r="Q261" s="138" t="str">
        <f t="shared" si="8"/>
        <v/>
      </c>
      <c r="R261" s="138" t="str" cm="1">
        <f t="array" ref="R261">IF(ISBLANK(INDEX('Campanhas C&amp;S'!$AV$20:$AW$48,INT((ROWS($A$1:A20)-1)/2)+1,MOD(ROWS($A$1:A20)-1,2)+1)),"",INDEX('Campanhas C&amp;S'!$AV$20:$AW$48,INT((ROWS($A$1:A20)-1)/2)+1,MOD(ROWS($A$1:A20)-1,2)+1))</f>
        <v/>
      </c>
      <c r="S261" s="138" t="str">
        <f>IF(OR(J261="",'Campanhas C&amp;S'!$AQ$15="",'Campanhas C&amp;S'!$AQ$15="(máximo 300 carateres)"),"",'Campanhas C&amp;S'!$AQ$15)</f>
        <v/>
      </c>
    </row>
    <row r="262" spans="1:19">
      <c r="A262" s="24" t="str">
        <f>IF(I262="","",IF(OR('Identificação da EG'!$B$7=0,'Identificação da EG'!$B$7=""),"",Capa!$C$10))</f>
        <v/>
      </c>
      <c r="B262" s="24" t="str">
        <f>IF(I262="","",IF(OR('Identificação da EG'!$B$7=0,'Identificação da EG'!$B$7=""),"",'Identificação da EG'!$B$7))</f>
        <v/>
      </c>
      <c r="C262" s="24" t="str">
        <f>IF(I262="","",IF(B262="","",VLOOKUP(B262,Auxiliar!$DK$23:$DL$45,2,0)))</f>
        <v/>
      </c>
      <c r="D262" s="24" t="str">
        <f>IF(I262="","",IF(OR('Identificação da EG'!$B$7=0,'Identificação da EG'!$B$7=""),"","Portugal"))</f>
        <v/>
      </c>
      <c r="E262" s="24" t="str">
        <f>IF(I262="","",'Identificação da EG'!$C$7)</f>
        <v/>
      </c>
      <c r="F262" s="24" t="str">
        <f>IF(I262="","",'Identificação da EG'!$E$7)</f>
        <v/>
      </c>
      <c r="G262" s="24" t="str">
        <f t="shared" si="9"/>
        <v/>
      </c>
      <c r="H262" s="24" t="str">
        <f>IF(I262="","",'Identificação da EG'!$D$7)</f>
        <v/>
      </c>
      <c r="I262" s="138" t="str">
        <f>IF(OR(J262="",'Campanhas C&amp;S'!$AQ$6="",'Campanhas C&amp;S'!$AQ$6="(Preencha o nome da campanha)"),"",'Campanhas C&amp;S'!$AQ$6)</f>
        <v/>
      </c>
      <c r="J262" s="138" t="str">
        <v/>
      </c>
      <c r="K262" s="138" t="str">
        <v/>
      </c>
      <c r="L262" s="138" t="str">
        <v/>
      </c>
      <c r="M262" s="138" t="str">
        <v/>
      </c>
      <c r="N262" s="138" t="str">
        <v/>
      </c>
      <c r="O262" s="138" t="str">
        <v/>
      </c>
      <c r="P262" s="138" t="str">
        <f>IF(J262="","","População abrangida")</f>
        <v/>
      </c>
      <c r="Q262" s="138" t="str">
        <f t="shared" si="8"/>
        <v/>
      </c>
      <c r="R262" s="138" t="str" cm="1">
        <f t="array" ref="R262">IF(ISBLANK(INDEX('Campanhas C&amp;S'!$AV$20:$AW$48,INT((ROWS($A$1:A21)-1)/2)+1,MOD(ROWS($A$1:A21)-1,2)+1)),"",INDEX('Campanhas C&amp;S'!$AV$20:$AW$48,INT((ROWS($A$1:A21)-1)/2)+1,MOD(ROWS($A$1:A21)-1,2)+1))</f>
        <v/>
      </c>
      <c r="S262" s="138" t="str">
        <f>IF(OR(J262="",'Campanhas C&amp;S'!$AQ$15="",'Campanhas C&amp;S'!$AQ$15="(máximo 300 carateres)"),"",'Campanhas C&amp;S'!$AQ$15)</f>
        <v/>
      </c>
    </row>
    <row r="263" spans="1:19">
      <c r="A263" s="24" t="str">
        <f>IF(I263="","",IF(OR('Identificação da EG'!$B$7=0,'Identificação da EG'!$B$7=""),"",Capa!$C$10))</f>
        <v/>
      </c>
      <c r="B263" s="24" t="str">
        <f>IF(I263="","",IF(OR('Identificação da EG'!$B$7=0,'Identificação da EG'!$B$7=""),"",'Identificação da EG'!$B$7))</f>
        <v/>
      </c>
      <c r="C263" s="24" t="str">
        <f>IF(I263="","",IF(B263="","",VLOOKUP(B263,Auxiliar!$DK$23:$DL$45,2,0)))</f>
        <v/>
      </c>
      <c r="D263" s="24" t="str">
        <f>IF(I263="","",IF(OR('Identificação da EG'!$B$7=0,'Identificação da EG'!$B$7=""),"","Portugal"))</f>
        <v/>
      </c>
      <c r="E263" s="24" t="str">
        <f>IF(I263="","",'Identificação da EG'!$C$7)</f>
        <v/>
      </c>
      <c r="F263" s="24" t="str">
        <f>IF(I263="","",'Identificação da EG'!$E$7)</f>
        <v/>
      </c>
      <c r="G263" s="24" t="str">
        <f t="shared" si="9"/>
        <v/>
      </c>
      <c r="H263" s="24" t="str">
        <f>IF(I263="","",'Identificação da EG'!$D$7)</f>
        <v/>
      </c>
      <c r="I263" s="138" t="str">
        <f>IF(OR(J263="",'Campanhas C&amp;S'!$AQ$6="",'Campanhas C&amp;S'!$AQ$6="(Preencha o nome da campanha)"),"",'Campanhas C&amp;S'!$AQ$6)</f>
        <v/>
      </c>
      <c r="J263" s="138" t="str">
        <v/>
      </c>
      <c r="K263" s="138" t="str">
        <v/>
      </c>
      <c r="L263" s="138" t="str">
        <v/>
      </c>
      <c r="M263" s="138" t="str">
        <v/>
      </c>
      <c r="N263" s="138" t="str">
        <v/>
      </c>
      <c r="O263" s="138" t="str">
        <v/>
      </c>
      <c r="P263" s="138" t="str">
        <f>IF(J263="","","Materiais distribuidos")</f>
        <v/>
      </c>
      <c r="Q263" s="138" t="str">
        <f t="shared" si="8"/>
        <v/>
      </c>
      <c r="R263" s="138" t="str" cm="1">
        <f t="array" ref="R263">IF(ISBLANK(INDEX('Campanhas C&amp;S'!$AV$20:$AW$48,INT((ROWS($A$1:A22)-1)/2)+1,MOD(ROWS($A$1:A22)-1,2)+1)),"",INDEX('Campanhas C&amp;S'!$AV$20:$AW$48,INT((ROWS($A$1:A22)-1)/2)+1,MOD(ROWS($A$1:A22)-1,2)+1))</f>
        <v/>
      </c>
      <c r="S263" s="138" t="str">
        <f>IF(OR(J263="",'Campanhas C&amp;S'!$AQ$15="",'Campanhas C&amp;S'!$AQ$15="(máximo 300 carateres)"),"",'Campanhas C&amp;S'!$AQ$15)</f>
        <v/>
      </c>
    </row>
    <row r="264" spans="1:19">
      <c r="A264" s="24" t="str">
        <f>IF(I264="","",IF(OR('Identificação da EG'!$B$7=0,'Identificação da EG'!$B$7=""),"",Capa!$C$10))</f>
        <v/>
      </c>
      <c r="B264" s="24" t="str">
        <f>IF(I264="","",IF(OR('Identificação da EG'!$B$7=0,'Identificação da EG'!$B$7=""),"",'Identificação da EG'!$B$7))</f>
        <v/>
      </c>
      <c r="C264" s="24" t="str">
        <f>IF(I264="","",IF(B264="","",VLOOKUP(B264,Auxiliar!$DK$23:$DL$45,2,0)))</f>
        <v/>
      </c>
      <c r="D264" s="24" t="str">
        <f>IF(I264="","",IF(OR('Identificação da EG'!$B$7=0,'Identificação da EG'!$B$7=""),"","Portugal"))</f>
        <v/>
      </c>
      <c r="E264" s="24" t="str">
        <f>IF(I264="","",'Identificação da EG'!$C$7)</f>
        <v/>
      </c>
      <c r="F264" s="24" t="str">
        <f>IF(I264="","",'Identificação da EG'!$E$7)</f>
        <v/>
      </c>
      <c r="G264" s="24" t="str">
        <f t="shared" si="9"/>
        <v/>
      </c>
      <c r="H264" s="24" t="str">
        <f>IF(I264="","",'Identificação da EG'!$D$7)</f>
        <v/>
      </c>
      <c r="I264" s="138" t="str">
        <f>IF(OR(J264="",'Campanhas C&amp;S'!$AQ$6="",'Campanhas C&amp;S'!$AQ$6="(Preencha o nome da campanha)"),"",'Campanhas C&amp;S'!$AQ$6)</f>
        <v/>
      </c>
      <c r="J264" s="138" t="str">
        <v/>
      </c>
      <c r="K264" s="138" t="str">
        <v/>
      </c>
      <c r="L264" s="138" t="str">
        <v/>
      </c>
      <c r="M264" s="138" t="str">
        <v/>
      </c>
      <c r="N264" s="138" t="str">
        <v/>
      </c>
      <c r="O264" s="138" t="str">
        <v/>
      </c>
      <c r="P264" s="138" t="str">
        <f>IF(J264="","","População abrangida")</f>
        <v/>
      </c>
      <c r="Q264" s="138" t="str">
        <f t="shared" si="8"/>
        <v/>
      </c>
      <c r="R264" s="138" t="str" cm="1">
        <f t="array" ref="R264">IF(ISBLANK(INDEX('Campanhas C&amp;S'!$AV$20:$AW$48,INT((ROWS($A$1:A23)-1)/2)+1,MOD(ROWS($A$1:A23)-1,2)+1)),"",INDEX('Campanhas C&amp;S'!$AV$20:$AW$48,INT((ROWS($A$1:A23)-1)/2)+1,MOD(ROWS($A$1:A23)-1,2)+1))</f>
        <v/>
      </c>
      <c r="S264" s="138" t="str">
        <f>IF(OR(J264="",'Campanhas C&amp;S'!$AQ$15="",'Campanhas C&amp;S'!$AQ$15="(máximo 300 carateres)"),"",'Campanhas C&amp;S'!$AQ$15)</f>
        <v/>
      </c>
    </row>
    <row r="265" spans="1:19">
      <c r="A265" s="24" t="str">
        <f>IF(I265="","",IF(OR('Identificação da EG'!$B$7=0,'Identificação da EG'!$B$7=""),"",Capa!$C$10))</f>
        <v/>
      </c>
      <c r="B265" s="24" t="str">
        <f>IF(I265="","",IF(OR('Identificação da EG'!$B$7=0,'Identificação da EG'!$B$7=""),"",'Identificação da EG'!$B$7))</f>
        <v/>
      </c>
      <c r="C265" s="24" t="str">
        <f>IF(I265="","",IF(B265="","",VLOOKUP(B265,Auxiliar!$DK$23:$DL$45,2,0)))</f>
        <v/>
      </c>
      <c r="D265" s="24" t="str">
        <f>IF(I265="","",IF(OR('Identificação da EG'!$B$7=0,'Identificação da EG'!$B$7=""),"","Portugal"))</f>
        <v/>
      </c>
      <c r="E265" s="24" t="str">
        <f>IF(I265="","",'Identificação da EG'!$C$7)</f>
        <v/>
      </c>
      <c r="F265" s="24" t="str">
        <f>IF(I265="","",'Identificação da EG'!$E$7)</f>
        <v/>
      </c>
      <c r="G265" s="24" t="str">
        <f t="shared" si="9"/>
        <v/>
      </c>
      <c r="H265" s="24" t="str">
        <f>IF(I265="","",'Identificação da EG'!$D$7)</f>
        <v/>
      </c>
      <c r="I265" s="138" t="str">
        <f>IF(OR(J265="",'Campanhas C&amp;S'!$AQ$6="",'Campanhas C&amp;S'!$AQ$6="(Preencha o nome da campanha)"),"",'Campanhas C&amp;S'!$AQ$6)</f>
        <v/>
      </c>
      <c r="J265" s="138" t="str">
        <v/>
      </c>
      <c r="K265" s="138" t="str">
        <v/>
      </c>
      <c r="L265" s="138" t="str">
        <v/>
      </c>
      <c r="M265" s="138" t="str">
        <v/>
      </c>
      <c r="N265" s="138" t="str">
        <v/>
      </c>
      <c r="O265" s="138" t="str">
        <v/>
      </c>
      <c r="P265" s="138" t="str">
        <f>IF(J265="","","Materiais distribuidos")</f>
        <v/>
      </c>
      <c r="Q265" s="138" t="str">
        <f t="shared" si="8"/>
        <v/>
      </c>
      <c r="R265" s="138" t="str" cm="1">
        <f t="array" ref="R265">IF(ISBLANK(INDEX('Campanhas C&amp;S'!$AV$20:$AW$48,INT((ROWS($A$1:A24)-1)/2)+1,MOD(ROWS($A$1:A24)-1,2)+1)),"",INDEX('Campanhas C&amp;S'!$AV$20:$AW$48,INT((ROWS($A$1:A24)-1)/2)+1,MOD(ROWS($A$1:A24)-1,2)+1))</f>
        <v/>
      </c>
      <c r="S265" s="138" t="str">
        <f>IF(OR(J265="",'Campanhas C&amp;S'!$AQ$15="",'Campanhas C&amp;S'!$AQ$15="(máximo 300 carateres)"),"",'Campanhas C&amp;S'!$AQ$15)</f>
        <v/>
      </c>
    </row>
    <row r="266" spans="1:19">
      <c r="A266" s="24" t="str">
        <f>IF(I266="","",IF(OR('Identificação da EG'!$B$7=0,'Identificação da EG'!$B$7=""),"",Capa!$C$10))</f>
        <v/>
      </c>
      <c r="B266" s="24" t="str">
        <f>IF(I266="","",IF(OR('Identificação da EG'!$B$7=0,'Identificação da EG'!$B$7=""),"",'Identificação da EG'!$B$7))</f>
        <v/>
      </c>
      <c r="C266" s="24" t="str">
        <f>IF(I266="","",IF(B266="","",VLOOKUP(B266,Auxiliar!$DK$23:$DL$45,2,0)))</f>
        <v/>
      </c>
      <c r="D266" s="24" t="str">
        <f>IF(I266="","",IF(OR('Identificação da EG'!$B$7=0,'Identificação da EG'!$B$7=""),"","Portugal"))</f>
        <v/>
      </c>
      <c r="E266" s="24" t="str">
        <f>IF(I266="","",'Identificação da EG'!$C$7)</f>
        <v/>
      </c>
      <c r="F266" s="24" t="str">
        <f>IF(I266="","",'Identificação da EG'!$E$7)</f>
        <v/>
      </c>
      <c r="G266" s="24" t="str">
        <f t="shared" si="9"/>
        <v/>
      </c>
      <c r="H266" s="24" t="str">
        <f>IF(I266="","",'Identificação da EG'!$D$7)</f>
        <v/>
      </c>
      <c r="I266" s="138" t="str">
        <f>IF(OR(J266="",'Campanhas C&amp;S'!$AQ$6="",'Campanhas C&amp;S'!$AQ$6="(Preencha o nome da campanha)"),"",'Campanhas C&amp;S'!$AQ$6)</f>
        <v/>
      </c>
      <c r="J266" s="138" t="str">
        <v/>
      </c>
      <c r="K266" s="138" t="str">
        <v/>
      </c>
      <c r="L266" s="138" t="str">
        <v/>
      </c>
      <c r="M266" s="138" t="str">
        <v/>
      </c>
      <c r="N266" s="138" t="str">
        <v/>
      </c>
      <c r="O266" s="138" t="str">
        <v/>
      </c>
      <c r="P266" s="138" t="str">
        <f>IF(J266="","","População abrangida")</f>
        <v/>
      </c>
      <c r="Q266" s="138" t="str">
        <f t="shared" si="8"/>
        <v/>
      </c>
      <c r="R266" s="138" t="str" cm="1">
        <f t="array" ref="R266">IF(ISBLANK(INDEX('Campanhas C&amp;S'!$AV$20:$AW$48,INT((ROWS($A$1:A25)-1)/2)+1,MOD(ROWS($A$1:A25)-1,2)+1)),"",INDEX('Campanhas C&amp;S'!$AV$20:$AW$48,INT((ROWS($A$1:A25)-1)/2)+1,MOD(ROWS($A$1:A25)-1,2)+1))</f>
        <v/>
      </c>
      <c r="S266" s="138" t="str">
        <f>IF(OR(J266="",'Campanhas C&amp;S'!$AQ$15="",'Campanhas C&amp;S'!$AQ$15="(máximo 300 carateres)"),"",'Campanhas C&amp;S'!$AQ$15)</f>
        <v/>
      </c>
    </row>
    <row r="267" spans="1:19">
      <c r="A267" s="24" t="str">
        <f>IF(I267="","",IF(OR('Identificação da EG'!$B$7=0,'Identificação da EG'!$B$7=""),"",Capa!$C$10))</f>
        <v/>
      </c>
      <c r="B267" s="24" t="str">
        <f>IF(I267="","",IF(OR('Identificação da EG'!$B$7=0,'Identificação da EG'!$B$7=""),"",'Identificação da EG'!$B$7))</f>
        <v/>
      </c>
      <c r="C267" s="24" t="str">
        <f>IF(I267="","",IF(B267="","",VLOOKUP(B267,Auxiliar!$DK$23:$DL$45,2,0)))</f>
        <v/>
      </c>
      <c r="D267" s="24" t="str">
        <f>IF(I267="","",IF(OR('Identificação da EG'!$B$7=0,'Identificação da EG'!$B$7=""),"","Portugal"))</f>
        <v/>
      </c>
      <c r="E267" s="24" t="str">
        <f>IF(I267="","",'Identificação da EG'!$C$7)</f>
        <v/>
      </c>
      <c r="F267" s="24" t="str">
        <f>IF(I267="","",'Identificação da EG'!$E$7)</f>
        <v/>
      </c>
      <c r="G267" s="24" t="str">
        <f t="shared" si="9"/>
        <v/>
      </c>
      <c r="H267" s="24" t="str">
        <f>IF(I267="","",'Identificação da EG'!$D$7)</f>
        <v/>
      </c>
      <c r="I267" s="138" t="str">
        <f>IF(OR(J267="",'Campanhas C&amp;S'!$AQ$6="",'Campanhas C&amp;S'!$AQ$6="(Preencha o nome da campanha)"),"",'Campanhas C&amp;S'!$AQ$6)</f>
        <v/>
      </c>
      <c r="J267" s="138" t="str">
        <v/>
      </c>
      <c r="K267" s="138" t="str">
        <v/>
      </c>
      <c r="L267" s="138" t="str">
        <v/>
      </c>
      <c r="M267" s="138" t="str">
        <v/>
      </c>
      <c r="N267" s="138" t="str">
        <v/>
      </c>
      <c r="O267" s="138" t="str">
        <v/>
      </c>
      <c r="P267" s="138" t="str">
        <f>IF(J267="","","Materiais distribuidos")</f>
        <v/>
      </c>
      <c r="Q267" s="138" t="str">
        <f t="shared" si="8"/>
        <v/>
      </c>
      <c r="R267" s="138" t="str" cm="1">
        <f t="array" ref="R267">IF(ISBLANK(INDEX('Campanhas C&amp;S'!$AV$20:$AW$48,INT((ROWS($A$1:A26)-1)/2)+1,MOD(ROWS($A$1:A26)-1,2)+1)),"",INDEX('Campanhas C&amp;S'!$AV$20:$AW$48,INT((ROWS($A$1:A26)-1)/2)+1,MOD(ROWS($A$1:A26)-1,2)+1))</f>
        <v/>
      </c>
      <c r="S267" s="138" t="str">
        <f>IF(OR(J267="",'Campanhas C&amp;S'!$AQ$15="",'Campanhas C&amp;S'!$AQ$15="(máximo 300 carateres)"),"",'Campanhas C&amp;S'!$AQ$15)</f>
        <v/>
      </c>
    </row>
    <row r="268" spans="1:19">
      <c r="A268" s="24" t="str">
        <f>IF(I268="","",IF(OR('Identificação da EG'!$B$7=0,'Identificação da EG'!$B$7=""),"",Capa!$C$10))</f>
        <v/>
      </c>
      <c r="B268" s="24" t="str">
        <f>IF(I268="","",IF(OR('Identificação da EG'!$B$7=0,'Identificação da EG'!$B$7=""),"",'Identificação da EG'!$B$7))</f>
        <v/>
      </c>
      <c r="C268" s="24" t="str">
        <f>IF(I268="","",IF(B268="","",VLOOKUP(B268,Auxiliar!$DK$23:$DL$45,2,0)))</f>
        <v/>
      </c>
      <c r="D268" s="24" t="str">
        <f>IF(I268="","",IF(OR('Identificação da EG'!$B$7=0,'Identificação da EG'!$B$7=""),"","Portugal"))</f>
        <v/>
      </c>
      <c r="E268" s="24" t="str">
        <f>IF(I268="","",'Identificação da EG'!$C$7)</f>
        <v/>
      </c>
      <c r="F268" s="24" t="str">
        <f>IF(I268="","",'Identificação da EG'!$E$7)</f>
        <v/>
      </c>
      <c r="G268" s="24" t="str">
        <f t="shared" si="9"/>
        <v/>
      </c>
      <c r="H268" s="24" t="str">
        <f>IF(I268="","",'Identificação da EG'!$D$7)</f>
        <v/>
      </c>
      <c r="I268" s="138" t="str">
        <f>IF(OR(J268="",'Campanhas C&amp;S'!$AQ$6="",'Campanhas C&amp;S'!$AQ$6="(Preencha o nome da campanha)"),"",'Campanhas C&amp;S'!$AQ$6)</f>
        <v/>
      </c>
      <c r="J268" s="138" t="str">
        <v/>
      </c>
      <c r="K268" s="138" t="str">
        <v/>
      </c>
      <c r="L268" s="138" t="str">
        <v/>
      </c>
      <c r="M268" s="138" t="str">
        <v/>
      </c>
      <c r="N268" s="138" t="str">
        <v/>
      </c>
      <c r="O268" s="138" t="str">
        <v/>
      </c>
      <c r="P268" s="138" t="str">
        <f>IF(J268="","","População abrangida")</f>
        <v/>
      </c>
      <c r="Q268" s="138" t="str">
        <f t="shared" si="8"/>
        <v/>
      </c>
      <c r="R268" s="138" t="str" cm="1">
        <f t="array" ref="R268">IF(ISBLANK(INDEX('Campanhas C&amp;S'!$AV$20:$AW$48,INT((ROWS($A$1:A27)-1)/2)+1,MOD(ROWS($A$1:A27)-1,2)+1)),"",INDEX('Campanhas C&amp;S'!$AV$20:$AW$48,INT((ROWS($A$1:A27)-1)/2)+1,MOD(ROWS($A$1:A27)-1,2)+1))</f>
        <v/>
      </c>
      <c r="S268" s="138" t="str">
        <f>IF(OR(J268="",'Campanhas C&amp;S'!$AQ$15="",'Campanhas C&amp;S'!$AQ$15="(máximo 300 carateres)"),"",'Campanhas C&amp;S'!$AQ$15)</f>
        <v/>
      </c>
    </row>
    <row r="269" spans="1:19">
      <c r="A269" s="24" t="str">
        <f>IF(I269="","",IF(OR('Identificação da EG'!$B$7=0,'Identificação da EG'!$B$7=""),"",Capa!$C$10))</f>
        <v/>
      </c>
      <c r="B269" s="24" t="str">
        <f>IF(I269="","",IF(OR('Identificação da EG'!$B$7=0,'Identificação da EG'!$B$7=""),"",'Identificação da EG'!$B$7))</f>
        <v/>
      </c>
      <c r="C269" s="24" t="str">
        <f>IF(I269="","",IF(B269="","",VLOOKUP(B269,Auxiliar!$DK$23:$DL$45,2,0)))</f>
        <v/>
      </c>
      <c r="D269" s="24" t="str">
        <f>IF(I269="","",IF(OR('Identificação da EG'!$B$7=0,'Identificação da EG'!$B$7=""),"","Portugal"))</f>
        <v/>
      </c>
      <c r="E269" s="24" t="str">
        <f>IF(I269="","",'Identificação da EG'!$C$7)</f>
        <v/>
      </c>
      <c r="F269" s="24" t="str">
        <f>IF(I269="","",'Identificação da EG'!$E$7)</f>
        <v/>
      </c>
      <c r="G269" s="24" t="str">
        <f t="shared" si="9"/>
        <v/>
      </c>
      <c r="H269" s="24" t="str">
        <f>IF(I269="","",'Identificação da EG'!$D$7)</f>
        <v/>
      </c>
      <c r="I269" s="138" t="str">
        <f>IF(OR(J269="",'Campanhas C&amp;S'!$AQ$6="",'Campanhas C&amp;S'!$AQ$6="(Preencha o nome da campanha)"),"",'Campanhas C&amp;S'!$AQ$6)</f>
        <v/>
      </c>
      <c r="J269" s="138" t="str">
        <v/>
      </c>
      <c r="K269" s="138" t="str">
        <v/>
      </c>
      <c r="L269" s="138" t="str">
        <v/>
      </c>
      <c r="M269" s="138" t="str">
        <v/>
      </c>
      <c r="N269" s="138" t="str">
        <v/>
      </c>
      <c r="O269" s="138" t="str">
        <v/>
      </c>
      <c r="P269" s="138" t="str">
        <f>IF(J269="","","Materiais distribuidos")</f>
        <v/>
      </c>
      <c r="Q269" s="138" t="str">
        <f t="shared" si="8"/>
        <v/>
      </c>
      <c r="R269" s="138" t="str" cm="1">
        <f t="array" ref="R269">IF(ISBLANK(INDEX('Campanhas C&amp;S'!$AV$20:$AW$48,INT((ROWS($A$1:A28)-1)/2)+1,MOD(ROWS($A$1:A28)-1,2)+1)),"",INDEX('Campanhas C&amp;S'!$AV$20:$AW$48,INT((ROWS($A$1:A28)-1)/2)+1,MOD(ROWS($A$1:A28)-1,2)+1))</f>
        <v/>
      </c>
      <c r="S269" s="138" t="str">
        <f>IF(OR(J269="",'Campanhas C&amp;S'!$AQ$15="",'Campanhas C&amp;S'!$AQ$15="(máximo 300 carateres)"),"",'Campanhas C&amp;S'!$AQ$15)</f>
        <v/>
      </c>
    </row>
    <row r="270" spans="1:19">
      <c r="A270" s="24" t="str">
        <f>IF(I270="","",IF(OR('Identificação da EG'!$B$7=0,'Identificação da EG'!$B$7=""),"",Capa!$C$10))</f>
        <v/>
      </c>
      <c r="B270" s="24" t="str">
        <f>IF(I270="","",IF(OR('Identificação da EG'!$B$7=0,'Identificação da EG'!$B$7=""),"",'Identificação da EG'!$B$7))</f>
        <v/>
      </c>
      <c r="C270" s="24" t="str">
        <f>IF(I270="","",IF(B270="","",VLOOKUP(B270,Auxiliar!$DK$23:$DL$45,2,0)))</f>
        <v/>
      </c>
      <c r="D270" s="24" t="str">
        <f>IF(I270="","",IF(OR('Identificação da EG'!$B$7=0,'Identificação da EG'!$B$7=""),"","Portugal"))</f>
        <v/>
      </c>
      <c r="E270" s="24" t="str">
        <f>IF(I270="","",'Identificação da EG'!$C$7)</f>
        <v/>
      </c>
      <c r="F270" s="24" t="str">
        <f>IF(I270="","",'Identificação da EG'!$E$7)</f>
        <v/>
      </c>
      <c r="G270" s="24" t="str">
        <f t="shared" si="9"/>
        <v/>
      </c>
      <c r="H270" s="24" t="str">
        <f>IF(I270="","",'Identificação da EG'!$D$7)</f>
        <v/>
      </c>
      <c r="I270" s="138" t="str">
        <f>IF(OR(J270="",'Campanhas C&amp;S'!$AQ$6="",'Campanhas C&amp;S'!$AQ$6="(Preencha o nome da campanha)"),"",'Campanhas C&amp;S'!$AQ$6)</f>
        <v/>
      </c>
      <c r="J270" s="138" t="str">
        <v/>
      </c>
      <c r="K270" s="138" t="str">
        <v/>
      </c>
      <c r="L270" s="138" t="str">
        <v/>
      </c>
      <c r="M270" s="138" t="str">
        <v/>
      </c>
      <c r="N270" s="138" t="str">
        <v/>
      </c>
      <c r="O270" s="138" t="str">
        <v/>
      </c>
      <c r="P270" s="138" t="str">
        <f>IF(J270="","","População abrangida")</f>
        <v/>
      </c>
      <c r="Q270" s="138" t="str">
        <f t="shared" si="8"/>
        <v/>
      </c>
      <c r="R270" s="138" t="str" cm="1">
        <f t="array" ref="R270">IF(ISBLANK(INDEX('Campanhas C&amp;S'!$AV$20:$AW$48,INT((ROWS($A$1:A29)-1)/2)+1,MOD(ROWS($A$1:A29)-1,2)+1)),"",INDEX('Campanhas C&amp;S'!$AV$20:$AW$48,INT((ROWS($A$1:A29)-1)/2)+1,MOD(ROWS($A$1:A29)-1,2)+1))</f>
        <v/>
      </c>
      <c r="S270" s="138" t="str">
        <f>IF(OR(J270="",'Campanhas C&amp;S'!$AQ$15="",'Campanhas C&amp;S'!$AQ$15="(máximo 300 carateres)"),"",'Campanhas C&amp;S'!$AQ$15)</f>
        <v/>
      </c>
    </row>
    <row r="271" spans="1:19">
      <c r="A271" s="24" t="str">
        <f>IF(I271="","",IF(OR('Identificação da EG'!$B$7=0,'Identificação da EG'!$B$7=""),"",Capa!$C$10))</f>
        <v/>
      </c>
      <c r="B271" s="24" t="str">
        <f>IF(I271="","",IF(OR('Identificação da EG'!$B$7=0,'Identificação da EG'!$B$7=""),"",'Identificação da EG'!$B$7))</f>
        <v/>
      </c>
      <c r="C271" s="24" t="str">
        <f>IF(I271="","",IF(B271="","",VLOOKUP(B271,Auxiliar!$DK$23:$DL$45,2,0)))</f>
        <v/>
      </c>
      <c r="D271" s="24" t="str">
        <f>IF(I271="","",IF(OR('Identificação da EG'!$B$7=0,'Identificação da EG'!$B$7=""),"","Portugal"))</f>
        <v/>
      </c>
      <c r="E271" s="24" t="str">
        <f>IF(I271="","",'Identificação da EG'!$C$7)</f>
        <v/>
      </c>
      <c r="F271" s="24" t="str">
        <f>IF(I271="","",'Identificação da EG'!$E$7)</f>
        <v/>
      </c>
      <c r="G271" s="24" t="str">
        <f t="shared" si="9"/>
        <v/>
      </c>
      <c r="H271" s="24" t="str">
        <f>IF(I271="","",'Identificação da EG'!$D$7)</f>
        <v/>
      </c>
      <c r="I271" s="138" t="str">
        <f>IF(OR(J271="",'Campanhas C&amp;S'!$AQ$6="",'Campanhas C&amp;S'!$AQ$6="(Preencha o nome da campanha)"),"",'Campanhas C&amp;S'!$AQ$6)</f>
        <v/>
      </c>
      <c r="J271" s="138" t="str">
        <v/>
      </c>
      <c r="K271" s="138" t="str">
        <v/>
      </c>
      <c r="L271" s="138" t="str">
        <v/>
      </c>
      <c r="M271" s="138" t="str">
        <v/>
      </c>
      <c r="N271" s="138" t="str">
        <v/>
      </c>
      <c r="O271" s="138" t="str">
        <v/>
      </c>
      <c r="P271" s="138" t="str">
        <f>IF(J271="","","Materiais distribuidos")</f>
        <v/>
      </c>
      <c r="Q271" s="138" t="str">
        <f t="shared" si="8"/>
        <v/>
      </c>
      <c r="R271" s="138" t="str" cm="1">
        <f t="array" ref="R271">IF(ISBLANK(INDEX('Campanhas C&amp;S'!$AV$20:$AW$48,INT((ROWS($A$1:A30)-1)/2)+1,MOD(ROWS($A$1:A30)-1,2)+1)),"",INDEX('Campanhas C&amp;S'!$AV$20:$AW$48,INT((ROWS($A$1:A30)-1)/2)+1,MOD(ROWS($A$1:A30)-1,2)+1))</f>
        <v/>
      </c>
      <c r="S271" s="138" t="str">
        <f>IF(OR(J271="",'Campanhas C&amp;S'!$AQ$15="",'Campanhas C&amp;S'!$AQ$15="(máximo 300 carateres)"),"",'Campanhas C&amp;S'!$AQ$15)</f>
        <v/>
      </c>
    </row>
    <row r="272" spans="1:19">
      <c r="A272" s="24" t="str">
        <f>IF(I272="","",IF(OR('Identificação da EG'!$B$7=0,'Identificação da EG'!$B$7=""),"",Capa!$C$10))</f>
        <v/>
      </c>
      <c r="B272" s="24" t="str">
        <f>IF(I272="","",IF(OR('Identificação da EG'!$B$7=0,'Identificação da EG'!$B$7=""),"",'Identificação da EG'!$B$7))</f>
        <v/>
      </c>
      <c r="C272" s="24" t="str">
        <f>IF(I272="","",IF(B272="","",VLOOKUP(B272,Auxiliar!$DK$23:$DL$45,2,0)))</f>
        <v/>
      </c>
      <c r="D272" s="24" t="str">
        <f>IF(I272="","",IF(OR('Identificação da EG'!$B$7=0,'Identificação da EG'!$B$7=""),"","Portugal"))</f>
        <v/>
      </c>
      <c r="E272" s="24" t="str">
        <f>IF(I272="","",'Identificação da EG'!$C$7)</f>
        <v/>
      </c>
      <c r="F272" s="24" t="str">
        <f>IF(I272="","",'Identificação da EG'!$E$7)</f>
        <v/>
      </c>
      <c r="G272" s="24" t="str">
        <f t="shared" si="9"/>
        <v/>
      </c>
      <c r="H272" s="24" t="str">
        <f>IF(I272="","",'Identificação da EG'!$D$7)</f>
        <v/>
      </c>
      <c r="I272" s="138" t="str">
        <f>IF(OR(J272="",'Campanhas C&amp;S'!$AQ$6="",'Campanhas C&amp;S'!$AQ$6="(Preencha o nome da campanha)"),"",'Campanhas C&amp;S'!$AQ$6)</f>
        <v/>
      </c>
      <c r="J272" s="138" t="str">
        <v/>
      </c>
      <c r="K272" s="138" t="str">
        <v/>
      </c>
      <c r="L272" s="138" t="str">
        <v/>
      </c>
      <c r="M272" s="138" t="str">
        <v/>
      </c>
      <c r="N272" s="138" t="str">
        <v/>
      </c>
      <c r="O272" s="138" t="str">
        <v/>
      </c>
      <c r="P272" s="138" t="str">
        <f>IF(J272="","","População abrangida")</f>
        <v/>
      </c>
      <c r="Q272" s="138" t="str">
        <f t="shared" si="8"/>
        <v/>
      </c>
      <c r="R272" s="138" t="str" cm="1">
        <f t="array" ref="R272">IF(ISBLANK(INDEX('Campanhas C&amp;S'!$AV$20:$AW$48,INT((ROWS($A$1:A31)-1)/2)+1,MOD(ROWS($A$1:A31)-1,2)+1)),"",INDEX('Campanhas C&amp;S'!$AV$20:$AW$48,INT((ROWS($A$1:A31)-1)/2)+1,MOD(ROWS($A$1:A31)-1,2)+1))</f>
        <v/>
      </c>
      <c r="S272" s="138" t="str">
        <f>IF(OR(J272="",'Campanhas C&amp;S'!$AQ$15="",'Campanhas C&amp;S'!$AQ$15="(máximo 300 carateres)"),"",'Campanhas C&amp;S'!$AQ$15)</f>
        <v/>
      </c>
    </row>
    <row r="273" spans="1:19">
      <c r="A273" s="24" t="str">
        <f>IF(I273="","",IF(OR('Identificação da EG'!$B$7=0,'Identificação da EG'!$B$7=""),"",Capa!$C$10))</f>
        <v/>
      </c>
      <c r="B273" s="24" t="str">
        <f>IF(I273="","",IF(OR('Identificação da EG'!$B$7=0,'Identificação da EG'!$B$7=""),"",'Identificação da EG'!$B$7))</f>
        <v/>
      </c>
      <c r="C273" s="24" t="str">
        <f>IF(I273="","",IF(B273="","",VLOOKUP(B273,Auxiliar!$DK$23:$DL$45,2,0)))</f>
        <v/>
      </c>
      <c r="D273" s="24" t="str">
        <f>IF(I273="","",IF(OR('Identificação da EG'!$B$7=0,'Identificação da EG'!$B$7=""),"","Portugal"))</f>
        <v/>
      </c>
      <c r="E273" s="24" t="str">
        <f>IF(I273="","",'Identificação da EG'!$C$7)</f>
        <v/>
      </c>
      <c r="F273" s="24" t="str">
        <f>IF(I273="","",'Identificação da EG'!$E$7)</f>
        <v/>
      </c>
      <c r="G273" s="24" t="str">
        <f t="shared" si="9"/>
        <v/>
      </c>
      <c r="H273" s="24" t="str">
        <f>IF(I273="","",'Identificação da EG'!$D$7)</f>
        <v/>
      </c>
      <c r="I273" s="138" t="str">
        <f>IF(OR(J273="",'Campanhas C&amp;S'!$AQ$6="",'Campanhas C&amp;S'!$AQ$6="(Preencha o nome da campanha)"),"",'Campanhas C&amp;S'!$AQ$6)</f>
        <v/>
      </c>
      <c r="J273" s="138" t="str">
        <v/>
      </c>
      <c r="K273" s="138" t="str">
        <v/>
      </c>
      <c r="L273" s="138" t="str">
        <v/>
      </c>
      <c r="M273" s="138" t="str">
        <v/>
      </c>
      <c r="N273" s="138" t="str">
        <v/>
      </c>
      <c r="O273" s="138" t="str">
        <v/>
      </c>
      <c r="P273" s="138" t="str">
        <f>IF(J273="","","Materiais distribuidos")</f>
        <v/>
      </c>
      <c r="Q273" s="138" t="str">
        <f t="shared" si="8"/>
        <v/>
      </c>
      <c r="R273" s="138" t="str" cm="1">
        <f t="array" ref="R273">IF(ISBLANK(INDEX('Campanhas C&amp;S'!$AV$20:$AW$48,INT((ROWS($A$1:A32)-1)/2)+1,MOD(ROWS($A$1:A32)-1,2)+1)),"",INDEX('Campanhas C&amp;S'!$AV$20:$AW$48,INT((ROWS($A$1:A32)-1)/2)+1,MOD(ROWS($A$1:A32)-1,2)+1))</f>
        <v/>
      </c>
      <c r="S273" s="138" t="str">
        <f>IF(OR(J273="",'Campanhas C&amp;S'!$AQ$15="",'Campanhas C&amp;S'!$AQ$15="(máximo 300 carateres)"),"",'Campanhas C&amp;S'!$AQ$15)</f>
        <v/>
      </c>
    </row>
    <row r="274" spans="1:19">
      <c r="A274" s="24" t="str">
        <f>IF(I274="","",IF(OR('Identificação da EG'!$B$7=0,'Identificação da EG'!$B$7=""),"",Capa!$C$10))</f>
        <v/>
      </c>
      <c r="B274" s="24" t="str">
        <f>IF(I274="","",IF(OR('Identificação da EG'!$B$7=0,'Identificação da EG'!$B$7=""),"",'Identificação da EG'!$B$7))</f>
        <v/>
      </c>
      <c r="C274" s="24" t="str">
        <f>IF(I274="","",IF(B274="","",VLOOKUP(B274,Auxiliar!$DK$23:$DL$45,2,0)))</f>
        <v/>
      </c>
      <c r="D274" s="24" t="str">
        <f>IF(I274="","",IF(OR('Identificação da EG'!$B$7=0,'Identificação da EG'!$B$7=""),"","Portugal"))</f>
        <v/>
      </c>
      <c r="E274" s="24" t="str">
        <f>IF(I274="","",'Identificação da EG'!$C$7)</f>
        <v/>
      </c>
      <c r="F274" s="24" t="str">
        <f>IF(I274="","",'Identificação da EG'!$E$7)</f>
        <v/>
      </c>
      <c r="G274" s="24" t="str">
        <f t="shared" si="9"/>
        <v/>
      </c>
      <c r="H274" s="24" t="str">
        <f>IF(I274="","",'Identificação da EG'!$D$7)</f>
        <v/>
      </c>
      <c r="I274" s="138" t="str">
        <f>IF(OR(J274="",'Campanhas C&amp;S'!$AQ$6="",'Campanhas C&amp;S'!$AQ$6="(Preencha o nome da campanha)"),"",'Campanhas C&amp;S'!$AQ$6)</f>
        <v/>
      </c>
      <c r="J274" s="138" t="str">
        <v/>
      </c>
      <c r="K274" s="138" t="str">
        <v/>
      </c>
      <c r="L274" s="138" t="str">
        <v/>
      </c>
      <c r="M274" s="138" t="str">
        <v/>
      </c>
      <c r="N274" s="138" t="str">
        <v/>
      </c>
      <c r="O274" s="138" t="str">
        <v/>
      </c>
      <c r="P274" s="138" t="str">
        <f>IF(J274="","","População abrangida")</f>
        <v/>
      </c>
      <c r="Q274" s="138" t="str">
        <f t="shared" si="8"/>
        <v/>
      </c>
      <c r="R274" s="138" t="str" cm="1">
        <f t="array" ref="R274">IF(ISBLANK(INDEX('Campanhas C&amp;S'!$AV$20:$AW$48,INT((ROWS($A$1:A33)-1)/2)+1,MOD(ROWS($A$1:A33)-1,2)+1)),"",INDEX('Campanhas C&amp;S'!$AV$20:$AW$48,INT((ROWS($A$1:A33)-1)/2)+1,MOD(ROWS($A$1:A33)-1,2)+1))</f>
        <v/>
      </c>
      <c r="S274" s="138" t="str">
        <f>IF(OR(J274="",'Campanhas C&amp;S'!$AQ$15="",'Campanhas C&amp;S'!$AQ$15="(máximo 300 carateres)"),"",'Campanhas C&amp;S'!$AQ$15)</f>
        <v/>
      </c>
    </row>
    <row r="275" spans="1:19">
      <c r="A275" s="24" t="str">
        <f>IF(I275="","",IF(OR('Identificação da EG'!$B$7=0,'Identificação da EG'!$B$7=""),"",Capa!$C$10))</f>
        <v/>
      </c>
      <c r="B275" s="24" t="str">
        <f>IF(I275="","",IF(OR('Identificação da EG'!$B$7=0,'Identificação da EG'!$B$7=""),"",'Identificação da EG'!$B$7))</f>
        <v/>
      </c>
      <c r="C275" s="24" t="str">
        <f>IF(I275="","",IF(B275="","",VLOOKUP(B275,Auxiliar!$DK$23:$DL$45,2,0)))</f>
        <v/>
      </c>
      <c r="D275" s="24" t="str">
        <f>IF(I275="","",IF(OR('Identificação da EG'!$B$7=0,'Identificação da EG'!$B$7=""),"","Portugal"))</f>
        <v/>
      </c>
      <c r="E275" s="24" t="str">
        <f>IF(I275="","",'Identificação da EG'!$C$7)</f>
        <v/>
      </c>
      <c r="F275" s="24" t="str">
        <f>IF(I275="","",'Identificação da EG'!$E$7)</f>
        <v/>
      </c>
      <c r="G275" s="24" t="str">
        <f t="shared" si="9"/>
        <v/>
      </c>
      <c r="H275" s="24" t="str">
        <f>IF(I275="","",'Identificação da EG'!$D$7)</f>
        <v/>
      </c>
      <c r="I275" s="138" t="str">
        <f>IF(OR(J275="",'Campanhas C&amp;S'!$AQ$6="",'Campanhas C&amp;S'!$AQ$6="(Preencha o nome da campanha)"),"",'Campanhas C&amp;S'!$AQ$6)</f>
        <v/>
      </c>
      <c r="J275" s="138" t="str">
        <v/>
      </c>
      <c r="K275" s="138" t="str">
        <v/>
      </c>
      <c r="L275" s="138" t="str">
        <v/>
      </c>
      <c r="M275" s="138" t="str">
        <v/>
      </c>
      <c r="N275" s="138" t="str">
        <v/>
      </c>
      <c r="O275" s="138" t="str">
        <v/>
      </c>
      <c r="P275" s="138" t="str">
        <f>IF(J275="","","Materiais distribuidos")</f>
        <v/>
      </c>
      <c r="Q275" s="138" t="str">
        <f t="shared" si="8"/>
        <v/>
      </c>
      <c r="R275" s="138" t="str" cm="1">
        <f t="array" ref="R275">IF(ISBLANK(INDEX('Campanhas C&amp;S'!$AV$20:$AW$48,INT((ROWS($A$1:A34)-1)/2)+1,MOD(ROWS($A$1:A34)-1,2)+1)),"",INDEX('Campanhas C&amp;S'!$AV$20:$AW$48,INT((ROWS($A$1:A34)-1)/2)+1,MOD(ROWS($A$1:A34)-1,2)+1))</f>
        <v/>
      </c>
      <c r="S275" s="138" t="str">
        <f>IF(OR(J275="",'Campanhas C&amp;S'!$AQ$15="",'Campanhas C&amp;S'!$AQ$15="(máximo 300 carateres)"),"",'Campanhas C&amp;S'!$AQ$15)</f>
        <v/>
      </c>
    </row>
    <row r="276" spans="1:19">
      <c r="A276" s="24" t="str">
        <f>IF(I276="","",IF(OR('Identificação da EG'!$B$7=0,'Identificação da EG'!$B$7=""),"",Capa!$C$10))</f>
        <v/>
      </c>
      <c r="B276" s="24" t="str">
        <f>IF(I276="","",IF(OR('Identificação da EG'!$B$7=0,'Identificação da EG'!$B$7=""),"",'Identificação da EG'!$B$7))</f>
        <v/>
      </c>
      <c r="C276" s="24" t="str">
        <f>IF(I276="","",IF(B276="","",VLOOKUP(B276,Auxiliar!$DK$23:$DL$45,2,0)))</f>
        <v/>
      </c>
      <c r="D276" s="24" t="str">
        <f>IF(I276="","",IF(OR('Identificação da EG'!$B$7=0,'Identificação da EG'!$B$7=""),"","Portugal"))</f>
        <v/>
      </c>
      <c r="E276" s="24" t="str">
        <f>IF(I276="","",'Identificação da EG'!$C$7)</f>
        <v/>
      </c>
      <c r="F276" s="24" t="str">
        <f>IF(I276="","",'Identificação da EG'!$E$7)</f>
        <v/>
      </c>
      <c r="G276" s="24" t="str">
        <f t="shared" si="9"/>
        <v/>
      </c>
      <c r="H276" s="24" t="str">
        <f>IF(I276="","",'Identificação da EG'!$D$7)</f>
        <v/>
      </c>
      <c r="I276" s="138" t="str">
        <f>IF(OR(J276="",'Campanhas C&amp;S'!$AQ$6="",'Campanhas C&amp;S'!$AQ$6="(Preencha o nome da campanha)"),"",'Campanhas C&amp;S'!$AQ$6)</f>
        <v/>
      </c>
      <c r="J276" s="138" t="str">
        <v/>
      </c>
      <c r="K276" s="138" t="str">
        <v/>
      </c>
      <c r="L276" s="138" t="str">
        <v/>
      </c>
      <c r="M276" s="138" t="str">
        <v/>
      </c>
      <c r="N276" s="138" t="str">
        <v/>
      </c>
      <c r="O276" s="138" t="str">
        <v/>
      </c>
      <c r="P276" s="138" t="str">
        <f>IF(J276="","","População abrangida")</f>
        <v/>
      </c>
      <c r="Q276" s="138" t="str">
        <f t="shared" si="8"/>
        <v/>
      </c>
      <c r="R276" s="138" t="str" cm="1">
        <f t="array" ref="R276">IF(ISBLANK(INDEX('Campanhas C&amp;S'!$AV$20:$AW$48,INT((ROWS($A$1:A35)-1)/2)+1,MOD(ROWS($A$1:A35)-1,2)+1)),"",INDEX('Campanhas C&amp;S'!$AV$20:$AW$48,INT((ROWS($A$1:A35)-1)/2)+1,MOD(ROWS($A$1:A35)-1,2)+1))</f>
        <v/>
      </c>
      <c r="S276" s="138" t="str">
        <f>IF(OR(J276="",'Campanhas C&amp;S'!$AQ$15="",'Campanhas C&amp;S'!$AQ$15="(máximo 300 carateres)"),"",'Campanhas C&amp;S'!$AQ$15)</f>
        <v/>
      </c>
    </row>
    <row r="277" spans="1:19">
      <c r="A277" s="24" t="str">
        <f>IF(I277="","",IF(OR('Identificação da EG'!$B$7=0,'Identificação da EG'!$B$7=""),"",Capa!$C$10))</f>
        <v/>
      </c>
      <c r="B277" s="24" t="str">
        <f>IF(I277="","",IF(OR('Identificação da EG'!$B$7=0,'Identificação da EG'!$B$7=""),"",'Identificação da EG'!$B$7))</f>
        <v/>
      </c>
      <c r="C277" s="24" t="str">
        <f>IF(I277="","",IF(B277="","",VLOOKUP(B277,Auxiliar!$DK$23:$DL$45,2,0)))</f>
        <v/>
      </c>
      <c r="D277" s="24" t="str">
        <f>IF(I277="","",IF(OR('Identificação da EG'!$B$7=0,'Identificação da EG'!$B$7=""),"","Portugal"))</f>
        <v/>
      </c>
      <c r="E277" s="24" t="str">
        <f>IF(I277="","",'Identificação da EG'!$C$7)</f>
        <v/>
      </c>
      <c r="F277" s="24" t="str">
        <f>IF(I277="","",'Identificação da EG'!$E$7)</f>
        <v/>
      </c>
      <c r="G277" s="24" t="str">
        <f t="shared" si="9"/>
        <v/>
      </c>
      <c r="H277" s="24" t="str">
        <f>IF(I277="","",'Identificação da EG'!$D$7)</f>
        <v/>
      </c>
      <c r="I277" s="138" t="str">
        <f>IF(OR(J277="",'Campanhas C&amp;S'!$AQ$6="",'Campanhas C&amp;S'!$AQ$6="(Preencha o nome da campanha)"),"",'Campanhas C&amp;S'!$AQ$6)</f>
        <v/>
      </c>
      <c r="J277" s="138" t="str">
        <v/>
      </c>
      <c r="K277" s="138" t="str">
        <v/>
      </c>
      <c r="L277" s="138" t="str">
        <v/>
      </c>
      <c r="M277" s="138" t="str">
        <v/>
      </c>
      <c r="N277" s="138" t="str">
        <v/>
      </c>
      <c r="O277" s="138" t="str">
        <v/>
      </c>
      <c r="P277" s="138" t="str">
        <f>IF(J277="","","Materiais distribuidos")</f>
        <v/>
      </c>
      <c r="Q277" s="138" t="str">
        <f t="shared" si="8"/>
        <v/>
      </c>
      <c r="R277" s="138" t="str" cm="1">
        <f t="array" ref="R277">IF(ISBLANK(INDEX('Campanhas C&amp;S'!$AV$20:$AW$48,INT((ROWS($A$1:A36)-1)/2)+1,MOD(ROWS($A$1:A36)-1,2)+1)),"",INDEX('Campanhas C&amp;S'!$AV$20:$AW$48,INT((ROWS($A$1:A36)-1)/2)+1,MOD(ROWS($A$1:A36)-1,2)+1))</f>
        <v/>
      </c>
      <c r="S277" s="138" t="str">
        <f>IF(OR(J277="",'Campanhas C&amp;S'!$AQ$15="",'Campanhas C&amp;S'!$AQ$15="(máximo 300 carateres)"),"",'Campanhas C&amp;S'!$AQ$15)</f>
        <v/>
      </c>
    </row>
    <row r="278" spans="1:19">
      <c r="A278" s="24" t="str">
        <f>IF(I278="","",IF(OR('Identificação da EG'!$B$7=0,'Identificação da EG'!$B$7=""),"",Capa!$C$10))</f>
        <v/>
      </c>
      <c r="B278" s="24" t="str">
        <f>IF(I278="","",IF(OR('Identificação da EG'!$B$7=0,'Identificação da EG'!$B$7=""),"",'Identificação da EG'!$B$7))</f>
        <v/>
      </c>
      <c r="C278" s="24" t="str">
        <f>IF(I278="","",IF(B278="","",VLOOKUP(B278,Auxiliar!$DK$23:$DL$45,2,0)))</f>
        <v/>
      </c>
      <c r="D278" s="24" t="str">
        <f>IF(I278="","",IF(OR('Identificação da EG'!$B$7=0,'Identificação da EG'!$B$7=""),"","Portugal"))</f>
        <v/>
      </c>
      <c r="E278" s="24" t="str">
        <f>IF(I278="","",'Identificação da EG'!$C$7)</f>
        <v/>
      </c>
      <c r="F278" s="24" t="str">
        <f>IF(I278="","",'Identificação da EG'!$E$7)</f>
        <v/>
      </c>
      <c r="G278" s="24" t="str">
        <f t="shared" si="9"/>
        <v/>
      </c>
      <c r="H278" s="24" t="str">
        <f>IF(I278="","",'Identificação da EG'!$D$7)</f>
        <v/>
      </c>
      <c r="I278" s="138" t="str">
        <f>IF(OR(J278="",'Campanhas C&amp;S'!$AQ$6="",'Campanhas C&amp;S'!$AQ$6="(Preencha o nome da campanha)"),"",'Campanhas C&amp;S'!$AQ$6)</f>
        <v/>
      </c>
      <c r="J278" s="138" t="str">
        <v/>
      </c>
      <c r="K278" s="138" t="str">
        <v/>
      </c>
      <c r="L278" s="138" t="str">
        <v/>
      </c>
      <c r="M278" s="138" t="str">
        <v/>
      </c>
      <c r="N278" s="138" t="str">
        <v/>
      </c>
      <c r="O278" s="138" t="str">
        <v/>
      </c>
      <c r="P278" s="138" t="str">
        <f>IF(J278="","","População abrangida")</f>
        <v/>
      </c>
      <c r="Q278" s="138" t="str">
        <f t="shared" si="8"/>
        <v/>
      </c>
      <c r="R278" s="138" t="str" cm="1">
        <f t="array" ref="R278">IF(ISBLANK(INDEX('Campanhas C&amp;S'!$AV$20:$AW$48,INT((ROWS($A$1:A37)-1)/2)+1,MOD(ROWS($A$1:A37)-1,2)+1)),"",INDEX('Campanhas C&amp;S'!$AV$20:$AW$48,INT((ROWS($A$1:A37)-1)/2)+1,MOD(ROWS($A$1:A37)-1,2)+1))</f>
        <v/>
      </c>
      <c r="S278" s="138" t="str">
        <f>IF(OR(J278="",'Campanhas C&amp;S'!$AQ$15="",'Campanhas C&amp;S'!$AQ$15="(máximo 300 carateres)"),"",'Campanhas C&amp;S'!$AQ$15)</f>
        <v/>
      </c>
    </row>
    <row r="279" spans="1:19">
      <c r="A279" s="24" t="str">
        <f>IF(I279="","",IF(OR('Identificação da EG'!$B$7=0,'Identificação da EG'!$B$7=""),"",Capa!$C$10))</f>
        <v/>
      </c>
      <c r="B279" s="24" t="str">
        <f>IF(I279="","",IF(OR('Identificação da EG'!$B$7=0,'Identificação da EG'!$B$7=""),"",'Identificação da EG'!$B$7))</f>
        <v/>
      </c>
      <c r="C279" s="24" t="str">
        <f>IF(I279="","",IF(B279="","",VLOOKUP(B279,Auxiliar!$DK$23:$DL$45,2,0)))</f>
        <v/>
      </c>
      <c r="D279" s="24" t="str">
        <f>IF(I279="","",IF(OR('Identificação da EG'!$B$7=0,'Identificação da EG'!$B$7=""),"","Portugal"))</f>
        <v/>
      </c>
      <c r="E279" s="24" t="str">
        <f>IF(I279="","",'Identificação da EG'!$C$7)</f>
        <v/>
      </c>
      <c r="F279" s="24" t="str">
        <f>IF(I279="","",'Identificação da EG'!$E$7)</f>
        <v/>
      </c>
      <c r="G279" s="24" t="str">
        <f t="shared" si="9"/>
        <v/>
      </c>
      <c r="H279" s="24" t="str">
        <f>IF(I279="","",'Identificação da EG'!$D$7)</f>
        <v/>
      </c>
      <c r="I279" s="138" t="str">
        <f>IF(OR(J279="",'Campanhas C&amp;S'!$AQ$6="",'Campanhas C&amp;S'!$AQ$6="(Preencha o nome da campanha)"),"",'Campanhas C&amp;S'!$AQ$6)</f>
        <v/>
      </c>
      <c r="J279" s="138" t="str">
        <v/>
      </c>
      <c r="K279" s="138" t="str">
        <v/>
      </c>
      <c r="L279" s="138" t="str">
        <v/>
      </c>
      <c r="M279" s="138" t="str">
        <v/>
      </c>
      <c r="N279" s="138" t="str">
        <v/>
      </c>
      <c r="O279" s="138" t="str">
        <v/>
      </c>
      <c r="P279" s="138" t="str">
        <f>IF(J279="","","Materiais distribuidos")</f>
        <v/>
      </c>
      <c r="Q279" s="138" t="str">
        <f t="shared" si="8"/>
        <v/>
      </c>
      <c r="R279" s="138" t="str" cm="1">
        <f t="array" ref="R279">IF(ISBLANK(INDEX('Campanhas C&amp;S'!$AV$20:$AW$48,INT((ROWS($A$1:A38)-1)/2)+1,MOD(ROWS($A$1:A38)-1,2)+1)),"",INDEX('Campanhas C&amp;S'!$AV$20:$AW$48,INT((ROWS($A$1:A38)-1)/2)+1,MOD(ROWS($A$1:A38)-1,2)+1))</f>
        <v/>
      </c>
      <c r="S279" s="138" t="str">
        <f>IF(OR(J279="",'Campanhas C&amp;S'!$AQ$15="",'Campanhas C&amp;S'!$AQ$15="(máximo 300 carateres)"),"",'Campanhas C&amp;S'!$AQ$15)</f>
        <v/>
      </c>
    </row>
    <row r="280" spans="1:19">
      <c r="A280" s="24" t="str">
        <f>IF(I280="","",IF(OR('Identificação da EG'!$B$7=0,'Identificação da EG'!$B$7=""),"",Capa!$C$10))</f>
        <v/>
      </c>
      <c r="B280" s="24" t="str">
        <f>IF(I280="","",IF(OR('Identificação da EG'!$B$7=0,'Identificação da EG'!$B$7=""),"",'Identificação da EG'!$B$7))</f>
        <v/>
      </c>
      <c r="C280" s="24" t="str">
        <f>IF(I280="","",IF(B280="","",VLOOKUP(B280,Auxiliar!$DK$23:$DL$45,2,0)))</f>
        <v/>
      </c>
      <c r="D280" s="24" t="str">
        <f>IF(I280="","",IF(OR('Identificação da EG'!$B$7=0,'Identificação da EG'!$B$7=""),"","Portugal"))</f>
        <v/>
      </c>
      <c r="E280" s="24" t="str">
        <f>IF(I280="","",'Identificação da EG'!$C$7)</f>
        <v/>
      </c>
      <c r="F280" s="24" t="str">
        <f>IF(I280="","",'Identificação da EG'!$E$7)</f>
        <v/>
      </c>
      <c r="G280" s="24" t="str">
        <f t="shared" si="9"/>
        <v/>
      </c>
      <c r="H280" s="24" t="str">
        <f>IF(I280="","",'Identificação da EG'!$D$7)</f>
        <v/>
      </c>
      <c r="I280" s="138" t="str">
        <f>IF(OR(J280="",'Campanhas C&amp;S'!$AQ$6="",'Campanhas C&amp;S'!$AQ$6="(Preencha o nome da campanha)"),"",'Campanhas C&amp;S'!$AQ$6)</f>
        <v/>
      </c>
      <c r="J280" s="138" t="str">
        <v/>
      </c>
      <c r="K280" s="138" t="str">
        <v/>
      </c>
      <c r="L280" s="138" t="str">
        <v/>
      </c>
      <c r="M280" s="138" t="str">
        <v/>
      </c>
      <c r="N280" s="138" t="str">
        <v/>
      </c>
      <c r="O280" s="138" t="str">
        <v/>
      </c>
      <c r="P280" s="138" t="str">
        <f>IF(J280="","","População abrangida")</f>
        <v/>
      </c>
      <c r="Q280" s="138" t="str">
        <f t="shared" si="8"/>
        <v/>
      </c>
      <c r="R280" s="138" t="str" cm="1">
        <f t="array" ref="R280">IF(ISBLANK(INDEX('Campanhas C&amp;S'!$AV$20:$AW$48,INT((ROWS($A$1:A39)-1)/2)+1,MOD(ROWS($A$1:A39)-1,2)+1)),"",INDEX('Campanhas C&amp;S'!$AV$20:$AW$48,INT((ROWS($A$1:A39)-1)/2)+1,MOD(ROWS($A$1:A39)-1,2)+1))</f>
        <v/>
      </c>
      <c r="S280" s="138" t="str">
        <f>IF(OR(J280="",'Campanhas C&amp;S'!$AQ$15="",'Campanhas C&amp;S'!$AQ$15="(máximo 300 carateres)"),"",'Campanhas C&amp;S'!$AQ$15)</f>
        <v/>
      </c>
    </row>
    <row r="281" spans="1:19">
      <c r="A281" s="24" t="str">
        <f>IF(I281="","",IF(OR('Identificação da EG'!$B$7=0,'Identificação da EG'!$B$7=""),"",Capa!$C$10))</f>
        <v/>
      </c>
      <c r="B281" s="24" t="str">
        <f>IF(I281="","",IF(OR('Identificação da EG'!$B$7=0,'Identificação da EG'!$B$7=""),"",'Identificação da EG'!$B$7))</f>
        <v/>
      </c>
      <c r="C281" s="24" t="str">
        <f>IF(I281="","",IF(B281="","",VLOOKUP(B281,Auxiliar!$DK$23:$DL$45,2,0)))</f>
        <v/>
      </c>
      <c r="D281" s="24" t="str">
        <f>IF(I281="","",IF(OR('Identificação da EG'!$B$7=0,'Identificação da EG'!$B$7=""),"","Portugal"))</f>
        <v/>
      </c>
      <c r="E281" s="24" t="str">
        <f>IF(I281="","",'Identificação da EG'!$C$7)</f>
        <v/>
      </c>
      <c r="F281" s="24" t="str">
        <f>IF(I281="","",'Identificação da EG'!$E$7)</f>
        <v/>
      </c>
      <c r="G281" s="24" t="str">
        <f t="shared" si="9"/>
        <v/>
      </c>
      <c r="H281" s="24" t="str">
        <f>IF(I281="","",'Identificação da EG'!$D$7)</f>
        <v/>
      </c>
      <c r="I281" s="138" t="str">
        <f>IF(OR(J281="",'Campanhas C&amp;S'!$AQ$6="",'Campanhas C&amp;S'!$AQ$6="(Preencha o nome da campanha)"),"",'Campanhas C&amp;S'!$AQ$6)</f>
        <v/>
      </c>
      <c r="J281" s="138" t="str">
        <v/>
      </c>
      <c r="K281" s="138" t="str">
        <v/>
      </c>
      <c r="L281" s="138" t="str">
        <v/>
      </c>
      <c r="M281" s="138" t="str">
        <v/>
      </c>
      <c r="N281" s="138" t="str">
        <v/>
      </c>
      <c r="O281" s="138" t="str">
        <v/>
      </c>
      <c r="P281" s="138" t="str">
        <f>IF(J281="","","Materiais distribuidos")</f>
        <v/>
      </c>
      <c r="Q281" s="138" t="str">
        <f t="shared" si="8"/>
        <v/>
      </c>
      <c r="R281" s="138" t="str" cm="1">
        <f t="array" ref="R281">IF(ISBLANK(INDEX('Campanhas C&amp;S'!$AV$20:$AW$48,INT((ROWS($A$1:A40)-1)/2)+1,MOD(ROWS($A$1:A40)-1,2)+1)),"",INDEX('Campanhas C&amp;S'!$AV$20:$AW$48,INT((ROWS($A$1:A40)-1)/2)+1,MOD(ROWS($A$1:A40)-1,2)+1))</f>
        <v/>
      </c>
      <c r="S281" s="138" t="str">
        <f>IF(OR(J281="",'Campanhas C&amp;S'!$AQ$15="",'Campanhas C&amp;S'!$AQ$15="(máximo 300 carateres)"),"",'Campanhas C&amp;S'!$AQ$15)</f>
        <v/>
      </c>
    </row>
    <row r="282" spans="1:19">
      <c r="A282" s="24" t="str">
        <f>IF(I282="","",IF(OR('Identificação da EG'!$B$7=0,'Identificação da EG'!$B$7=""),"",Capa!$C$10))</f>
        <v/>
      </c>
      <c r="B282" s="24" t="str">
        <f>IF(I282="","",IF(OR('Identificação da EG'!$B$7=0,'Identificação da EG'!$B$7=""),"",'Identificação da EG'!$B$7))</f>
        <v/>
      </c>
      <c r="C282" s="24" t="str">
        <f>IF(I282="","",IF(B282="","",VLOOKUP(B282,Auxiliar!$DK$23:$DL$45,2,0)))</f>
        <v/>
      </c>
      <c r="D282" s="24" t="str">
        <f>IF(I282="","",IF(OR('Identificação da EG'!$B$7=0,'Identificação da EG'!$B$7=""),"","Portugal"))</f>
        <v/>
      </c>
      <c r="E282" s="24" t="str">
        <f>IF(I282="","",'Identificação da EG'!$C$7)</f>
        <v/>
      </c>
      <c r="F282" s="24" t="str">
        <f>IF(I282="","",'Identificação da EG'!$E$7)</f>
        <v/>
      </c>
      <c r="G282" s="24" t="str">
        <f t="shared" si="9"/>
        <v/>
      </c>
      <c r="H282" s="24" t="str">
        <f>IF(I282="","",'Identificação da EG'!$D$7)</f>
        <v/>
      </c>
      <c r="I282" s="138" t="str">
        <f>IF(OR(J282="",'Campanhas C&amp;S'!$AQ$6="",'Campanhas C&amp;S'!$AQ$6="(Preencha o nome da campanha)"),"",'Campanhas C&amp;S'!$AQ$6)</f>
        <v/>
      </c>
      <c r="J282" s="138" t="str">
        <v/>
      </c>
      <c r="K282" s="138" t="str">
        <v/>
      </c>
      <c r="L282" s="138" t="str">
        <v/>
      </c>
      <c r="M282" s="138" t="str">
        <v/>
      </c>
      <c r="N282" s="138" t="str">
        <v/>
      </c>
      <c r="O282" s="138" t="str">
        <v/>
      </c>
      <c r="P282" s="138" t="str">
        <f>IF(J282="","","População abrangida")</f>
        <v/>
      </c>
      <c r="Q282" s="138" t="str">
        <f t="shared" si="8"/>
        <v/>
      </c>
      <c r="R282" s="138" t="str" cm="1">
        <f t="array" ref="R282">IF(ISBLANK(INDEX('Campanhas C&amp;S'!$AV$20:$AW$48,INT((ROWS($A$1:A41)-1)/2)+1,MOD(ROWS($A$1:A41)-1,2)+1)),"",INDEX('Campanhas C&amp;S'!$AV$20:$AW$48,INT((ROWS($A$1:A41)-1)/2)+1,MOD(ROWS($A$1:A41)-1,2)+1))</f>
        <v/>
      </c>
      <c r="S282" s="138" t="str">
        <f>IF(OR(J282="",'Campanhas C&amp;S'!$AQ$15="",'Campanhas C&amp;S'!$AQ$15="(máximo 300 carateres)"),"",'Campanhas C&amp;S'!$AQ$15)</f>
        <v/>
      </c>
    </row>
    <row r="283" spans="1:19">
      <c r="A283" s="24" t="str">
        <f>IF(I283="","",IF(OR('Identificação da EG'!$B$7=0,'Identificação da EG'!$B$7=""),"",Capa!$C$10))</f>
        <v/>
      </c>
      <c r="B283" s="24" t="str">
        <f>IF(I283="","",IF(OR('Identificação da EG'!$B$7=0,'Identificação da EG'!$B$7=""),"",'Identificação da EG'!$B$7))</f>
        <v/>
      </c>
      <c r="C283" s="24" t="str">
        <f>IF(I283="","",IF(B283="","",VLOOKUP(B283,Auxiliar!$DK$23:$DL$45,2,0)))</f>
        <v/>
      </c>
      <c r="D283" s="24" t="str">
        <f>IF(I283="","",IF(OR('Identificação da EG'!$B$7=0,'Identificação da EG'!$B$7=""),"","Portugal"))</f>
        <v/>
      </c>
      <c r="E283" s="24" t="str">
        <f>IF(I283="","",'Identificação da EG'!$C$7)</f>
        <v/>
      </c>
      <c r="F283" s="24" t="str">
        <f>IF(I283="","",'Identificação da EG'!$E$7)</f>
        <v/>
      </c>
      <c r="G283" s="24" t="str">
        <f t="shared" si="9"/>
        <v/>
      </c>
      <c r="H283" s="24" t="str">
        <f>IF(I283="","",'Identificação da EG'!$D$7)</f>
        <v/>
      </c>
      <c r="I283" s="138" t="str">
        <f>IF(OR(J283="",'Campanhas C&amp;S'!$AQ$6="",'Campanhas C&amp;S'!$AQ$6="(Preencha o nome da campanha)"),"",'Campanhas C&amp;S'!$AQ$6)</f>
        <v/>
      </c>
      <c r="J283" s="138" t="str">
        <v/>
      </c>
      <c r="K283" s="138" t="str">
        <v/>
      </c>
      <c r="L283" s="138" t="str">
        <v/>
      </c>
      <c r="M283" s="138" t="str">
        <v/>
      </c>
      <c r="N283" s="138" t="str">
        <v/>
      </c>
      <c r="O283" s="138" t="str">
        <v/>
      </c>
      <c r="P283" s="138" t="str">
        <f>IF(J283="","","Materiais distribuidos")</f>
        <v/>
      </c>
      <c r="Q283" s="138" t="str">
        <f t="shared" si="8"/>
        <v/>
      </c>
      <c r="R283" s="138" t="str" cm="1">
        <f t="array" ref="R283">IF(ISBLANK(INDEX('Campanhas C&amp;S'!$AV$20:$AW$48,INT((ROWS($A$1:A42)-1)/2)+1,MOD(ROWS($A$1:A42)-1,2)+1)),"",INDEX('Campanhas C&amp;S'!$AV$20:$AW$48,INT((ROWS($A$1:A42)-1)/2)+1,MOD(ROWS($A$1:A42)-1,2)+1))</f>
        <v/>
      </c>
      <c r="S283" s="138" t="str">
        <f>IF(OR(J283="",'Campanhas C&amp;S'!$AQ$15="",'Campanhas C&amp;S'!$AQ$15="(máximo 300 carateres)"),"",'Campanhas C&amp;S'!$AQ$15)</f>
        <v/>
      </c>
    </row>
    <row r="284" spans="1:19">
      <c r="A284" s="24" t="str">
        <f>IF(I284="","",IF(OR('Identificação da EG'!$B$7=0,'Identificação da EG'!$B$7=""),"",Capa!$C$10))</f>
        <v/>
      </c>
      <c r="B284" s="24" t="str">
        <f>IF(I284="","",IF(OR('Identificação da EG'!$B$7=0,'Identificação da EG'!$B$7=""),"",'Identificação da EG'!$B$7))</f>
        <v/>
      </c>
      <c r="C284" s="24" t="str">
        <f>IF(I284="","",IF(B284="","",VLOOKUP(B284,Auxiliar!$DK$23:$DL$45,2,0)))</f>
        <v/>
      </c>
      <c r="D284" s="24" t="str">
        <f>IF(I284="","",IF(OR('Identificação da EG'!$B$7=0,'Identificação da EG'!$B$7=""),"","Portugal"))</f>
        <v/>
      </c>
      <c r="E284" s="24" t="str">
        <f>IF(I284="","",'Identificação da EG'!$C$7)</f>
        <v/>
      </c>
      <c r="F284" s="24" t="str">
        <f>IF(I284="","",'Identificação da EG'!$E$7)</f>
        <v/>
      </c>
      <c r="G284" s="24" t="str">
        <f t="shared" si="9"/>
        <v/>
      </c>
      <c r="H284" s="24" t="str">
        <f>IF(I284="","",'Identificação da EG'!$D$7)</f>
        <v/>
      </c>
      <c r="I284" s="138" t="str">
        <f>IF(OR(J284="",'Campanhas C&amp;S'!$AQ$6="",'Campanhas C&amp;S'!$AQ$6="(Preencha o nome da campanha)"),"",'Campanhas C&amp;S'!$AQ$6)</f>
        <v/>
      </c>
      <c r="J284" s="138" t="str">
        <v/>
      </c>
      <c r="K284" s="138" t="str">
        <v/>
      </c>
      <c r="L284" s="138" t="str">
        <v/>
      </c>
      <c r="M284" s="138" t="str">
        <v/>
      </c>
      <c r="N284" s="138" t="str">
        <v/>
      </c>
      <c r="O284" s="138" t="str">
        <v/>
      </c>
      <c r="P284" s="138" t="str">
        <f>IF(J284="","","População abrangida")</f>
        <v/>
      </c>
      <c r="Q284" s="138" t="str">
        <f t="shared" si="8"/>
        <v/>
      </c>
      <c r="R284" s="138" t="str" cm="1">
        <f t="array" ref="R284">IF(ISBLANK(INDEX('Campanhas C&amp;S'!$AV$20:$AW$48,INT((ROWS($A$1:A43)-1)/2)+1,MOD(ROWS($A$1:A43)-1,2)+1)),"",INDEX('Campanhas C&amp;S'!$AV$20:$AW$48,INT((ROWS($A$1:A43)-1)/2)+1,MOD(ROWS($A$1:A43)-1,2)+1))</f>
        <v/>
      </c>
      <c r="S284" s="138" t="str">
        <f>IF(OR(J284="",'Campanhas C&amp;S'!$AQ$15="",'Campanhas C&amp;S'!$AQ$15="(máximo 300 carateres)"),"",'Campanhas C&amp;S'!$AQ$15)</f>
        <v/>
      </c>
    </row>
    <row r="285" spans="1:19">
      <c r="A285" s="24" t="str">
        <f>IF(I285="","",IF(OR('Identificação da EG'!$B$7=0,'Identificação da EG'!$B$7=""),"",Capa!$C$10))</f>
        <v/>
      </c>
      <c r="B285" s="24" t="str">
        <f>IF(I285="","",IF(OR('Identificação da EG'!$B$7=0,'Identificação da EG'!$B$7=""),"",'Identificação da EG'!$B$7))</f>
        <v/>
      </c>
      <c r="C285" s="24" t="str">
        <f>IF(I285="","",IF(B285="","",VLOOKUP(B285,Auxiliar!$DK$23:$DL$45,2,0)))</f>
        <v/>
      </c>
      <c r="D285" s="24" t="str">
        <f>IF(I285="","",IF(OR('Identificação da EG'!$B$7=0,'Identificação da EG'!$B$7=""),"","Portugal"))</f>
        <v/>
      </c>
      <c r="E285" s="24" t="str">
        <f>IF(I285="","",'Identificação da EG'!$C$7)</f>
        <v/>
      </c>
      <c r="F285" s="24" t="str">
        <f>IF(I285="","",'Identificação da EG'!$E$7)</f>
        <v/>
      </c>
      <c r="G285" s="24" t="str">
        <f t="shared" si="9"/>
        <v/>
      </c>
      <c r="H285" s="24" t="str">
        <f>IF(I285="","",'Identificação da EG'!$D$7)</f>
        <v/>
      </c>
      <c r="I285" s="138" t="str">
        <f>IF(OR(J285="",'Campanhas C&amp;S'!$AQ$6="",'Campanhas C&amp;S'!$AQ$6="(Preencha o nome da campanha)"),"",'Campanhas C&amp;S'!$AQ$6)</f>
        <v/>
      </c>
      <c r="J285" s="138" t="str">
        <v/>
      </c>
      <c r="K285" s="138" t="str">
        <v/>
      </c>
      <c r="L285" s="138" t="str">
        <v/>
      </c>
      <c r="M285" s="138" t="str">
        <v/>
      </c>
      <c r="N285" s="138" t="str">
        <v/>
      </c>
      <c r="O285" s="138" t="str">
        <v/>
      </c>
      <c r="P285" s="138" t="str">
        <f>IF(J285="","","Materiais distribuidos")</f>
        <v/>
      </c>
      <c r="Q285" s="138" t="str">
        <f t="shared" si="8"/>
        <v/>
      </c>
      <c r="R285" s="138" t="str" cm="1">
        <f t="array" ref="R285">IF(ISBLANK(INDEX('Campanhas C&amp;S'!$AV$20:$AW$48,INT((ROWS($A$1:A44)-1)/2)+1,MOD(ROWS($A$1:A44)-1,2)+1)),"",INDEX('Campanhas C&amp;S'!$AV$20:$AW$48,INT((ROWS($A$1:A44)-1)/2)+1,MOD(ROWS($A$1:A44)-1,2)+1))</f>
        <v/>
      </c>
      <c r="S285" s="138" t="str">
        <f>IF(OR(J285="",'Campanhas C&amp;S'!$AQ$15="",'Campanhas C&amp;S'!$AQ$15="(máximo 300 carateres)"),"",'Campanhas C&amp;S'!$AQ$15)</f>
        <v/>
      </c>
    </row>
    <row r="286" spans="1:19">
      <c r="A286" s="24" t="str">
        <f>IF(I286="","",IF(OR('Identificação da EG'!$B$7=0,'Identificação da EG'!$B$7=""),"",Capa!$C$10))</f>
        <v/>
      </c>
      <c r="B286" s="24" t="str">
        <f>IF(I286="","",IF(OR('Identificação da EG'!$B$7=0,'Identificação da EG'!$B$7=""),"",'Identificação da EG'!$B$7))</f>
        <v/>
      </c>
      <c r="C286" s="24" t="str">
        <f>IF(I286="","",IF(B286="","",VLOOKUP(B286,Auxiliar!$DK$23:$DL$45,2,0)))</f>
        <v/>
      </c>
      <c r="D286" s="24" t="str">
        <f>IF(I286="","",IF(OR('Identificação da EG'!$B$7=0,'Identificação da EG'!$B$7=""),"","Portugal"))</f>
        <v/>
      </c>
      <c r="E286" s="24" t="str">
        <f>IF(I286="","",'Identificação da EG'!$C$7)</f>
        <v/>
      </c>
      <c r="F286" s="24" t="str">
        <f>IF(I286="","",'Identificação da EG'!$E$7)</f>
        <v/>
      </c>
      <c r="G286" s="24" t="str">
        <f t="shared" si="9"/>
        <v/>
      </c>
      <c r="H286" s="24" t="str">
        <f>IF(I286="","",'Identificação da EG'!$D$7)</f>
        <v/>
      </c>
      <c r="I286" s="138" t="str">
        <f>IF(OR(J286="",'Campanhas C&amp;S'!$AQ$6="",'Campanhas C&amp;S'!$AQ$6="(Preencha o nome da campanha)"),"",'Campanhas C&amp;S'!$AQ$6)</f>
        <v/>
      </c>
      <c r="J286" s="138" t="str">
        <v/>
      </c>
      <c r="K286" s="138" t="str">
        <v/>
      </c>
      <c r="L286" s="138" t="str">
        <v/>
      </c>
      <c r="M286" s="138" t="str">
        <v/>
      </c>
      <c r="N286" s="138" t="str">
        <v/>
      </c>
      <c r="O286" s="138" t="str">
        <v/>
      </c>
      <c r="P286" s="138" t="str">
        <f>IF(J286="","","População abrangida")</f>
        <v/>
      </c>
      <c r="Q286" s="138" t="str">
        <f t="shared" si="8"/>
        <v/>
      </c>
      <c r="R286" s="138" t="str" cm="1">
        <f t="array" ref="R286">IF(ISBLANK(INDEX('Campanhas C&amp;S'!$AV$20:$AW$48,INT((ROWS($A$1:A45)-1)/2)+1,MOD(ROWS($A$1:A45)-1,2)+1)),"",INDEX('Campanhas C&amp;S'!$AV$20:$AW$48,INT((ROWS($A$1:A45)-1)/2)+1,MOD(ROWS($A$1:A45)-1,2)+1))</f>
        <v/>
      </c>
      <c r="S286" s="138" t="str">
        <f>IF(OR(J286="",'Campanhas C&amp;S'!$AQ$15="",'Campanhas C&amp;S'!$AQ$15="(máximo 300 carateres)"),"",'Campanhas C&amp;S'!$AQ$15)</f>
        <v/>
      </c>
    </row>
    <row r="287" spans="1:19">
      <c r="A287" s="24" t="str">
        <f>IF(I287="","",IF(OR('Identificação da EG'!$B$7=0,'Identificação da EG'!$B$7=""),"",Capa!$C$10))</f>
        <v/>
      </c>
      <c r="B287" s="24" t="str">
        <f>IF(I287="","",IF(OR('Identificação da EG'!$B$7=0,'Identificação da EG'!$B$7=""),"",'Identificação da EG'!$B$7))</f>
        <v/>
      </c>
      <c r="C287" s="24" t="str">
        <f>IF(I287="","",IF(B287="","",VLOOKUP(B287,Auxiliar!$DK$23:$DL$45,2,0)))</f>
        <v/>
      </c>
      <c r="D287" s="24" t="str">
        <f>IF(I287="","",IF(OR('Identificação da EG'!$B$7=0,'Identificação da EG'!$B$7=""),"","Portugal"))</f>
        <v/>
      </c>
      <c r="E287" s="24" t="str">
        <f>IF(I287="","",'Identificação da EG'!$C$7)</f>
        <v/>
      </c>
      <c r="F287" s="24" t="str">
        <f>IF(I287="","",'Identificação da EG'!$E$7)</f>
        <v/>
      </c>
      <c r="G287" s="24" t="str">
        <f t="shared" si="9"/>
        <v/>
      </c>
      <c r="H287" s="24" t="str">
        <f>IF(I287="","",'Identificação da EG'!$D$7)</f>
        <v/>
      </c>
      <c r="I287" s="138" t="str">
        <f>IF(OR(J287="",'Campanhas C&amp;S'!$AQ$6="",'Campanhas C&amp;S'!$AQ$6="(Preencha o nome da campanha)"),"",'Campanhas C&amp;S'!$AQ$6)</f>
        <v/>
      </c>
      <c r="J287" s="138" t="str">
        <v/>
      </c>
      <c r="K287" s="138" t="str">
        <v/>
      </c>
      <c r="L287" s="138" t="str">
        <v/>
      </c>
      <c r="M287" s="138" t="str">
        <v/>
      </c>
      <c r="N287" s="138" t="str">
        <v/>
      </c>
      <c r="O287" s="138" t="str">
        <v/>
      </c>
      <c r="P287" s="138" t="str">
        <f>IF(J287="","","Materiais distribuidos")</f>
        <v/>
      </c>
      <c r="Q287" s="138" t="str">
        <f t="shared" si="8"/>
        <v/>
      </c>
      <c r="R287" s="138" t="str" cm="1">
        <f t="array" ref="R287">IF(ISBLANK(INDEX('Campanhas C&amp;S'!$AV$20:$AW$48,INT((ROWS($A$1:A46)-1)/2)+1,MOD(ROWS($A$1:A46)-1,2)+1)),"",INDEX('Campanhas C&amp;S'!$AV$20:$AW$48,INT((ROWS($A$1:A46)-1)/2)+1,MOD(ROWS($A$1:A46)-1,2)+1))</f>
        <v/>
      </c>
      <c r="S287" s="138" t="str">
        <f>IF(OR(J287="",'Campanhas C&amp;S'!$AQ$15="",'Campanhas C&amp;S'!$AQ$15="(máximo 300 carateres)"),"",'Campanhas C&amp;S'!$AQ$15)</f>
        <v/>
      </c>
    </row>
    <row r="288" spans="1:19">
      <c r="A288" s="24" t="str">
        <f>IF(I288="","",IF(OR('Identificação da EG'!$B$7=0,'Identificação da EG'!$B$7=""),"",Capa!$C$10))</f>
        <v/>
      </c>
      <c r="B288" s="24" t="str">
        <f>IF(I288="","",IF(OR('Identificação da EG'!$B$7=0,'Identificação da EG'!$B$7=""),"",'Identificação da EG'!$B$7))</f>
        <v/>
      </c>
      <c r="C288" s="24" t="str">
        <f>IF(I288="","",IF(B288="","",VLOOKUP(B288,Auxiliar!$DK$23:$DL$45,2,0)))</f>
        <v/>
      </c>
      <c r="D288" s="24" t="str">
        <f>IF(I288="","",IF(OR('Identificação da EG'!$B$7=0,'Identificação da EG'!$B$7=""),"","Portugal"))</f>
        <v/>
      </c>
      <c r="E288" s="24" t="str">
        <f>IF(I288="","",'Identificação da EG'!$C$7)</f>
        <v/>
      </c>
      <c r="F288" s="24" t="str">
        <f>IF(I288="","",'Identificação da EG'!$E$7)</f>
        <v/>
      </c>
      <c r="G288" s="24" t="str">
        <f t="shared" si="9"/>
        <v/>
      </c>
      <c r="H288" s="24" t="str">
        <f>IF(I288="","",'Identificação da EG'!$D$7)</f>
        <v/>
      </c>
      <c r="I288" s="138" t="str">
        <f>IF(OR(J288="",'Campanhas C&amp;S'!$AQ$6="",'Campanhas C&amp;S'!$AQ$6="(Preencha o nome da campanha)"),"",'Campanhas C&amp;S'!$AQ$6)</f>
        <v/>
      </c>
      <c r="J288" s="138" t="str">
        <v/>
      </c>
      <c r="K288" s="138" t="str">
        <v/>
      </c>
      <c r="L288" s="138" t="str">
        <v/>
      </c>
      <c r="M288" s="138" t="str">
        <v/>
      </c>
      <c r="N288" s="138" t="str">
        <v/>
      </c>
      <c r="O288" s="138" t="str">
        <v/>
      </c>
      <c r="P288" s="138" t="str">
        <f>IF(J288="","","População abrangida")</f>
        <v/>
      </c>
      <c r="Q288" s="138" t="str">
        <f t="shared" si="8"/>
        <v/>
      </c>
      <c r="R288" s="138" t="str" cm="1">
        <f t="array" ref="R288">IF(ISBLANK(INDEX('Campanhas C&amp;S'!$AV$20:$AW$48,INT((ROWS($A$1:A47)-1)/2)+1,MOD(ROWS($A$1:A47)-1,2)+1)),"",INDEX('Campanhas C&amp;S'!$AV$20:$AW$48,INT((ROWS($A$1:A47)-1)/2)+1,MOD(ROWS($A$1:A47)-1,2)+1))</f>
        <v/>
      </c>
      <c r="S288" s="138" t="str">
        <f>IF(OR(J288="",'Campanhas C&amp;S'!$AQ$15="",'Campanhas C&amp;S'!$AQ$15="(máximo 300 carateres)"),"",'Campanhas C&amp;S'!$AQ$15)</f>
        <v/>
      </c>
    </row>
    <row r="289" spans="1:19">
      <c r="A289" s="24" t="str">
        <f>IF(I289="","",IF(OR('Identificação da EG'!$B$7=0,'Identificação da EG'!$B$7=""),"",Capa!$C$10))</f>
        <v/>
      </c>
      <c r="B289" s="24" t="str">
        <f>IF(I289="","",IF(OR('Identificação da EG'!$B$7=0,'Identificação da EG'!$B$7=""),"",'Identificação da EG'!$B$7))</f>
        <v/>
      </c>
      <c r="C289" s="24" t="str">
        <f>IF(I289="","",IF(B289="","",VLOOKUP(B289,Auxiliar!$DK$23:$DL$45,2,0)))</f>
        <v/>
      </c>
      <c r="D289" s="24" t="str">
        <f>IF(I289="","",IF(OR('Identificação da EG'!$B$7=0,'Identificação da EG'!$B$7=""),"","Portugal"))</f>
        <v/>
      </c>
      <c r="E289" s="24" t="str">
        <f>IF(I289="","",'Identificação da EG'!$C$7)</f>
        <v/>
      </c>
      <c r="F289" s="24" t="str">
        <f>IF(I289="","",'Identificação da EG'!$E$7)</f>
        <v/>
      </c>
      <c r="G289" s="24" t="str">
        <f t="shared" si="9"/>
        <v/>
      </c>
      <c r="H289" s="24" t="str">
        <f>IF(I289="","",'Identificação da EG'!$D$7)</f>
        <v/>
      </c>
      <c r="I289" s="138" t="str">
        <f>IF(OR(J289="",'Campanhas C&amp;S'!$AQ$6="",'Campanhas C&amp;S'!$AQ$6="(Preencha o nome da campanha)"),"",'Campanhas C&amp;S'!$AQ$6)</f>
        <v/>
      </c>
      <c r="J289" s="138" t="str">
        <v/>
      </c>
      <c r="K289" s="138" t="str">
        <v/>
      </c>
      <c r="L289" s="138" t="str">
        <v/>
      </c>
      <c r="M289" s="138" t="str">
        <v/>
      </c>
      <c r="N289" s="138" t="str">
        <v/>
      </c>
      <c r="O289" s="138" t="str">
        <v/>
      </c>
      <c r="P289" s="138" t="str">
        <f>IF(J289="","","Materiais distribuidos")</f>
        <v/>
      </c>
      <c r="Q289" s="138" t="str">
        <f t="shared" si="8"/>
        <v/>
      </c>
      <c r="R289" s="138" t="str" cm="1">
        <f t="array" ref="R289">IF(ISBLANK(INDEX('Campanhas C&amp;S'!$AV$20:$AW$48,INT((ROWS($A$1:A48)-1)/2)+1,MOD(ROWS($A$1:A48)-1,2)+1)),"",INDEX('Campanhas C&amp;S'!$AV$20:$AW$48,INT((ROWS($A$1:A48)-1)/2)+1,MOD(ROWS($A$1:A48)-1,2)+1))</f>
        <v/>
      </c>
      <c r="S289" s="138" t="str">
        <f>IF(OR(J289="",'Campanhas C&amp;S'!$AQ$15="",'Campanhas C&amp;S'!$AQ$15="(máximo 300 carateres)"),"",'Campanhas C&amp;S'!$AQ$15)</f>
        <v/>
      </c>
    </row>
    <row r="290" spans="1:19">
      <c r="A290" s="24" t="str">
        <f>IF(I290="","",IF(OR('Identificação da EG'!$B$7=0,'Identificação da EG'!$B$7=""),"",Capa!$C$10))</f>
        <v/>
      </c>
      <c r="B290" s="24" t="str">
        <f>IF(I290="","",IF(OR('Identificação da EG'!$B$7=0,'Identificação da EG'!$B$7=""),"",'Identificação da EG'!$B$7))</f>
        <v/>
      </c>
      <c r="C290" s="24" t="str">
        <f>IF(I290="","",IF(B290="","",VLOOKUP(B290,Auxiliar!$DK$23:$DL$45,2,0)))</f>
        <v/>
      </c>
      <c r="D290" s="24" t="str">
        <f>IF(I290="","",IF(OR('Identificação da EG'!$B$7=0,'Identificação da EG'!$B$7=""),"","Portugal"))</f>
        <v/>
      </c>
      <c r="E290" s="24" t="str">
        <f>IF(I290="","",'Identificação da EG'!$C$7)</f>
        <v/>
      </c>
      <c r="F290" s="24" t="str">
        <f>IF(I290="","",'Identificação da EG'!$E$7)</f>
        <v/>
      </c>
      <c r="G290" s="24" t="str">
        <f t="shared" si="9"/>
        <v/>
      </c>
      <c r="H290" s="24" t="str">
        <f>IF(I290="","",'Identificação da EG'!$D$7)</f>
        <v/>
      </c>
      <c r="I290" s="138" t="str">
        <f>IF(OR(J290="",'Campanhas C&amp;S'!$AQ$6="",'Campanhas C&amp;S'!$AQ$6="(Preencha o nome da campanha)"),"",'Campanhas C&amp;S'!$AQ$6)</f>
        <v/>
      </c>
      <c r="J290" s="138" t="str">
        <v/>
      </c>
      <c r="K290" s="138" t="str">
        <v/>
      </c>
      <c r="L290" s="138" t="str">
        <v/>
      </c>
      <c r="M290" s="138" t="str">
        <v/>
      </c>
      <c r="N290" s="138" t="str">
        <v/>
      </c>
      <c r="O290" s="138" t="str">
        <v/>
      </c>
      <c r="P290" s="138" t="str">
        <f>IF(J290="","","População abrangida")</f>
        <v/>
      </c>
      <c r="Q290" s="138" t="str">
        <f t="shared" si="8"/>
        <v/>
      </c>
      <c r="R290" s="138" t="str" cm="1">
        <f t="array" ref="R290">IF(ISBLANK(INDEX('Campanhas C&amp;S'!$AV$20:$AW$48,INT((ROWS($A$1:A49)-1)/2)+1,MOD(ROWS($A$1:A49)-1,2)+1)),"",INDEX('Campanhas C&amp;S'!$AV$20:$AW$48,INT((ROWS($A$1:A49)-1)/2)+1,MOD(ROWS($A$1:A49)-1,2)+1))</f>
        <v/>
      </c>
      <c r="S290" s="138" t="str">
        <f>IF(OR(J290="",'Campanhas C&amp;S'!$AQ$15="",'Campanhas C&amp;S'!$AQ$15="(máximo 300 carateres)"),"",'Campanhas C&amp;S'!$AQ$15)</f>
        <v/>
      </c>
    </row>
    <row r="291" spans="1:19">
      <c r="A291" s="24" t="str">
        <f>IF(I291="","",IF(OR('Identificação da EG'!$B$7=0,'Identificação da EG'!$B$7=""),"",Capa!$C$10))</f>
        <v/>
      </c>
      <c r="B291" s="24" t="str">
        <f>IF(I291="","",IF(OR('Identificação da EG'!$B$7=0,'Identificação da EG'!$B$7=""),"",'Identificação da EG'!$B$7))</f>
        <v/>
      </c>
      <c r="C291" s="24" t="str">
        <f>IF(I291="","",IF(B291="","",VLOOKUP(B291,Auxiliar!$DK$23:$DL$45,2,0)))</f>
        <v/>
      </c>
      <c r="D291" s="24" t="str">
        <f>IF(I291="","",IF(OR('Identificação da EG'!$B$7=0,'Identificação da EG'!$B$7=""),"","Portugal"))</f>
        <v/>
      </c>
      <c r="E291" s="24" t="str">
        <f>IF(I291="","",'Identificação da EG'!$C$7)</f>
        <v/>
      </c>
      <c r="F291" s="24" t="str">
        <f>IF(I291="","",'Identificação da EG'!$E$7)</f>
        <v/>
      </c>
      <c r="G291" s="24" t="str">
        <f t="shared" si="9"/>
        <v/>
      </c>
      <c r="H291" s="24" t="str">
        <f>IF(I291="","",'Identificação da EG'!$D$7)</f>
        <v/>
      </c>
      <c r="I291" s="138" t="str">
        <f>IF(OR(J291="",'Campanhas C&amp;S'!$AQ$6="",'Campanhas C&amp;S'!$AQ$6="(Preencha o nome da campanha)"),"",'Campanhas C&amp;S'!$AQ$6)</f>
        <v/>
      </c>
      <c r="J291" s="138" t="str">
        <v/>
      </c>
      <c r="K291" s="138" t="str">
        <v/>
      </c>
      <c r="L291" s="138" t="str">
        <v/>
      </c>
      <c r="M291" s="138" t="str">
        <v/>
      </c>
      <c r="N291" s="138" t="str">
        <v/>
      </c>
      <c r="O291" s="138" t="str">
        <v/>
      </c>
      <c r="P291" s="138" t="str">
        <f>IF(J291="","","Materiais distribuidos")</f>
        <v/>
      </c>
      <c r="Q291" s="138" t="str">
        <f t="shared" si="8"/>
        <v/>
      </c>
      <c r="R291" s="138" t="str" cm="1">
        <f t="array" ref="R291">IF(ISBLANK(INDEX('Campanhas C&amp;S'!$AV$20:$AW$48,INT((ROWS($A$1:A50)-1)/2)+1,MOD(ROWS($A$1:A50)-1,2)+1)),"",INDEX('Campanhas C&amp;S'!$AV$20:$AW$48,INT((ROWS($A$1:A50)-1)/2)+1,MOD(ROWS($A$1:A50)-1,2)+1))</f>
        <v/>
      </c>
      <c r="S291" s="138" t="str">
        <f>IF(OR(J291="",'Campanhas C&amp;S'!$AQ$15="",'Campanhas C&amp;S'!$AQ$15="(máximo 300 carateres)"),"",'Campanhas C&amp;S'!$AQ$15)</f>
        <v/>
      </c>
    </row>
    <row r="292" spans="1:19">
      <c r="A292" s="24" t="str">
        <f>IF(I292="","",IF(OR('Identificação da EG'!$B$7=0,'Identificação da EG'!$B$7=""),"",Capa!$C$10))</f>
        <v/>
      </c>
      <c r="B292" s="24" t="str">
        <f>IF(I292="","",IF(OR('Identificação da EG'!$B$7=0,'Identificação da EG'!$B$7=""),"",'Identificação da EG'!$B$7))</f>
        <v/>
      </c>
      <c r="C292" s="24" t="str">
        <f>IF(I292="","",IF(B292="","",VLOOKUP(B292,Auxiliar!$DK$23:$DL$45,2,0)))</f>
        <v/>
      </c>
      <c r="D292" s="24" t="str">
        <f>IF(I292="","",IF(OR('Identificação da EG'!$B$7=0,'Identificação da EG'!$B$7=""),"","Portugal"))</f>
        <v/>
      </c>
      <c r="E292" s="24" t="str">
        <f>IF(I292="","",'Identificação da EG'!$C$7)</f>
        <v/>
      </c>
      <c r="F292" s="24" t="str">
        <f>IF(I292="","",'Identificação da EG'!$E$7)</f>
        <v/>
      </c>
      <c r="G292" s="24" t="str">
        <f t="shared" si="9"/>
        <v/>
      </c>
      <c r="H292" s="24" t="str">
        <f>IF(I292="","",'Identificação da EG'!$D$7)</f>
        <v/>
      </c>
      <c r="I292" s="138" t="str">
        <f>IF(OR(J292="",'Campanhas C&amp;S'!$AQ$6="",'Campanhas C&amp;S'!$AQ$6="(Preencha o nome da campanha)"),"",'Campanhas C&amp;S'!$AQ$6)</f>
        <v/>
      </c>
      <c r="J292" s="138" t="str">
        <v/>
      </c>
      <c r="K292" s="138" t="str">
        <v/>
      </c>
      <c r="L292" s="138" t="str">
        <v/>
      </c>
      <c r="M292" s="138" t="str">
        <v/>
      </c>
      <c r="N292" s="138" t="str">
        <v/>
      </c>
      <c r="O292" s="138" t="str">
        <v/>
      </c>
      <c r="P292" s="138" t="str">
        <f>IF(J292="","","População abrangida")</f>
        <v/>
      </c>
      <c r="Q292" s="138" t="str">
        <f t="shared" si="8"/>
        <v/>
      </c>
      <c r="R292" s="138" t="str" cm="1">
        <f t="array" ref="R292">IF(ISBLANK(INDEX('Campanhas C&amp;S'!$AV$20:$AW$48,INT((ROWS($A$1:A51)-1)/2)+1,MOD(ROWS($A$1:A51)-1,2)+1)),"",INDEX('Campanhas C&amp;S'!$AV$20:$AW$48,INT((ROWS($A$1:A51)-1)/2)+1,MOD(ROWS($A$1:A51)-1,2)+1))</f>
        <v/>
      </c>
      <c r="S292" s="138" t="str">
        <f>IF(OR(J292="",'Campanhas C&amp;S'!$AQ$15="",'Campanhas C&amp;S'!$AQ$15="(máximo 300 carateres)"),"",'Campanhas C&amp;S'!$AQ$15)</f>
        <v/>
      </c>
    </row>
    <row r="293" spans="1:19">
      <c r="A293" s="24" t="str">
        <f>IF(I293="","",IF(OR('Identificação da EG'!$B$7=0,'Identificação da EG'!$B$7=""),"",Capa!$C$10))</f>
        <v/>
      </c>
      <c r="B293" s="24" t="str">
        <f>IF(I293="","",IF(OR('Identificação da EG'!$B$7=0,'Identificação da EG'!$B$7=""),"",'Identificação da EG'!$B$7))</f>
        <v/>
      </c>
      <c r="C293" s="24" t="str">
        <f>IF(I293="","",IF(B293="","",VLOOKUP(B293,Auxiliar!$DK$23:$DL$45,2,0)))</f>
        <v/>
      </c>
      <c r="D293" s="24" t="str">
        <f>IF(I293="","",IF(OR('Identificação da EG'!$B$7=0,'Identificação da EG'!$B$7=""),"","Portugal"))</f>
        <v/>
      </c>
      <c r="E293" s="24" t="str">
        <f>IF(I293="","",'Identificação da EG'!$C$7)</f>
        <v/>
      </c>
      <c r="F293" s="24" t="str">
        <f>IF(I293="","",'Identificação da EG'!$E$7)</f>
        <v/>
      </c>
      <c r="G293" s="24" t="str">
        <f t="shared" si="9"/>
        <v/>
      </c>
      <c r="H293" s="24" t="str">
        <f>IF(I293="","",'Identificação da EG'!$D$7)</f>
        <v/>
      </c>
      <c r="I293" s="138" t="str">
        <f>IF(OR(J293="",'Campanhas C&amp;S'!$AQ$6="",'Campanhas C&amp;S'!$AQ$6="(Preencha o nome da campanha)"),"",'Campanhas C&amp;S'!$AQ$6)</f>
        <v/>
      </c>
      <c r="J293" s="138" t="str">
        <v/>
      </c>
      <c r="K293" s="138" t="str">
        <v/>
      </c>
      <c r="L293" s="138" t="str">
        <v/>
      </c>
      <c r="M293" s="138" t="str">
        <v/>
      </c>
      <c r="N293" s="138" t="str">
        <v/>
      </c>
      <c r="O293" s="138" t="str">
        <v/>
      </c>
      <c r="P293" s="138" t="str">
        <f>IF(J293="","","Materiais distribuidos")</f>
        <v/>
      </c>
      <c r="Q293" s="138" t="str">
        <f t="shared" si="8"/>
        <v/>
      </c>
      <c r="R293" s="138" t="str" cm="1">
        <f t="array" ref="R293">IF(ISBLANK(INDEX('Campanhas C&amp;S'!$AV$20:$AW$48,INT((ROWS($A$1:A52)-1)/2)+1,MOD(ROWS($A$1:A52)-1,2)+1)),"",INDEX('Campanhas C&amp;S'!$AV$20:$AW$48,INT((ROWS($A$1:A52)-1)/2)+1,MOD(ROWS($A$1:A52)-1,2)+1))</f>
        <v/>
      </c>
      <c r="S293" s="138" t="str">
        <f>IF(OR(J293="",'Campanhas C&amp;S'!$AQ$15="",'Campanhas C&amp;S'!$AQ$15="(máximo 300 carateres)"),"",'Campanhas C&amp;S'!$AQ$15)</f>
        <v/>
      </c>
    </row>
    <row r="294" spans="1:19">
      <c r="A294" s="24" t="str">
        <f>IF(I294="","",IF(OR('Identificação da EG'!$B$7=0,'Identificação da EG'!$B$7=""),"",Capa!$C$10))</f>
        <v/>
      </c>
      <c r="B294" s="24" t="str">
        <f>IF(I294="","",IF(OR('Identificação da EG'!$B$7=0,'Identificação da EG'!$B$7=""),"",'Identificação da EG'!$B$7))</f>
        <v/>
      </c>
      <c r="C294" s="24" t="str">
        <f>IF(I294="","",IF(B294="","",VLOOKUP(B294,Auxiliar!$DK$23:$DL$45,2,0)))</f>
        <v/>
      </c>
      <c r="D294" s="24" t="str">
        <f>IF(I294="","",IF(OR('Identificação da EG'!$B$7=0,'Identificação da EG'!$B$7=""),"","Portugal"))</f>
        <v/>
      </c>
      <c r="E294" s="24" t="str">
        <f>IF(I294="","",'Identificação da EG'!$C$7)</f>
        <v/>
      </c>
      <c r="F294" s="24" t="str">
        <f>IF(I294="","",'Identificação da EG'!$E$7)</f>
        <v/>
      </c>
      <c r="G294" s="24" t="str">
        <f t="shared" si="9"/>
        <v/>
      </c>
      <c r="H294" s="24" t="str">
        <f>IF(I294="","",'Identificação da EG'!$D$7)</f>
        <v/>
      </c>
      <c r="I294" s="138" t="str">
        <f>IF(OR(J294="",'Campanhas C&amp;S'!$AQ$6="",'Campanhas C&amp;S'!$AQ$6="(Preencha o nome da campanha)"),"",'Campanhas C&amp;S'!$AQ$6)</f>
        <v/>
      </c>
      <c r="J294" s="138" t="str">
        <v/>
      </c>
      <c r="K294" s="138" t="str">
        <v/>
      </c>
      <c r="L294" s="138" t="str">
        <v/>
      </c>
      <c r="M294" s="138" t="str">
        <v/>
      </c>
      <c r="N294" s="138" t="str">
        <v/>
      </c>
      <c r="O294" s="138" t="str">
        <v/>
      </c>
      <c r="P294" s="138" t="str">
        <f>IF(J294="","","População abrangida")</f>
        <v/>
      </c>
      <c r="Q294" s="138" t="str">
        <f t="shared" si="8"/>
        <v/>
      </c>
      <c r="R294" s="138" t="str" cm="1">
        <f t="array" ref="R294">IF(ISBLANK(INDEX('Campanhas C&amp;S'!$AV$20:$AW$48,INT((ROWS($A$1:A53)-1)/2)+1,MOD(ROWS($A$1:A53)-1,2)+1)),"",INDEX('Campanhas C&amp;S'!$AV$20:$AW$48,INT((ROWS($A$1:A53)-1)/2)+1,MOD(ROWS($A$1:A53)-1,2)+1))</f>
        <v/>
      </c>
      <c r="S294" s="138" t="str">
        <f>IF(OR(J294="",'Campanhas C&amp;S'!$AQ$15="",'Campanhas C&amp;S'!$AQ$15="(máximo 300 carateres)"),"",'Campanhas C&amp;S'!$AQ$15)</f>
        <v/>
      </c>
    </row>
    <row r="295" spans="1:19">
      <c r="A295" s="24" t="str">
        <f>IF(I295="","",IF(OR('Identificação da EG'!$B$7=0,'Identificação da EG'!$B$7=""),"",Capa!$C$10))</f>
        <v/>
      </c>
      <c r="B295" s="24" t="str">
        <f>IF(I295="","",IF(OR('Identificação da EG'!$B$7=0,'Identificação da EG'!$B$7=""),"",'Identificação da EG'!$B$7))</f>
        <v/>
      </c>
      <c r="C295" s="24" t="str">
        <f>IF(I295="","",IF(B295="","",VLOOKUP(B295,Auxiliar!$DK$23:$DL$45,2,0)))</f>
        <v/>
      </c>
      <c r="D295" s="24" t="str">
        <f>IF(I295="","",IF(OR('Identificação da EG'!$B$7=0,'Identificação da EG'!$B$7=""),"","Portugal"))</f>
        <v/>
      </c>
      <c r="E295" s="24" t="str">
        <f>IF(I295="","",'Identificação da EG'!$C$7)</f>
        <v/>
      </c>
      <c r="F295" s="24" t="str">
        <f>IF(I295="","",'Identificação da EG'!$E$7)</f>
        <v/>
      </c>
      <c r="G295" s="24" t="str">
        <f t="shared" si="9"/>
        <v/>
      </c>
      <c r="H295" s="24" t="str">
        <f>IF(I295="","",'Identificação da EG'!$D$7)</f>
        <v/>
      </c>
      <c r="I295" s="138" t="str">
        <f>IF(OR(J295="",'Campanhas C&amp;S'!$AQ$6="",'Campanhas C&amp;S'!$AQ$6="(Preencha o nome da campanha)"),"",'Campanhas C&amp;S'!$AQ$6)</f>
        <v/>
      </c>
      <c r="J295" s="138" t="str">
        <v/>
      </c>
      <c r="K295" s="138" t="str">
        <v/>
      </c>
      <c r="L295" s="138" t="str">
        <v/>
      </c>
      <c r="M295" s="138" t="str">
        <v/>
      </c>
      <c r="N295" s="138" t="str">
        <v/>
      </c>
      <c r="O295" s="138" t="str">
        <v/>
      </c>
      <c r="P295" s="138" t="str">
        <f>IF(J295="","","Materiais distribuidos")</f>
        <v/>
      </c>
      <c r="Q295" s="138" t="str">
        <f t="shared" si="8"/>
        <v/>
      </c>
      <c r="R295" s="138" t="str" cm="1">
        <f t="array" ref="R295">IF(ISBLANK(INDEX('Campanhas C&amp;S'!$AV$20:$AW$48,INT((ROWS($A$1:A54)-1)/2)+1,MOD(ROWS($A$1:A54)-1,2)+1)),"",INDEX('Campanhas C&amp;S'!$AV$20:$AW$48,INT((ROWS($A$1:A54)-1)/2)+1,MOD(ROWS($A$1:A54)-1,2)+1))</f>
        <v/>
      </c>
      <c r="S295" s="138" t="str">
        <f>IF(OR(J295="",'Campanhas C&amp;S'!$AQ$15="",'Campanhas C&amp;S'!$AQ$15="(máximo 300 carateres)"),"",'Campanhas C&amp;S'!$AQ$15)</f>
        <v/>
      </c>
    </row>
    <row r="296" spans="1:19">
      <c r="A296" s="24" t="str">
        <f>IF(I296="","",IF(OR('Identificação da EG'!$B$7=0,'Identificação da EG'!$B$7=""),"",Capa!$C$10))</f>
        <v/>
      </c>
      <c r="B296" s="24" t="str">
        <f>IF(I296="","",IF(OR('Identificação da EG'!$B$7=0,'Identificação da EG'!$B$7=""),"",'Identificação da EG'!$B$7))</f>
        <v/>
      </c>
      <c r="C296" s="24" t="str">
        <f>IF(I296="","",IF(B296="","",VLOOKUP(B296,Auxiliar!$DK$23:$DL$45,2,0)))</f>
        <v/>
      </c>
      <c r="D296" s="24" t="str">
        <f>IF(I296="","",IF(OR('Identificação da EG'!$B$7=0,'Identificação da EG'!$B$7=""),"","Portugal"))</f>
        <v/>
      </c>
      <c r="E296" s="24" t="str">
        <f>IF(I296="","",'Identificação da EG'!$C$7)</f>
        <v/>
      </c>
      <c r="F296" s="24" t="str">
        <f>IF(I296="","",'Identificação da EG'!$E$7)</f>
        <v/>
      </c>
      <c r="G296" s="24" t="str">
        <f t="shared" si="9"/>
        <v/>
      </c>
      <c r="H296" s="24" t="str">
        <f>IF(I296="","",'Identificação da EG'!$D$7)</f>
        <v/>
      </c>
      <c r="I296" s="138" t="str">
        <f>IF(OR(J296="",'Campanhas C&amp;S'!$AQ$6="",'Campanhas C&amp;S'!$AQ$6="(Preencha o nome da campanha)"),"",'Campanhas C&amp;S'!$AQ$6)</f>
        <v/>
      </c>
      <c r="J296" s="138" t="str">
        <v/>
      </c>
      <c r="K296" s="138" t="str">
        <v/>
      </c>
      <c r="L296" s="138" t="str">
        <v/>
      </c>
      <c r="M296" s="138" t="str">
        <v/>
      </c>
      <c r="N296" s="138" t="str">
        <v/>
      </c>
      <c r="O296" s="138" t="str">
        <v/>
      </c>
      <c r="P296" s="138" t="str">
        <f>IF(J296="","","População abrangida")</f>
        <v/>
      </c>
      <c r="Q296" s="138" t="str">
        <f t="shared" si="8"/>
        <v/>
      </c>
      <c r="R296" s="138" t="str" cm="1">
        <f t="array" ref="R296">IF(ISBLANK(INDEX('Campanhas C&amp;S'!$AV$20:$AW$48,INT((ROWS($A$1:A55)-1)/2)+1,MOD(ROWS($A$1:A55)-1,2)+1)),"",INDEX('Campanhas C&amp;S'!$AV$20:$AW$48,INT((ROWS($A$1:A55)-1)/2)+1,MOD(ROWS($A$1:A55)-1,2)+1))</f>
        <v/>
      </c>
      <c r="S296" s="138" t="str">
        <f>IF(OR(J296="",'Campanhas C&amp;S'!$AQ$15="",'Campanhas C&amp;S'!$AQ$15="(máximo 300 carateres)"),"",'Campanhas C&amp;S'!$AQ$15)</f>
        <v/>
      </c>
    </row>
    <row r="297" spans="1:19">
      <c r="A297" s="24" t="str">
        <f>IF(I297="","",IF(OR('Identificação da EG'!$B$7=0,'Identificação da EG'!$B$7=""),"",Capa!$C$10))</f>
        <v/>
      </c>
      <c r="B297" s="24" t="str">
        <f>IF(I297="","",IF(OR('Identificação da EG'!$B$7=0,'Identificação da EG'!$B$7=""),"",'Identificação da EG'!$B$7))</f>
        <v/>
      </c>
      <c r="C297" s="24" t="str">
        <f>IF(I297="","",IF(B297="","",VLOOKUP(B297,Auxiliar!$DK$23:$DL$45,2,0)))</f>
        <v/>
      </c>
      <c r="D297" s="24" t="str">
        <f>IF(I297="","",IF(OR('Identificação da EG'!$B$7=0,'Identificação da EG'!$B$7=""),"","Portugal"))</f>
        <v/>
      </c>
      <c r="E297" s="24" t="str">
        <f>IF(I297="","",'Identificação da EG'!$C$7)</f>
        <v/>
      </c>
      <c r="F297" s="24" t="str">
        <f>IF(I297="","",'Identificação da EG'!$E$7)</f>
        <v/>
      </c>
      <c r="G297" s="24" t="str">
        <f t="shared" si="9"/>
        <v/>
      </c>
      <c r="H297" s="24" t="str">
        <f>IF(I297="","",'Identificação da EG'!$D$7)</f>
        <v/>
      </c>
      <c r="I297" s="138" t="str">
        <f>IF(OR(J297="",'Campanhas C&amp;S'!$AQ$6="",'Campanhas C&amp;S'!$AQ$6="(Preencha o nome da campanha)"),"",'Campanhas C&amp;S'!$AQ$6)</f>
        <v/>
      </c>
      <c r="J297" s="138" t="str">
        <v/>
      </c>
      <c r="K297" s="138" t="str">
        <v/>
      </c>
      <c r="L297" s="138" t="str">
        <v/>
      </c>
      <c r="M297" s="138" t="str">
        <v/>
      </c>
      <c r="N297" s="138" t="str">
        <v/>
      </c>
      <c r="O297" s="138" t="str">
        <v/>
      </c>
      <c r="P297" s="138" t="str">
        <f>IF(J297="","","Materiais distribuidos")</f>
        <v/>
      </c>
      <c r="Q297" s="138" t="str">
        <f t="shared" si="8"/>
        <v/>
      </c>
      <c r="R297" s="138" t="str" cm="1">
        <f t="array" ref="R297">IF(ISBLANK(INDEX('Campanhas C&amp;S'!$AV$20:$AW$48,INT((ROWS($A$1:A56)-1)/2)+1,MOD(ROWS($A$1:A56)-1,2)+1)),"",INDEX('Campanhas C&amp;S'!$AV$20:$AW$48,INT((ROWS($A$1:A56)-1)/2)+1,MOD(ROWS($A$1:A56)-1,2)+1))</f>
        <v/>
      </c>
      <c r="S297" s="138" t="str">
        <f>IF(OR(J297="",'Campanhas C&amp;S'!$AQ$15="",'Campanhas C&amp;S'!$AQ$15="(máximo 300 carateres)"),"",'Campanhas C&amp;S'!$AQ$15)</f>
        <v/>
      </c>
    </row>
    <row r="298" spans="1:19">
      <c r="A298" s="24" t="str">
        <f>IF(I298="","",IF(OR('Identificação da EG'!$B$7=0,'Identificação da EG'!$B$7=""),"",Capa!$C$10))</f>
        <v/>
      </c>
      <c r="B298" s="24" t="str">
        <f>IF(I298="","",IF(OR('Identificação da EG'!$B$7=0,'Identificação da EG'!$B$7=""),"",'Identificação da EG'!$B$7))</f>
        <v/>
      </c>
      <c r="C298" s="24" t="str">
        <f>IF(I298="","",IF(B298="","",VLOOKUP(B298,Auxiliar!$DK$23:$DL$45,2,0)))</f>
        <v/>
      </c>
      <c r="D298" s="24" t="str">
        <f>IF(I298="","",IF(OR('Identificação da EG'!$B$7=0,'Identificação da EG'!$B$7=""),"","Portugal"))</f>
        <v/>
      </c>
      <c r="E298" s="24" t="str">
        <f>IF(I298="","",'Identificação da EG'!$C$7)</f>
        <v/>
      </c>
      <c r="F298" s="24" t="str">
        <f>IF(I298="","",'Identificação da EG'!$E$7)</f>
        <v/>
      </c>
      <c r="G298" s="24" t="str">
        <f t="shared" si="9"/>
        <v/>
      </c>
      <c r="H298" s="24" t="str">
        <f>IF(I298="","",'Identificação da EG'!$D$7)</f>
        <v/>
      </c>
      <c r="I298" s="138" t="str">
        <f>IF(OR(J298="",'Campanhas C&amp;S'!$AQ$6="",'Campanhas C&amp;S'!$AQ$6="(Preencha o nome da campanha)"),"",'Campanhas C&amp;S'!$AQ$6)</f>
        <v/>
      </c>
      <c r="J298" s="138" t="str">
        <v/>
      </c>
      <c r="K298" s="138" t="str">
        <v/>
      </c>
      <c r="L298" s="138" t="str">
        <v/>
      </c>
      <c r="M298" s="138" t="str">
        <v/>
      </c>
      <c r="N298" s="138" t="str">
        <v/>
      </c>
      <c r="O298" s="138" t="str">
        <v/>
      </c>
      <c r="P298" s="138" t="str">
        <f>IF(J298="","","População abrangida")</f>
        <v/>
      </c>
      <c r="Q298" s="138" t="str">
        <f t="shared" si="8"/>
        <v/>
      </c>
      <c r="R298" s="138" t="str" cm="1">
        <f t="array" ref="R298">IF(ISBLANK(INDEX('Campanhas C&amp;S'!$AV$20:$AW$48,INT((ROWS($A$1:A57)-1)/2)+1,MOD(ROWS($A$1:A57)-1,2)+1)),"",INDEX('Campanhas C&amp;S'!$AV$20:$AW$48,INT((ROWS($A$1:A57)-1)/2)+1,MOD(ROWS($A$1:A57)-1,2)+1))</f>
        <v/>
      </c>
      <c r="S298" s="138" t="str">
        <f>IF(OR(J298="",'Campanhas C&amp;S'!$AQ$15="",'Campanhas C&amp;S'!$AQ$15="(máximo 300 carateres)"),"",'Campanhas C&amp;S'!$AQ$15)</f>
        <v/>
      </c>
    </row>
    <row r="299" spans="1:19">
      <c r="A299" s="24" t="str">
        <f>IF(I299="","",IF(OR('Identificação da EG'!$B$7=0,'Identificação da EG'!$B$7=""),"",Capa!$C$10))</f>
        <v/>
      </c>
      <c r="B299" s="24" t="str">
        <f>IF(I299="","",IF(OR('Identificação da EG'!$B$7=0,'Identificação da EG'!$B$7=""),"",'Identificação da EG'!$B$7))</f>
        <v/>
      </c>
      <c r="C299" s="24" t="str">
        <f>IF(I299="","",IF(B299="","",VLOOKUP(B299,Auxiliar!$DK$23:$DL$45,2,0)))</f>
        <v/>
      </c>
      <c r="D299" s="24" t="str">
        <f>IF(I299="","",IF(OR('Identificação da EG'!$B$7=0,'Identificação da EG'!$B$7=""),"","Portugal"))</f>
        <v/>
      </c>
      <c r="E299" s="24" t="str">
        <f>IF(I299="","",'Identificação da EG'!$C$7)</f>
        <v/>
      </c>
      <c r="F299" s="24" t="str">
        <f>IF(I299="","",'Identificação da EG'!$E$7)</f>
        <v/>
      </c>
      <c r="G299" s="24" t="str">
        <f t="shared" si="9"/>
        <v/>
      </c>
      <c r="H299" s="24" t="str">
        <f>IF(I299="","",'Identificação da EG'!$D$7)</f>
        <v/>
      </c>
      <c r="I299" s="138" t="str">
        <f>IF(OR(J299="",'Campanhas C&amp;S'!$AQ$6="",'Campanhas C&amp;S'!$AQ$6="(Preencha o nome da campanha)"),"",'Campanhas C&amp;S'!$AQ$6)</f>
        <v/>
      </c>
      <c r="J299" s="138" t="str">
        <v/>
      </c>
      <c r="K299" s="138" t="str">
        <v/>
      </c>
      <c r="L299" s="138" t="str">
        <v/>
      </c>
      <c r="M299" s="138" t="str">
        <v/>
      </c>
      <c r="N299" s="138" t="str">
        <v/>
      </c>
      <c r="O299" s="138" t="str">
        <v/>
      </c>
      <c r="P299" s="138" t="str">
        <f>IF(J299="","","Materiais distribuidos")</f>
        <v/>
      </c>
      <c r="Q299" s="138" t="str">
        <f t="shared" si="8"/>
        <v/>
      </c>
      <c r="R299" s="138" t="str" cm="1">
        <f t="array" ref="R299">IF(ISBLANK(INDEX('Campanhas C&amp;S'!$AV$20:$AW$48,INT((ROWS($A$1:A58)-1)/2)+1,MOD(ROWS($A$1:A58)-1,2)+1)),"",INDEX('Campanhas C&amp;S'!$AV$20:$AW$48,INT((ROWS($A$1:A58)-1)/2)+1,MOD(ROWS($A$1:A58)-1,2)+1))</f>
        <v/>
      </c>
      <c r="S299" s="138" t="str">
        <f>IF(OR(J299="",'Campanhas C&amp;S'!$AQ$15="",'Campanhas C&amp;S'!$AQ$15="(máximo 300 carateres)"),"",'Campanhas C&amp;S'!$AQ$15)</f>
        <v/>
      </c>
    </row>
    <row r="300" spans="1:19">
      <c r="A300" s="24" t="str">
        <f>IF(I300="","",IF(OR('Identificação da EG'!$B$7=0,'Identificação da EG'!$B$7=""),"",Capa!$C$10))</f>
        <v/>
      </c>
      <c r="B300" s="24" t="str">
        <f>IF(I300="","",IF(OR('Identificação da EG'!$B$7=0,'Identificação da EG'!$B$7=""),"",'Identificação da EG'!$B$7))</f>
        <v/>
      </c>
      <c r="C300" s="24" t="str">
        <f>IF(I300="","",IF(B300="","",VLOOKUP(B300,Auxiliar!$DK$23:$DL$45,2,0)))</f>
        <v/>
      </c>
      <c r="D300" s="24" t="str">
        <f>IF(I300="","",IF(OR('Identificação da EG'!$B$7=0,'Identificação da EG'!$B$7=""),"","Portugal"))</f>
        <v/>
      </c>
      <c r="E300" s="24" t="str">
        <f>IF(I300="","",'Identificação da EG'!$C$7)</f>
        <v/>
      </c>
      <c r="F300" s="24" t="str">
        <f>IF(I300="","",'Identificação da EG'!$E$7)</f>
        <v/>
      </c>
      <c r="G300" s="24" t="str">
        <f t="shared" si="9"/>
        <v/>
      </c>
      <c r="H300" s="24" t="str">
        <f>IF(I300="","",'Identificação da EG'!$D$7)</f>
        <v/>
      </c>
      <c r="I300" s="138" t="str">
        <f>IF(OR(J242="",'Campanhas C&amp;S'!$AQ$6="",'Campanhas C&amp;S'!$AQ$6="(Preencha o nome da campanha)"),"",'Campanhas C&amp;S'!$AQ$6)</f>
        <v/>
      </c>
      <c r="J300" s="138"/>
      <c r="K300" s="138"/>
      <c r="L300" s="138"/>
      <c r="M300" s="138"/>
      <c r="N300" s="138"/>
      <c r="O300" s="138"/>
      <c r="P300" s="138" t="str">
        <f>IF(R300="","","População total abrangida")</f>
        <v/>
      </c>
      <c r="Q300" s="138" t="str">
        <f>IF(R300="","","nº")</f>
        <v/>
      </c>
      <c r="R300" s="138" t="str">
        <f>IF('Campanhas C&amp;S'!$AQ$9="","",'Campanhas C&amp;S'!$AQ$9)</f>
        <v/>
      </c>
      <c r="S300" s="138" t="str">
        <f>IF(OR(R300="",'Campanhas C&amp;S'!$AQ$15="",'Campanhas C&amp;S'!$AQ$15="(máximo 300 carateres)"),"",'Campanhas C&amp;S'!$AQ$15)</f>
        <v/>
      </c>
    </row>
    <row r="301" spans="1:19">
      <c r="A301" s="24" t="str">
        <f>IF(I301="","",IF(OR('Identificação da EG'!$B$7=0,'Identificação da EG'!$B$7=""),"",Capa!$C$10))</f>
        <v/>
      </c>
      <c r="B301" s="24" t="str">
        <f>IF(I301="","",IF(OR('Identificação da EG'!$B$7=0,'Identificação da EG'!$B$7=""),"",'Identificação da EG'!$B$7))</f>
        <v/>
      </c>
      <c r="C301" s="24" t="str">
        <f>IF(I301="","",IF(B301="","",VLOOKUP(B301,Auxiliar!$DK$23:$DL$45,2,0)))</f>
        <v/>
      </c>
      <c r="D301" s="24" t="str">
        <f>IF(I301="","",IF(OR('Identificação da EG'!$B$7=0,'Identificação da EG'!$B$7=""),"","Portugal"))</f>
        <v/>
      </c>
      <c r="E301" s="24" t="str">
        <f>IF(I301="","",'Identificação da EG'!$C$7)</f>
        <v/>
      </c>
      <c r="F301" s="24" t="str">
        <f>IF(I301="","",'Identificação da EG'!$E$7)</f>
        <v/>
      </c>
      <c r="G301" s="24" t="str">
        <f t="shared" si="9"/>
        <v/>
      </c>
      <c r="H301" s="24" t="str">
        <f>IF(I301="","",'Identificação da EG'!$D$7)</f>
        <v/>
      </c>
      <c r="I301" s="138" t="str">
        <f>IF(OR(J243="",'Campanhas C&amp;S'!$AQ$6="",'Campanhas C&amp;S'!$AQ$6="(Preencha o nome da campanha)"),"",'Campanhas C&amp;S'!$AQ$6)</f>
        <v/>
      </c>
      <c r="J301" s="138"/>
      <c r="K301" s="138"/>
      <c r="L301" s="138"/>
      <c r="M301" s="138"/>
      <c r="N301" s="138"/>
      <c r="O301" s="138"/>
      <c r="P301" s="138" t="str">
        <f>IF(R301="","","Duração da campanha")</f>
        <v/>
      </c>
      <c r="Q301" s="138" t="str">
        <f>IF(R301="","","dias")</f>
        <v/>
      </c>
      <c r="R301" s="138" t="str">
        <f>IF('Campanhas C&amp;S'!$AQ$12="","",'Campanhas C&amp;S'!$AQ$12)</f>
        <v/>
      </c>
      <c r="S301" s="138" t="str">
        <f>IF(OR(R301="",'Campanhas C&amp;S'!$AQ$15="",'Campanhas C&amp;S'!$AQ$15="(máximo 300 carateres)"),"",'Campanhas C&amp;S'!$AQ$15)</f>
        <v/>
      </c>
    </row>
    <row r="302" spans="1:19">
      <c r="A302" s="24" t="str">
        <f>IF(I302="","",IF(OR('Identificação da EG'!$B$7=0,'Identificação da EG'!$B$7=""),"",Capa!$C$10))</f>
        <v/>
      </c>
      <c r="B302" s="24" t="str">
        <f>IF(I302="","",IF(OR('Identificação da EG'!$B$7=0,'Identificação da EG'!$B$7=""),"",'Identificação da EG'!$B$7))</f>
        <v/>
      </c>
      <c r="C302" s="24" t="str">
        <f>IF(I302="","",IF(B302="","",VLOOKUP(B302,Auxiliar!$DK$23:$DL$45,2,0)))</f>
        <v/>
      </c>
      <c r="D302" s="24" t="str">
        <f>IF(I302="","",IF(OR('Identificação da EG'!$B$7=0,'Identificação da EG'!$B$7=""),"","Portugal"))</f>
        <v/>
      </c>
      <c r="E302" s="24" t="str">
        <f>IF(I302="","",'Identificação da EG'!$C$7)</f>
        <v/>
      </c>
      <c r="F302" s="24" t="str">
        <f>IF(I302="","",'Identificação da EG'!$E$7)</f>
        <v/>
      </c>
      <c r="G302" s="24" t="str">
        <f t="shared" si="9"/>
        <v/>
      </c>
      <c r="H302" s="24" t="str">
        <f>IF(I302="","",'Identificação da EG'!$D$7)</f>
        <v/>
      </c>
      <c r="I302" s="138" t="str">
        <f>IF(OR(J302="",'Campanhas C&amp;S'!$BA$6="",'Campanhas C&amp;S'!$BA$6="(Preencha o nome da campanha)"),"",'Campanhas C&amp;S'!$BA$6)</f>
        <v/>
      </c>
      <c r="J302" s="138" t="str" cm="1">
        <f t="array" ref="J302:J359">IF(INDEX('Campanhas C&amp;S'!AZ20:AZ48,INT((_xlfn.SEQUENCE(ROWS('Campanhas C&amp;S'!AZ20:AZ48)*2,1,1,1)-1)/2)+1)=0,"",INDEX('Campanhas C&amp;S'!AZ20:AZ48,INT((_xlfn.SEQUENCE(ROWS('Campanhas C&amp;S'!AZ20:AZ48)*2,1,1,1)-1)/2)+1))</f>
        <v/>
      </c>
      <c r="K302" s="138" t="str" cm="1">
        <f t="array" ref="K302:K359">IF(INDEX('Campanhas C&amp;S'!BA20:BA48,INT((_xlfn.SEQUENCE(ROWS('Campanhas C&amp;S'!BA20:BA48)*2,1,1,1)-1)/2)+1)=0,"",INDEX('Campanhas C&amp;S'!BA20:BA48,INT((_xlfn.SEQUENCE(ROWS('Campanhas C&amp;S'!BA20:BA48)*2,1,1,1)-1)/2)+1))</f>
        <v/>
      </c>
      <c r="L302" s="138" t="str" cm="1">
        <f t="array" ref="L302:L359">IF(INDEX('Campanhas C&amp;S'!BB20:BB48,INT((_xlfn.SEQUENCE(ROWS('Campanhas C&amp;S'!BB20:BB48)*2,1,1,1)-1)/2)+1)=0,"",INDEX('Campanhas C&amp;S'!BB20:BB48,INT((_xlfn.SEQUENCE(ROWS('Campanhas C&amp;S'!BB20:BB48)*2,1,1,1)-1)/2)+1))</f>
        <v/>
      </c>
      <c r="M302" s="138" t="str" cm="1">
        <f t="array" ref="M302:M359">IF(INDEX('Campanhas C&amp;S'!BC20:BC48,INT((_xlfn.SEQUENCE(ROWS('Campanhas C&amp;S'!BC20:BC48)*2,1,1,1)-1)/2)+1)=0,"",INDEX('Campanhas C&amp;S'!BC20:BC48,INT((_xlfn.SEQUENCE(ROWS('Campanhas C&amp;S'!BC20:BC48)*2,1,1,1)-1)/2)+1))</f>
        <v/>
      </c>
      <c r="N302" s="138" t="str" cm="1">
        <f t="array" ref="N302:N359">IF(INDEX('Campanhas C&amp;S'!BD20:BD48,INT((_xlfn.SEQUENCE(ROWS('Campanhas C&amp;S'!BD20:BD48)*2,1,1,1)-1)/2)+1)=0,"",INDEX('Campanhas C&amp;S'!BD20:BD48,INT((_xlfn.SEQUENCE(ROWS('Campanhas C&amp;S'!BD20:BD48)*2,1,1,1)-1)/2)+1))</f>
        <v/>
      </c>
      <c r="O302" s="138" t="str" cm="1">
        <f t="array" ref="O302:O359">IF(INDEX('Campanhas C&amp;S'!BE20:BE48,INT((_xlfn.SEQUENCE(ROWS('Campanhas C&amp;S'!BE20:BE48)*2,1,1,1)-1)/2)+1)=0,"",INDEX('Campanhas C&amp;S'!BE20:BE48,INT((_xlfn.SEQUENCE(ROWS('Campanhas C&amp;S'!BE20:BE48)*2,1,1,1)-1)/2)+1))</f>
        <v/>
      </c>
      <c r="P302" s="138" t="str">
        <f>IF(J302="","","População abrangida")</f>
        <v/>
      </c>
      <c r="Q302" s="138" t="str">
        <f>IF(J302="","","nº")</f>
        <v/>
      </c>
      <c r="R302" s="138" t="str" cm="1">
        <f t="array" ref="R302">IF(ISBLANK(INDEX('Campanhas C&amp;S'!$BF$20:$BG$48,INT((ROWS($A$1:A1)-1)/2)+1,MOD(ROWS($A$1:A1)-1,2)+1)),"",INDEX('Campanhas C&amp;S'!$BF$20:$BG$48,INT((ROWS($A$1:A1)-1)/2)+1,MOD(ROWS($A$1:A1)-1,2)+1))</f>
        <v/>
      </c>
      <c r="S302" s="138" t="str">
        <f>IF(OR(J302="",'Campanhas C&amp;S'!$BA$15="",'Campanhas C&amp;S'!$BA$15="(máximo 300 carateres)"),"",'Campanhas C&amp;S'!$BA$15)</f>
        <v/>
      </c>
    </row>
    <row r="303" spans="1:19">
      <c r="A303" s="24" t="str">
        <f>IF(I303="","",IF(OR('Identificação da EG'!$B$7=0,'Identificação da EG'!$B$7=""),"",Capa!$C$10))</f>
        <v/>
      </c>
      <c r="B303" s="24" t="str">
        <f>IF(I303="","",IF(OR('Identificação da EG'!$B$7=0,'Identificação da EG'!$B$7=""),"",'Identificação da EG'!$B$7))</f>
        <v/>
      </c>
      <c r="C303" s="24" t="str">
        <f>IF(I303="","",IF(B303="","",VLOOKUP(B303,Auxiliar!$DK$23:$DL$45,2,0)))</f>
        <v/>
      </c>
      <c r="D303" s="24" t="str">
        <f>IF(I303="","",IF(OR('Identificação da EG'!$B$7=0,'Identificação da EG'!$B$7=""),"","Portugal"))</f>
        <v/>
      </c>
      <c r="E303" s="24" t="str">
        <f>IF(I303="","",'Identificação da EG'!$C$7)</f>
        <v/>
      </c>
      <c r="F303" s="24" t="str">
        <f>IF(I303="","",'Identificação da EG'!$E$7)</f>
        <v/>
      </c>
      <c r="G303" s="24" t="str">
        <f t="shared" si="9"/>
        <v/>
      </c>
      <c r="H303" s="24" t="str">
        <f>IF(I303="","",'Identificação da EG'!$D$7)</f>
        <v/>
      </c>
      <c r="I303" s="138" t="str">
        <f>IF(OR(J303="",'Campanhas C&amp;S'!$BA$6="",'Campanhas C&amp;S'!$BA$6="(Preencha o nome da campanha)"),"",'Campanhas C&amp;S'!$BA$6)</f>
        <v/>
      </c>
      <c r="J303" s="138" t="str">
        <v/>
      </c>
      <c r="K303" s="138" t="str">
        <v/>
      </c>
      <c r="L303" s="138" t="str">
        <v/>
      </c>
      <c r="M303" s="138" t="str">
        <v/>
      </c>
      <c r="N303" s="138" t="str">
        <v/>
      </c>
      <c r="O303" s="138" t="str">
        <v/>
      </c>
      <c r="P303" s="138" t="str">
        <f>IF(J303="","","Materiais distribuidos")</f>
        <v/>
      </c>
      <c r="Q303" s="138" t="str">
        <f t="shared" ref="Q303:Q359" si="10">IF(J303="","","nº")</f>
        <v/>
      </c>
      <c r="R303" s="138" t="str" cm="1">
        <f t="array" ref="R303">IF(ISBLANK(INDEX('Campanhas C&amp;S'!$BF$20:$BG$48,INT((ROWS($A$1:A2)-1)/2)+1,MOD(ROWS($A$1:A2)-1,2)+1)),"",INDEX('Campanhas C&amp;S'!$BF$20:$BG$48,INT((ROWS($A$1:A2)-1)/2)+1,MOD(ROWS($A$1:A2)-1,2)+1))</f>
        <v/>
      </c>
      <c r="S303" s="138" t="str">
        <f>IF(OR(J303="",'Campanhas C&amp;S'!$BA$15="",'Campanhas C&amp;S'!$BA$15="(máximo 300 carateres)"),"",'Campanhas C&amp;S'!$BA$15)</f>
        <v/>
      </c>
    </row>
    <row r="304" spans="1:19">
      <c r="A304" s="24" t="str">
        <f>IF(I304="","",IF(OR('Identificação da EG'!$B$7=0,'Identificação da EG'!$B$7=""),"",Capa!$C$10))</f>
        <v/>
      </c>
      <c r="B304" s="24" t="str">
        <f>IF(I304="","",IF(OR('Identificação da EG'!$B$7=0,'Identificação da EG'!$B$7=""),"",'Identificação da EG'!$B$7))</f>
        <v/>
      </c>
      <c r="C304" s="24" t="str">
        <f>IF(I304="","",IF(B304="","",VLOOKUP(B304,Auxiliar!$DK$23:$DL$45,2,0)))</f>
        <v/>
      </c>
      <c r="D304" s="24" t="str">
        <f>IF(I304="","",IF(OR('Identificação da EG'!$B$7=0,'Identificação da EG'!$B$7=""),"","Portugal"))</f>
        <v/>
      </c>
      <c r="E304" s="24" t="str">
        <f>IF(I304="","",'Identificação da EG'!$C$7)</f>
        <v/>
      </c>
      <c r="F304" s="24" t="str">
        <f>IF(I304="","",'Identificação da EG'!$E$7)</f>
        <v/>
      </c>
      <c r="G304" s="24" t="str">
        <f t="shared" si="9"/>
        <v/>
      </c>
      <c r="H304" s="24" t="str">
        <f>IF(I304="","",'Identificação da EG'!$D$7)</f>
        <v/>
      </c>
      <c r="I304" s="138" t="str">
        <f>IF(OR(J304="",'Campanhas C&amp;S'!$BA$6="",'Campanhas C&amp;S'!$BA$6="(Preencha o nome da campanha)"),"",'Campanhas C&amp;S'!$BA$6)</f>
        <v/>
      </c>
      <c r="J304" s="138" t="str">
        <v/>
      </c>
      <c r="K304" s="138" t="str">
        <v/>
      </c>
      <c r="L304" s="138" t="str">
        <v/>
      </c>
      <c r="M304" s="138" t="str">
        <v/>
      </c>
      <c r="N304" s="138" t="str">
        <v/>
      </c>
      <c r="O304" s="138" t="str">
        <v/>
      </c>
      <c r="P304" s="138" t="str">
        <f>IF(J304="","","População abrangida")</f>
        <v/>
      </c>
      <c r="Q304" s="138" t="str">
        <f t="shared" si="10"/>
        <v/>
      </c>
      <c r="R304" s="138" t="str" cm="1">
        <f t="array" ref="R304">IF(ISBLANK(INDEX('Campanhas C&amp;S'!$BF$20:$BG$48,INT((ROWS($A$1:A3)-1)/2)+1,MOD(ROWS($A$1:A3)-1,2)+1)),"",INDEX('Campanhas C&amp;S'!$BF$20:$BG$48,INT((ROWS($A$1:A3)-1)/2)+1,MOD(ROWS($A$1:A3)-1,2)+1))</f>
        <v/>
      </c>
      <c r="S304" s="138" t="str">
        <f>IF(OR(J304="",'Campanhas C&amp;S'!$BA$15="",'Campanhas C&amp;S'!$BA$15="(máximo 300 carateres)"),"",'Campanhas C&amp;S'!$BA$15)</f>
        <v/>
      </c>
    </row>
    <row r="305" spans="1:19">
      <c r="A305" s="24" t="str">
        <f>IF(I305="","",IF(OR('Identificação da EG'!$B$7=0,'Identificação da EG'!$B$7=""),"",Capa!$C$10))</f>
        <v/>
      </c>
      <c r="B305" s="24" t="str">
        <f>IF(I305="","",IF(OR('Identificação da EG'!$B$7=0,'Identificação da EG'!$B$7=""),"",'Identificação da EG'!$B$7))</f>
        <v/>
      </c>
      <c r="C305" s="24" t="str">
        <f>IF(I305="","",IF(B305="","",VLOOKUP(B305,Auxiliar!$DK$23:$DL$45,2,0)))</f>
        <v/>
      </c>
      <c r="D305" s="24" t="str">
        <f>IF(I305="","",IF(OR('Identificação da EG'!$B$7=0,'Identificação da EG'!$B$7=""),"","Portugal"))</f>
        <v/>
      </c>
      <c r="E305" s="24" t="str">
        <f>IF(I305="","",'Identificação da EG'!$C$7)</f>
        <v/>
      </c>
      <c r="F305" s="24" t="str">
        <f>IF(I305="","",'Identificação da EG'!$E$7)</f>
        <v/>
      </c>
      <c r="G305" s="24" t="str">
        <f t="shared" si="9"/>
        <v/>
      </c>
      <c r="H305" s="24" t="str">
        <f>IF(I305="","",'Identificação da EG'!$D$7)</f>
        <v/>
      </c>
      <c r="I305" s="138" t="str">
        <f>IF(OR(J305="",'Campanhas C&amp;S'!$BA$6="",'Campanhas C&amp;S'!$BA$6="(Preencha o nome da campanha)"),"",'Campanhas C&amp;S'!$BA$6)</f>
        <v/>
      </c>
      <c r="J305" s="138" t="str">
        <v/>
      </c>
      <c r="K305" s="138" t="str">
        <v/>
      </c>
      <c r="L305" s="138" t="str">
        <v/>
      </c>
      <c r="M305" s="138" t="str">
        <v/>
      </c>
      <c r="N305" s="138" t="str">
        <v/>
      </c>
      <c r="O305" s="138" t="str">
        <v/>
      </c>
      <c r="P305" s="138" t="str">
        <f>IF(J305="","","Materiais distribuidos")</f>
        <v/>
      </c>
      <c r="Q305" s="138" t="str">
        <f t="shared" si="10"/>
        <v/>
      </c>
      <c r="R305" s="138" t="str" cm="1">
        <f t="array" ref="R305">IF(ISBLANK(INDEX('Campanhas C&amp;S'!$BF$20:$BG$48,INT((ROWS($A$1:A4)-1)/2)+1,MOD(ROWS($A$1:A4)-1,2)+1)),"",INDEX('Campanhas C&amp;S'!$BF$20:$BG$48,INT((ROWS($A$1:A4)-1)/2)+1,MOD(ROWS($A$1:A4)-1,2)+1))</f>
        <v/>
      </c>
      <c r="S305" s="138" t="str">
        <f>IF(OR(J305="",'Campanhas C&amp;S'!$BA$15="",'Campanhas C&amp;S'!$BA$15="(máximo 300 carateres)"),"",'Campanhas C&amp;S'!$BA$15)</f>
        <v/>
      </c>
    </row>
    <row r="306" spans="1:19">
      <c r="A306" s="24" t="str">
        <f>IF(I306="","",IF(OR('Identificação da EG'!$B$7=0,'Identificação da EG'!$B$7=""),"",Capa!$C$10))</f>
        <v/>
      </c>
      <c r="B306" s="24" t="str">
        <f>IF(I306="","",IF(OR('Identificação da EG'!$B$7=0,'Identificação da EG'!$B$7=""),"",'Identificação da EG'!$B$7))</f>
        <v/>
      </c>
      <c r="C306" s="24" t="str">
        <f>IF(I306="","",IF(B306="","",VLOOKUP(B306,Auxiliar!$DK$23:$DL$45,2,0)))</f>
        <v/>
      </c>
      <c r="D306" s="24" t="str">
        <f>IF(I306="","",IF(OR('Identificação da EG'!$B$7=0,'Identificação da EG'!$B$7=""),"","Portugal"))</f>
        <v/>
      </c>
      <c r="E306" s="24" t="str">
        <f>IF(I306="","",'Identificação da EG'!$C$7)</f>
        <v/>
      </c>
      <c r="F306" s="24" t="str">
        <f>IF(I306="","",'Identificação da EG'!$E$7)</f>
        <v/>
      </c>
      <c r="G306" s="24" t="str">
        <f t="shared" si="9"/>
        <v/>
      </c>
      <c r="H306" s="24" t="str">
        <f>IF(I306="","",'Identificação da EG'!$D$7)</f>
        <v/>
      </c>
      <c r="I306" s="138" t="str">
        <f>IF(OR(J306="",'Campanhas C&amp;S'!$BA$6="",'Campanhas C&amp;S'!$BA$6="(Preencha o nome da campanha)"),"",'Campanhas C&amp;S'!$BA$6)</f>
        <v/>
      </c>
      <c r="J306" s="138" t="str">
        <v/>
      </c>
      <c r="K306" s="138" t="str">
        <v/>
      </c>
      <c r="L306" s="138" t="str">
        <v/>
      </c>
      <c r="M306" s="138" t="str">
        <v/>
      </c>
      <c r="N306" s="138" t="str">
        <v/>
      </c>
      <c r="O306" s="138" t="str">
        <v/>
      </c>
      <c r="P306" s="138" t="str">
        <f>IF(J306="","","População abrangida")</f>
        <v/>
      </c>
      <c r="Q306" s="138" t="str">
        <f t="shared" si="10"/>
        <v/>
      </c>
      <c r="R306" s="138" t="str" cm="1">
        <f t="array" ref="R306">IF(ISBLANK(INDEX('Campanhas C&amp;S'!$BF$20:$BG$48,INT((ROWS($A$1:A5)-1)/2)+1,MOD(ROWS($A$1:A5)-1,2)+1)),"",INDEX('Campanhas C&amp;S'!$BF$20:$BG$48,INT((ROWS($A$1:A5)-1)/2)+1,MOD(ROWS($A$1:A5)-1,2)+1))</f>
        <v/>
      </c>
      <c r="S306" s="138" t="str">
        <f>IF(OR(J306="",'Campanhas C&amp;S'!$BA$15="",'Campanhas C&amp;S'!$BA$15="(máximo 300 carateres)"),"",'Campanhas C&amp;S'!$BA$15)</f>
        <v/>
      </c>
    </row>
    <row r="307" spans="1:19">
      <c r="A307" s="24" t="str">
        <f>IF(I307="","",IF(OR('Identificação da EG'!$B$7=0,'Identificação da EG'!$B$7=""),"",Capa!$C$10))</f>
        <v/>
      </c>
      <c r="B307" s="24" t="str">
        <f>IF(I307="","",IF(OR('Identificação da EG'!$B$7=0,'Identificação da EG'!$B$7=""),"",'Identificação da EG'!$B$7))</f>
        <v/>
      </c>
      <c r="C307" s="24" t="str">
        <f>IF(I307="","",IF(B307="","",VLOOKUP(B307,Auxiliar!$DK$23:$DL$45,2,0)))</f>
        <v/>
      </c>
      <c r="D307" s="24" t="str">
        <f>IF(I307="","",IF(OR('Identificação da EG'!$B$7=0,'Identificação da EG'!$B$7=""),"","Portugal"))</f>
        <v/>
      </c>
      <c r="E307" s="24" t="str">
        <f>IF(I307="","",'Identificação da EG'!$C$7)</f>
        <v/>
      </c>
      <c r="F307" s="24" t="str">
        <f>IF(I307="","",'Identificação da EG'!$E$7)</f>
        <v/>
      </c>
      <c r="G307" s="24" t="str">
        <f t="shared" si="9"/>
        <v/>
      </c>
      <c r="H307" s="24" t="str">
        <f>IF(I307="","",'Identificação da EG'!$D$7)</f>
        <v/>
      </c>
      <c r="I307" s="138" t="str">
        <f>IF(OR(J307="",'Campanhas C&amp;S'!$BA$6="",'Campanhas C&amp;S'!$BA$6="(Preencha o nome da campanha)"),"",'Campanhas C&amp;S'!$BA$6)</f>
        <v/>
      </c>
      <c r="J307" s="138" t="str">
        <v/>
      </c>
      <c r="K307" s="138" t="str">
        <v/>
      </c>
      <c r="L307" s="138" t="str">
        <v/>
      </c>
      <c r="M307" s="138" t="str">
        <v/>
      </c>
      <c r="N307" s="138" t="str">
        <v/>
      </c>
      <c r="O307" s="138" t="str">
        <v/>
      </c>
      <c r="P307" s="138" t="str">
        <f>IF(J307="","","Materiais distribuidos")</f>
        <v/>
      </c>
      <c r="Q307" s="138" t="str">
        <f t="shared" si="10"/>
        <v/>
      </c>
      <c r="R307" s="138" t="str" cm="1">
        <f t="array" ref="R307">IF(ISBLANK(INDEX('Campanhas C&amp;S'!$BF$20:$BG$48,INT((ROWS($A$1:A6)-1)/2)+1,MOD(ROWS($A$1:A6)-1,2)+1)),"",INDEX('Campanhas C&amp;S'!$BF$20:$BG$48,INT((ROWS($A$1:A6)-1)/2)+1,MOD(ROWS($A$1:A6)-1,2)+1))</f>
        <v/>
      </c>
      <c r="S307" s="138" t="str">
        <f>IF(OR(J307="",'Campanhas C&amp;S'!$BA$15="",'Campanhas C&amp;S'!$BA$15="(máximo 300 carateres)"),"",'Campanhas C&amp;S'!$BA$15)</f>
        <v/>
      </c>
    </row>
    <row r="308" spans="1:19">
      <c r="A308" s="24" t="str">
        <f>IF(I308="","",IF(OR('Identificação da EG'!$B$7=0,'Identificação da EG'!$B$7=""),"",Capa!$C$10))</f>
        <v/>
      </c>
      <c r="B308" s="24" t="str">
        <f>IF(I308="","",IF(OR('Identificação da EG'!$B$7=0,'Identificação da EG'!$B$7=""),"",'Identificação da EG'!$B$7))</f>
        <v/>
      </c>
      <c r="C308" s="24" t="str">
        <f>IF(I308="","",IF(B308="","",VLOOKUP(B308,Auxiliar!$DK$23:$DL$45,2,0)))</f>
        <v/>
      </c>
      <c r="D308" s="24" t="str">
        <f>IF(I308="","",IF(OR('Identificação da EG'!$B$7=0,'Identificação da EG'!$B$7=""),"","Portugal"))</f>
        <v/>
      </c>
      <c r="E308" s="24" t="str">
        <f>IF(I308="","",'Identificação da EG'!$C$7)</f>
        <v/>
      </c>
      <c r="F308" s="24" t="str">
        <f>IF(I308="","",'Identificação da EG'!$E$7)</f>
        <v/>
      </c>
      <c r="G308" s="24" t="str">
        <f t="shared" si="9"/>
        <v/>
      </c>
      <c r="H308" s="24" t="str">
        <f>IF(I308="","",'Identificação da EG'!$D$7)</f>
        <v/>
      </c>
      <c r="I308" s="138" t="str">
        <f>IF(OR(J308="",'Campanhas C&amp;S'!$BA$6="",'Campanhas C&amp;S'!$BA$6="(Preencha o nome da campanha)"),"",'Campanhas C&amp;S'!$BA$6)</f>
        <v/>
      </c>
      <c r="J308" s="138" t="str">
        <v/>
      </c>
      <c r="K308" s="138" t="str">
        <v/>
      </c>
      <c r="L308" s="138" t="str">
        <v/>
      </c>
      <c r="M308" s="138" t="str">
        <v/>
      </c>
      <c r="N308" s="138" t="str">
        <v/>
      </c>
      <c r="O308" s="138" t="str">
        <v/>
      </c>
      <c r="P308" s="138" t="str">
        <f>IF(J308="","","População abrangida")</f>
        <v/>
      </c>
      <c r="Q308" s="138" t="str">
        <f t="shared" si="10"/>
        <v/>
      </c>
      <c r="R308" s="138" t="str" cm="1">
        <f t="array" ref="R308">IF(ISBLANK(INDEX('Campanhas C&amp;S'!$BF$20:$BG$48,INT((ROWS($A$1:A7)-1)/2)+1,MOD(ROWS($A$1:A7)-1,2)+1)),"",INDEX('Campanhas C&amp;S'!$BF$20:$BG$48,INT((ROWS($A$1:A7)-1)/2)+1,MOD(ROWS($A$1:A7)-1,2)+1))</f>
        <v/>
      </c>
      <c r="S308" s="138" t="str">
        <f>IF(OR(J308="",'Campanhas C&amp;S'!$BA$15="",'Campanhas C&amp;S'!$BA$15="(máximo 300 carateres)"),"",'Campanhas C&amp;S'!$BA$15)</f>
        <v/>
      </c>
    </row>
    <row r="309" spans="1:19">
      <c r="A309" s="24" t="str">
        <f>IF(I309="","",IF(OR('Identificação da EG'!$B$7=0,'Identificação da EG'!$B$7=""),"",Capa!$C$10))</f>
        <v/>
      </c>
      <c r="B309" s="24" t="str">
        <f>IF(I309="","",IF(OR('Identificação da EG'!$B$7=0,'Identificação da EG'!$B$7=""),"",'Identificação da EG'!$B$7))</f>
        <v/>
      </c>
      <c r="C309" s="24" t="str">
        <f>IF(I309="","",IF(B309="","",VLOOKUP(B309,Auxiliar!$DK$23:$DL$45,2,0)))</f>
        <v/>
      </c>
      <c r="D309" s="24" t="str">
        <f>IF(I309="","",IF(OR('Identificação da EG'!$B$7=0,'Identificação da EG'!$B$7=""),"","Portugal"))</f>
        <v/>
      </c>
      <c r="E309" s="24" t="str">
        <f>IF(I309="","",'Identificação da EG'!$C$7)</f>
        <v/>
      </c>
      <c r="F309" s="24" t="str">
        <f>IF(I309="","",'Identificação da EG'!$E$7)</f>
        <v/>
      </c>
      <c r="G309" s="24" t="str">
        <f t="shared" si="9"/>
        <v/>
      </c>
      <c r="H309" s="24" t="str">
        <f>IF(I309="","",'Identificação da EG'!$D$7)</f>
        <v/>
      </c>
      <c r="I309" s="138" t="str">
        <f>IF(OR(J309="",'Campanhas C&amp;S'!$BA$6="",'Campanhas C&amp;S'!$BA$6="(Preencha o nome da campanha)"),"",'Campanhas C&amp;S'!$BA$6)</f>
        <v/>
      </c>
      <c r="J309" s="138" t="str">
        <v/>
      </c>
      <c r="K309" s="138" t="str">
        <v/>
      </c>
      <c r="L309" s="138" t="str">
        <v/>
      </c>
      <c r="M309" s="138" t="str">
        <v/>
      </c>
      <c r="N309" s="138" t="str">
        <v/>
      </c>
      <c r="O309" s="138" t="str">
        <v/>
      </c>
      <c r="P309" s="138" t="str">
        <f>IF(J309="","","Materiais distribuidos")</f>
        <v/>
      </c>
      <c r="Q309" s="138" t="str">
        <f t="shared" si="10"/>
        <v/>
      </c>
      <c r="R309" s="138" t="str" cm="1">
        <f t="array" ref="R309">IF(ISBLANK(INDEX('Campanhas C&amp;S'!$BF$20:$BG$48,INT((ROWS($A$1:A8)-1)/2)+1,MOD(ROWS($A$1:A8)-1,2)+1)),"",INDEX('Campanhas C&amp;S'!$BF$20:$BG$48,INT((ROWS($A$1:A8)-1)/2)+1,MOD(ROWS($A$1:A8)-1,2)+1))</f>
        <v/>
      </c>
      <c r="S309" s="138" t="str">
        <f>IF(OR(J309="",'Campanhas C&amp;S'!$BA$15="",'Campanhas C&amp;S'!$BA$15="(máximo 300 carateres)"),"",'Campanhas C&amp;S'!$BA$15)</f>
        <v/>
      </c>
    </row>
    <row r="310" spans="1:19">
      <c r="A310" s="24" t="str">
        <f>IF(I310="","",IF(OR('Identificação da EG'!$B$7=0,'Identificação da EG'!$B$7=""),"",Capa!$C$10))</f>
        <v/>
      </c>
      <c r="B310" s="24" t="str">
        <f>IF(I310="","",IF(OR('Identificação da EG'!$B$7=0,'Identificação da EG'!$B$7=""),"",'Identificação da EG'!$B$7))</f>
        <v/>
      </c>
      <c r="C310" s="24" t="str">
        <f>IF(I310="","",IF(B310="","",VLOOKUP(B310,Auxiliar!$DK$23:$DL$45,2,0)))</f>
        <v/>
      </c>
      <c r="D310" s="24" t="str">
        <f>IF(I310="","",IF(OR('Identificação da EG'!$B$7=0,'Identificação da EG'!$B$7=""),"","Portugal"))</f>
        <v/>
      </c>
      <c r="E310" s="24" t="str">
        <f>IF(I310="","",'Identificação da EG'!$C$7)</f>
        <v/>
      </c>
      <c r="F310" s="24" t="str">
        <f>IF(I310="","",'Identificação da EG'!$E$7)</f>
        <v/>
      </c>
      <c r="G310" s="24" t="str">
        <f t="shared" si="9"/>
        <v/>
      </c>
      <c r="H310" s="24" t="str">
        <f>IF(I310="","",'Identificação da EG'!$D$7)</f>
        <v/>
      </c>
      <c r="I310" s="138" t="str">
        <f>IF(OR(J310="",'Campanhas C&amp;S'!$BA$6="",'Campanhas C&amp;S'!$BA$6="(Preencha o nome da campanha)"),"",'Campanhas C&amp;S'!$BA$6)</f>
        <v/>
      </c>
      <c r="J310" s="138" t="str">
        <v/>
      </c>
      <c r="K310" s="138" t="str">
        <v/>
      </c>
      <c r="L310" s="138" t="str">
        <v/>
      </c>
      <c r="M310" s="138" t="str">
        <v/>
      </c>
      <c r="N310" s="138" t="str">
        <v/>
      </c>
      <c r="O310" s="138" t="str">
        <v/>
      </c>
      <c r="P310" s="138" t="str">
        <f>IF(J310="","","População abrangida")</f>
        <v/>
      </c>
      <c r="Q310" s="138" t="str">
        <f t="shared" si="10"/>
        <v/>
      </c>
      <c r="R310" s="138" t="str" cm="1">
        <f t="array" ref="R310">IF(ISBLANK(INDEX('Campanhas C&amp;S'!$BF$20:$BG$48,INT((ROWS($A$1:A9)-1)/2)+1,MOD(ROWS($A$1:A9)-1,2)+1)),"",INDEX('Campanhas C&amp;S'!$BF$20:$BG$48,INT((ROWS($A$1:A9)-1)/2)+1,MOD(ROWS($A$1:A9)-1,2)+1))</f>
        <v/>
      </c>
      <c r="S310" s="138" t="str">
        <f>IF(OR(J310="",'Campanhas C&amp;S'!$BA$15="",'Campanhas C&amp;S'!$BA$15="(máximo 300 carateres)"),"",'Campanhas C&amp;S'!$BA$15)</f>
        <v/>
      </c>
    </row>
    <row r="311" spans="1:19">
      <c r="A311" s="24" t="str">
        <f>IF(I311="","",IF(OR('Identificação da EG'!$B$7=0,'Identificação da EG'!$B$7=""),"",Capa!$C$10))</f>
        <v/>
      </c>
      <c r="B311" s="24" t="str">
        <f>IF(I311="","",IF(OR('Identificação da EG'!$B$7=0,'Identificação da EG'!$B$7=""),"",'Identificação da EG'!$B$7))</f>
        <v/>
      </c>
      <c r="C311" s="24" t="str">
        <f>IF(I311="","",IF(B311="","",VLOOKUP(B311,Auxiliar!$DK$23:$DL$45,2,0)))</f>
        <v/>
      </c>
      <c r="D311" s="24" t="str">
        <f>IF(I311="","",IF(OR('Identificação da EG'!$B$7=0,'Identificação da EG'!$B$7=""),"","Portugal"))</f>
        <v/>
      </c>
      <c r="E311" s="24" t="str">
        <f>IF(I311="","",'Identificação da EG'!$C$7)</f>
        <v/>
      </c>
      <c r="F311" s="24" t="str">
        <f>IF(I311="","",'Identificação da EG'!$E$7)</f>
        <v/>
      </c>
      <c r="G311" s="24" t="str">
        <f t="shared" si="9"/>
        <v/>
      </c>
      <c r="H311" s="24" t="str">
        <f>IF(I311="","",'Identificação da EG'!$D$7)</f>
        <v/>
      </c>
      <c r="I311" s="138" t="str">
        <f>IF(OR(J311="",'Campanhas C&amp;S'!$BA$6="",'Campanhas C&amp;S'!$BA$6="(Preencha o nome da campanha)"),"",'Campanhas C&amp;S'!$BA$6)</f>
        <v/>
      </c>
      <c r="J311" s="138" t="str">
        <v/>
      </c>
      <c r="K311" s="138" t="str">
        <v/>
      </c>
      <c r="L311" s="138" t="str">
        <v/>
      </c>
      <c r="M311" s="138" t="str">
        <v/>
      </c>
      <c r="N311" s="138" t="str">
        <v/>
      </c>
      <c r="O311" s="138" t="str">
        <v/>
      </c>
      <c r="P311" s="138" t="str">
        <f>IF(J311="","","Materiais distribuidos")</f>
        <v/>
      </c>
      <c r="Q311" s="138" t="str">
        <f t="shared" si="10"/>
        <v/>
      </c>
      <c r="R311" s="138" t="str" cm="1">
        <f t="array" ref="R311">IF(ISBLANK(INDEX('Campanhas C&amp;S'!$BF$20:$BG$48,INT((ROWS($A$1:A10)-1)/2)+1,MOD(ROWS($A$1:A10)-1,2)+1)),"",INDEX('Campanhas C&amp;S'!$BF$20:$BG$48,INT((ROWS($A$1:A10)-1)/2)+1,MOD(ROWS($A$1:A10)-1,2)+1))</f>
        <v/>
      </c>
      <c r="S311" s="138" t="str">
        <f>IF(OR(J311="",'Campanhas C&amp;S'!$BA$15="",'Campanhas C&amp;S'!$BA$15="(máximo 300 carateres)"),"",'Campanhas C&amp;S'!$BA$15)</f>
        <v/>
      </c>
    </row>
    <row r="312" spans="1:19">
      <c r="A312" s="24" t="str">
        <f>IF(I312="","",IF(OR('Identificação da EG'!$B$7=0,'Identificação da EG'!$B$7=""),"",Capa!$C$10))</f>
        <v/>
      </c>
      <c r="B312" s="24" t="str">
        <f>IF(I312="","",IF(OR('Identificação da EG'!$B$7=0,'Identificação da EG'!$B$7=""),"",'Identificação da EG'!$B$7))</f>
        <v/>
      </c>
      <c r="C312" s="24" t="str">
        <f>IF(I312="","",IF(B312="","",VLOOKUP(B312,Auxiliar!$DK$23:$DL$45,2,0)))</f>
        <v/>
      </c>
      <c r="D312" s="24" t="str">
        <f>IF(I312="","",IF(OR('Identificação da EG'!$B$7=0,'Identificação da EG'!$B$7=""),"","Portugal"))</f>
        <v/>
      </c>
      <c r="E312" s="24" t="str">
        <f>IF(I312="","",'Identificação da EG'!$C$7)</f>
        <v/>
      </c>
      <c r="F312" s="24" t="str">
        <f>IF(I312="","",'Identificação da EG'!$E$7)</f>
        <v/>
      </c>
      <c r="G312" s="24" t="str">
        <f t="shared" si="9"/>
        <v/>
      </c>
      <c r="H312" s="24" t="str">
        <f>IF(I312="","",'Identificação da EG'!$D$7)</f>
        <v/>
      </c>
      <c r="I312" s="138" t="str">
        <f>IF(OR(J312="",'Campanhas C&amp;S'!$BA$6="",'Campanhas C&amp;S'!$BA$6="(Preencha o nome da campanha)"),"",'Campanhas C&amp;S'!$BA$6)</f>
        <v/>
      </c>
      <c r="J312" s="138" t="str">
        <v/>
      </c>
      <c r="K312" s="138" t="str">
        <v/>
      </c>
      <c r="L312" s="138" t="str">
        <v/>
      </c>
      <c r="M312" s="138" t="str">
        <v/>
      </c>
      <c r="N312" s="138" t="str">
        <v/>
      </c>
      <c r="O312" s="138" t="str">
        <v/>
      </c>
      <c r="P312" s="138" t="str">
        <f>IF(J312="","","População abrangida")</f>
        <v/>
      </c>
      <c r="Q312" s="138" t="str">
        <f t="shared" si="10"/>
        <v/>
      </c>
      <c r="R312" s="138" t="str" cm="1">
        <f t="array" ref="R312">IF(ISBLANK(INDEX('Campanhas C&amp;S'!$BF$20:$BG$48,INT((ROWS($A$1:A11)-1)/2)+1,MOD(ROWS($A$1:A11)-1,2)+1)),"",INDEX('Campanhas C&amp;S'!$BF$20:$BG$48,INT((ROWS($A$1:A11)-1)/2)+1,MOD(ROWS($A$1:A11)-1,2)+1))</f>
        <v/>
      </c>
      <c r="S312" s="138" t="str">
        <f>IF(OR(J312="",'Campanhas C&amp;S'!$BA$15="",'Campanhas C&amp;S'!$BA$15="(máximo 300 carateres)"),"",'Campanhas C&amp;S'!$BA$15)</f>
        <v/>
      </c>
    </row>
    <row r="313" spans="1:19">
      <c r="A313" s="24" t="str">
        <f>IF(I313="","",IF(OR('Identificação da EG'!$B$7=0,'Identificação da EG'!$B$7=""),"",Capa!$C$10))</f>
        <v/>
      </c>
      <c r="B313" s="24" t="str">
        <f>IF(I313="","",IF(OR('Identificação da EG'!$B$7=0,'Identificação da EG'!$B$7=""),"",'Identificação da EG'!$B$7))</f>
        <v/>
      </c>
      <c r="C313" s="24" t="str">
        <f>IF(I313="","",IF(B313="","",VLOOKUP(B313,Auxiliar!$DK$23:$DL$45,2,0)))</f>
        <v/>
      </c>
      <c r="D313" s="24" t="str">
        <f>IF(I313="","",IF(OR('Identificação da EG'!$B$7=0,'Identificação da EG'!$B$7=""),"","Portugal"))</f>
        <v/>
      </c>
      <c r="E313" s="24" t="str">
        <f>IF(I313="","",'Identificação da EG'!$C$7)</f>
        <v/>
      </c>
      <c r="F313" s="24" t="str">
        <f>IF(I313="","",'Identificação da EG'!$E$7)</f>
        <v/>
      </c>
      <c r="G313" s="24" t="str">
        <f t="shared" si="9"/>
        <v/>
      </c>
      <c r="H313" s="24" t="str">
        <f>IF(I313="","",'Identificação da EG'!$D$7)</f>
        <v/>
      </c>
      <c r="I313" s="138" t="str">
        <f>IF(OR(J313="",'Campanhas C&amp;S'!$BA$6="",'Campanhas C&amp;S'!$BA$6="(Preencha o nome da campanha)"),"",'Campanhas C&amp;S'!$BA$6)</f>
        <v/>
      </c>
      <c r="J313" s="138" t="str">
        <v/>
      </c>
      <c r="K313" s="138" t="str">
        <v/>
      </c>
      <c r="L313" s="138" t="str">
        <v/>
      </c>
      <c r="M313" s="138" t="str">
        <v/>
      </c>
      <c r="N313" s="138" t="str">
        <v/>
      </c>
      <c r="O313" s="138" t="str">
        <v/>
      </c>
      <c r="P313" s="138" t="str">
        <f>IF(J313="","","Materiais distribuidos")</f>
        <v/>
      </c>
      <c r="Q313" s="138" t="str">
        <f t="shared" si="10"/>
        <v/>
      </c>
      <c r="R313" s="138" t="str" cm="1">
        <f t="array" ref="R313">IF(ISBLANK(INDEX('Campanhas C&amp;S'!$BF$20:$BG$48,INT((ROWS($A$1:A12)-1)/2)+1,MOD(ROWS($A$1:A12)-1,2)+1)),"",INDEX('Campanhas C&amp;S'!$BF$20:$BG$48,INT((ROWS($A$1:A12)-1)/2)+1,MOD(ROWS($A$1:A12)-1,2)+1))</f>
        <v/>
      </c>
      <c r="S313" s="138" t="str">
        <f>IF(OR(J313="",'Campanhas C&amp;S'!$BA$15="",'Campanhas C&amp;S'!$BA$15="(máximo 300 carateres)"),"",'Campanhas C&amp;S'!$BA$15)</f>
        <v/>
      </c>
    </row>
    <row r="314" spans="1:19">
      <c r="A314" s="24" t="str">
        <f>IF(I314="","",IF(OR('Identificação da EG'!$B$7=0,'Identificação da EG'!$B$7=""),"",Capa!$C$10))</f>
        <v/>
      </c>
      <c r="B314" s="24" t="str">
        <f>IF(I314="","",IF(OR('Identificação da EG'!$B$7=0,'Identificação da EG'!$B$7=""),"",'Identificação da EG'!$B$7))</f>
        <v/>
      </c>
      <c r="C314" s="24" t="str">
        <f>IF(I314="","",IF(B314="","",VLOOKUP(B314,Auxiliar!$DK$23:$DL$45,2,0)))</f>
        <v/>
      </c>
      <c r="D314" s="24" t="str">
        <f>IF(I314="","",IF(OR('Identificação da EG'!$B$7=0,'Identificação da EG'!$B$7=""),"","Portugal"))</f>
        <v/>
      </c>
      <c r="E314" s="24" t="str">
        <f>IF(I314="","",'Identificação da EG'!$C$7)</f>
        <v/>
      </c>
      <c r="F314" s="24" t="str">
        <f>IF(I314="","",'Identificação da EG'!$E$7)</f>
        <v/>
      </c>
      <c r="G314" s="24" t="str">
        <f t="shared" si="9"/>
        <v/>
      </c>
      <c r="H314" s="24" t="str">
        <f>IF(I314="","",'Identificação da EG'!$D$7)</f>
        <v/>
      </c>
      <c r="I314" s="138" t="str">
        <f>IF(OR(J314="",'Campanhas C&amp;S'!$BA$6="",'Campanhas C&amp;S'!$BA$6="(Preencha o nome da campanha)"),"",'Campanhas C&amp;S'!$BA$6)</f>
        <v/>
      </c>
      <c r="J314" s="138" t="str">
        <v/>
      </c>
      <c r="K314" s="138" t="str">
        <v/>
      </c>
      <c r="L314" s="138" t="str">
        <v/>
      </c>
      <c r="M314" s="138" t="str">
        <v/>
      </c>
      <c r="N314" s="138" t="str">
        <v/>
      </c>
      <c r="O314" s="138" t="str">
        <v/>
      </c>
      <c r="P314" s="138" t="str">
        <f>IF(J314="","","População abrangida")</f>
        <v/>
      </c>
      <c r="Q314" s="138" t="str">
        <f t="shared" si="10"/>
        <v/>
      </c>
      <c r="R314" s="138" t="str" cm="1">
        <f t="array" ref="R314">IF(ISBLANK(INDEX('Campanhas C&amp;S'!$BF$20:$BG$48,INT((ROWS($A$1:A13)-1)/2)+1,MOD(ROWS($A$1:A13)-1,2)+1)),"",INDEX('Campanhas C&amp;S'!$BF$20:$BG$48,INT((ROWS($A$1:A13)-1)/2)+1,MOD(ROWS($A$1:A13)-1,2)+1))</f>
        <v/>
      </c>
      <c r="S314" s="138" t="str">
        <f>IF(OR(J314="",'Campanhas C&amp;S'!$BA$15="",'Campanhas C&amp;S'!$BA$15="(máximo 300 carateres)"),"",'Campanhas C&amp;S'!$BA$15)</f>
        <v/>
      </c>
    </row>
    <row r="315" spans="1:19">
      <c r="A315" s="24" t="str">
        <f>IF(I315="","",IF(OR('Identificação da EG'!$B$7=0,'Identificação da EG'!$B$7=""),"",Capa!$C$10))</f>
        <v/>
      </c>
      <c r="B315" s="24" t="str">
        <f>IF(I315="","",IF(OR('Identificação da EG'!$B$7=0,'Identificação da EG'!$B$7=""),"",'Identificação da EG'!$B$7))</f>
        <v/>
      </c>
      <c r="C315" s="24" t="str">
        <f>IF(I315="","",IF(B315="","",VLOOKUP(B315,Auxiliar!$DK$23:$DL$45,2,0)))</f>
        <v/>
      </c>
      <c r="D315" s="24" t="str">
        <f>IF(I315="","",IF(OR('Identificação da EG'!$B$7=0,'Identificação da EG'!$B$7=""),"","Portugal"))</f>
        <v/>
      </c>
      <c r="E315" s="24" t="str">
        <f>IF(I315="","",'Identificação da EG'!$C$7)</f>
        <v/>
      </c>
      <c r="F315" s="24" t="str">
        <f>IF(I315="","",'Identificação da EG'!$E$7)</f>
        <v/>
      </c>
      <c r="G315" s="24" t="str">
        <f t="shared" si="9"/>
        <v/>
      </c>
      <c r="H315" s="24" t="str">
        <f>IF(I315="","",'Identificação da EG'!$D$7)</f>
        <v/>
      </c>
      <c r="I315" s="138" t="str">
        <f>IF(OR(J315="",'Campanhas C&amp;S'!$BA$6="",'Campanhas C&amp;S'!$BA$6="(Preencha o nome da campanha)"),"",'Campanhas C&amp;S'!$BA$6)</f>
        <v/>
      </c>
      <c r="J315" s="138" t="str">
        <v/>
      </c>
      <c r="K315" s="138" t="str">
        <v/>
      </c>
      <c r="L315" s="138" t="str">
        <v/>
      </c>
      <c r="M315" s="138" t="str">
        <v/>
      </c>
      <c r="N315" s="138" t="str">
        <v/>
      </c>
      <c r="O315" s="138" t="str">
        <v/>
      </c>
      <c r="P315" s="138" t="str">
        <f>IF(J315="","","Materiais distribuidos")</f>
        <v/>
      </c>
      <c r="Q315" s="138" t="str">
        <f t="shared" si="10"/>
        <v/>
      </c>
      <c r="R315" s="138" t="str" cm="1">
        <f t="array" ref="R315">IF(ISBLANK(INDEX('Campanhas C&amp;S'!$BF$20:$BG$48,INT((ROWS($A$1:A14)-1)/2)+1,MOD(ROWS($A$1:A14)-1,2)+1)),"",INDEX('Campanhas C&amp;S'!$BF$20:$BG$48,INT((ROWS($A$1:A14)-1)/2)+1,MOD(ROWS($A$1:A14)-1,2)+1))</f>
        <v/>
      </c>
      <c r="S315" s="138" t="str">
        <f>IF(OR(J315="",'Campanhas C&amp;S'!$BA$15="",'Campanhas C&amp;S'!$BA$15="(máximo 300 carateres)"),"",'Campanhas C&amp;S'!$BA$15)</f>
        <v/>
      </c>
    </row>
    <row r="316" spans="1:19">
      <c r="A316" s="24" t="str">
        <f>IF(I316="","",IF(OR('Identificação da EG'!$B$7=0,'Identificação da EG'!$B$7=""),"",Capa!$C$10))</f>
        <v/>
      </c>
      <c r="B316" s="24" t="str">
        <f>IF(I316="","",IF(OR('Identificação da EG'!$B$7=0,'Identificação da EG'!$B$7=""),"",'Identificação da EG'!$B$7))</f>
        <v/>
      </c>
      <c r="C316" s="24" t="str">
        <f>IF(I316="","",IF(B316="","",VLOOKUP(B316,Auxiliar!$DK$23:$DL$45,2,0)))</f>
        <v/>
      </c>
      <c r="D316" s="24" t="str">
        <f>IF(I316="","",IF(OR('Identificação da EG'!$B$7=0,'Identificação da EG'!$B$7=""),"","Portugal"))</f>
        <v/>
      </c>
      <c r="E316" s="24" t="str">
        <f>IF(I316="","",'Identificação da EG'!$C$7)</f>
        <v/>
      </c>
      <c r="F316" s="24" t="str">
        <f>IF(I316="","",'Identificação da EG'!$E$7)</f>
        <v/>
      </c>
      <c r="G316" s="24" t="str">
        <f t="shared" si="9"/>
        <v/>
      </c>
      <c r="H316" s="24" t="str">
        <f>IF(I316="","",'Identificação da EG'!$D$7)</f>
        <v/>
      </c>
      <c r="I316" s="138" t="str">
        <f>IF(OR(J316="",'Campanhas C&amp;S'!$BA$6="",'Campanhas C&amp;S'!$BA$6="(Preencha o nome da campanha)"),"",'Campanhas C&amp;S'!$BA$6)</f>
        <v/>
      </c>
      <c r="J316" s="138" t="str">
        <v/>
      </c>
      <c r="K316" s="138" t="str">
        <v/>
      </c>
      <c r="L316" s="138" t="str">
        <v/>
      </c>
      <c r="M316" s="138" t="str">
        <v/>
      </c>
      <c r="N316" s="138" t="str">
        <v/>
      </c>
      <c r="O316" s="138" t="str">
        <v/>
      </c>
      <c r="P316" s="138" t="str">
        <f>IF(J316="","","População abrangida")</f>
        <v/>
      </c>
      <c r="Q316" s="138" t="str">
        <f t="shared" si="10"/>
        <v/>
      </c>
      <c r="R316" s="138" t="str" cm="1">
        <f t="array" ref="R316">IF(ISBLANK(INDEX('Campanhas C&amp;S'!$BF$20:$BG$48,INT((ROWS($A$1:A15)-1)/2)+1,MOD(ROWS($A$1:A15)-1,2)+1)),"",INDEX('Campanhas C&amp;S'!$BF$20:$BG$48,INT((ROWS($A$1:A15)-1)/2)+1,MOD(ROWS($A$1:A15)-1,2)+1))</f>
        <v/>
      </c>
      <c r="S316" s="138" t="str">
        <f>IF(OR(J316="",'Campanhas C&amp;S'!$BA$15="",'Campanhas C&amp;S'!$BA$15="(máximo 300 carateres)"),"",'Campanhas C&amp;S'!$BA$15)</f>
        <v/>
      </c>
    </row>
    <row r="317" spans="1:19">
      <c r="A317" s="24" t="str">
        <f>IF(I317="","",IF(OR('Identificação da EG'!$B$7=0,'Identificação da EG'!$B$7=""),"",Capa!$C$10))</f>
        <v/>
      </c>
      <c r="B317" s="24" t="str">
        <f>IF(I317="","",IF(OR('Identificação da EG'!$B$7=0,'Identificação da EG'!$B$7=""),"",'Identificação da EG'!$B$7))</f>
        <v/>
      </c>
      <c r="C317" s="24" t="str">
        <f>IF(I317="","",IF(B317="","",VLOOKUP(B317,Auxiliar!$DK$23:$DL$45,2,0)))</f>
        <v/>
      </c>
      <c r="D317" s="24" t="str">
        <f>IF(I317="","",IF(OR('Identificação da EG'!$B$7=0,'Identificação da EG'!$B$7=""),"","Portugal"))</f>
        <v/>
      </c>
      <c r="E317" s="24" t="str">
        <f>IF(I317="","",'Identificação da EG'!$C$7)</f>
        <v/>
      </c>
      <c r="F317" s="24" t="str">
        <f>IF(I317="","",'Identificação da EG'!$E$7)</f>
        <v/>
      </c>
      <c r="G317" s="24" t="str">
        <f t="shared" si="9"/>
        <v/>
      </c>
      <c r="H317" s="24" t="str">
        <f>IF(I317="","",'Identificação da EG'!$D$7)</f>
        <v/>
      </c>
      <c r="I317" s="138" t="str">
        <f>IF(OR(J317="",'Campanhas C&amp;S'!$BA$6="",'Campanhas C&amp;S'!$BA$6="(Preencha o nome da campanha)"),"",'Campanhas C&amp;S'!$BA$6)</f>
        <v/>
      </c>
      <c r="J317" s="138" t="str">
        <v/>
      </c>
      <c r="K317" s="138" t="str">
        <v/>
      </c>
      <c r="L317" s="138" t="str">
        <v/>
      </c>
      <c r="M317" s="138" t="str">
        <v/>
      </c>
      <c r="N317" s="138" t="str">
        <v/>
      </c>
      <c r="O317" s="138" t="str">
        <v/>
      </c>
      <c r="P317" s="138" t="str">
        <f>IF(J317="","","Materiais distribuidos")</f>
        <v/>
      </c>
      <c r="Q317" s="138" t="str">
        <f t="shared" si="10"/>
        <v/>
      </c>
      <c r="R317" s="138" t="str" cm="1">
        <f t="array" ref="R317">IF(ISBLANK(INDEX('Campanhas C&amp;S'!$BF$20:$BG$48,INT((ROWS($A$1:A16)-1)/2)+1,MOD(ROWS($A$1:A16)-1,2)+1)),"",INDEX('Campanhas C&amp;S'!$BF$20:$BG$48,INT((ROWS($A$1:A16)-1)/2)+1,MOD(ROWS($A$1:A16)-1,2)+1))</f>
        <v/>
      </c>
      <c r="S317" s="138" t="str">
        <f>IF(OR(J317="",'Campanhas C&amp;S'!$BA$15="",'Campanhas C&amp;S'!$BA$15="(máximo 300 carateres)"),"",'Campanhas C&amp;S'!$BA$15)</f>
        <v/>
      </c>
    </row>
    <row r="318" spans="1:19">
      <c r="A318" s="24" t="str">
        <f>IF(I318="","",IF(OR('Identificação da EG'!$B$7=0,'Identificação da EG'!$B$7=""),"",Capa!$C$10))</f>
        <v/>
      </c>
      <c r="B318" s="24" t="str">
        <f>IF(I318="","",IF(OR('Identificação da EG'!$B$7=0,'Identificação da EG'!$B$7=""),"",'Identificação da EG'!$B$7))</f>
        <v/>
      </c>
      <c r="C318" s="24" t="str">
        <f>IF(I318="","",IF(B318="","",VLOOKUP(B318,Auxiliar!$DK$23:$DL$45,2,0)))</f>
        <v/>
      </c>
      <c r="D318" s="24" t="str">
        <f>IF(I318="","",IF(OR('Identificação da EG'!$B$7=0,'Identificação da EG'!$B$7=""),"","Portugal"))</f>
        <v/>
      </c>
      <c r="E318" s="24" t="str">
        <f>IF(I318="","",'Identificação da EG'!$C$7)</f>
        <v/>
      </c>
      <c r="F318" s="24" t="str">
        <f>IF(I318="","",'Identificação da EG'!$E$7)</f>
        <v/>
      </c>
      <c r="G318" s="24" t="str">
        <f t="shared" si="9"/>
        <v/>
      </c>
      <c r="H318" s="24" t="str">
        <f>IF(I318="","",'Identificação da EG'!$D$7)</f>
        <v/>
      </c>
      <c r="I318" s="138" t="str">
        <f>IF(OR(J318="",'Campanhas C&amp;S'!$BA$6="",'Campanhas C&amp;S'!$BA$6="(Preencha o nome da campanha)"),"",'Campanhas C&amp;S'!$BA$6)</f>
        <v/>
      </c>
      <c r="J318" s="138" t="str">
        <v/>
      </c>
      <c r="K318" s="138" t="str">
        <v/>
      </c>
      <c r="L318" s="138" t="str">
        <v/>
      </c>
      <c r="M318" s="138" t="str">
        <v/>
      </c>
      <c r="N318" s="138" t="str">
        <v/>
      </c>
      <c r="O318" s="138" t="str">
        <v/>
      </c>
      <c r="P318" s="138" t="str">
        <f>IF(J318="","","População abrangida")</f>
        <v/>
      </c>
      <c r="Q318" s="138" t="str">
        <f t="shared" si="10"/>
        <v/>
      </c>
      <c r="R318" s="138" t="str" cm="1">
        <f t="array" ref="R318">IF(ISBLANK(INDEX('Campanhas C&amp;S'!$BF$20:$BG$48,INT((ROWS($A$1:A17)-1)/2)+1,MOD(ROWS($A$1:A17)-1,2)+1)),"",INDEX('Campanhas C&amp;S'!$BF$20:$BG$48,INT((ROWS($A$1:A17)-1)/2)+1,MOD(ROWS($A$1:A17)-1,2)+1))</f>
        <v/>
      </c>
      <c r="S318" s="138" t="str">
        <f>IF(OR(J318="",'Campanhas C&amp;S'!$BA$15="",'Campanhas C&amp;S'!$BA$15="(máximo 300 carateres)"),"",'Campanhas C&amp;S'!$BA$15)</f>
        <v/>
      </c>
    </row>
    <row r="319" spans="1:19">
      <c r="A319" s="24" t="str">
        <f>IF(I319="","",IF(OR('Identificação da EG'!$B$7=0,'Identificação da EG'!$B$7=""),"",Capa!$C$10))</f>
        <v/>
      </c>
      <c r="B319" s="24" t="str">
        <f>IF(I319="","",IF(OR('Identificação da EG'!$B$7=0,'Identificação da EG'!$B$7=""),"",'Identificação da EG'!$B$7))</f>
        <v/>
      </c>
      <c r="C319" s="24" t="str">
        <f>IF(I319="","",IF(B319="","",VLOOKUP(B319,Auxiliar!$DK$23:$DL$45,2,0)))</f>
        <v/>
      </c>
      <c r="D319" s="24" t="str">
        <f>IF(I319="","",IF(OR('Identificação da EG'!$B$7=0,'Identificação da EG'!$B$7=""),"","Portugal"))</f>
        <v/>
      </c>
      <c r="E319" s="24" t="str">
        <f>IF(I319="","",'Identificação da EG'!$C$7)</f>
        <v/>
      </c>
      <c r="F319" s="24" t="str">
        <f>IF(I319="","",'Identificação da EG'!$E$7)</f>
        <v/>
      </c>
      <c r="G319" s="24" t="str">
        <f t="shared" si="9"/>
        <v/>
      </c>
      <c r="H319" s="24" t="str">
        <f>IF(I319="","",'Identificação da EG'!$D$7)</f>
        <v/>
      </c>
      <c r="I319" s="138" t="str">
        <f>IF(OR(J319="",'Campanhas C&amp;S'!$BA$6="",'Campanhas C&amp;S'!$BA$6="(Preencha o nome da campanha)"),"",'Campanhas C&amp;S'!$BA$6)</f>
        <v/>
      </c>
      <c r="J319" s="138" t="str">
        <v/>
      </c>
      <c r="K319" s="138" t="str">
        <v/>
      </c>
      <c r="L319" s="138" t="str">
        <v/>
      </c>
      <c r="M319" s="138" t="str">
        <v/>
      </c>
      <c r="N319" s="138" t="str">
        <v/>
      </c>
      <c r="O319" s="138" t="str">
        <v/>
      </c>
      <c r="P319" s="138" t="str">
        <f>IF(J319="","","Materiais distribuidos")</f>
        <v/>
      </c>
      <c r="Q319" s="138" t="str">
        <f t="shared" si="10"/>
        <v/>
      </c>
      <c r="R319" s="138" t="str" cm="1">
        <f t="array" ref="R319">IF(ISBLANK(INDEX('Campanhas C&amp;S'!$BF$20:$BG$48,INT((ROWS($A$1:A18)-1)/2)+1,MOD(ROWS($A$1:A18)-1,2)+1)),"",INDEX('Campanhas C&amp;S'!$BF$20:$BG$48,INT((ROWS($A$1:A18)-1)/2)+1,MOD(ROWS($A$1:A18)-1,2)+1))</f>
        <v/>
      </c>
      <c r="S319" s="138" t="str">
        <f>IF(OR(J319="",'Campanhas C&amp;S'!$BA$15="",'Campanhas C&amp;S'!$BA$15="(máximo 300 carateres)"),"",'Campanhas C&amp;S'!$BA$15)</f>
        <v/>
      </c>
    </row>
    <row r="320" spans="1:19">
      <c r="A320" s="24" t="str">
        <f>IF(I320="","",IF(OR('Identificação da EG'!$B$7=0,'Identificação da EG'!$B$7=""),"",Capa!$C$10))</f>
        <v/>
      </c>
      <c r="B320" s="24" t="str">
        <f>IF(I320="","",IF(OR('Identificação da EG'!$B$7=0,'Identificação da EG'!$B$7=""),"",'Identificação da EG'!$B$7))</f>
        <v/>
      </c>
      <c r="C320" s="24" t="str">
        <f>IF(I320="","",IF(B320="","",VLOOKUP(B320,Auxiliar!$DK$23:$DL$45,2,0)))</f>
        <v/>
      </c>
      <c r="D320" s="24" t="str">
        <f>IF(I320="","",IF(OR('Identificação da EG'!$B$7=0,'Identificação da EG'!$B$7=""),"","Portugal"))</f>
        <v/>
      </c>
      <c r="E320" s="24" t="str">
        <f>IF(I320="","",'Identificação da EG'!$C$7)</f>
        <v/>
      </c>
      <c r="F320" s="24" t="str">
        <f>IF(I320="","",'Identificação da EG'!$E$7)</f>
        <v/>
      </c>
      <c r="G320" s="24" t="str">
        <f t="shared" si="9"/>
        <v/>
      </c>
      <c r="H320" s="24" t="str">
        <f>IF(I320="","",'Identificação da EG'!$D$7)</f>
        <v/>
      </c>
      <c r="I320" s="138" t="str">
        <f>IF(OR(J320="",'Campanhas C&amp;S'!$BA$6="",'Campanhas C&amp;S'!$BA$6="(Preencha o nome da campanha)"),"",'Campanhas C&amp;S'!$BA$6)</f>
        <v/>
      </c>
      <c r="J320" s="138" t="str">
        <v/>
      </c>
      <c r="K320" s="138" t="str">
        <v/>
      </c>
      <c r="L320" s="138" t="str">
        <v/>
      </c>
      <c r="M320" s="138" t="str">
        <v/>
      </c>
      <c r="N320" s="138" t="str">
        <v/>
      </c>
      <c r="O320" s="138" t="str">
        <v/>
      </c>
      <c r="P320" s="138" t="str">
        <f>IF(J320="","","População abrangida")</f>
        <v/>
      </c>
      <c r="Q320" s="138" t="str">
        <f t="shared" si="10"/>
        <v/>
      </c>
      <c r="R320" s="138" t="str" cm="1">
        <f t="array" ref="R320">IF(ISBLANK(INDEX('Campanhas C&amp;S'!$BF$20:$BG$48,INT((ROWS($A$1:A19)-1)/2)+1,MOD(ROWS($A$1:A19)-1,2)+1)),"",INDEX('Campanhas C&amp;S'!$BF$20:$BG$48,INT((ROWS($A$1:A19)-1)/2)+1,MOD(ROWS($A$1:A19)-1,2)+1))</f>
        <v/>
      </c>
      <c r="S320" s="138" t="str">
        <f>IF(OR(J320="",'Campanhas C&amp;S'!$BA$15="",'Campanhas C&amp;S'!$BA$15="(máximo 300 carateres)"),"",'Campanhas C&amp;S'!$BA$15)</f>
        <v/>
      </c>
    </row>
    <row r="321" spans="1:19">
      <c r="A321" s="24" t="str">
        <f>IF(I321="","",IF(OR('Identificação da EG'!$B$7=0,'Identificação da EG'!$B$7=""),"",Capa!$C$10))</f>
        <v/>
      </c>
      <c r="B321" s="24" t="str">
        <f>IF(I321="","",IF(OR('Identificação da EG'!$B$7=0,'Identificação da EG'!$B$7=""),"",'Identificação da EG'!$B$7))</f>
        <v/>
      </c>
      <c r="C321" s="24" t="str">
        <f>IF(I321="","",IF(B321="","",VLOOKUP(B321,Auxiliar!$DK$23:$DL$45,2,0)))</f>
        <v/>
      </c>
      <c r="D321" s="24" t="str">
        <f>IF(I321="","",IF(OR('Identificação da EG'!$B$7=0,'Identificação da EG'!$B$7=""),"","Portugal"))</f>
        <v/>
      </c>
      <c r="E321" s="24" t="str">
        <f>IF(I321="","",'Identificação da EG'!$C$7)</f>
        <v/>
      </c>
      <c r="F321" s="24" t="str">
        <f>IF(I321="","",'Identificação da EG'!$E$7)</f>
        <v/>
      </c>
      <c r="G321" s="24" t="str">
        <f t="shared" si="9"/>
        <v/>
      </c>
      <c r="H321" s="24" t="str">
        <f>IF(I321="","",'Identificação da EG'!$D$7)</f>
        <v/>
      </c>
      <c r="I321" s="138" t="str">
        <f>IF(OR(J321="",'Campanhas C&amp;S'!$BA$6="",'Campanhas C&amp;S'!$BA$6="(Preencha o nome da campanha)"),"",'Campanhas C&amp;S'!$BA$6)</f>
        <v/>
      </c>
      <c r="J321" s="138" t="str">
        <v/>
      </c>
      <c r="K321" s="138" t="str">
        <v/>
      </c>
      <c r="L321" s="138" t="str">
        <v/>
      </c>
      <c r="M321" s="138" t="str">
        <v/>
      </c>
      <c r="N321" s="138" t="str">
        <v/>
      </c>
      <c r="O321" s="138" t="str">
        <v/>
      </c>
      <c r="P321" s="138" t="str">
        <f>IF(J321="","","Materiais distribuidos")</f>
        <v/>
      </c>
      <c r="Q321" s="138" t="str">
        <f t="shared" si="10"/>
        <v/>
      </c>
      <c r="R321" s="138" t="str" cm="1">
        <f t="array" ref="R321">IF(ISBLANK(INDEX('Campanhas C&amp;S'!$BF$20:$BG$48,INT((ROWS($A$1:A20)-1)/2)+1,MOD(ROWS($A$1:A20)-1,2)+1)),"",INDEX('Campanhas C&amp;S'!$BF$20:$BG$48,INT((ROWS($A$1:A20)-1)/2)+1,MOD(ROWS($A$1:A20)-1,2)+1))</f>
        <v/>
      </c>
      <c r="S321" s="138" t="str">
        <f>IF(OR(J321="",'Campanhas C&amp;S'!$BA$15="",'Campanhas C&amp;S'!$BA$15="(máximo 300 carateres)"),"",'Campanhas C&amp;S'!$BA$15)</f>
        <v/>
      </c>
    </row>
    <row r="322" spans="1:19">
      <c r="A322" s="24" t="str">
        <f>IF(I322="","",IF(OR('Identificação da EG'!$B$7=0,'Identificação da EG'!$B$7=""),"",Capa!$C$10))</f>
        <v/>
      </c>
      <c r="B322" s="24" t="str">
        <f>IF(I322="","",IF(OR('Identificação da EG'!$B$7=0,'Identificação da EG'!$B$7=""),"",'Identificação da EG'!$B$7))</f>
        <v/>
      </c>
      <c r="C322" s="24" t="str">
        <f>IF(I322="","",IF(B322="","",VLOOKUP(B322,Auxiliar!$DK$23:$DL$45,2,0)))</f>
        <v/>
      </c>
      <c r="D322" s="24" t="str">
        <f>IF(I322="","",IF(OR('Identificação da EG'!$B$7=0,'Identificação da EG'!$B$7=""),"","Portugal"))</f>
        <v/>
      </c>
      <c r="E322" s="24" t="str">
        <f>IF(I322="","",'Identificação da EG'!$C$7)</f>
        <v/>
      </c>
      <c r="F322" s="24" t="str">
        <f>IF(I322="","",'Identificação da EG'!$E$7)</f>
        <v/>
      </c>
      <c r="G322" s="24" t="str">
        <f t="shared" si="9"/>
        <v/>
      </c>
      <c r="H322" s="24" t="str">
        <f>IF(I322="","",'Identificação da EG'!$D$7)</f>
        <v/>
      </c>
      <c r="I322" s="138" t="str">
        <f>IF(OR(J322="",'Campanhas C&amp;S'!$BA$6="",'Campanhas C&amp;S'!$BA$6="(Preencha o nome da campanha)"),"",'Campanhas C&amp;S'!$BA$6)</f>
        <v/>
      </c>
      <c r="J322" s="138" t="str">
        <v/>
      </c>
      <c r="K322" s="138" t="str">
        <v/>
      </c>
      <c r="L322" s="138" t="str">
        <v/>
      </c>
      <c r="M322" s="138" t="str">
        <v/>
      </c>
      <c r="N322" s="138" t="str">
        <v/>
      </c>
      <c r="O322" s="138" t="str">
        <v/>
      </c>
      <c r="P322" s="138" t="str">
        <f>IF(J322="","","População abrangida")</f>
        <v/>
      </c>
      <c r="Q322" s="138" t="str">
        <f t="shared" si="10"/>
        <v/>
      </c>
      <c r="R322" s="138" t="str" cm="1">
        <f t="array" ref="R322">IF(ISBLANK(INDEX('Campanhas C&amp;S'!$BF$20:$BG$48,INT((ROWS($A$1:A21)-1)/2)+1,MOD(ROWS($A$1:A21)-1,2)+1)),"",INDEX('Campanhas C&amp;S'!$BF$20:$BG$48,INT((ROWS($A$1:A21)-1)/2)+1,MOD(ROWS($A$1:A21)-1,2)+1))</f>
        <v/>
      </c>
      <c r="S322" s="138" t="str">
        <f>IF(OR(J322="",'Campanhas C&amp;S'!$BA$15="",'Campanhas C&amp;S'!$BA$15="(máximo 300 carateres)"),"",'Campanhas C&amp;S'!$BA$15)</f>
        <v/>
      </c>
    </row>
    <row r="323" spans="1:19">
      <c r="A323" s="24" t="str">
        <f>IF(I323="","",IF(OR('Identificação da EG'!$B$7=0,'Identificação da EG'!$B$7=""),"",Capa!$C$10))</f>
        <v/>
      </c>
      <c r="B323" s="24" t="str">
        <f>IF(I323="","",IF(OR('Identificação da EG'!$B$7=0,'Identificação da EG'!$B$7=""),"",'Identificação da EG'!$B$7))</f>
        <v/>
      </c>
      <c r="C323" s="24" t="str">
        <f>IF(I323="","",IF(B323="","",VLOOKUP(B323,Auxiliar!$DK$23:$DL$45,2,0)))</f>
        <v/>
      </c>
      <c r="D323" s="24" t="str">
        <f>IF(I323="","",IF(OR('Identificação da EG'!$B$7=0,'Identificação da EG'!$B$7=""),"","Portugal"))</f>
        <v/>
      </c>
      <c r="E323" s="24" t="str">
        <f>IF(I323="","",'Identificação da EG'!$C$7)</f>
        <v/>
      </c>
      <c r="F323" s="24" t="str">
        <f>IF(I323="","",'Identificação da EG'!$E$7)</f>
        <v/>
      </c>
      <c r="G323" s="24" t="str">
        <f t="shared" ref="G323:G386" si="11">IF(I323="","",B323)</f>
        <v/>
      </c>
      <c r="H323" s="24" t="str">
        <f>IF(I323="","",'Identificação da EG'!$D$7)</f>
        <v/>
      </c>
      <c r="I323" s="138" t="str">
        <f>IF(OR(J323="",'Campanhas C&amp;S'!$BA$6="",'Campanhas C&amp;S'!$BA$6="(Preencha o nome da campanha)"),"",'Campanhas C&amp;S'!$BA$6)</f>
        <v/>
      </c>
      <c r="J323" s="138" t="str">
        <v/>
      </c>
      <c r="K323" s="138" t="str">
        <v/>
      </c>
      <c r="L323" s="138" t="str">
        <v/>
      </c>
      <c r="M323" s="138" t="str">
        <v/>
      </c>
      <c r="N323" s="138" t="str">
        <v/>
      </c>
      <c r="O323" s="138" t="str">
        <v/>
      </c>
      <c r="P323" s="138" t="str">
        <f>IF(J323="","","Materiais distribuidos")</f>
        <v/>
      </c>
      <c r="Q323" s="138" t="str">
        <f t="shared" si="10"/>
        <v/>
      </c>
      <c r="R323" s="138" t="str" cm="1">
        <f t="array" ref="R323">IF(ISBLANK(INDEX('Campanhas C&amp;S'!$BF$20:$BG$48,INT((ROWS($A$1:A22)-1)/2)+1,MOD(ROWS($A$1:A22)-1,2)+1)),"",INDEX('Campanhas C&amp;S'!$BF$20:$BG$48,INT((ROWS($A$1:A22)-1)/2)+1,MOD(ROWS($A$1:A22)-1,2)+1))</f>
        <v/>
      </c>
      <c r="S323" s="138" t="str">
        <f>IF(OR(J323="",'Campanhas C&amp;S'!$BA$15="",'Campanhas C&amp;S'!$BA$15="(máximo 300 carateres)"),"",'Campanhas C&amp;S'!$BA$15)</f>
        <v/>
      </c>
    </row>
    <row r="324" spans="1:19">
      <c r="A324" s="24" t="str">
        <f>IF(I324="","",IF(OR('Identificação da EG'!$B$7=0,'Identificação da EG'!$B$7=""),"",Capa!$C$10))</f>
        <v/>
      </c>
      <c r="B324" s="24" t="str">
        <f>IF(I324="","",IF(OR('Identificação da EG'!$B$7=0,'Identificação da EG'!$B$7=""),"",'Identificação da EG'!$B$7))</f>
        <v/>
      </c>
      <c r="C324" s="24" t="str">
        <f>IF(I324="","",IF(B324="","",VLOOKUP(B324,Auxiliar!$DK$23:$DL$45,2,0)))</f>
        <v/>
      </c>
      <c r="D324" s="24" t="str">
        <f>IF(I324="","",IF(OR('Identificação da EG'!$B$7=0,'Identificação da EG'!$B$7=""),"","Portugal"))</f>
        <v/>
      </c>
      <c r="E324" s="24" t="str">
        <f>IF(I324="","",'Identificação da EG'!$C$7)</f>
        <v/>
      </c>
      <c r="F324" s="24" t="str">
        <f>IF(I324="","",'Identificação da EG'!$E$7)</f>
        <v/>
      </c>
      <c r="G324" s="24" t="str">
        <f t="shared" si="11"/>
        <v/>
      </c>
      <c r="H324" s="24" t="str">
        <f>IF(I324="","",'Identificação da EG'!$D$7)</f>
        <v/>
      </c>
      <c r="I324" s="138" t="str">
        <f>IF(OR(J324="",'Campanhas C&amp;S'!$BA$6="",'Campanhas C&amp;S'!$BA$6="(Preencha o nome da campanha)"),"",'Campanhas C&amp;S'!$BA$6)</f>
        <v/>
      </c>
      <c r="J324" s="138" t="str">
        <v/>
      </c>
      <c r="K324" s="138" t="str">
        <v/>
      </c>
      <c r="L324" s="138" t="str">
        <v/>
      </c>
      <c r="M324" s="138" t="str">
        <v/>
      </c>
      <c r="N324" s="138" t="str">
        <v/>
      </c>
      <c r="O324" s="138" t="str">
        <v/>
      </c>
      <c r="P324" s="138" t="str">
        <f>IF(J324="","","População abrangida")</f>
        <v/>
      </c>
      <c r="Q324" s="138" t="str">
        <f t="shared" si="10"/>
        <v/>
      </c>
      <c r="R324" s="138" t="str" cm="1">
        <f t="array" ref="R324">IF(ISBLANK(INDEX('Campanhas C&amp;S'!$BF$20:$BG$48,INT((ROWS($A$1:A23)-1)/2)+1,MOD(ROWS($A$1:A23)-1,2)+1)),"",INDEX('Campanhas C&amp;S'!$BF$20:$BG$48,INT((ROWS($A$1:A23)-1)/2)+1,MOD(ROWS($A$1:A23)-1,2)+1))</f>
        <v/>
      </c>
      <c r="S324" s="138" t="str">
        <f>IF(OR(J324="",'Campanhas C&amp;S'!$BA$15="",'Campanhas C&amp;S'!$BA$15="(máximo 300 carateres)"),"",'Campanhas C&amp;S'!$BA$15)</f>
        <v/>
      </c>
    </row>
    <row r="325" spans="1:19">
      <c r="A325" s="24" t="str">
        <f>IF(I325="","",IF(OR('Identificação da EG'!$B$7=0,'Identificação da EG'!$B$7=""),"",Capa!$C$10))</f>
        <v/>
      </c>
      <c r="B325" s="24" t="str">
        <f>IF(I325="","",IF(OR('Identificação da EG'!$B$7=0,'Identificação da EG'!$B$7=""),"",'Identificação da EG'!$B$7))</f>
        <v/>
      </c>
      <c r="C325" s="24" t="str">
        <f>IF(I325="","",IF(B325="","",VLOOKUP(B325,Auxiliar!$DK$23:$DL$45,2,0)))</f>
        <v/>
      </c>
      <c r="D325" s="24" t="str">
        <f>IF(I325="","",IF(OR('Identificação da EG'!$B$7=0,'Identificação da EG'!$B$7=""),"","Portugal"))</f>
        <v/>
      </c>
      <c r="E325" s="24" t="str">
        <f>IF(I325="","",'Identificação da EG'!$C$7)</f>
        <v/>
      </c>
      <c r="F325" s="24" t="str">
        <f>IF(I325="","",'Identificação da EG'!$E$7)</f>
        <v/>
      </c>
      <c r="G325" s="24" t="str">
        <f t="shared" si="11"/>
        <v/>
      </c>
      <c r="H325" s="24" t="str">
        <f>IF(I325="","",'Identificação da EG'!$D$7)</f>
        <v/>
      </c>
      <c r="I325" s="138" t="str">
        <f>IF(OR(J325="",'Campanhas C&amp;S'!$BA$6="",'Campanhas C&amp;S'!$BA$6="(Preencha o nome da campanha)"),"",'Campanhas C&amp;S'!$BA$6)</f>
        <v/>
      </c>
      <c r="J325" s="138" t="str">
        <v/>
      </c>
      <c r="K325" s="138" t="str">
        <v/>
      </c>
      <c r="L325" s="138" t="str">
        <v/>
      </c>
      <c r="M325" s="138" t="str">
        <v/>
      </c>
      <c r="N325" s="138" t="str">
        <v/>
      </c>
      <c r="O325" s="138" t="str">
        <v/>
      </c>
      <c r="P325" s="138" t="str">
        <f>IF(J325="","","Materiais distribuidos")</f>
        <v/>
      </c>
      <c r="Q325" s="138" t="str">
        <f t="shared" si="10"/>
        <v/>
      </c>
      <c r="R325" s="138" t="str" cm="1">
        <f t="array" ref="R325">IF(ISBLANK(INDEX('Campanhas C&amp;S'!$BF$20:$BG$48,INT((ROWS($A$1:A24)-1)/2)+1,MOD(ROWS($A$1:A24)-1,2)+1)),"",INDEX('Campanhas C&amp;S'!$BF$20:$BG$48,INT((ROWS($A$1:A24)-1)/2)+1,MOD(ROWS($A$1:A24)-1,2)+1))</f>
        <v/>
      </c>
      <c r="S325" s="138" t="str">
        <f>IF(OR(J325="",'Campanhas C&amp;S'!$BA$15="",'Campanhas C&amp;S'!$BA$15="(máximo 300 carateres)"),"",'Campanhas C&amp;S'!$BA$15)</f>
        <v/>
      </c>
    </row>
    <row r="326" spans="1:19">
      <c r="A326" s="24" t="str">
        <f>IF(I326="","",IF(OR('Identificação da EG'!$B$7=0,'Identificação da EG'!$B$7=""),"",Capa!$C$10))</f>
        <v/>
      </c>
      <c r="B326" s="24" t="str">
        <f>IF(I326="","",IF(OR('Identificação da EG'!$B$7=0,'Identificação da EG'!$B$7=""),"",'Identificação da EG'!$B$7))</f>
        <v/>
      </c>
      <c r="C326" s="24" t="str">
        <f>IF(I326="","",IF(B326="","",VLOOKUP(B326,Auxiliar!$DK$23:$DL$45,2,0)))</f>
        <v/>
      </c>
      <c r="D326" s="24" t="str">
        <f>IF(I326="","",IF(OR('Identificação da EG'!$B$7=0,'Identificação da EG'!$B$7=""),"","Portugal"))</f>
        <v/>
      </c>
      <c r="E326" s="24" t="str">
        <f>IF(I326="","",'Identificação da EG'!$C$7)</f>
        <v/>
      </c>
      <c r="F326" s="24" t="str">
        <f>IF(I326="","",'Identificação da EG'!$E$7)</f>
        <v/>
      </c>
      <c r="G326" s="24" t="str">
        <f t="shared" si="11"/>
        <v/>
      </c>
      <c r="H326" s="24" t="str">
        <f>IF(I326="","",'Identificação da EG'!$D$7)</f>
        <v/>
      </c>
      <c r="I326" s="138" t="str">
        <f>IF(OR(J326="",'Campanhas C&amp;S'!$BA$6="",'Campanhas C&amp;S'!$BA$6="(Preencha o nome da campanha)"),"",'Campanhas C&amp;S'!$BA$6)</f>
        <v/>
      </c>
      <c r="J326" s="138" t="str">
        <v/>
      </c>
      <c r="K326" s="138" t="str">
        <v/>
      </c>
      <c r="L326" s="138" t="str">
        <v/>
      </c>
      <c r="M326" s="138" t="str">
        <v/>
      </c>
      <c r="N326" s="138" t="str">
        <v/>
      </c>
      <c r="O326" s="138" t="str">
        <v/>
      </c>
      <c r="P326" s="138" t="str">
        <f>IF(J326="","","População abrangida")</f>
        <v/>
      </c>
      <c r="Q326" s="138" t="str">
        <f t="shared" si="10"/>
        <v/>
      </c>
      <c r="R326" s="138" t="str" cm="1">
        <f t="array" ref="R326">IF(ISBLANK(INDEX('Campanhas C&amp;S'!$BF$20:$BG$48,INT((ROWS($A$1:A25)-1)/2)+1,MOD(ROWS($A$1:A25)-1,2)+1)),"",INDEX('Campanhas C&amp;S'!$BF$20:$BG$48,INT((ROWS($A$1:A25)-1)/2)+1,MOD(ROWS($A$1:A25)-1,2)+1))</f>
        <v/>
      </c>
      <c r="S326" s="138" t="str">
        <f>IF(OR(J326="",'Campanhas C&amp;S'!$BA$15="",'Campanhas C&amp;S'!$BA$15="(máximo 300 carateres)"),"",'Campanhas C&amp;S'!$BA$15)</f>
        <v/>
      </c>
    </row>
    <row r="327" spans="1:19">
      <c r="A327" s="24" t="str">
        <f>IF(I327="","",IF(OR('Identificação da EG'!$B$7=0,'Identificação da EG'!$B$7=""),"",Capa!$C$10))</f>
        <v/>
      </c>
      <c r="B327" s="24" t="str">
        <f>IF(I327="","",IF(OR('Identificação da EG'!$B$7=0,'Identificação da EG'!$B$7=""),"",'Identificação da EG'!$B$7))</f>
        <v/>
      </c>
      <c r="C327" s="24" t="str">
        <f>IF(I327="","",IF(B327="","",VLOOKUP(B327,Auxiliar!$DK$23:$DL$45,2,0)))</f>
        <v/>
      </c>
      <c r="D327" s="24" t="str">
        <f>IF(I327="","",IF(OR('Identificação da EG'!$B$7=0,'Identificação da EG'!$B$7=""),"","Portugal"))</f>
        <v/>
      </c>
      <c r="E327" s="24" t="str">
        <f>IF(I327="","",'Identificação da EG'!$C$7)</f>
        <v/>
      </c>
      <c r="F327" s="24" t="str">
        <f>IF(I327="","",'Identificação da EG'!$E$7)</f>
        <v/>
      </c>
      <c r="G327" s="24" t="str">
        <f t="shared" si="11"/>
        <v/>
      </c>
      <c r="H327" s="24" t="str">
        <f>IF(I327="","",'Identificação da EG'!$D$7)</f>
        <v/>
      </c>
      <c r="I327" s="138" t="str">
        <f>IF(OR(J327="",'Campanhas C&amp;S'!$BA$6="",'Campanhas C&amp;S'!$BA$6="(Preencha o nome da campanha)"),"",'Campanhas C&amp;S'!$BA$6)</f>
        <v/>
      </c>
      <c r="J327" s="138" t="str">
        <v/>
      </c>
      <c r="K327" s="138" t="str">
        <v/>
      </c>
      <c r="L327" s="138" t="str">
        <v/>
      </c>
      <c r="M327" s="138" t="str">
        <v/>
      </c>
      <c r="N327" s="138" t="str">
        <v/>
      </c>
      <c r="O327" s="138" t="str">
        <v/>
      </c>
      <c r="P327" s="138" t="str">
        <f>IF(J327="","","Materiais distribuidos")</f>
        <v/>
      </c>
      <c r="Q327" s="138" t="str">
        <f t="shared" si="10"/>
        <v/>
      </c>
      <c r="R327" s="138" t="str" cm="1">
        <f t="array" ref="R327">IF(ISBLANK(INDEX('Campanhas C&amp;S'!$BF$20:$BG$48,INT((ROWS($A$1:A26)-1)/2)+1,MOD(ROWS($A$1:A26)-1,2)+1)),"",INDEX('Campanhas C&amp;S'!$BF$20:$BG$48,INT((ROWS($A$1:A26)-1)/2)+1,MOD(ROWS($A$1:A26)-1,2)+1))</f>
        <v/>
      </c>
      <c r="S327" s="138" t="str">
        <f>IF(OR(J327="",'Campanhas C&amp;S'!$BA$15="",'Campanhas C&amp;S'!$BA$15="(máximo 300 carateres)"),"",'Campanhas C&amp;S'!$BA$15)</f>
        <v/>
      </c>
    </row>
    <row r="328" spans="1:19">
      <c r="A328" s="24" t="str">
        <f>IF(I328="","",IF(OR('Identificação da EG'!$B$7=0,'Identificação da EG'!$B$7=""),"",Capa!$C$10))</f>
        <v/>
      </c>
      <c r="B328" s="24" t="str">
        <f>IF(I328="","",IF(OR('Identificação da EG'!$B$7=0,'Identificação da EG'!$B$7=""),"",'Identificação da EG'!$B$7))</f>
        <v/>
      </c>
      <c r="C328" s="24" t="str">
        <f>IF(I328="","",IF(B328="","",VLOOKUP(B328,Auxiliar!$DK$23:$DL$45,2,0)))</f>
        <v/>
      </c>
      <c r="D328" s="24" t="str">
        <f>IF(I328="","",IF(OR('Identificação da EG'!$B$7=0,'Identificação da EG'!$B$7=""),"","Portugal"))</f>
        <v/>
      </c>
      <c r="E328" s="24" t="str">
        <f>IF(I328="","",'Identificação da EG'!$C$7)</f>
        <v/>
      </c>
      <c r="F328" s="24" t="str">
        <f>IF(I328="","",'Identificação da EG'!$E$7)</f>
        <v/>
      </c>
      <c r="G328" s="24" t="str">
        <f t="shared" si="11"/>
        <v/>
      </c>
      <c r="H328" s="24" t="str">
        <f>IF(I328="","",'Identificação da EG'!$D$7)</f>
        <v/>
      </c>
      <c r="I328" s="138" t="str">
        <f>IF(OR(J328="",'Campanhas C&amp;S'!$BA$6="",'Campanhas C&amp;S'!$BA$6="(Preencha o nome da campanha)"),"",'Campanhas C&amp;S'!$BA$6)</f>
        <v/>
      </c>
      <c r="J328" s="138" t="str">
        <v/>
      </c>
      <c r="K328" s="138" t="str">
        <v/>
      </c>
      <c r="L328" s="138" t="str">
        <v/>
      </c>
      <c r="M328" s="138" t="str">
        <v/>
      </c>
      <c r="N328" s="138" t="str">
        <v/>
      </c>
      <c r="O328" s="138" t="str">
        <v/>
      </c>
      <c r="P328" s="138" t="str">
        <f>IF(J328="","","População abrangida")</f>
        <v/>
      </c>
      <c r="Q328" s="138" t="str">
        <f t="shared" si="10"/>
        <v/>
      </c>
      <c r="R328" s="138" t="str" cm="1">
        <f t="array" ref="R328">IF(ISBLANK(INDEX('Campanhas C&amp;S'!$BF$20:$BG$48,INT((ROWS($A$1:A27)-1)/2)+1,MOD(ROWS($A$1:A27)-1,2)+1)),"",INDEX('Campanhas C&amp;S'!$BF$20:$BG$48,INT((ROWS($A$1:A27)-1)/2)+1,MOD(ROWS($A$1:A27)-1,2)+1))</f>
        <v/>
      </c>
      <c r="S328" s="138" t="str">
        <f>IF(OR(J328="",'Campanhas C&amp;S'!$BA$15="",'Campanhas C&amp;S'!$BA$15="(máximo 300 carateres)"),"",'Campanhas C&amp;S'!$BA$15)</f>
        <v/>
      </c>
    </row>
    <row r="329" spans="1:19">
      <c r="A329" s="24" t="str">
        <f>IF(I329="","",IF(OR('Identificação da EG'!$B$7=0,'Identificação da EG'!$B$7=""),"",Capa!$C$10))</f>
        <v/>
      </c>
      <c r="B329" s="24" t="str">
        <f>IF(I329="","",IF(OR('Identificação da EG'!$B$7=0,'Identificação da EG'!$B$7=""),"",'Identificação da EG'!$B$7))</f>
        <v/>
      </c>
      <c r="C329" s="24" t="str">
        <f>IF(I329="","",IF(B329="","",VLOOKUP(B329,Auxiliar!$DK$23:$DL$45,2,0)))</f>
        <v/>
      </c>
      <c r="D329" s="24" t="str">
        <f>IF(I329="","",IF(OR('Identificação da EG'!$B$7=0,'Identificação da EG'!$B$7=""),"","Portugal"))</f>
        <v/>
      </c>
      <c r="E329" s="24" t="str">
        <f>IF(I329="","",'Identificação da EG'!$C$7)</f>
        <v/>
      </c>
      <c r="F329" s="24" t="str">
        <f>IF(I329="","",'Identificação da EG'!$E$7)</f>
        <v/>
      </c>
      <c r="G329" s="24" t="str">
        <f t="shared" si="11"/>
        <v/>
      </c>
      <c r="H329" s="24" t="str">
        <f>IF(I329="","",'Identificação da EG'!$D$7)</f>
        <v/>
      </c>
      <c r="I329" s="138" t="str">
        <f>IF(OR(J329="",'Campanhas C&amp;S'!$BA$6="",'Campanhas C&amp;S'!$BA$6="(Preencha o nome da campanha)"),"",'Campanhas C&amp;S'!$BA$6)</f>
        <v/>
      </c>
      <c r="J329" s="138" t="str">
        <v/>
      </c>
      <c r="K329" s="138" t="str">
        <v/>
      </c>
      <c r="L329" s="138" t="str">
        <v/>
      </c>
      <c r="M329" s="138" t="str">
        <v/>
      </c>
      <c r="N329" s="138" t="str">
        <v/>
      </c>
      <c r="O329" s="138" t="str">
        <v/>
      </c>
      <c r="P329" s="138" t="str">
        <f>IF(J329="","","Materiais distribuidos")</f>
        <v/>
      </c>
      <c r="Q329" s="138" t="str">
        <f t="shared" si="10"/>
        <v/>
      </c>
      <c r="R329" s="138" t="str" cm="1">
        <f t="array" ref="R329">IF(ISBLANK(INDEX('Campanhas C&amp;S'!$BF$20:$BG$48,INT((ROWS($A$1:A28)-1)/2)+1,MOD(ROWS($A$1:A28)-1,2)+1)),"",INDEX('Campanhas C&amp;S'!$BF$20:$BG$48,INT((ROWS($A$1:A28)-1)/2)+1,MOD(ROWS($A$1:A28)-1,2)+1))</f>
        <v/>
      </c>
      <c r="S329" s="138" t="str">
        <f>IF(OR(J329="",'Campanhas C&amp;S'!$BA$15="",'Campanhas C&amp;S'!$BA$15="(máximo 300 carateres)"),"",'Campanhas C&amp;S'!$BA$15)</f>
        <v/>
      </c>
    </row>
    <row r="330" spans="1:19">
      <c r="A330" s="24" t="str">
        <f>IF(I330="","",IF(OR('Identificação da EG'!$B$7=0,'Identificação da EG'!$B$7=""),"",Capa!$C$10))</f>
        <v/>
      </c>
      <c r="B330" s="24" t="str">
        <f>IF(I330="","",IF(OR('Identificação da EG'!$B$7=0,'Identificação da EG'!$B$7=""),"",'Identificação da EG'!$B$7))</f>
        <v/>
      </c>
      <c r="C330" s="24" t="str">
        <f>IF(I330="","",IF(B330="","",VLOOKUP(B330,Auxiliar!$DK$23:$DL$45,2,0)))</f>
        <v/>
      </c>
      <c r="D330" s="24" t="str">
        <f>IF(I330="","",IF(OR('Identificação da EG'!$B$7=0,'Identificação da EG'!$B$7=""),"","Portugal"))</f>
        <v/>
      </c>
      <c r="E330" s="24" t="str">
        <f>IF(I330="","",'Identificação da EG'!$C$7)</f>
        <v/>
      </c>
      <c r="F330" s="24" t="str">
        <f>IF(I330="","",'Identificação da EG'!$E$7)</f>
        <v/>
      </c>
      <c r="G330" s="24" t="str">
        <f t="shared" si="11"/>
        <v/>
      </c>
      <c r="H330" s="24" t="str">
        <f>IF(I330="","",'Identificação da EG'!$D$7)</f>
        <v/>
      </c>
      <c r="I330" s="138" t="str">
        <f>IF(OR(J330="",'Campanhas C&amp;S'!$BA$6="",'Campanhas C&amp;S'!$BA$6="(Preencha o nome da campanha)"),"",'Campanhas C&amp;S'!$BA$6)</f>
        <v/>
      </c>
      <c r="J330" s="138" t="str">
        <v/>
      </c>
      <c r="K330" s="138" t="str">
        <v/>
      </c>
      <c r="L330" s="138" t="str">
        <v/>
      </c>
      <c r="M330" s="138" t="str">
        <v/>
      </c>
      <c r="N330" s="138" t="str">
        <v/>
      </c>
      <c r="O330" s="138" t="str">
        <v/>
      </c>
      <c r="P330" s="138" t="str">
        <f>IF(J330="","","População abrangida")</f>
        <v/>
      </c>
      <c r="Q330" s="138" t="str">
        <f t="shared" si="10"/>
        <v/>
      </c>
      <c r="R330" s="138" t="str" cm="1">
        <f t="array" ref="R330">IF(ISBLANK(INDEX('Campanhas C&amp;S'!$BF$20:$BG$48,INT((ROWS($A$1:A29)-1)/2)+1,MOD(ROWS($A$1:A29)-1,2)+1)),"",INDEX('Campanhas C&amp;S'!$BF$20:$BG$48,INT((ROWS($A$1:A29)-1)/2)+1,MOD(ROWS($A$1:A29)-1,2)+1))</f>
        <v/>
      </c>
      <c r="S330" s="138" t="str">
        <f>IF(OR(J330="",'Campanhas C&amp;S'!$BA$15="",'Campanhas C&amp;S'!$BA$15="(máximo 300 carateres)"),"",'Campanhas C&amp;S'!$BA$15)</f>
        <v/>
      </c>
    </row>
    <row r="331" spans="1:19">
      <c r="A331" s="24" t="str">
        <f>IF(I331="","",IF(OR('Identificação da EG'!$B$7=0,'Identificação da EG'!$B$7=""),"",Capa!$C$10))</f>
        <v/>
      </c>
      <c r="B331" s="24" t="str">
        <f>IF(I331="","",IF(OR('Identificação da EG'!$B$7=0,'Identificação da EG'!$B$7=""),"",'Identificação da EG'!$B$7))</f>
        <v/>
      </c>
      <c r="C331" s="24" t="str">
        <f>IF(I331="","",IF(B331="","",VLOOKUP(B331,Auxiliar!$DK$23:$DL$45,2,0)))</f>
        <v/>
      </c>
      <c r="D331" s="24" t="str">
        <f>IF(I331="","",IF(OR('Identificação da EG'!$B$7=0,'Identificação da EG'!$B$7=""),"","Portugal"))</f>
        <v/>
      </c>
      <c r="E331" s="24" t="str">
        <f>IF(I331="","",'Identificação da EG'!$C$7)</f>
        <v/>
      </c>
      <c r="F331" s="24" t="str">
        <f>IF(I331="","",'Identificação da EG'!$E$7)</f>
        <v/>
      </c>
      <c r="G331" s="24" t="str">
        <f t="shared" si="11"/>
        <v/>
      </c>
      <c r="H331" s="24" t="str">
        <f>IF(I331="","",'Identificação da EG'!$D$7)</f>
        <v/>
      </c>
      <c r="I331" s="138" t="str">
        <f>IF(OR(J331="",'Campanhas C&amp;S'!$BA$6="",'Campanhas C&amp;S'!$BA$6="(Preencha o nome da campanha)"),"",'Campanhas C&amp;S'!$BA$6)</f>
        <v/>
      </c>
      <c r="J331" s="138" t="str">
        <v/>
      </c>
      <c r="K331" s="138" t="str">
        <v/>
      </c>
      <c r="L331" s="138" t="str">
        <v/>
      </c>
      <c r="M331" s="138" t="str">
        <v/>
      </c>
      <c r="N331" s="138" t="str">
        <v/>
      </c>
      <c r="O331" s="138" t="str">
        <v/>
      </c>
      <c r="P331" s="138" t="str">
        <f>IF(J331="","","Materiais distribuidos")</f>
        <v/>
      </c>
      <c r="Q331" s="138" t="str">
        <f t="shared" si="10"/>
        <v/>
      </c>
      <c r="R331" s="138" t="str" cm="1">
        <f t="array" ref="R331">IF(ISBLANK(INDEX('Campanhas C&amp;S'!$BF$20:$BG$48,INT((ROWS($A$1:A30)-1)/2)+1,MOD(ROWS($A$1:A30)-1,2)+1)),"",INDEX('Campanhas C&amp;S'!$BF$20:$BG$48,INT((ROWS($A$1:A30)-1)/2)+1,MOD(ROWS($A$1:A30)-1,2)+1))</f>
        <v/>
      </c>
      <c r="S331" s="138" t="str">
        <f>IF(OR(J331="",'Campanhas C&amp;S'!$BA$15="",'Campanhas C&amp;S'!$BA$15="(máximo 300 carateres)"),"",'Campanhas C&amp;S'!$BA$15)</f>
        <v/>
      </c>
    </row>
    <row r="332" spans="1:19">
      <c r="A332" s="24" t="str">
        <f>IF(I332="","",IF(OR('Identificação da EG'!$B$7=0,'Identificação da EG'!$B$7=""),"",Capa!$C$10))</f>
        <v/>
      </c>
      <c r="B332" s="24" t="str">
        <f>IF(I332="","",IF(OR('Identificação da EG'!$B$7=0,'Identificação da EG'!$B$7=""),"",'Identificação da EG'!$B$7))</f>
        <v/>
      </c>
      <c r="C332" s="24" t="str">
        <f>IF(I332="","",IF(B332="","",VLOOKUP(B332,Auxiliar!$DK$23:$DL$45,2,0)))</f>
        <v/>
      </c>
      <c r="D332" s="24" t="str">
        <f>IF(I332="","",IF(OR('Identificação da EG'!$B$7=0,'Identificação da EG'!$B$7=""),"","Portugal"))</f>
        <v/>
      </c>
      <c r="E332" s="24" t="str">
        <f>IF(I332="","",'Identificação da EG'!$C$7)</f>
        <v/>
      </c>
      <c r="F332" s="24" t="str">
        <f>IF(I332="","",'Identificação da EG'!$E$7)</f>
        <v/>
      </c>
      <c r="G332" s="24" t="str">
        <f t="shared" si="11"/>
        <v/>
      </c>
      <c r="H332" s="24" t="str">
        <f>IF(I332="","",'Identificação da EG'!$D$7)</f>
        <v/>
      </c>
      <c r="I332" s="138" t="str">
        <f>IF(OR(J332="",'Campanhas C&amp;S'!$BA$6="",'Campanhas C&amp;S'!$BA$6="(Preencha o nome da campanha)"),"",'Campanhas C&amp;S'!$BA$6)</f>
        <v/>
      </c>
      <c r="J332" s="138" t="str">
        <v/>
      </c>
      <c r="K332" s="138" t="str">
        <v/>
      </c>
      <c r="L332" s="138" t="str">
        <v/>
      </c>
      <c r="M332" s="138" t="str">
        <v/>
      </c>
      <c r="N332" s="138" t="str">
        <v/>
      </c>
      <c r="O332" s="138" t="str">
        <v/>
      </c>
      <c r="P332" s="138" t="str">
        <f>IF(J332="","","População abrangida")</f>
        <v/>
      </c>
      <c r="Q332" s="138" t="str">
        <f t="shared" si="10"/>
        <v/>
      </c>
      <c r="R332" s="138" t="str" cm="1">
        <f t="array" ref="R332">IF(ISBLANK(INDEX('Campanhas C&amp;S'!$BF$20:$BG$48,INT((ROWS($A$1:A31)-1)/2)+1,MOD(ROWS($A$1:A31)-1,2)+1)),"",INDEX('Campanhas C&amp;S'!$BF$20:$BG$48,INT((ROWS($A$1:A31)-1)/2)+1,MOD(ROWS($A$1:A31)-1,2)+1))</f>
        <v/>
      </c>
      <c r="S332" s="138" t="str">
        <f>IF(OR(J332="",'Campanhas C&amp;S'!$BA$15="",'Campanhas C&amp;S'!$BA$15="(máximo 300 carateres)"),"",'Campanhas C&amp;S'!$BA$15)</f>
        <v/>
      </c>
    </row>
    <row r="333" spans="1:19">
      <c r="A333" s="24" t="str">
        <f>IF(I333="","",IF(OR('Identificação da EG'!$B$7=0,'Identificação da EG'!$B$7=""),"",Capa!$C$10))</f>
        <v/>
      </c>
      <c r="B333" s="24" t="str">
        <f>IF(I333="","",IF(OR('Identificação da EG'!$B$7=0,'Identificação da EG'!$B$7=""),"",'Identificação da EG'!$B$7))</f>
        <v/>
      </c>
      <c r="C333" s="24" t="str">
        <f>IF(I333="","",IF(B333="","",VLOOKUP(B333,Auxiliar!$DK$23:$DL$45,2,0)))</f>
        <v/>
      </c>
      <c r="D333" s="24" t="str">
        <f>IF(I333="","",IF(OR('Identificação da EG'!$B$7=0,'Identificação da EG'!$B$7=""),"","Portugal"))</f>
        <v/>
      </c>
      <c r="E333" s="24" t="str">
        <f>IF(I333="","",'Identificação da EG'!$C$7)</f>
        <v/>
      </c>
      <c r="F333" s="24" t="str">
        <f>IF(I333="","",'Identificação da EG'!$E$7)</f>
        <v/>
      </c>
      <c r="G333" s="24" t="str">
        <f t="shared" si="11"/>
        <v/>
      </c>
      <c r="H333" s="24" t="str">
        <f>IF(I333="","",'Identificação da EG'!$D$7)</f>
        <v/>
      </c>
      <c r="I333" s="138" t="str">
        <f>IF(OR(J333="",'Campanhas C&amp;S'!$BA$6="",'Campanhas C&amp;S'!$BA$6="(Preencha o nome da campanha)"),"",'Campanhas C&amp;S'!$BA$6)</f>
        <v/>
      </c>
      <c r="J333" s="138" t="str">
        <v/>
      </c>
      <c r="K333" s="138" t="str">
        <v/>
      </c>
      <c r="L333" s="138" t="str">
        <v/>
      </c>
      <c r="M333" s="138" t="str">
        <v/>
      </c>
      <c r="N333" s="138" t="str">
        <v/>
      </c>
      <c r="O333" s="138" t="str">
        <v/>
      </c>
      <c r="P333" s="138" t="str">
        <f>IF(J333="","","Materiais distribuidos")</f>
        <v/>
      </c>
      <c r="Q333" s="138" t="str">
        <f t="shared" si="10"/>
        <v/>
      </c>
      <c r="R333" s="138" t="str" cm="1">
        <f t="array" ref="R333">IF(ISBLANK(INDEX('Campanhas C&amp;S'!$BF$20:$BG$48,INT((ROWS($A$1:A32)-1)/2)+1,MOD(ROWS($A$1:A32)-1,2)+1)),"",INDEX('Campanhas C&amp;S'!$BF$20:$BG$48,INT((ROWS($A$1:A32)-1)/2)+1,MOD(ROWS($A$1:A32)-1,2)+1))</f>
        <v/>
      </c>
      <c r="S333" s="138" t="str">
        <f>IF(OR(J333="",'Campanhas C&amp;S'!$BA$15="",'Campanhas C&amp;S'!$BA$15="(máximo 300 carateres)"),"",'Campanhas C&amp;S'!$BA$15)</f>
        <v/>
      </c>
    </row>
    <row r="334" spans="1:19">
      <c r="A334" s="24" t="str">
        <f>IF(I334="","",IF(OR('Identificação da EG'!$B$7=0,'Identificação da EG'!$B$7=""),"",Capa!$C$10))</f>
        <v/>
      </c>
      <c r="B334" s="24" t="str">
        <f>IF(I334="","",IF(OR('Identificação da EG'!$B$7=0,'Identificação da EG'!$B$7=""),"",'Identificação da EG'!$B$7))</f>
        <v/>
      </c>
      <c r="C334" s="24" t="str">
        <f>IF(I334="","",IF(B334="","",VLOOKUP(B334,Auxiliar!$DK$23:$DL$45,2,0)))</f>
        <v/>
      </c>
      <c r="D334" s="24" t="str">
        <f>IF(I334="","",IF(OR('Identificação da EG'!$B$7=0,'Identificação da EG'!$B$7=""),"","Portugal"))</f>
        <v/>
      </c>
      <c r="E334" s="24" t="str">
        <f>IF(I334="","",'Identificação da EG'!$C$7)</f>
        <v/>
      </c>
      <c r="F334" s="24" t="str">
        <f>IF(I334="","",'Identificação da EG'!$E$7)</f>
        <v/>
      </c>
      <c r="G334" s="24" t="str">
        <f t="shared" si="11"/>
        <v/>
      </c>
      <c r="H334" s="24" t="str">
        <f>IF(I334="","",'Identificação da EG'!$D$7)</f>
        <v/>
      </c>
      <c r="I334" s="138" t="str">
        <f>IF(OR(J334="",'Campanhas C&amp;S'!$BA$6="",'Campanhas C&amp;S'!$BA$6="(Preencha o nome da campanha)"),"",'Campanhas C&amp;S'!$BA$6)</f>
        <v/>
      </c>
      <c r="J334" s="138" t="str">
        <v/>
      </c>
      <c r="K334" s="138" t="str">
        <v/>
      </c>
      <c r="L334" s="138" t="str">
        <v/>
      </c>
      <c r="M334" s="138" t="str">
        <v/>
      </c>
      <c r="N334" s="138" t="str">
        <v/>
      </c>
      <c r="O334" s="138" t="str">
        <v/>
      </c>
      <c r="P334" s="138" t="str">
        <f>IF(J334="","","População abrangida")</f>
        <v/>
      </c>
      <c r="Q334" s="138" t="str">
        <f t="shared" si="10"/>
        <v/>
      </c>
      <c r="R334" s="138" t="str" cm="1">
        <f t="array" ref="R334">IF(ISBLANK(INDEX('Campanhas C&amp;S'!$BF$20:$BG$48,INT((ROWS($A$1:A33)-1)/2)+1,MOD(ROWS($A$1:A33)-1,2)+1)),"",INDEX('Campanhas C&amp;S'!$BF$20:$BG$48,INT((ROWS($A$1:A33)-1)/2)+1,MOD(ROWS($A$1:A33)-1,2)+1))</f>
        <v/>
      </c>
      <c r="S334" s="138" t="str">
        <f>IF(OR(J334="",'Campanhas C&amp;S'!$BA$15="",'Campanhas C&amp;S'!$BA$15="(máximo 300 carateres)"),"",'Campanhas C&amp;S'!$BA$15)</f>
        <v/>
      </c>
    </row>
    <row r="335" spans="1:19">
      <c r="A335" s="24" t="str">
        <f>IF(I335="","",IF(OR('Identificação da EG'!$B$7=0,'Identificação da EG'!$B$7=""),"",Capa!$C$10))</f>
        <v/>
      </c>
      <c r="B335" s="24" t="str">
        <f>IF(I335="","",IF(OR('Identificação da EG'!$B$7=0,'Identificação da EG'!$B$7=""),"",'Identificação da EG'!$B$7))</f>
        <v/>
      </c>
      <c r="C335" s="24" t="str">
        <f>IF(I335="","",IF(B335="","",VLOOKUP(B335,Auxiliar!$DK$23:$DL$45,2,0)))</f>
        <v/>
      </c>
      <c r="D335" s="24" t="str">
        <f>IF(I335="","",IF(OR('Identificação da EG'!$B$7=0,'Identificação da EG'!$B$7=""),"","Portugal"))</f>
        <v/>
      </c>
      <c r="E335" s="24" t="str">
        <f>IF(I335="","",'Identificação da EG'!$C$7)</f>
        <v/>
      </c>
      <c r="F335" s="24" t="str">
        <f>IF(I335="","",'Identificação da EG'!$E$7)</f>
        <v/>
      </c>
      <c r="G335" s="24" t="str">
        <f t="shared" si="11"/>
        <v/>
      </c>
      <c r="H335" s="24" t="str">
        <f>IF(I335="","",'Identificação da EG'!$D$7)</f>
        <v/>
      </c>
      <c r="I335" s="138" t="str">
        <f>IF(OR(J335="",'Campanhas C&amp;S'!$BA$6="",'Campanhas C&amp;S'!$BA$6="(Preencha o nome da campanha)"),"",'Campanhas C&amp;S'!$BA$6)</f>
        <v/>
      </c>
      <c r="J335" s="138" t="str">
        <v/>
      </c>
      <c r="K335" s="138" t="str">
        <v/>
      </c>
      <c r="L335" s="138" t="str">
        <v/>
      </c>
      <c r="M335" s="138" t="str">
        <v/>
      </c>
      <c r="N335" s="138" t="str">
        <v/>
      </c>
      <c r="O335" s="138" t="str">
        <v/>
      </c>
      <c r="P335" s="138" t="str">
        <f>IF(J335="","","Materiais distribuidos")</f>
        <v/>
      </c>
      <c r="Q335" s="138" t="str">
        <f t="shared" si="10"/>
        <v/>
      </c>
      <c r="R335" s="138" t="str" cm="1">
        <f t="array" ref="R335">IF(ISBLANK(INDEX('Campanhas C&amp;S'!$BF$20:$BG$48,INT((ROWS($A$1:A34)-1)/2)+1,MOD(ROWS($A$1:A34)-1,2)+1)),"",INDEX('Campanhas C&amp;S'!$BF$20:$BG$48,INT((ROWS($A$1:A34)-1)/2)+1,MOD(ROWS($A$1:A34)-1,2)+1))</f>
        <v/>
      </c>
      <c r="S335" s="138" t="str">
        <f>IF(OR(J335="",'Campanhas C&amp;S'!$BA$15="",'Campanhas C&amp;S'!$BA$15="(máximo 300 carateres)"),"",'Campanhas C&amp;S'!$BA$15)</f>
        <v/>
      </c>
    </row>
    <row r="336" spans="1:19">
      <c r="A336" s="24" t="str">
        <f>IF(I336="","",IF(OR('Identificação da EG'!$B$7=0,'Identificação da EG'!$B$7=""),"",Capa!$C$10))</f>
        <v/>
      </c>
      <c r="B336" s="24" t="str">
        <f>IF(I336="","",IF(OR('Identificação da EG'!$B$7=0,'Identificação da EG'!$B$7=""),"",'Identificação da EG'!$B$7))</f>
        <v/>
      </c>
      <c r="C336" s="24" t="str">
        <f>IF(I336="","",IF(B336="","",VLOOKUP(B336,Auxiliar!$DK$23:$DL$45,2,0)))</f>
        <v/>
      </c>
      <c r="D336" s="24" t="str">
        <f>IF(I336="","",IF(OR('Identificação da EG'!$B$7=0,'Identificação da EG'!$B$7=""),"","Portugal"))</f>
        <v/>
      </c>
      <c r="E336" s="24" t="str">
        <f>IF(I336="","",'Identificação da EG'!$C$7)</f>
        <v/>
      </c>
      <c r="F336" s="24" t="str">
        <f>IF(I336="","",'Identificação da EG'!$E$7)</f>
        <v/>
      </c>
      <c r="G336" s="24" t="str">
        <f t="shared" si="11"/>
        <v/>
      </c>
      <c r="H336" s="24" t="str">
        <f>IF(I336="","",'Identificação da EG'!$D$7)</f>
        <v/>
      </c>
      <c r="I336" s="138" t="str">
        <f>IF(OR(J336="",'Campanhas C&amp;S'!$BA$6="",'Campanhas C&amp;S'!$BA$6="(Preencha o nome da campanha)"),"",'Campanhas C&amp;S'!$BA$6)</f>
        <v/>
      </c>
      <c r="J336" s="138" t="str">
        <v/>
      </c>
      <c r="K336" s="138" t="str">
        <v/>
      </c>
      <c r="L336" s="138" t="str">
        <v/>
      </c>
      <c r="M336" s="138" t="str">
        <v/>
      </c>
      <c r="N336" s="138" t="str">
        <v/>
      </c>
      <c r="O336" s="138" t="str">
        <v/>
      </c>
      <c r="P336" s="138" t="str">
        <f>IF(J336="","","População abrangida")</f>
        <v/>
      </c>
      <c r="Q336" s="138" t="str">
        <f t="shared" si="10"/>
        <v/>
      </c>
      <c r="R336" s="138" t="str" cm="1">
        <f t="array" ref="R336">IF(ISBLANK(INDEX('Campanhas C&amp;S'!$BF$20:$BG$48,INT((ROWS($A$1:A35)-1)/2)+1,MOD(ROWS($A$1:A35)-1,2)+1)),"",INDEX('Campanhas C&amp;S'!$BF$20:$BG$48,INT((ROWS($A$1:A35)-1)/2)+1,MOD(ROWS($A$1:A35)-1,2)+1))</f>
        <v/>
      </c>
      <c r="S336" s="138" t="str">
        <f>IF(OR(J336="",'Campanhas C&amp;S'!$BA$15="",'Campanhas C&amp;S'!$BA$15="(máximo 300 carateres)"),"",'Campanhas C&amp;S'!$BA$15)</f>
        <v/>
      </c>
    </row>
    <row r="337" spans="1:19">
      <c r="A337" s="24" t="str">
        <f>IF(I337="","",IF(OR('Identificação da EG'!$B$7=0,'Identificação da EG'!$B$7=""),"",Capa!$C$10))</f>
        <v/>
      </c>
      <c r="B337" s="24" t="str">
        <f>IF(I337="","",IF(OR('Identificação da EG'!$B$7=0,'Identificação da EG'!$B$7=""),"",'Identificação da EG'!$B$7))</f>
        <v/>
      </c>
      <c r="C337" s="24" t="str">
        <f>IF(I337="","",IF(B337="","",VLOOKUP(B337,Auxiliar!$DK$23:$DL$45,2,0)))</f>
        <v/>
      </c>
      <c r="D337" s="24" t="str">
        <f>IF(I337="","",IF(OR('Identificação da EG'!$B$7=0,'Identificação da EG'!$B$7=""),"","Portugal"))</f>
        <v/>
      </c>
      <c r="E337" s="24" t="str">
        <f>IF(I337="","",'Identificação da EG'!$C$7)</f>
        <v/>
      </c>
      <c r="F337" s="24" t="str">
        <f>IF(I337="","",'Identificação da EG'!$E$7)</f>
        <v/>
      </c>
      <c r="G337" s="24" t="str">
        <f t="shared" si="11"/>
        <v/>
      </c>
      <c r="H337" s="24" t="str">
        <f>IF(I337="","",'Identificação da EG'!$D$7)</f>
        <v/>
      </c>
      <c r="I337" s="138" t="str">
        <f>IF(OR(J337="",'Campanhas C&amp;S'!$BA$6="",'Campanhas C&amp;S'!$BA$6="(Preencha o nome da campanha)"),"",'Campanhas C&amp;S'!$BA$6)</f>
        <v/>
      </c>
      <c r="J337" s="138" t="str">
        <v/>
      </c>
      <c r="K337" s="138" t="str">
        <v/>
      </c>
      <c r="L337" s="138" t="str">
        <v/>
      </c>
      <c r="M337" s="138" t="str">
        <v/>
      </c>
      <c r="N337" s="138" t="str">
        <v/>
      </c>
      <c r="O337" s="138" t="str">
        <v/>
      </c>
      <c r="P337" s="138" t="str">
        <f>IF(J337="","","Materiais distribuidos")</f>
        <v/>
      </c>
      <c r="Q337" s="138" t="str">
        <f t="shared" si="10"/>
        <v/>
      </c>
      <c r="R337" s="138" t="str" cm="1">
        <f t="array" ref="R337">IF(ISBLANK(INDEX('Campanhas C&amp;S'!$BF$20:$BG$48,INT((ROWS($A$1:A36)-1)/2)+1,MOD(ROWS($A$1:A36)-1,2)+1)),"",INDEX('Campanhas C&amp;S'!$BF$20:$BG$48,INT((ROWS($A$1:A36)-1)/2)+1,MOD(ROWS($A$1:A36)-1,2)+1))</f>
        <v/>
      </c>
      <c r="S337" s="138" t="str">
        <f>IF(OR(J337="",'Campanhas C&amp;S'!$BA$15="",'Campanhas C&amp;S'!$BA$15="(máximo 300 carateres)"),"",'Campanhas C&amp;S'!$BA$15)</f>
        <v/>
      </c>
    </row>
    <row r="338" spans="1:19">
      <c r="A338" s="24" t="str">
        <f>IF(I338="","",IF(OR('Identificação da EG'!$B$7=0,'Identificação da EG'!$B$7=""),"",Capa!$C$10))</f>
        <v/>
      </c>
      <c r="B338" s="24" t="str">
        <f>IF(I338="","",IF(OR('Identificação da EG'!$B$7=0,'Identificação da EG'!$B$7=""),"",'Identificação da EG'!$B$7))</f>
        <v/>
      </c>
      <c r="C338" s="24" t="str">
        <f>IF(I338="","",IF(B338="","",VLOOKUP(B338,Auxiliar!$DK$23:$DL$45,2,0)))</f>
        <v/>
      </c>
      <c r="D338" s="24" t="str">
        <f>IF(I338="","",IF(OR('Identificação da EG'!$B$7=0,'Identificação da EG'!$B$7=""),"","Portugal"))</f>
        <v/>
      </c>
      <c r="E338" s="24" t="str">
        <f>IF(I338="","",'Identificação da EG'!$C$7)</f>
        <v/>
      </c>
      <c r="F338" s="24" t="str">
        <f>IF(I338="","",'Identificação da EG'!$E$7)</f>
        <v/>
      </c>
      <c r="G338" s="24" t="str">
        <f t="shared" si="11"/>
        <v/>
      </c>
      <c r="H338" s="24" t="str">
        <f>IF(I338="","",'Identificação da EG'!$D$7)</f>
        <v/>
      </c>
      <c r="I338" s="138" t="str">
        <f>IF(OR(J338="",'Campanhas C&amp;S'!$BA$6="",'Campanhas C&amp;S'!$BA$6="(Preencha o nome da campanha)"),"",'Campanhas C&amp;S'!$BA$6)</f>
        <v/>
      </c>
      <c r="J338" s="138" t="str">
        <v/>
      </c>
      <c r="K338" s="138" t="str">
        <v/>
      </c>
      <c r="L338" s="138" t="str">
        <v/>
      </c>
      <c r="M338" s="138" t="str">
        <v/>
      </c>
      <c r="N338" s="138" t="str">
        <v/>
      </c>
      <c r="O338" s="138" t="str">
        <v/>
      </c>
      <c r="P338" s="138" t="str">
        <f>IF(J338="","","População abrangida")</f>
        <v/>
      </c>
      <c r="Q338" s="138" t="str">
        <f t="shared" si="10"/>
        <v/>
      </c>
      <c r="R338" s="138" t="str" cm="1">
        <f t="array" ref="R338">IF(ISBLANK(INDEX('Campanhas C&amp;S'!$BF$20:$BG$48,INT((ROWS($A$1:A37)-1)/2)+1,MOD(ROWS($A$1:A37)-1,2)+1)),"",INDEX('Campanhas C&amp;S'!$BF$20:$BG$48,INT((ROWS($A$1:A37)-1)/2)+1,MOD(ROWS($A$1:A37)-1,2)+1))</f>
        <v/>
      </c>
      <c r="S338" s="138" t="str">
        <f>IF(OR(J338="",'Campanhas C&amp;S'!$BA$15="",'Campanhas C&amp;S'!$BA$15="(máximo 300 carateres)"),"",'Campanhas C&amp;S'!$BA$15)</f>
        <v/>
      </c>
    </row>
    <row r="339" spans="1:19">
      <c r="A339" s="24" t="str">
        <f>IF(I339="","",IF(OR('Identificação da EG'!$B$7=0,'Identificação da EG'!$B$7=""),"",Capa!$C$10))</f>
        <v/>
      </c>
      <c r="B339" s="24" t="str">
        <f>IF(I339="","",IF(OR('Identificação da EG'!$B$7=0,'Identificação da EG'!$B$7=""),"",'Identificação da EG'!$B$7))</f>
        <v/>
      </c>
      <c r="C339" s="24" t="str">
        <f>IF(I339="","",IF(B339="","",VLOOKUP(B339,Auxiliar!$DK$23:$DL$45,2,0)))</f>
        <v/>
      </c>
      <c r="D339" s="24" t="str">
        <f>IF(I339="","",IF(OR('Identificação da EG'!$B$7=0,'Identificação da EG'!$B$7=""),"","Portugal"))</f>
        <v/>
      </c>
      <c r="E339" s="24" t="str">
        <f>IF(I339="","",'Identificação da EG'!$C$7)</f>
        <v/>
      </c>
      <c r="F339" s="24" t="str">
        <f>IF(I339="","",'Identificação da EG'!$E$7)</f>
        <v/>
      </c>
      <c r="G339" s="24" t="str">
        <f t="shared" si="11"/>
        <v/>
      </c>
      <c r="H339" s="24" t="str">
        <f>IF(I339="","",'Identificação da EG'!$D$7)</f>
        <v/>
      </c>
      <c r="I339" s="138" t="str">
        <f>IF(OR(J339="",'Campanhas C&amp;S'!$BA$6="",'Campanhas C&amp;S'!$BA$6="(Preencha o nome da campanha)"),"",'Campanhas C&amp;S'!$BA$6)</f>
        <v/>
      </c>
      <c r="J339" s="138" t="str">
        <v/>
      </c>
      <c r="K339" s="138" t="str">
        <v/>
      </c>
      <c r="L339" s="138" t="str">
        <v/>
      </c>
      <c r="M339" s="138" t="str">
        <v/>
      </c>
      <c r="N339" s="138" t="str">
        <v/>
      </c>
      <c r="O339" s="138" t="str">
        <v/>
      </c>
      <c r="P339" s="138" t="str">
        <f>IF(J339="","","Materiais distribuidos")</f>
        <v/>
      </c>
      <c r="Q339" s="138" t="str">
        <f t="shared" si="10"/>
        <v/>
      </c>
      <c r="R339" s="138" t="str" cm="1">
        <f t="array" ref="R339">IF(ISBLANK(INDEX('Campanhas C&amp;S'!$BF$20:$BG$48,INT((ROWS($A$1:A38)-1)/2)+1,MOD(ROWS($A$1:A38)-1,2)+1)),"",INDEX('Campanhas C&amp;S'!$BF$20:$BG$48,INT((ROWS($A$1:A38)-1)/2)+1,MOD(ROWS($A$1:A38)-1,2)+1))</f>
        <v/>
      </c>
      <c r="S339" s="138" t="str">
        <f>IF(OR(J339="",'Campanhas C&amp;S'!$BA$15="",'Campanhas C&amp;S'!$BA$15="(máximo 300 carateres)"),"",'Campanhas C&amp;S'!$BA$15)</f>
        <v/>
      </c>
    </row>
    <row r="340" spans="1:19">
      <c r="A340" s="24" t="str">
        <f>IF(I340="","",IF(OR('Identificação da EG'!$B$7=0,'Identificação da EG'!$B$7=""),"",Capa!$C$10))</f>
        <v/>
      </c>
      <c r="B340" s="24" t="str">
        <f>IF(I340="","",IF(OR('Identificação da EG'!$B$7=0,'Identificação da EG'!$B$7=""),"",'Identificação da EG'!$B$7))</f>
        <v/>
      </c>
      <c r="C340" s="24" t="str">
        <f>IF(I340="","",IF(B340="","",VLOOKUP(B340,Auxiliar!$DK$23:$DL$45,2,0)))</f>
        <v/>
      </c>
      <c r="D340" s="24" t="str">
        <f>IF(I340="","",IF(OR('Identificação da EG'!$B$7=0,'Identificação da EG'!$B$7=""),"","Portugal"))</f>
        <v/>
      </c>
      <c r="E340" s="24" t="str">
        <f>IF(I340="","",'Identificação da EG'!$C$7)</f>
        <v/>
      </c>
      <c r="F340" s="24" t="str">
        <f>IF(I340="","",'Identificação da EG'!$E$7)</f>
        <v/>
      </c>
      <c r="G340" s="24" t="str">
        <f t="shared" si="11"/>
        <v/>
      </c>
      <c r="H340" s="24" t="str">
        <f>IF(I340="","",'Identificação da EG'!$D$7)</f>
        <v/>
      </c>
      <c r="I340" s="138" t="str">
        <f>IF(OR(J340="",'Campanhas C&amp;S'!$BA$6="",'Campanhas C&amp;S'!$BA$6="(Preencha o nome da campanha)"),"",'Campanhas C&amp;S'!$BA$6)</f>
        <v/>
      </c>
      <c r="J340" s="138" t="str">
        <v/>
      </c>
      <c r="K340" s="138" t="str">
        <v/>
      </c>
      <c r="L340" s="138" t="str">
        <v/>
      </c>
      <c r="M340" s="138" t="str">
        <v/>
      </c>
      <c r="N340" s="138" t="str">
        <v/>
      </c>
      <c r="O340" s="138" t="str">
        <v/>
      </c>
      <c r="P340" s="138" t="str">
        <f>IF(J340="","","População abrangida")</f>
        <v/>
      </c>
      <c r="Q340" s="138" t="str">
        <f t="shared" si="10"/>
        <v/>
      </c>
      <c r="R340" s="138" t="str" cm="1">
        <f t="array" ref="R340">IF(ISBLANK(INDEX('Campanhas C&amp;S'!$BF$20:$BG$48,INT((ROWS($A$1:A39)-1)/2)+1,MOD(ROWS($A$1:A39)-1,2)+1)),"",INDEX('Campanhas C&amp;S'!$BF$20:$BG$48,INT((ROWS($A$1:A39)-1)/2)+1,MOD(ROWS($A$1:A39)-1,2)+1))</f>
        <v/>
      </c>
      <c r="S340" s="138" t="str">
        <f>IF(OR(J340="",'Campanhas C&amp;S'!$BA$15="",'Campanhas C&amp;S'!$BA$15="(máximo 300 carateres)"),"",'Campanhas C&amp;S'!$BA$15)</f>
        <v/>
      </c>
    </row>
    <row r="341" spans="1:19">
      <c r="A341" s="24" t="str">
        <f>IF(I341="","",IF(OR('Identificação da EG'!$B$7=0,'Identificação da EG'!$B$7=""),"",Capa!$C$10))</f>
        <v/>
      </c>
      <c r="B341" s="24" t="str">
        <f>IF(I341="","",IF(OR('Identificação da EG'!$B$7=0,'Identificação da EG'!$B$7=""),"",'Identificação da EG'!$B$7))</f>
        <v/>
      </c>
      <c r="C341" s="24" t="str">
        <f>IF(I341="","",IF(B341="","",VLOOKUP(B341,Auxiliar!$DK$23:$DL$45,2,0)))</f>
        <v/>
      </c>
      <c r="D341" s="24" t="str">
        <f>IF(I341="","",IF(OR('Identificação da EG'!$B$7=0,'Identificação da EG'!$B$7=""),"","Portugal"))</f>
        <v/>
      </c>
      <c r="E341" s="24" t="str">
        <f>IF(I341="","",'Identificação da EG'!$C$7)</f>
        <v/>
      </c>
      <c r="F341" s="24" t="str">
        <f>IF(I341="","",'Identificação da EG'!$E$7)</f>
        <v/>
      </c>
      <c r="G341" s="24" t="str">
        <f t="shared" si="11"/>
        <v/>
      </c>
      <c r="H341" s="24" t="str">
        <f>IF(I341="","",'Identificação da EG'!$D$7)</f>
        <v/>
      </c>
      <c r="I341" s="138" t="str">
        <f>IF(OR(J341="",'Campanhas C&amp;S'!$BA$6="",'Campanhas C&amp;S'!$BA$6="(Preencha o nome da campanha)"),"",'Campanhas C&amp;S'!$BA$6)</f>
        <v/>
      </c>
      <c r="J341" s="138" t="str">
        <v/>
      </c>
      <c r="K341" s="138" t="str">
        <v/>
      </c>
      <c r="L341" s="138" t="str">
        <v/>
      </c>
      <c r="M341" s="138" t="str">
        <v/>
      </c>
      <c r="N341" s="138" t="str">
        <v/>
      </c>
      <c r="O341" s="138" t="str">
        <v/>
      </c>
      <c r="P341" s="138" t="str">
        <f>IF(J341="","","Materiais distribuidos")</f>
        <v/>
      </c>
      <c r="Q341" s="138" t="str">
        <f t="shared" si="10"/>
        <v/>
      </c>
      <c r="R341" s="138" t="str" cm="1">
        <f t="array" ref="R341">IF(ISBLANK(INDEX('Campanhas C&amp;S'!$BF$20:$BG$48,INT((ROWS($A$1:A40)-1)/2)+1,MOD(ROWS($A$1:A40)-1,2)+1)),"",INDEX('Campanhas C&amp;S'!$BF$20:$BG$48,INT((ROWS($A$1:A40)-1)/2)+1,MOD(ROWS($A$1:A40)-1,2)+1))</f>
        <v/>
      </c>
      <c r="S341" s="138" t="str">
        <f>IF(OR(J341="",'Campanhas C&amp;S'!$BA$15="",'Campanhas C&amp;S'!$BA$15="(máximo 300 carateres)"),"",'Campanhas C&amp;S'!$BA$15)</f>
        <v/>
      </c>
    </row>
    <row r="342" spans="1:19">
      <c r="A342" s="24" t="str">
        <f>IF(I342="","",IF(OR('Identificação da EG'!$B$7=0,'Identificação da EG'!$B$7=""),"",Capa!$C$10))</f>
        <v/>
      </c>
      <c r="B342" s="24" t="str">
        <f>IF(I342="","",IF(OR('Identificação da EG'!$B$7=0,'Identificação da EG'!$B$7=""),"",'Identificação da EG'!$B$7))</f>
        <v/>
      </c>
      <c r="C342" s="24" t="str">
        <f>IF(I342="","",IF(B342="","",VLOOKUP(B342,Auxiliar!$DK$23:$DL$45,2,0)))</f>
        <v/>
      </c>
      <c r="D342" s="24" t="str">
        <f>IF(I342="","",IF(OR('Identificação da EG'!$B$7=0,'Identificação da EG'!$B$7=""),"","Portugal"))</f>
        <v/>
      </c>
      <c r="E342" s="24" t="str">
        <f>IF(I342="","",'Identificação da EG'!$C$7)</f>
        <v/>
      </c>
      <c r="F342" s="24" t="str">
        <f>IF(I342="","",'Identificação da EG'!$E$7)</f>
        <v/>
      </c>
      <c r="G342" s="24" t="str">
        <f t="shared" si="11"/>
        <v/>
      </c>
      <c r="H342" s="24" t="str">
        <f>IF(I342="","",'Identificação da EG'!$D$7)</f>
        <v/>
      </c>
      <c r="I342" s="138" t="str">
        <f>IF(OR(J342="",'Campanhas C&amp;S'!$BA$6="",'Campanhas C&amp;S'!$BA$6="(Preencha o nome da campanha)"),"",'Campanhas C&amp;S'!$BA$6)</f>
        <v/>
      </c>
      <c r="J342" s="138" t="str">
        <v/>
      </c>
      <c r="K342" s="138" t="str">
        <v/>
      </c>
      <c r="L342" s="138" t="str">
        <v/>
      </c>
      <c r="M342" s="138" t="str">
        <v/>
      </c>
      <c r="N342" s="138" t="str">
        <v/>
      </c>
      <c r="O342" s="138" t="str">
        <v/>
      </c>
      <c r="P342" s="138" t="str">
        <f>IF(J342="","","População abrangida")</f>
        <v/>
      </c>
      <c r="Q342" s="138" t="str">
        <f t="shared" si="10"/>
        <v/>
      </c>
      <c r="R342" s="138" t="str" cm="1">
        <f t="array" ref="R342">IF(ISBLANK(INDEX('Campanhas C&amp;S'!$BF$20:$BG$48,INT((ROWS($A$1:A41)-1)/2)+1,MOD(ROWS($A$1:A41)-1,2)+1)),"",INDEX('Campanhas C&amp;S'!$BF$20:$BG$48,INT((ROWS($A$1:A41)-1)/2)+1,MOD(ROWS($A$1:A41)-1,2)+1))</f>
        <v/>
      </c>
      <c r="S342" s="138" t="str">
        <f>IF(OR(J342="",'Campanhas C&amp;S'!$BA$15="",'Campanhas C&amp;S'!$BA$15="(máximo 300 carateres)"),"",'Campanhas C&amp;S'!$BA$15)</f>
        <v/>
      </c>
    </row>
    <row r="343" spans="1:19">
      <c r="A343" s="24" t="str">
        <f>IF(I343="","",IF(OR('Identificação da EG'!$B$7=0,'Identificação da EG'!$B$7=""),"",Capa!$C$10))</f>
        <v/>
      </c>
      <c r="B343" s="24" t="str">
        <f>IF(I343="","",IF(OR('Identificação da EG'!$B$7=0,'Identificação da EG'!$B$7=""),"",'Identificação da EG'!$B$7))</f>
        <v/>
      </c>
      <c r="C343" s="24" t="str">
        <f>IF(I343="","",IF(B343="","",VLOOKUP(B343,Auxiliar!$DK$23:$DL$45,2,0)))</f>
        <v/>
      </c>
      <c r="D343" s="24" t="str">
        <f>IF(I343="","",IF(OR('Identificação da EG'!$B$7=0,'Identificação da EG'!$B$7=""),"","Portugal"))</f>
        <v/>
      </c>
      <c r="E343" s="24" t="str">
        <f>IF(I343="","",'Identificação da EG'!$C$7)</f>
        <v/>
      </c>
      <c r="F343" s="24" t="str">
        <f>IF(I343="","",'Identificação da EG'!$E$7)</f>
        <v/>
      </c>
      <c r="G343" s="24" t="str">
        <f t="shared" si="11"/>
        <v/>
      </c>
      <c r="H343" s="24" t="str">
        <f>IF(I343="","",'Identificação da EG'!$D$7)</f>
        <v/>
      </c>
      <c r="I343" s="138" t="str">
        <f>IF(OR(J343="",'Campanhas C&amp;S'!$BA$6="",'Campanhas C&amp;S'!$BA$6="(Preencha o nome da campanha)"),"",'Campanhas C&amp;S'!$BA$6)</f>
        <v/>
      </c>
      <c r="J343" s="138" t="str">
        <v/>
      </c>
      <c r="K343" s="138" t="str">
        <v/>
      </c>
      <c r="L343" s="138" t="str">
        <v/>
      </c>
      <c r="M343" s="138" t="str">
        <v/>
      </c>
      <c r="N343" s="138" t="str">
        <v/>
      </c>
      <c r="O343" s="138" t="str">
        <v/>
      </c>
      <c r="P343" s="138" t="str">
        <f>IF(J343="","","Materiais distribuidos")</f>
        <v/>
      </c>
      <c r="Q343" s="138" t="str">
        <f t="shared" si="10"/>
        <v/>
      </c>
      <c r="R343" s="138" t="str" cm="1">
        <f t="array" ref="R343">IF(ISBLANK(INDEX('Campanhas C&amp;S'!$BF$20:$BG$48,INT((ROWS($A$1:A42)-1)/2)+1,MOD(ROWS($A$1:A42)-1,2)+1)),"",INDEX('Campanhas C&amp;S'!$BF$20:$BG$48,INT((ROWS($A$1:A42)-1)/2)+1,MOD(ROWS($A$1:A42)-1,2)+1))</f>
        <v/>
      </c>
      <c r="S343" s="138" t="str">
        <f>IF(OR(J343="",'Campanhas C&amp;S'!$BA$15="",'Campanhas C&amp;S'!$BA$15="(máximo 300 carateres)"),"",'Campanhas C&amp;S'!$BA$15)</f>
        <v/>
      </c>
    </row>
    <row r="344" spans="1:19">
      <c r="A344" s="24" t="str">
        <f>IF(I344="","",IF(OR('Identificação da EG'!$B$7=0,'Identificação da EG'!$B$7=""),"",Capa!$C$10))</f>
        <v/>
      </c>
      <c r="B344" s="24" t="str">
        <f>IF(I344="","",IF(OR('Identificação da EG'!$B$7=0,'Identificação da EG'!$B$7=""),"",'Identificação da EG'!$B$7))</f>
        <v/>
      </c>
      <c r="C344" s="24" t="str">
        <f>IF(I344="","",IF(B344="","",VLOOKUP(B344,Auxiliar!$DK$23:$DL$45,2,0)))</f>
        <v/>
      </c>
      <c r="D344" s="24" t="str">
        <f>IF(I344="","",IF(OR('Identificação da EG'!$B$7=0,'Identificação da EG'!$B$7=""),"","Portugal"))</f>
        <v/>
      </c>
      <c r="E344" s="24" t="str">
        <f>IF(I344="","",'Identificação da EG'!$C$7)</f>
        <v/>
      </c>
      <c r="F344" s="24" t="str">
        <f>IF(I344="","",'Identificação da EG'!$E$7)</f>
        <v/>
      </c>
      <c r="G344" s="24" t="str">
        <f t="shared" si="11"/>
        <v/>
      </c>
      <c r="H344" s="24" t="str">
        <f>IF(I344="","",'Identificação da EG'!$D$7)</f>
        <v/>
      </c>
      <c r="I344" s="138" t="str">
        <f>IF(OR(J344="",'Campanhas C&amp;S'!$BA$6="",'Campanhas C&amp;S'!$BA$6="(Preencha o nome da campanha)"),"",'Campanhas C&amp;S'!$BA$6)</f>
        <v/>
      </c>
      <c r="J344" s="138" t="str">
        <v/>
      </c>
      <c r="K344" s="138" t="str">
        <v/>
      </c>
      <c r="L344" s="138" t="str">
        <v/>
      </c>
      <c r="M344" s="138" t="str">
        <v/>
      </c>
      <c r="N344" s="138" t="str">
        <v/>
      </c>
      <c r="O344" s="138" t="str">
        <v/>
      </c>
      <c r="P344" s="138" t="str">
        <f>IF(J344="","","População abrangida")</f>
        <v/>
      </c>
      <c r="Q344" s="138" t="str">
        <f t="shared" si="10"/>
        <v/>
      </c>
      <c r="R344" s="138" t="str" cm="1">
        <f t="array" ref="R344">IF(ISBLANK(INDEX('Campanhas C&amp;S'!$BF$20:$BG$48,INT((ROWS($A$1:A43)-1)/2)+1,MOD(ROWS($A$1:A43)-1,2)+1)),"",INDEX('Campanhas C&amp;S'!$BF$20:$BG$48,INT((ROWS($A$1:A43)-1)/2)+1,MOD(ROWS($A$1:A43)-1,2)+1))</f>
        <v/>
      </c>
      <c r="S344" s="138" t="str">
        <f>IF(OR(J344="",'Campanhas C&amp;S'!$BA$15="",'Campanhas C&amp;S'!$BA$15="(máximo 300 carateres)"),"",'Campanhas C&amp;S'!$BA$15)</f>
        <v/>
      </c>
    </row>
    <row r="345" spans="1:19">
      <c r="A345" s="24" t="str">
        <f>IF(I345="","",IF(OR('Identificação da EG'!$B$7=0,'Identificação da EG'!$B$7=""),"",Capa!$C$10))</f>
        <v/>
      </c>
      <c r="B345" s="24" t="str">
        <f>IF(I345="","",IF(OR('Identificação da EG'!$B$7=0,'Identificação da EG'!$B$7=""),"",'Identificação da EG'!$B$7))</f>
        <v/>
      </c>
      <c r="C345" s="24" t="str">
        <f>IF(I345="","",IF(B345="","",VLOOKUP(B345,Auxiliar!$DK$23:$DL$45,2,0)))</f>
        <v/>
      </c>
      <c r="D345" s="24" t="str">
        <f>IF(I345="","",IF(OR('Identificação da EG'!$B$7=0,'Identificação da EG'!$B$7=""),"","Portugal"))</f>
        <v/>
      </c>
      <c r="E345" s="24" t="str">
        <f>IF(I345="","",'Identificação da EG'!$C$7)</f>
        <v/>
      </c>
      <c r="F345" s="24" t="str">
        <f>IF(I345="","",'Identificação da EG'!$E$7)</f>
        <v/>
      </c>
      <c r="G345" s="24" t="str">
        <f t="shared" si="11"/>
        <v/>
      </c>
      <c r="H345" s="24" t="str">
        <f>IF(I345="","",'Identificação da EG'!$D$7)</f>
        <v/>
      </c>
      <c r="I345" s="138" t="str">
        <f>IF(OR(J345="",'Campanhas C&amp;S'!$BA$6="",'Campanhas C&amp;S'!$BA$6="(Preencha o nome da campanha)"),"",'Campanhas C&amp;S'!$BA$6)</f>
        <v/>
      </c>
      <c r="J345" s="138" t="str">
        <v/>
      </c>
      <c r="K345" s="138" t="str">
        <v/>
      </c>
      <c r="L345" s="138" t="str">
        <v/>
      </c>
      <c r="M345" s="138" t="str">
        <v/>
      </c>
      <c r="N345" s="138" t="str">
        <v/>
      </c>
      <c r="O345" s="138" t="str">
        <v/>
      </c>
      <c r="P345" s="138" t="str">
        <f>IF(J345="","","Materiais distribuidos")</f>
        <v/>
      </c>
      <c r="Q345" s="138" t="str">
        <f t="shared" si="10"/>
        <v/>
      </c>
      <c r="R345" s="138" t="str" cm="1">
        <f t="array" ref="R345">IF(ISBLANK(INDEX('Campanhas C&amp;S'!$BF$20:$BG$48,INT((ROWS($A$1:A44)-1)/2)+1,MOD(ROWS($A$1:A44)-1,2)+1)),"",INDEX('Campanhas C&amp;S'!$BF$20:$BG$48,INT((ROWS($A$1:A44)-1)/2)+1,MOD(ROWS($A$1:A44)-1,2)+1))</f>
        <v/>
      </c>
      <c r="S345" s="138" t="str">
        <f>IF(OR(J345="",'Campanhas C&amp;S'!$BA$15="",'Campanhas C&amp;S'!$BA$15="(máximo 300 carateres)"),"",'Campanhas C&amp;S'!$BA$15)</f>
        <v/>
      </c>
    </row>
    <row r="346" spans="1:19">
      <c r="A346" s="24" t="str">
        <f>IF(I346="","",IF(OR('Identificação da EG'!$B$7=0,'Identificação da EG'!$B$7=""),"",Capa!$C$10))</f>
        <v/>
      </c>
      <c r="B346" s="24" t="str">
        <f>IF(I346="","",IF(OR('Identificação da EG'!$B$7=0,'Identificação da EG'!$B$7=""),"",'Identificação da EG'!$B$7))</f>
        <v/>
      </c>
      <c r="C346" s="24" t="str">
        <f>IF(I346="","",IF(B346="","",VLOOKUP(B346,Auxiliar!$DK$23:$DL$45,2,0)))</f>
        <v/>
      </c>
      <c r="D346" s="24" t="str">
        <f>IF(I346="","",IF(OR('Identificação da EG'!$B$7=0,'Identificação da EG'!$B$7=""),"","Portugal"))</f>
        <v/>
      </c>
      <c r="E346" s="24" t="str">
        <f>IF(I346="","",'Identificação da EG'!$C$7)</f>
        <v/>
      </c>
      <c r="F346" s="24" t="str">
        <f>IF(I346="","",'Identificação da EG'!$E$7)</f>
        <v/>
      </c>
      <c r="G346" s="24" t="str">
        <f t="shared" si="11"/>
        <v/>
      </c>
      <c r="H346" s="24" t="str">
        <f>IF(I346="","",'Identificação da EG'!$D$7)</f>
        <v/>
      </c>
      <c r="I346" s="138" t="str">
        <f>IF(OR(J346="",'Campanhas C&amp;S'!$BA$6="",'Campanhas C&amp;S'!$BA$6="(Preencha o nome da campanha)"),"",'Campanhas C&amp;S'!$BA$6)</f>
        <v/>
      </c>
      <c r="J346" s="138" t="str">
        <v/>
      </c>
      <c r="K346" s="138" t="str">
        <v/>
      </c>
      <c r="L346" s="138" t="str">
        <v/>
      </c>
      <c r="M346" s="138" t="str">
        <v/>
      </c>
      <c r="N346" s="138" t="str">
        <v/>
      </c>
      <c r="O346" s="138" t="str">
        <v/>
      </c>
      <c r="P346" s="138" t="str">
        <f>IF(J346="","","População abrangida")</f>
        <v/>
      </c>
      <c r="Q346" s="138" t="str">
        <f t="shared" si="10"/>
        <v/>
      </c>
      <c r="R346" s="138" t="str" cm="1">
        <f t="array" ref="R346">IF(ISBLANK(INDEX('Campanhas C&amp;S'!$BF$20:$BG$48,INT((ROWS($A$1:A45)-1)/2)+1,MOD(ROWS($A$1:A45)-1,2)+1)),"",INDEX('Campanhas C&amp;S'!$BF$20:$BG$48,INT((ROWS($A$1:A45)-1)/2)+1,MOD(ROWS($A$1:A45)-1,2)+1))</f>
        <v/>
      </c>
      <c r="S346" s="138" t="str">
        <f>IF(OR(J346="",'Campanhas C&amp;S'!$BA$15="",'Campanhas C&amp;S'!$BA$15="(máximo 300 carateres)"),"",'Campanhas C&amp;S'!$BA$15)</f>
        <v/>
      </c>
    </row>
    <row r="347" spans="1:19">
      <c r="A347" s="24" t="str">
        <f>IF(I347="","",IF(OR('Identificação da EG'!$B$7=0,'Identificação da EG'!$B$7=""),"",Capa!$C$10))</f>
        <v/>
      </c>
      <c r="B347" s="24" t="str">
        <f>IF(I347="","",IF(OR('Identificação da EG'!$B$7=0,'Identificação da EG'!$B$7=""),"",'Identificação da EG'!$B$7))</f>
        <v/>
      </c>
      <c r="C347" s="24" t="str">
        <f>IF(I347="","",IF(B347="","",VLOOKUP(B347,Auxiliar!$DK$23:$DL$45,2,0)))</f>
        <v/>
      </c>
      <c r="D347" s="24" t="str">
        <f>IF(I347="","",IF(OR('Identificação da EG'!$B$7=0,'Identificação da EG'!$B$7=""),"","Portugal"))</f>
        <v/>
      </c>
      <c r="E347" s="24" t="str">
        <f>IF(I347="","",'Identificação da EG'!$C$7)</f>
        <v/>
      </c>
      <c r="F347" s="24" t="str">
        <f>IF(I347="","",'Identificação da EG'!$E$7)</f>
        <v/>
      </c>
      <c r="G347" s="24" t="str">
        <f t="shared" si="11"/>
        <v/>
      </c>
      <c r="H347" s="24" t="str">
        <f>IF(I347="","",'Identificação da EG'!$D$7)</f>
        <v/>
      </c>
      <c r="I347" s="138" t="str">
        <f>IF(OR(J347="",'Campanhas C&amp;S'!$BA$6="",'Campanhas C&amp;S'!$BA$6="(Preencha o nome da campanha)"),"",'Campanhas C&amp;S'!$BA$6)</f>
        <v/>
      </c>
      <c r="J347" s="138" t="str">
        <v/>
      </c>
      <c r="K347" s="138" t="str">
        <v/>
      </c>
      <c r="L347" s="138" t="str">
        <v/>
      </c>
      <c r="M347" s="138" t="str">
        <v/>
      </c>
      <c r="N347" s="138" t="str">
        <v/>
      </c>
      <c r="O347" s="138" t="str">
        <v/>
      </c>
      <c r="P347" s="138" t="str">
        <f>IF(J347="","","Materiais distribuidos")</f>
        <v/>
      </c>
      <c r="Q347" s="138" t="str">
        <f t="shared" si="10"/>
        <v/>
      </c>
      <c r="R347" s="138" t="str" cm="1">
        <f t="array" ref="R347">IF(ISBLANK(INDEX('Campanhas C&amp;S'!$BF$20:$BG$48,INT((ROWS($A$1:A46)-1)/2)+1,MOD(ROWS($A$1:A46)-1,2)+1)),"",INDEX('Campanhas C&amp;S'!$BF$20:$BG$48,INT((ROWS($A$1:A46)-1)/2)+1,MOD(ROWS($A$1:A46)-1,2)+1))</f>
        <v/>
      </c>
      <c r="S347" s="138" t="str">
        <f>IF(OR(J347="",'Campanhas C&amp;S'!$BA$15="",'Campanhas C&amp;S'!$BA$15="(máximo 300 carateres)"),"",'Campanhas C&amp;S'!$BA$15)</f>
        <v/>
      </c>
    </row>
    <row r="348" spans="1:19">
      <c r="A348" s="24" t="str">
        <f>IF(I348="","",IF(OR('Identificação da EG'!$B$7=0,'Identificação da EG'!$B$7=""),"",Capa!$C$10))</f>
        <v/>
      </c>
      <c r="B348" s="24" t="str">
        <f>IF(I348="","",IF(OR('Identificação da EG'!$B$7=0,'Identificação da EG'!$B$7=""),"",'Identificação da EG'!$B$7))</f>
        <v/>
      </c>
      <c r="C348" s="24" t="str">
        <f>IF(I348="","",IF(B348="","",VLOOKUP(B348,Auxiliar!$DK$23:$DL$45,2,0)))</f>
        <v/>
      </c>
      <c r="D348" s="24" t="str">
        <f>IF(I348="","",IF(OR('Identificação da EG'!$B$7=0,'Identificação da EG'!$B$7=""),"","Portugal"))</f>
        <v/>
      </c>
      <c r="E348" s="24" t="str">
        <f>IF(I348="","",'Identificação da EG'!$C$7)</f>
        <v/>
      </c>
      <c r="F348" s="24" t="str">
        <f>IF(I348="","",'Identificação da EG'!$E$7)</f>
        <v/>
      </c>
      <c r="G348" s="24" t="str">
        <f t="shared" si="11"/>
        <v/>
      </c>
      <c r="H348" s="24" t="str">
        <f>IF(I348="","",'Identificação da EG'!$D$7)</f>
        <v/>
      </c>
      <c r="I348" s="138" t="str">
        <f>IF(OR(J348="",'Campanhas C&amp;S'!$BA$6="",'Campanhas C&amp;S'!$BA$6="(Preencha o nome da campanha)"),"",'Campanhas C&amp;S'!$BA$6)</f>
        <v/>
      </c>
      <c r="J348" s="138" t="str">
        <v/>
      </c>
      <c r="K348" s="138" t="str">
        <v/>
      </c>
      <c r="L348" s="138" t="str">
        <v/>
      </c>
      <c r="M348" s="138" t="str">
        <v/>
      </c>
      <c r="N348" s="138" t="str">
        <v/>
      </c>
      <c r="O348" s="138" t="str">
        <v/>
      </c>
      <c r="P348" s="138" t="str">
        <f>IF(J348="","","População abrangida")</f>
        <v/>
      </c>
      <c r="Q348" s="138" t="str">
        <f t="shared" si="10"/>
        <v/>
      </c>
      <c r="R348" s="138" t="str" cm="1">
        <f t="array" ref="R348">IF(ISBLANK(INDEX('Campanhas C&amp;S'!$BF$20:$BG$48,INT((ROWS($A$1:A47)-1)/2)+1,MOD(ROWS($A$1:A47)-1,2)+1)),"",INDEX('Campanhas C&amp;S'!$BF$20:$BG$48,INT((ROWS($A$1:A47)-1)/2)+1,MOD(ROWS($A$1:A47)-1,2)+1))</f>
        <v/>
      </c>
      <c r="S348" s="138" t="str">
        <f>IF(OR(J348="",'Campanhas C&amp;S'!$BA$15="",'Campanhas C&amp;S'!$BA$15="(máximo 300 carateres)"),"",'Campanhas C&amp;S'!$BA$15)</f>
        <v/>
      </c>
    </row>
    <row r="349" spans="1:19">
      <c r="A349" s="24" t="str">
        <f>IF(I349="","",IF(OR('Identificação da EG'!$B$7=0,'Identificação da EG'!$B$7=""),"",Capa!$C$10))</f>
        <v/>
      </c>
      <c r="B349" s="24" t="str">
        <f>IF(I349="","",IF(OR('Identificação da EG'!$B$7=0,'Identificação da EG'!$B$7=""),"",'Identificação da EG'!$B$7))</f>
        <v/>
      </c>
      <c r="C349" s="24" t="str">
        <f>IF(I349="","",IF(B349="","",VLOOKUP(B349,Auxiliar!$DK$23:$DL$45,2,0)))</f>
        <v/>
      </c>
      <c r="D349" s="24" t="str">
        <f>IF(I349="","",IF(OR('Identificação da EG'!$B$7=0,'Identificação da EG'!$B$7=""),"","Portugal"))</f>
        <v/>
      </c>
      <c r="E349" s="24" t="str">
        <f>IF(I349="","",'Identificação da EG'!$C$7)</f>
        <v/>
      </c>
      <c r="F349" s="24" t="str">
        <f>IF(I349="","",'Identificação da EG'!$E$7)</f>
        <v/>
      </c>
      <c r="G349" s="24" t="str">
        <f t="shared" si="11"/>
        <v/>
      </c>
      <c r="H349" s="24" t="str">
        <f>IF(I349="","",'Identificação da EG'!$D$7)</f>
        <v/>
      </c>
      <c r="I349" s="138" t="str">
        <f>IF(OR(J349="",'Campanhas C&amp;S'!$BA$6="",'Campanhas C&amp;S'!$BA$6="(Preencha o nome da campanha)"),"",'Campanhas C&amp;S'!$BA$6)</f>
        <v/>
      </c>
      <c r="J349" s="138" t="str">
        <v/>
      </c>
      <c r="K349" s="138" t="str">
        <v/>
      </c>
      <c r="L349" s="138" t="str">
        <v/>
      </c>
      <c r="M349" s="138" t="str">
        <v/>
      </c>
      <c r="N349" s="138" t="str">
        <v/>
      </c>
      <c r="O349" s="138" t="str">
        <v/>
      </c>
      <c r="P349" s="138" t="str">
        <f>IF(J349="","","Materiais distribuidos")</f>
        <v/>
      </c>
      <c r="Q349" s="138" t="str">
        <f t="shared" si="10"/>
        <v/>
      </c>
      <c r="R349" s="138" t="str" cm="1">
        <f t="array" ref="R349">IF(ISBLANK(INDEX('Campanhas C&amp;S'!$BF$20:$BG$48,INT((ROWS($A$1:A48)-1)/2)+1,MOD(ROWS($A$1:A48)-1,2)+1)),"",INDEX('Campanhas C&amp;S'!$BF$20:$BG$48,INT((ROWS($A$1:A48)-1)/2)+1,MOD(ROWS($A$1:A48)-1,2)+1))</f>
        <v/>
      </c>
      <c r="S349" s="138" t="str">
        <f>IF(OR(J349="",'Campanhas C&amp;S'!$BA$15="",'Campanhas C&amp;S'!$BA$15="(máximo 300 carateres)"),"",'Campanhas C&amp;S'!$BA$15)</f>
        <v/>
      </c>
    </row>
    <row r="350" spans="1:19">
      <c r="A350" s="24" t="str">
        <f>IF(I350="","",IF(OR('Identificação da EG'!$B$7=0,'Identificação da EG'!$B$7=""),"",Capa!$C$10))</f>
        <v/>
      </c>
      <c r="B350" s="24" t="str">
        <f>IF(I350="","",IF(OR('Identificação da EG'!$B$7=0,'Identificação da EG'!$B$7=""),"",'Identificação da EG'!$B$7))</f>
        <v/>
      </c>
      <c r="C350" s="24" t="str">
        <f>IF(I350="","",IF(B350="","",VLOOKUP(B350,Auxiliar!$DK$23:$DL$45,2,0)))</f>
        <v/>
      </c>
      <c r="D350" s="24" t="str">
        <f>IF(I350="","",IF(OR('Identificação da EG'!$B$7=0,'Identificação da EG'!$B$7=""),"","Portugal"))</f>
        <v/>
      </c>
      <c r="E350" s="24" t="str">
        <f>IF(I350="","",'Identificação da EG'!$C$7)</f>
        <v/>
      </c>
      <c r="F350" s="24" t="str">
        <f>IF(I350="","",'Identificação da EG'!$E$7)</f>
        <v/>
      </c>
      <c r="G350" s="24" t="str">
        <f t="shared" si="11"/>
        <v/>
      </c>
      <c r="H350" s="24" t="str">
        <f>IF(I350="","",'Identificação da EG'!$D$7)</f>
        <v/>
      </c>
      <c r="I350" s="138" t="str">
        <f>IF(OR(J350="",'Campanhas C&amp;S'!$BA$6="",'Campanhas C&amp;S'!$BA$6="(Preencha o nome da campanha)"),"",'Campanhas C&amp;S'!$BA$6)</f>
        <v/>
      </c>
      <c r="J350" s="138" t="str">
        <v/>
      </c>
      <c r="K350" s="138" t="str">
        <v/>
      </c>
      <c r="L350" s="138" t="str">
        <v/>
      </c>
      <c r="M350" s="138" t="str">
        <v/>
      </c>
      <c r="N350" s="138" t="str">
        <v/>
      </c>
      <c r="O350" s="138" t="str">
        <v/>
      </c>
      <c r="P350" s="138" t="str">
        <f>IF(J350="","","População abrangida")</f>
        <v/>
      </c>
      <c r="Q350" s="138" t="str">
        <f t="shared" si="10"/>
        <v/>
      </c>
      <c r="R350" s="138" t="str" cm="1">
        <f t="array" ref="R350">IF(ISBLANK(INDEX('Campanhas C&amp;S'!$BF$20:$BG$48,INT((ROWS($A$1:A49)-1)/2)+1,MOD(ROWS($A$1:A49)-1,2)+1)),"",INDEX('Campanhas C&amp;S'!$BF$20:$BG$48,INT((ROWS($A$1:A49)-1)/2)+1,MOD(ROWS($A$1:A49)-1,2)+1))</f>
        <v/>
      </c>
      <c r="S350" s="138" t="str">
        <f>IF(OR(J350="",'Campanhas C&amp;S'!$BA$15="",'Campanhas C&amp;S'!$BA$15="(máximo 300 carateres)"),"",'Campanhas C&amp;S'!$BA$15)</f>
        <v/>
      </c>
    </row>
    <row r="351" spans="1:19">
      <c r="A351" s="24" t="str">
        <f>IF(I351="","",IF(OR('Identificação da EG'!$B$7=0,'Identificação da EG'!$B$7=""),"",Capa!$C$10))</f>
        <v/>
      </c>
      <c r="B351" s="24" t="str">
        <f>IF(I351="","",IF(OR('Identificação da EG'!$B$7=0,'Identificação da EG'!$B$7=""),"",'Identificação da EG'!$B$7))</f>
        <v/>
      </c>
      <c r="C351" s="24" t="str">
        <f>IF(I351="","",IF(B351="","",VLOOKUP(B351,Auxiliar!$DK$23:$DL$45,2,0)))</f>
        <v/>
      </c>
      <c r="D351" s="24" t="str">
        <f>IF(I351="","",IF(OR('Identificação da EG'!$B$7=0,'Identificação da EG'!$B$7=""),"","Portugal"))</f>
        <v/>
      </c>
      <c r="E351" s="24" t="str">
        <f>IF(I351="","",'Identificação da EG'!$C$7)</f>
        <v/>
      </c>
      <c r="F351" s="24" t="str">
        <f>IF(I351="","",'Identificação da EG'!$E$7)</f>
        <v/>
      </c>
      <c r="G351" s="24" t="str">
        <f t="shared" si="11"/>
        <v/>
      </c>
      <c r="H351" s="24" t="str">
        <f>IF(I351="","",'Identificação da EG'!$D$7)</f>
        <v/>
      </c>
      <c r="I351" s="138" t="str">
        <f>IF(OR(J351="",'Campanhas C&amp;S'!$BA$6="",'Campanhas C&amp;S'!$BA$6="(Preencha o nome da campanha)"),"",'Campanhas C&amp;S'!$BA$6)</f>
        <v/>
      </c>
      <c r="J351" s="138" t="str">
        <v/>
      </c>
      <c r="K351" s="138" t="str">
        <v/>
      </c>
      <c r="L351" s="138" t="str">
        <v/>
      </c>
      <c r="M351" s="138" t="str">
        <v/>
      </c>
      <c r="N351" s="138" t="str">
        <v/>
      </c>
      <c r="O351" s="138" t="str">
        <v/>
      </c>
      <c r="P351" s="138" t="str">
        <f>IF(J351="","","Materiais distribuidos")</f>
        <v/>
      </c>
      <c r="Q351" s="138" t="str">
        <f t="shared" si="10"/>
        <v/>
      </c>
      <c r="R351" s="138" t="str" cm="1">
        <f t="array" ref="R351">IF(ISBLANK(INDEX('Campanhas C&amp;S'!$BF$20:$BG$48,INT((ROWS($A$1:A50)-1)/2)+1,MOD(ROWS($A$1:A50)-1,2)+1)),"",INDEX('Campanhas C&amp;S'!$BF$20:$BG$48,INT((ROWS($A$1:A50)-1)/2)+1,MOD(ROWS($A$1:A50)-1,2)+1))</f>
        <v/>
      </c>
      <c r="S351" s="138" t="str">
        <f>IF(OR(J351="",'Campanhas C&amp;S'!$BA$15="",'Campanhas C&amp;S'!$BA$15="(máximo 300 carateres)"),"",'Campanhas C&amp;S'!$BA$15)</f>
        <v/>
      </c>
    </row>
    <row r="352" spans="1:19">
      <c r="A352" s="24" t="str">
        <f>IF(I352="","",IF(OR('Identificação da EG'!$B$7=0,'Identificação da EG'!$B$7=""),"",Capa!$C$10))</f>
        <v/>
      </c>
      <c r="B352" s="24" t="str">
        <f>IF(I352="","",IF(OR('Identificação da EG'!$B$7=0,'Identificação da EG'!$B$7=""),"",'Identificação da EG'!$B$7))</f>
        <v/>
      </c>
      <c r="C352" s="24" t="str">
        <f>IF(I352="","",IF(B352="","",VLOOKUP(B352,Auxiliar!$DK$23:$DL$45,2,0)))</f>
        <v/>
      </c>
      <c r="D352" s="24" t="str">
        <f>IF(I352="","",IF(OR('Identificação da EG'!$B$7=0,'Identificação da EG'!$B$7=""),"","Portugal"))</f>
        <v/>
      </c>
      <c r="E352" s="24" t="str">
        <f>IF(I352="","",'Identificação da EG'!$C$7)</f>
        <v/>
      </c>
      <c r="F352" s="24" t="str">
        <f>IF(I352="","",'Identificação da EG'!$E$7)</f>
        <v/>
      </c>
      <c r="G352" s="24" t="str">
        <f t="shared" si="11"/>
        <v/>
      </c>
      <c r="H352" s="24" t="str">
        <f>IF(I352="","",'Identificação da EG'!$D$7)</f>
        <v/>
      </c>
      <c r="I352" s="138" t="str">
        <f>IF(OR(J352="",'Campanhas C&amp;S'!$BA$6="",'Campanhas C&amp;S'!$BA$6="(Preencha o nome da campanha)"),"",'Campanhas C&amp;S'!$BA$6)</f>
        <v/>
      </c>
      <c r="J352" s="138" t="str">
        <v/>
      </c>
      <c r="K352" s="138" t="str">
        <v/>
      </c>
      <c r="L352" s="138" t="str">
        <v/>
      </c>
      <c r="M352" s="138" t="str">
        <v/>
      </c>
      <c r="N352" s="138" t="str">
        <v/>
      </c>
      <c r="O352" s="138" t="str">
        <v/>
      </c>
      <c r="P352" s="138" t="str">
        <f>IF(J352="","","População abrangida")</f>
        <v/>
      </c>
      <c r="Q352" s="138" t="str">
        <f t="shared" si="10"/>
        <v/>
      </c>
      <c r="R352" s="138" t="str" cm="1">
        <f t="array" ref="R352">IF(ISBLANK(INDEX('Campanhas C&amp;S'!$BF$20:$BG$48,INT((ROWS($A$1:A51)-1)/2)+1,MOD(ROWS($A$1:A51)-1,2)+1)),"",INDEX('Campanhas C&amp;S'!$BF$20:$BG$48,INT((ROWS($A$1:A51)-1)/2)+1,MOD(ROWS($A$1:A51)-1,2)+1))</f>
        <v/>
      </c>
      <c r="S352" s="138" t="str">
        <f>IF(OR(J352="",'Campanhas C&amp;S'!$BA$15="",'Campanhas C&amp;S'!$BA$15="(máximo 300 carateres)"),"",'Campanhas C&amp;S'!$BA$15)</f>
        <v/>
      </c>
    </row>
    <row r="353" spans="1:19">
      <c r="A353" s="24" t="str">
        <f>IF(I353="","",IF(OR('Identificação da EG'!$B$7=0,'Identificação da EG'!$B$7=""),"",Capa!$C$10))</f>
        <v/>
      </c>
      <c r="B353" s="24" t="str">
        <f>IF(I353="","",IF(OR('Identificação da EG'!$B$7=0,'Identificação da EG'!$B$7=""),"",'Identificação da EG'!$B$7))</f>
        <v/>
      </c>
      <c r="C353" s="24" t="str">
        <f>IF(I353="","",IF(B353="","",VLOOKUP(B353,Auxiliar!$DK$23:$DL$45,2,0)))</f>
        <v/>
      </c>
      <c r="D353" s="24" t="str">
        <f>IF(I353="","",IF(OR('Identificação da EG'!$B$7=0,'Identificação da EG'!$B$7=""),"","Portugal"))</f>
        <v/>
      </c>
      <c r="E353" s="24" t="str">
        <f>IF(I353="","",'Identificação da EG'!$C$7)</f>
        <v/>
      </c>
      <c r="F353" s="24" t="str">
        <f>IF(I353="","",'Identificação da EG'!$E$7)</f>
        <v/>
      </c>
      <c r="G353" s="24" t="str">
        <f t="shared" si="11"/>
        <v/>
      </c>
      <c r="H353" s="24" t="str">
        <f>IF(I353="","",'Identificação da EG'!$D$7)</f>
        <v/>
      </c>
      <c r="I353" s="138" t="str">
        <f>IF(OR(J353="",'Campanhas C&amp;S'!$BA$6="",'Campanhas C&amp;S'!$BA$6="(Preencha o nome da campanha)"),"",'Campanhas C&amp;S'!$BA$6)</f>
        <v/>
      </c>
      <c r="J353" s="138" t="str">
        <v/>
      </c>
      <c r="K353" s="138" t="str">
        <v/>
      </c>
      <c r="L353" s="138" t="str">
        <v/>
      </c>
      <c r="M353" s="138" t="str">
        <v/>
      </c>
      <c r="N353" s="138" t="str">
        <v/>
      </c>
      <c r="O353" s="138" t="str">
        <v/>
      </c>
      <c r="P353" s="138" t="str">
        <f>IF(J353="","","Materiais distribuidos")</f>
        <v/>
      </c>
      <c r="Q353" s="138" t="str">
        <f t="shared" si="10"/>
        <v/>
      </c>
      <c r="R353" s="138" t="str" cm="1">
        <f t="array" ref="R353">IF(ISBLANK(INDEX('Campanhas C&amp;S'!$BF$20:$BG$48,INT((ROWS($A$1:A52)-1)/2)+1,MOD(ROWS($A$1:A52)-1,2)+1)),"",INDEX('Campanhas C&amp;S'!$BF$20:$BG$48,INT((ROWS($A$1:A52)-1)/2)+1,MOD(ROWS($A$1:A52)-1,2)+1))</f>
        <v/>
      </c>
      <c r="S353" s="138" t="str">
        <f>IF(OR(J353="",'Campanhas C&amp;S'!$BA$15="",'Campanhas C&amp;S'!$BA$15="(máximo 300 carateres)"),"",'Campanhas C&amp;S'!$BA$15)</f>
        <v/>
      </c>
    </row>
    <row r="354" spans="1:19">
      <c r="A354" s="24" t="str">
        <f>IF(I354="","",IF(OR('Identificação da EG'!$B$7=0,'Identificação da EG'!$B$7=""),"",Capa!$C$10))</f>
        <v/>
      </c>
      <c r="B354" s="24" t="str">
        <f>IF(I354="","",IF(OR('Identificação da EG'!$B$7=0,'Identificação da EG'!$B$7=""),"",'Identificação da EG'!$B$7))</f>
        <v/>
      </c>
      <c r="C354" s="24" t="str">
        <f>IF(I354="","",IF(B354="","",VLOOKUP(B354,Auxiliar!$DK$23:$DL$45,2,0)))</f>
        <v/>
      </c>
      <c r="D354" s="24" t="str">
        <f>IF(I354="","",IF(OR('Identificação da EG'!$B$7=0,'Identificação da EG'!$B$7=""),"","Portugal"))</f>
        <v/>
      </c>
      <c r="E354" s="24" t="str">
        <f>IF(I354="","",'Identificação da EG'!$C$7)</f>
        <v/>
      </c>
      <c r="F354" s="24" t="str">
        <f>IF(I354="","",'Identificação da EG'!$E$7)</f>
        <v/>
      </c>
      <c r="G354" s="24" t="str">
        <f t="shared" si="11"/>
        <v/>
      </c>
      <c r="H354" s="24" t="str">
        <f>IF(I354="","",'Identificação da EG'!$D$7)</f>
        <v/>
      </c>
      <c r="I354" s="138" t="str">
        <f>IF(OR(J354="",'Campanhas C&amp;S'!$BA$6="",'Campanhas C&amp;S'!$BA$6="(Preencha o nome da campanha)"),"",'Campanhas C&amp;S'!$BA$6)</f>
        <v/>
      </c>
      <c r="J354" s="138" t="str">
        <v/>
      </c>
      <c r="K354" s="138" t="str">
        <v/>
      </c>
      <c r="L354" s="138" t="str">
        <v/>
      </c>
      <c r="M354" s="138" t="str">
        <v/>
      </c>
      <c r="N354" s="138" t="str">
        <v/>
      </c>
      <c r="O354" s="138" t="str">
        <v/>
      </c>
      <c r="P354" s="138" t="str">
        <f>IF(J354="","","População abrangida")</f>
        <v/>
      </c>
      <c r="Q354" s="138" t="str">
        <f t="shared" si="10"/>
        <v/>
      </c>
      <c r="R354" s="138" t="str" cm="1">
        <f t="array" ref="R354">IF(ISBLANK(INDEX('Campanhas C&amp;S'!$BF$20:$BG$48,INT((ROWS($A$1:A53)-1)/2)+1,MOD(ROWS($A$1:A53)-1,2)+1)),"",INDEX('Campanhas C&amp;S'!$BF$20:$BG$48,INT((ROWS($A$1:A53)-1)/2)+1,MOD(ROWS($A$1:A53)-1,2)+1))</f>
        <v/>
      </c>
      <c r="S354" s="138" t="str">
        <f>IF(OR(J354="",'Campanhas C&amp;S'!$BA$15="",'Campanhas C&amp;S'!$BA$15="(máximo 300 carateres)"),"",'Campanhas C&amp;S'!$BA$15)</f>
        <v/>
      </c>
    </row>
    <row r="355" spans="1:19">
      <c r="A355" s="24" t="str">
        <f>IF(I355="","",IF(OR('Identificação da EG'!$B$7=0,'Identificação da EG'!$B$7=""),"",Capa!$C$10))</f>
        <v/>
      </c>
      <c r="B355" s="24" t="str">
        <f>IF(I355="","",IF(OR('Identificação da EG'!$B$7=0,'Identificação da EG'!$B$7=""),"",'Identificação da EG'!$B$7))</f>
        <v/>
      </c>
      <c r="C355" s="24" t="str">
        <f>IF(I355="","",IF(B355="","",VLOOKUP(B355,Auxiliar!$DK$23:$DL$45,2,0)))</f>
        <v/>
      </c>
      <c r="D355" s="24" t="str">
        <f>IF(I355="","",IF(OR('Identificação da EG'!$B$7=0,'Identificação da EG'!$B$7=""),"","Portugal"))</f>
        <v/>
      </c>
      <c r="E355" s="24" t="str">
        <f>IF(I355="","",'Identificação da EG'!$C$7)</f>
        <v/>
      </c>
      <c r="F355" s="24" t="str">
        <f>IF(I355="","",'Identificação da EG'!$E$7)</f>
        <v/>
      </c>
      <c r="G355" s="24" t="str">
        <f t="shared" si="11"/>
        <v/>
      </c>
      <c r="H355" s="24" t="str">
        <f>IF(I355="","",'Identificação da EG'!$D$7)</f>
        <v/>
      </c>
      <c r="I355" s="138" t="str">
        <f>IF(OR(J355="",'Campanhas C&amp;S'!$BA$6="",'Campanhas C&amp;S'!$BA$6="(Preencha o nome da campanha)"),"",'Campanhas C&amp;S'!$BA$6)</f>
        <v/>
      </c>
      <c r="J355" s="138" t="str">
        <v/>
      </c>
      <c r="K355" s="138" t="str">
        <v/>
      </c>
      <c r="L355" s="138" t="str">
        <v/>
      </c>
      <c r="M355" s="138" t="str">
        <v/>
      </c>
      <c r="N355" s="138" t="str">
        <v/>
      </c>
      <c r="O355" s="138" t="str">
        <v/>
      </c>
      <c r="P355" s="138" t="str">
        <f>IF(J355="","","Materiais distribuidos")</f>
        <v/>
      </c>
      <c r="Q355" s="138" t="str">
        <f t="shared" si="10"/>
        <v/>
      </c>
      <c r="R355" s="138" t="str" cm="1">
        <f t="array" ref="R355">IF(ISBLANK(INDEX('Campanhas C&amp;S'!$BF$20:$BG$48,INT((ROWS($A$1:A54)-1)/2)+1,MOD(ROWS($A$1:A54)-1,2)+1)),"",INDEX('Campanhas C&amp;S'!$BF$20:$BG$48,INT((ROWS($A$1:A54)-1)/2)+1,MOD(ROWS($A$1:A54)-1,2)+1))</f>
        <v/>
      </c>
      <c r="S355" s="138" t="str">
        <f>IF(OR(J355="",'Campanhas C&amp;S'!$BA$15="",'Campanhas C&amp;S'!$BA$15="(máximo 300 carateres)"),"",'Campanhas C&amp;S'!$BA$15)</f>
        <v/>
      </c>
    </row>
    <row r="356" spans="1:19">
      <c r="A356" s="24" t="str">
        <f>IF(I356="","",IF(OR('Identificação da EG'!$B$7=0,'Identificação da EG'!$B$7=""),"",Capa!$C$10))</f>
        <v/>
      </c>
      <c r="B356" s="24" t="str">
        <f>IF(I356="","",IF(OR('Identificação da EG'!$B$7=0,'Identificação da EG'!$B$7=""),"",'Identificação da EG'!$B$7))</f>
        <v/>
      </c>
      <c r="C356" s="24" t="str">
        <f>IF(I356="","",IF(B356="","",VLOOKUP(B356,Auxiliar!$DK$23:$DL$45,2,0)))</f>
        <v/>
      </c>
      <c r="D356" s="24" t="str">
        <f>IF(I356="","",IF(OR('Identificação da EG'!$B$7=0,'Identificação da EG'!$B$7=""),"","Portugal"))</f>
        <v/>
      </c>
      <c r="E356" s="24" t="str">
        <f>IF(I356="","",'Identificação da EG'!$C$7)</f>
        <v/>
      </c>
      <c r="F356" s="24" t="str">
        <f>IF(I356="","",'Identificação da EG'!$E$7)</f>
        <v/>
      </c>
      <c r="G356" s="24" t="str">
        <f t="shared" si="11"/>
        <v/>
      </c>
      <c r="H356" s="24" t="str">
        <f>IF(I356="","",'Identificação da EG'!$D$7)</f>
        <v/>
      </c>
      <c r="I356" s="138" t="str">
        <f>IF(OR(J356="",'Campanhas C&amp;S'!$BA$6="",'Campanhas C&amp;S'!$BA$6="(Preencha o nome da campanha)"),"",'Campanhas C&amp;S'!$BA$6)</f>
        <v/>
      </c>
      <c r="J356" s="138" t="str">
        <v/>
      </c>
      <c r="K356" s="138" t="str">
        <v/>
      </c>
      <c r="L356" s="138" t="str">
        <v/>
      </c>
      <c r="M356" s="138" t="str">
        <v/>
      </c>
      <c r="N356" s="138" t="str">
        <v/>
      </c>
      <c r="O356" s="138" t="str">
        <v/>
      </c>
      <c r="P356" s="138" t="str">
        <f>IF(J356="","","População abrangida")</f>
        <v/>
      </c>
      <c r="Q356" s="138" t="str">
        <f t="shared" si="10"/>
        <v/>
      </c>
      <c r="R356" s="138" t="str" cm="1">
        <f t="array" ref="R356">IF(ISBLANK(INDEX('Campanhas C&amp;S'!$BF$20:$BG$48,INT((ROWS($A$1:A55)-1)/2)+1,MOD(ROWS($A$1:A55)-1,2)+1)),"",INDEX('Campanhas C&amp;S'!$BF$20:$BG$48,INT((ROWS($A$1:A55)-1)/2)+1,MOD(ROWS($A$1:A55)-1,2)+1))</f>
        <v/>
      </c>
      <c r="S356" s="138" t="str">
        <f>IF(OR(J356="",'Campanhas C&amp;S'!$BA$15="",'Campanhas C&amp;S'!$BA$15="(máximo 300 carateres)"),"",'Campanhas C&amp;S'!$BA$15)</f>
        <v/>
      </c>
    </row>
    <row r="357" spans="1:19">
      <c r="A357" s="24" t="str">
        <f>IF(I357="","",IF(OR('Identificação da EG'!$B$7=0,'Identificação da EG'!$B$7=""),"",Capa!$C$10))</f>
        <v/>
      </c>
      <c r="B357" s="24" t="str">
        <f>IF(I357="","",IF(OR('Identificação da EG'!$B$7=0,'Identificação da EG'!$B$7=""),"",'Identificação da EG'!$B$7))</f>
        <v/>
      </c>
      <c r="C357" s="24" t="str">
        <f>IF(I357="","",IF(B357="","",VLOOKUP(B357,Auxiliar!$DK$23:$DL$45,2,0)))</f>
        <v/>
      </c>
      <c r="D357" s="24" t="str">
        <f>IF(I357="","",IF(OR('Identificação da EG'!$B$7=0,'Identificação da EG'!$B$7=""),"","Portugal"))</f>
        <v/>
      </c>
      <c r="E357" s="24" t="str">
        <f>IF(I357="","",'Identificação da EG'!$C$7)</f>
        <v/>
      </c>
      <c r="F357" s="24" t="str">
        <f>IF(I357="","",'Identificação da EG'!$E$7)</f>
        <v/>
      </c>
      <c r="G357" s="24" t="str">
        <f t="shared" si="11"/>
        <v/>
      </c>
      <c r="H357" s="24" t="str">
        <f>IF(I357="","",'Identificação da EG'!$D$7)</f>
        <v/>
      </c>
      <c r="I357" s="138" t="str">
        <f>IF(OR(J357="",'Campanhas C&amp;S'!$BA$6="",'Campanhas C&amp;S'!$BA$6="(Preencha o nome da campanha)"),"",'Campanhas C&amp;S'!$BA$6)</f>
        <v/>
      </c>
      <c r="J357" s="138" t="str">
        <v/>
      </c>
      <c r="K357" s="138" t="str">
        <v/>
      </c>
      <c r="L357" s="138" t="str">
        <v/>
      </c>
      <c r="M357" s="138" t="str">
        <v/>
      </c>
      <c r="N357" s="138" t="str">
        <v/>
      </c>
      <c r="O357" s="138" t="str">
        <v/>
      </c>
      <c r="P357" s="138" t="str">
        <f>IF(J357="","","Materiais distribuidos")</f>
        <v/>
      </c>
      <c r="Q357" s="138" t="str">
        <f t="shared" si="10"/>
        <v/>
      </c>
      <c r="R357" s="138" t="str" cm="1">
        <f t="array" ref="R357">IF(ISBLANK(INDEX('Campanhas C&amp;S'!$BF$20:$BG$48,INT((ROWS($A$1:A56)-1)/2)+1,MOD(ROWS($A$1:A56)-1,2)+1)),"",INDEX('Campanhas C&amp;S'!$BF$20:$BG$48,INT((ROWS($A$1:A56)-1)/2)+1,MOD(ROWS($A$1:A56)-1,2)+1))</f>
        <v/>
      </c>
      <c r="S357" s="138" t="str">
        <f>IF(OR(J357="",'Campanhas C&amp;S'!$BA$15="",'Campanhas C&amp;S'!$BA$15="(máximo 300 carateres)"),"",'Campanhas C&amp;S'!$BA$15)</f>
        <v/>
      </c>
    </row>
    <row r="358" spans="1:19">
      <c r="A358" s="24" t="str">
        <f>IF(I358="","",IF(OR('Identificação da EG'!$B$7=0,'Identificação da EG'!$B$7=""),"",Capa!$C$10))</f>
        <v/>
      </c>
      <c r="B358" s="24" t="str">
        <f>IF(I358="","",IF(OR('Identificação da EG'!$B$7=0,'Identificação da EG'!$B$7=""),"",'Identificação da EG'!$B$7))</f>
        <v/>
      </c>
      <c r="C358" s="24" t="str">
        <f>IF(I358="","",IF(B358="","",VLOOKUP(B358,Auxiliar!$DK$23:$DL$45,2,0)))</f>
        <v/>
      </c>
      <c r="D358" s="24" t="str">
        <f>IF(I358="","",IF(OR('Identificação da EG'!$B$7=0,'Identificação da EG'!$B$7=""),"","Portugal"))</f>
        <v/>
      </c>
      <c r="E358" s="24" t="str">
        <f>IF(I358="","",'Identificação da EG'!$C$7)</f>
        <v/>
      </c>
      <c r="F358" s="24" t="str">
        <f>IF(I358="","",'Identificação da EG'!$E$7)</f>
        <v/>
      </c>
      <c r="G358" s="24" t="str">
        <f t="shared" si="11"/>
        <v/>
      </c>
      <c r="H358" s="24" t="str">
        <f>IF(I358="","",'Identificação da EG'!$D$7)</f>
        <v/>
      </c>
      <c r="I358" s="138" t="str">
        <f>IF(OR(J358="",'Campanhas C&amp;S'!$BA$6="",'Campanhas C&amp;S'!$BA$6="(Preencha o nome da campanha)"),"",'Campanhas C&amp;S'!$BA$6)</f>
        <v/>
      </c>
      <c r="J358" s="138" t="str">
        <v/>
      </c>
      <c r="K358" s="138" t="str">
        <v/>
      </c>
      <c r="L358" s="138" t="str">
        <v/>
      </c>
      <c r="M358" s="138" t="str">
        <v/>
      </c>
      <c r="N358" s="138" t="str">
        <v/>
      </c>
      <c r="O358" s="138" t="str">
        <v/>
      </c>
      <c r="P358" s="138" t="str">
        <f>IF(J358="","","População abrangida")</f>
        <v/>
      </c>
      <c r="Q358" s="138" t="str">
        <f t="shared" si="10"/>
        <v/>
      </c>
      <c r="R358" s="138" t="str" cm="1">
        <f t="array" ref="R358">IF(ISBLANK(INDEX('Campanhas C&amp;S'!$BF$20:$BG$48,INT((ROWS($A$1:A57)-1)/2)+1,MOD(ROWS($A$1:A57)-1,2)+1)),"",INDEX('Campanhas C&amp;S'!$BF$20:$BG$48,INT((ROWS($A$1:A57)-1)/2)+1,MOD(ROWS($A$1:A57)-1,2)+1))</f>
        <v/>
      </c>
      <c r="S358" s="138" t="str">
        <f>IF(OR(J358="",'Campanhas C&amp;S'!$BA$15="",'Campanhas C&amp;S'!$BA$15="(máximo 300 carateres)"),"",'Campanhas C&amp;S'!$BA$15)</f>
        <v/>
      </c>
    </row>
    <row r="359" spans="1:19">
      <c r="A359" s="24" t="str">
        <f>IF(I359="","",IF(OR('Identificação da EG'!$B$7=0,'Identificação da EG'!$B$7=""),"",Capa!$C$10))</f>
        <v/>
      </c>
      <c r="B359" s="24" t="str">
        <f>IF(I359="","",IF(OR('Identificação da EG'!$B$7=0,'Identificação da EG'!$B$7=""),"",'Identificação da EG'!$B$7))</f>
        <v/>
      </c>
      <c r="C359" s="24" t="str">
        <f>IF(I359="","",IF(B359="","",VLOOKUP(B359,Auxiliar!$DK$23:$DL$45,2,0)))</f>
        <v/>
      </c>
      <c r="D359" s="24" t="str">
        <f>IF(I359="","",IF(OR('Identificação da EG'!$B$7=0,'Identificação da EG'!$B$7=""),"","Portugal"))</f>
        <v/>
      </c>
      <c r="E359" s="24" t="str">
        <f>IF(I359="","",'Identificação da EG'!$C$7)</f>
        <v/>
      </c>
      <c r="F359" s="24" t="str">
        <f>IF(I359="","",'Identificação da EG'!$E$7)</f>
        <v/>
      </c>
      <c r="G359" s="24" t="str">
        <f t="shared" si="11"/>
        <v/>
      </c>
      <c r="H359" s="24" t="str">
        <f>IF(I359="","",'Identificação da EG'!$D$7)</f>
        <v/>
      </c>
      <c r="I359" s="138" t="str">
        <f>IF(OR(J359="",'Campanhas C&amp;S'!$BA$6="",'Campanhas C&amp;S'!$BA$6="(Preencha o nome da campanha)"),"",'Campanhas C&amp;S'!$BA$6)</f>
        <v/>
      </c>
      <c r="J359" s="138" t="str">
        <v/>
      </c>
      <c r="K359" s="138" t="str">
        <v/>
      </c>
      <c r="L359" s="138" t="str">
        <v/>
      </c>
      <c r="M359" s="138" t="str">
        <v/>
      </c>
      <c r="N359" s="138" t="str">
        <v/>
      </c>
      <c r="O359" s="138" t="str">
        <v/>
      </c>
      <c r="P359" s="138" t="str">
        <f>IF(J359="","","Materiais distribuidos")</f>
        <v/>
      </c>
      <c r="Q359" s="138" t="str">
        <f t="shared" si="10"/>
        <v/>
      </c>
      <c r="R359" s="138" t="str" cm="1">
        <f t="array" ref="R359">IF(ISBLANK(INDEX('Campanhas C&amp;S'!$BF$20:$BG$48,INT((ROWS($A$1:A58)-1)/2)+1,MOD(ROWS($A$1:A58)-1,2)+1)),"",INDEX('Campanhas C&amp;S'!$BF$20:$BG$48,INT((ROWS($A$1:A58)-1)/2)+1,MOD(ROWS($A$1:A58)-1,2)+1))</f>
        <v/>
      </c>
      <c r="S359" s="138" t="str">
        <f>IF(OR(J359="",'Campanhas C&amp;S'!$BA$15="",'Campanhas C&amp;S'!$BA$15="(máximo 300 carateres)"),"",'Campanhas C&amp;S'!$BA$15)</f>
        <v/>
      </c>
    </row>
    <row r="360" spans="1:19">
      <c r="A360" s="24" t="str">
        <f>IF(I360="","",IF(OR('Identificação da EG'!$B$7=0,'Identificação da EG'!$B$7=""),"",Capa!$C$10))</f>
        <v/>
      </c>
      <c r="B360" s="24" t="str">
        <f>IF(I360="","",IF(OR('Identificação da EG'!$B$7=0,'Identificação da EG'!$B$7=""),"",'Identificação da EG'!$B$7))</f>
        <v/>
      </c>
      <c r="C360" s="24" t="str">
        <f>IF(I360="","",IF(B360="","",VLOOKUP(B360,Auxiliar!$DK$23:$DL$45,2,0)))</f>
        <v/>
      </c>
      <c r="D360" s="24" t="str">
        <f>IF(I360="","",IF(OR('Identificação da EG'!$B$7=0,'Identificação da EG'!$B$7=""),"","Portugal"))</f>
        <v/>
      </c>
      <c r="E360" s="24" t="str">
        <f>IF(I360="","",'Identificação da EG'!$C$7)</f>
        <v/>
      </c>
      <c r="F360" s="24" t="str">
        <f>IF(I360="","",'Identificação da EG'!$E$7)</f>
        <v/>
      </c>
      <c r="G360" s="24" t="str">
        <f t="shared" si="11"/>
        <v/>
      </c>
      <c r="H360" s="24" t="str">
        <f>IF(I360="","",'Identificação da EG'!$D$7)</f>
        <v/>
      </c>
      <c r="I360" s="138" t="str">
        <f>IF(OR(J302="",'Campanhas C&amp;S'!$BA$6="",'Campanhas C&amp;S'!$BA$6="(Preencha o nome da campanha)"),"",'Campanhas C&amp;S'!$BA$6)</f>
        <v/>
      </c>
      <c r="J360" s="138"/>
      <c r="K360" s="138"/>
      <c r="L360" s="138"/>
      <c r="M360" s="138"/>
      <c r="N360" s="138"/>
      <c r="O360" s="138"/>
      <c r="P360" s="138" t="str">
        <f>IF(R360="","","População total abrangida")</f>
        <v/>
      </c>
      <c r="Q360" s="138" t="str">
        <f>IF(R360="","","nº")</f>
        <v/>
      </c>
      <c r="R360" s="138" t="str">
        <f>IF('Campanhas C&amp;S'!$BA$9="","",'Campanhas C&amp;S'!$BA$9)</f>
        <v/>
      </c>
      <c r="S360" s="138" t="str">
        <f>IF(OR(R360="",'Campanhas C&amp;S'!$BA$15="",'Campanhas C&amp;S'!$BA$15="(máximo 300 carateres)"),"",'Campanhas C&amp;S'!$BA$15)</f>
        <v/>
      </c>
    </row>
    <row r="361" spans="1:19">
      <c r="A361" s="24" t="str">
        <f>IF(I361="","",IF(OR('Identificação da EG'!$B$7=0,'Identificação da EG'!$B$7=""),"",Capa!$C$10))</f>
        <v/>
      </c>
      <c r="B361" s="24" t="str">
        <f>IF(I361="","",IF(OR('Identificação da EG'!$B$7=0,'Identificação da EG'!$B$7=""),"",'Identificação da EG'!$B$7))</f>
        <v/>
      </c>
      <c r="C361" s="24" t="str">
        <f>IF(I361="","",IF(B361="","",VLOOKUP(B361,Auxiliar!$DK$23:$DL$45,2,0)))</f>
        <v/>
      </c>
      <c r="D361" s="24" t="str">
        <f>IF(I361="","",IF(OR('Identificação da EG'!$B$7=0,'Identificação da EG'!$B$7=""),"","Portugal"))</f>
        <v/>
      </c>
      <c r="E361" s="24" t="str">
        <f>IF(I361="","",'Identificação da EG'!$C$7)</f>
        <v/>
      </c>
      <c r="F361" s="24" t="str">
        <f>IF(I361="","",'Identificação da EG'!$E$7)</f>
        <v/>
      </c>
      <c r="G361" s="24" t="str">
        <f t="shared" si="11"/>
        <v/>
      </c>
      <c r="H361" s="24" t="str">
        <f>IF(I361="","",'Identificação da EG'!$D$7)</f>
        <v/>
      </c>
      <c r="I361" s="138" t="str">
        <f>IF(OR(J303="",'Campanhas C&amp;S'!$BA$6="",'Campanhas C&amp;S'!$BA$6="(Preencha o nome da campanha)"),"",'Campanhas C&amp;S'!$BA$6)</f>
        <v/>
      </c>
      <c r="J361" s="138"/>
      <c r="K361" s="138"/>
      <c r="L361" s="138"/>
      <c r="M361" s="138"/>
      <c r="N361" s="138"/>
      <c r="O361" s="138"/>
      <c r="P361" s="138" t="str">
        <f>IF(R361="","","Duração da campanha")</f>
        <v/>
      </c>
      <c r="Q361" s="138" t="str">
        <f>IF(R361="","","dias")</f>
        <v/>
      </c>
      <c r="R361" s="138" t="str">
        <f>IF('Campanhas C&amp;S'!$BA$12="","",'Campanhas C&amp;S'!$BA$12)</f>
        <v/>
      </c>
      <c r="S361" s="138" t="str">
        <f>IF(OR(R361="",'Campanhas C&amp;S'!$BA$15="",'Campanhas C&amp;S'!$BA$15="(máximo 300 carateres)"),"",'Campanhas C&amp;S'!$BA$15)</f>
        <v/>
      </c>
    </row>
    <row r="362" spans="1:19">
      <c r="A362" s="24" t="str">
        <f>IF(I362="","",IF(OR('Identificação da EG'!$B$7=0,'Identificação da EG'!$B$7=""),"",Capa!$C$10))</f>
        <v/>
      </c>
      <c r="B362" s="24" t="str">
        <f>IF(I362="","",IF(OR('Identificação da EG'!$B$7=0,'Identificação da EG'!$B$7=""),"",'Identificação da EG'!$B$7))</f>
        <v/>
      </c>
      <c r="C362" s="24" t="str">
        <f>IF(I362="","",IF(B362="","",VLOOKUP(B362,Auxiliar!$DK$23:$DL$45,2,0)))</f>
        <v/>
      </c>
      <c r="D362" s="24" t="str">
        <f>IF(I362="","",IF(OR('Identificação da EG'!$B$7=0,'Identificação da EG'!$B$7=""),"","Portugal"))</f>
        <v/>
      </c>
      <c r="E362" s="24" t="str">
        <f>IF(I362="","",'Identificação da EG'!$C$7)</f>
        <v/>
      </c>
      <c r="F362" s="24" t="str">
        <f>IF(I362="","",'Identificação da EG'!$E$7)</f>
        <v/>
      </c>
      <c r="G362" s="24" t="str">
        <f t="shared" si="11"/>
        <v/>
      </c>
      <c r="H362" s="24" t="str">
        <f>IF(I362="","",'Identificação da EG'!$D$7)</f>
        <v/>
      </c>
      <c r="I362" s="138" t="str">
        <f>IF(OR(J362="",'Campanhas C&amp;S'!$BK$6="",'Campanhas C&amp;S'!$BK$6="(Preencha o nome da campanha)"),"",'Campanhas C&amp;S'!$BK$6)</f>
        <v/>
      </c>
      <c r="J362" s="138" t="str" cm="1">
        <f t="array" ref="J362:J419">IF(INDEX('Campanhas C&amp;S'!BJ20:BJ48,INT((_xlfn.SEQUENCE(ROWS('Campanhas C&amp;S'!BJ20:BJ48)*2,1,1,1)-1)/2)+1)=0,"",INDEX('Campanhas C&amp;S'!BJ20:BJ48,INT((_xlfn.SEQUENCE(ROWS('Campanhas C&amp;S'!BJ20:BJ48)*2,1,1,1)-1)/2)+1))</f>
        <v/>
      </c>
      <c r="K362" s="138" t="str" cm="1">
        <f t="array" ref="K362:K419">IF(INDEX('Campanhas C&amp;S'!BK20:BK48,INT((_xlfn.SEQUENCE(ROWS('Campanhas C&amp;S'!BK20:BK48)*2,1,1,1)-1)/2)+1)=0,"",INDEX('Campanhas C&amp;S'!BK20:BK48,INT((_xlfn.SEQUENCE(ROWS('Campanhas C&amp;S'!BK20:BK48)*2,1,1,1)-1)/2)+1))</f>
        <v/>
      </c>
      <c r="L362" s="138" t="str" cm="1">
        <f t="array" ref="L362:L419">IF(INDEX('Campanhas C&amp;S'!BL20:BL48,INT((_xlfn.SEQUENCE(ROWS('Campanhas C&amp;S'!BL20:BL48)*2,1,1,1)-1)/2)+1)=0,"",INDEX('Campanhas C&amp;S'!BL20:BL48,INT((_xlfn.SEQUENCE(ROWS('Campanhas C&amp;S'!BL20:BL48)*2,1,1,1)-1)/2)+1))</f>
        <v/>
      </c>
      <c r="M362" s="138" t="str" cm="1">
        <f t="array" ref="M362:M419">IF(INDEX('Campanhas C&amp;S'!BM20:BM48,INT((_xlfn.SEQUENCE(ROWS('Campanhas C&amp;S'!BM20:BM48)*2,1,1,1)-1)/2)+1)=0,"",INDEX('Campanhas C&amp;S'!BM20:BM48,INT((_xlfn.SEQUENCE(ROWS('Campanhas C&amp;S'!BM20:BM48)*2,1,1,1)-1)/2)+1))</f>
        <v/>
      </c>
      <c r="N362" s="138" t="str" cm="1">
        <f t="array" ref="N362:N419">IF(INDEX('Campanhas C&amp;S'!BN20:BN48,INT((_xlfn.SEQUENCE(ROWS('Campanhas C&amp;S'!BN20:BN48)*2,1,1,1)-1)/2)+1)=0,"",INDEX('Campanhas C&amp;S'!BN20:BN48,INT((_xlfn.SEQUENCE(ROWS('Campanhas C&amp;S'!BN20:BN48)*2,1,1,1)-1)/2)+1))</f>
        <v/>
      </c>
      <c r="O362" s="138" t="str" cm="1">
        <f t="array" ref="O362:O419">IF(INDEX('Campanhas C&amp;S'!BO20:BO48,INT((_xlfn.SEQUENCE(ROWS('Campanhas C&amp;S'!BO20:BO48)*2,1,1,1)-1)/2)+1)=0,"",INDEX('Campanhas C&amp;S'!BO20:BO48,INT((_xlfn.SEQUENCE(ROWS('Campanhas C&amp;S'!BO20:BO48)*2,1,1,1)-1)/2)+1))</f>
        <v/>
      </c>
      <c r="P362" s="138" t="str">
        <f>IF(J362="","","População abrangida")</f>
        <v/>
      </c>
      <c r="Q362" s="138" t="str">
        <f>IF(J362="","","nº")</f>
        <v/>
      </c>
      <c r="R362" s="138" t="str" cm="1">
        <f t="array" ref="R362">IF(ISBLANK(INDEX('Campanhas C&amp;S'!$BP$20:$BQ$48,INT((ROWS($A$1:A1)-1)/2)+1,MOD(ROWS($A$1:A1)-1,2)+1)),"",INDEX('Campanhas C&amp;S'!$BP$20:$BQ$48,INT((ROWS($A$1:A1)-1)/2)+1,MOD(ROWS($A$1:A1)-1,2)+1))</f>
        <v/>
      </c>
      <c r="S362" s="138" t="str">
        <f>IF(OR(J362="",'Campanhas C&amp;S'!$BK$15="",'Campanhas C&amp;S'!$BK$15="(máximo 300 carateres)"),"",'Campanhas C&amp;S'!$BK$15)</f>
        <v/>
      </c>
    </row>
    <row r="363" spans="1:19">
      <c r="A363" s="24" t="str">
        <f>IF(I363="","",IF(OR('Identificação da EG'!$B$7=0,'Identificação da EG'!$B$7=""),"",Capa!$C$10))</f>
        <v/>
      </c>
      <c r="B363" s="24" t="str">
        <f>IF(I363="","",IF(OR('Identificação da EG'!$B$7=0,'Identificação da EG'!$B$7=""),"",'Identificação da EG'!$B$7))</f>
        <v/>
      </c>
      <c r="C363" s="24" t="str">
        <f>IF(I363="","",IF(B363="","",VLOOKUP(B363,Auxiliar!$DK$23:$DL$45,2,0)))</f>
        <v/>
      </c>
      <c r="D363" s="24" t="str">
        <f>IF(I363="","",IF(OR('Identificação da EG'!$B$7=0,'Identificação da EG'!$B$7=""),"","Portugal"))</f>
        <v/>
      </c>
      <c r="E363" s="24" t="str">
        <f>IF(I363="","",'Identificação da EG'!$C$7)</f>
        <v/>
      </c>
      <c r="F363" s="24" t="str">
        <f>IF(I363="","",'Identificação da EG'!$E$7)</f>
        <v/>
      </c>
      <c r="G363" s="24" t="str">
        <f t="shared" si="11"/>
        <v/>
      </c>
      <c r="H363" s="24" t="str">
        <f>IF(I363="","",'Identificação da EG'!$D$7)</f>
        <v/>
      </c>
      <c r="I363" s="138" t="str">
        <f>IF(OR(J363="",'Campanhas C&amp;S'!$BK$6="",'Campanhas C&amp;S'!$BK$6="(Preencha o nome da campanha)"),"",'Campanhas C&amp;S'!$BK$6)</f>
        <v/>
      </c>
      <c r="J363" s="138" t="str">
        <v/>
      </c>
      <c r="K363" s="138" t="str">
        <v/>
      </c>
      <c r="L363" s="138" t="str">
        <v/>
      </c>
      <c r="M363" s="138" t="str">
        <v/>
      </c>
      <c r="N363" s="138" t="str">
        <v/>
      </c>
      <c r="O363" s="138" t="str">
        <v/>
      </c>
      <c r="P363" s="138" t="str">
        <f>IF(J363="","","Materiais distribuidos")</f>
        <v/>
      </c>
      <c r="Q363" s="138" t="str">
        <f t="shared" ref="Q363:Q419" si="12">IF(J363="","","nº")</f>
        <v/>
      </c>
      <c r="R363" s="138" t="str" cm="1">
        <f t="array" ref="R363">IF(ISBLANK(INDEX('Campanhas C&amp;S'!$BP$20:$BQ$48,INT((ROWS($A$1:A2)-1)/2)+1,MOD(ROWS($A$1:A2)-1,2)+1)),"",INDEX('Campanhas C&amp;S'!$BP$20:$BQ$48,INT((ROWS($A$1:A2)-1)/2)+1,MOD(ROWS($A$1:A2)-1,2)+1))</f>
        <v/>
      </c>
      <c r="S363" s="138" t="str">
        <f>IF(OR(J363="",'Campanhas C&amp;S'!$BK$15="",'Campanhas C&amp;S'!$BK$15="(máximo 300 carateres)"),"",'Campanhas C&amp;S'!$BK$15)</f>
        <v/>
      </c>
    </row>
    <row r="364" spans="1:19">
      <c r="A364" s="24" t="str">
        <f>IF(I364="","",IF(OR('Identificação da EG'!$B$7=0,'Identificação da EG'!$B$7=""),"",Capa!$C$10))</f>
        <v/>
      </c>
      <c r="B364" s="24" t="str">
        <f>IF(I364="","",IF(OR('Identificação da EG'!$B$7=0,'Identificação da EG'!$B$7=""),"",'Identificação da EG'!$B$7))</f>
        <v/>
      </c>
      <c r="C364" s="24" t="str">
        <f>IF(I364="","",IF(B364="","",VLOOKUP(B364,Auxiliar!$DK$23:$DL$45,2,0)))</f>
        <v/>
      </c>
      <c r="D364" s="24" t="str">
        <f>IF(I364="","",IF(OR('Identificação da EG'!$B$7=0,'Identificação da EG'!$B$7=""),"","Portugal"))</f>
        <v/>
      </c>
      <c r="E364" s="24" t="str">
        <f>IF(I364="","",'Identificação da EG'!$C$7)</f>
        <v/>
      </c>
      <c r="F364" s="24" t="str">
        <f>IF(I364="","",'Identificação da EG'!$E$7)</f>
        <v/>
      </c>
      <c r="G364" s="24" t="str">
        <f t="shared" si="11"/>
        <v/>
      </c>
      <c r="H364" s="24" t="str">
        <f>IF(I364="","",'Identificação da EG'!$D$7)</f>
        <v/>
      </c>
      <c r="I364" s="138" t="str">
        <f>IF(OR(J364="",'Campanhas C&amp;S'!$BK$6="",'Campanhas C&amp;S'!$BK$6="(Preencha o nome da campanha)"),"",'Campanhas C&amp;S'!$BK$6)</f>
        <v/>
      </c>
      <c r="J364" s="138" t="str">
        <v/>
      </c>
      <c r="K364" s="138" t="str">
        <v/>
      </c>
      <c r="L364" s="138" t="str">
        <v/>
      </c>
      <c r="M364" s="138" t="str">
        <v/>
      </c>
      <c r="N364" s="138" t="str">
        <v/>
      </c>
      <c r="O364" s="138" t="str">
        <v/>
      </c>
      <c r="P364" s="138" t="str">
        <f>IF(J364="","","População abrangida")</f>
        <v/>
      </c>
      <c r="Q364" s="138" t="str">
        <f t="shared" si="12"/>
        <v/>
      </c>
      <c r="R364" s="138" t="str" cm="1">
        <f t="array" ref="R364">IF(ISBLANK(INDEX('Campanhas C&amp;S'!$BP$20:$BQ$48,INT((ROWS($A$1:A3)-1)/2)+1,MOD(ROWS($A$1:A3)-1,2)+1)),"",INDEX('Campanhas C&amp;S'!$BP$20:$BQ$48,INT((ROWS($A$1:A3)-1)/2)+1,MOD(ROWS($A$1:A3)-1,2)+1))</f>
        <v/>
      </c>
      <c r="S364" s="138" t="str">
        <f>IF(OR(J364="",'Campanhas C&amp;S'!$BK$15="",'Campanhas C&amp;S'!$BK$15="(máximo 300 carateres)"),"",'Campanhas C&amp;S'!$BK$15)</f>
        <v/>
      </c>
    </row>
    <row r="365" spans="1:19">
      <c r="A365" s="24" t="str">
        <f>IF(I365="","",IF(OR('Identificação da EG'!$B$7=0,'Identificação da EG'!$B$7=""),"",Capa!$C$10))</f>
        <v/>
      </c>
      <c r="B365" s="24" t="str">
        <f>IF(I365="","",IF(OR('Identificação da EG'!$B$7=0,'Identificação da EG'!$B$7=""),"",'Identificação da EG'!$B$7))</f>
        <v/>
      </c>
      <c r="C365" s="24" t="str">
        <f>IF(I365="","",IF(B365="","",VLOOKUP(B365,Auxiliar!$DK$23:$DL$45,2,0)))</f>
        <v/>
      </c>
      <c r="D365" s="24" t="str">
        <f>IF(I365="","",IF(OR('Identificação da EG'!$B$7=0,'Identificação da EG'!$B$7=""),"","Portugal"))</f>
        <v/>
      </c>
      <c r="E365" s="24" t="str">
        <f>IF(I365="","",'Identificação da EG'!$C$7)</f>
        <v/>
      </c>
      <c r="F365" s="24" t="str">
        <f>IF(I365="","",'Identificação da EG'!$E$7)</f>
        <v/>
      </c>
      <c r="G365" s="24" t="str">
        <f t="shared" si="11"/>
        <v/>
      </c>
      <c r="H365" s="24" t="str">
        <f>IF(I365="","",'Identificação da EG'!$D$7)</f>
        <v/>
      </c>
      <c r="I365" s="138" t="str">
        <f>IF(OR(J365="",'Campanhas C&amp;S'!$BK$6="",'Campanhas C&amp;S'!$BK$6="(Preencha o nome da campanha)"),"",'Campanhas C&amp;S'!$BK$6)</f>
        <v/>
      </c>
      <c r="J365" s="138" t="str">
        <v/>
      </c>
      <c r="K365" s="138" t="str">
        <v/>
      </c>
      <c r="L365" s="138" t="str">
        <v/>
      </c>
      <c r="M365" s="138" t="str">
        <v/>
      </c>
      <c r="N365" s="138" t="str">
        <v/>
      </c>
      <c r="O365" s="138" t="str">
        <v/>
      </c>
      <c r="P365" s="138" t="str">
        <f>IF(J365="","","Materiais distribuidos")</f>
        <v/>
      </c>
      <c r="Q365" s="138" t="str">
        <f t="shared" si="12"/>
        <v/>
      </c>
      <c r="R365" s="138" t="str" cm="1">
        <f t="array" ref="R365">IF(ISBLANK(INDEX('Campanhas C&amp;S'!$BP$20:$BQ$48,INT((ROWS($A$1:A4)-1)/2)+1,MOD(ROWS($A$1:A4)-1,2)+1)),"",INDEX('Campanhas C&amp;S'!$BP$20:$BQ$48,INT((ROWS($A$1:A4)-1)/2)+1,MOD(ROWS($A$1:A4)-1,2)+1))</f>
        <v/>
      </c>
      <c r="S365" s="138" t="str">
        <f>IF(OR(J365="",'Campanhas C&amp;S'!$BK$15="",'Campanhas C&amp;S'!$BK$15="(máximo 300 carateres)"),"",'Campanhas C&amp;S'!$BK$15)</f>
        <v/>
      </c>
    </row>
    <row r="366" spans="1:19">
      <c r="A366" s="24" t="str">
        <f>IF(I366="","",IF(OR('Identificação da EG'!$B$7=0,'Identificação da EG'!$B$7=""),"",Capa!$C$10))</f>
        <v/>
      </c>
      <c r="B366" s="24" t="str">
        <f>IF(I366="","",IF(OR('Identificação da EG'!$B$7=0,'Identificação da EG'!$B$7=""),"",'Identificação da EG'!$B$7))</f>
        <v/>
      </c>
      <c r="C366" s="24" t="str">
        <f>IF(I366="","",IF(B366="","",VLOOKUP(B366,Auxiliar!$DK$23:$DL$45,2,0)))</f>
        <v/>
      </c>
      <c r="D366" s="24" t="str">
        <f>IF(I366="","",IF(OR('Identificação da EG'!$B$7=0,'Identificação da EG'!$B$7=""),"","Portugal"))</f>
        <v/>
      </c>
      <c r="E366" s="24" t="str">
        <f>IF(I366="","",'Identificação da EG'!$C$7)</f>
        <v/>
      </c>
      <c r="F366" s="24" t="str">
        <f>IF(I366="","",'Identificação da EG'!$E$7)</f>
        <v/>
      </c>
      <c r="G366" s="24" t="str">
        <f t="shared" si="11"/>
        <v/>
      </c>
      <c r="H366" s="24" t="str">
        <f>IF(I366="","",'Identificação da EG'!$D$7)</f>
        <v/>
      </c>
      <c r="I366" s="138" t="str">
        <f>IF(OR(J366="",'Campanhas C&amp;S'!$BK$6="",'Campanhas C&amp;S'!$BK$6="(Preencha o nome da campanha)"),"",'Campanhas C&amp;S'!$BK$6)</f>
        <v/>
      </c>
      <c r="J366" s="138" t="str">
        <v/>
      </c>
      <c r="K366" s="138" t="str">
        <v/>
      </c>
      <c r="L366" s="138" t="str">
        <v/>
      </c>
      <c r="M366" s="138" t="str">
        <v/>
      </c>
      <c r="N366" s="138" t="str">
        <v/>
      </c>
      <c r="O366" s="138" t="str">
        <v/>
      </c>
      <c r="P366" s="138" t="str">
        <f>IF(J366="","","População abrangida")</f>
        <v/>
      </c>
      <c r="Q366" s="138" t="str">
        <f t="shared" si="12"/>
        <v/>
      </c>
      <c r="R366" s="138" t="str" cm="1">
        <f t="array" ref="R366">IF(ISBLANK(INDEX('Campanhas C&amp;S'!$BP$20:$BQ$48,INT((ROWS($A$1:A5)-1)/2)+1,MOD(ROWS($A$1:A5)-1,2)+1)),"",INDEX('Campanhas C&amp;S'!$BP$20:$BQ$48,INT((ROWS($A$1:A5)-1)/2)+1,MOD(ROWS($A$1:A5)-1,2)+1))</f>
        <v/>
      </c>
      <c r="S366" s="138" t="str">
        <f>IF(OR(J366="",'Campanhas C&amp;S'!$BK$15="",'Campanhas C&amp;S'!$BK$15="(máximo 300 carateres)"),"",'Campanhas C&amp;S'!$BK$15)</f>
        <v/>
      </c>
    </row>
    <row r="367" spans="1:19">
      <c r="A367" s="24" t="str">
        <f>IF(I367="","",IF(OR('Identificação da EG'!$B$7=0,'Identificação da EG'!$B$7=""),"",Capa!$C$10))</f>
        <v/>
      </c>
      <c r="B367" s="24" t="str">
        <f>IF(I367="","",IF(OR('Identificação da EG'!$B$7=0,'Identificação da EG'!$B$7=""),"",'Identificação da EG'!$B$7))</f>
        <v/>
      </c>
      <c r="C367" s="24" t="str">
        <f>IF(I367="","",IF(B367="","",VLOOKUP(B367,Auxiliar!$DK$23:$DL$45,2,0)))</f>
        <v/>
      </c>
      <c r="D367" s="24" t="str">
        <f>IF(I367="","",IF(OR('Identificação da EG'!$B$7=0,'Identificação da EG'!$B$7=""),"","Portugal"))</f>
        <v/>
      </c>
      <c r="E367" s="24" t="str">
        <f>IF(I367="","",'Identificação da EG'!$C$7)</f>
        <v/>
      </c>
      <c r="F367" s="24" t="str">
        <f>IF(I367="","",'Identificação da EG'!$E$7)</f>
        <v/>
      </c>
      <c r="G367" s="24" t="str">
        <f t="shared" si="11"/>
        <v/>
      </c>
      <c r="H367" s="24" t="str">
        <f>IF(I367="","",'Identificação da EG'!$D$7)</f>
        <v/>
      </c>
      <c r="I367" s="138" t="str">
        <f>IF(OR(J367="",'Campanhas C&amp;S'!$BK$6="",'Campanhas C&amp;S'!$BK$6="(Preencha o nome da campanha)"),"",'Campanhas C&amp;S'!$BK$6)</f>
        <v/>
      </c>
      <c r="J367" s="138" t="str">
        <v/>
      </c>
      <c r="K367" s="138" t="str">
        <v/>
      </c>
      <c r="L367" s="138" t="str">
        <v/>
      </c>
      <c r="M367" s="138" t="str">
        <v/>
      </c>
      <c r="N367" s="138" t="str">
        <v/>
      </c>
      <c r="O367" s="138" t="str">
        <v/>
      </c>
      <c r="P367" s="138" t="str">
        <f>IF(J367="","","Materiais distribuidos")</f>
        <v/>
      </c>
      <c r="Q367" s="138" t="str">
        <f t="shared" si="12"/>
        <v/>
      </c>
      <c r="R367" s="138" t="str" cm="1">
        <f t="array" ref="R367">IF(ISBLANK(INDEX('Campanhas C&amp;S'!$BP$20:$BQ$48,INT((ROWS($A$1:A6)-1)/2)+1,MOD(ROWS($A$1:A6)-1,2)+1)),"",INDEX('Campanhas C&amp;S'!$BP$20:$BQ$48,INT((ROWS($A$1:A6)-1)/2)+1,MOD(ROWS($A$1:A6)-1,2)+1))</f>
        <v/>
      </c>
      <c r="S367" s="138" t="str">
        <f>IF(OR(J367="",'Campanhas C&amp;S'!$BK$15="",'Campanhas C&amp;S'!$BK$15="(máximo 300 carateres)"),"",'Campanhas C&amp;S'!$BK$15)</f>
        <v/>
      </c>
    </row>
    <row r="368" spans="1:19">
      <c r="A368" s="24" t="str">
        <f>IF(I368="","",IF(OR('Identificação da EG'!$B$7=0,'Identificação da EG'!$B$7=""),"",Capa!$C$10))</f>
        <v/>
      </c>
      <c r="B368" s="24" t="str">
        <f>IF(I368="","",IF(OR('Identificação da EG'!$B$7=0,'Identificação da EG'!$B$7=""),"",'Identificação da EG'!$B$7))</f>
        <v/>
      </c>
      <c r="C368" s="24" t="str">
        <f>IF(I368="","",IF(B368="","",VLOOKUP(B368,Auxiliar!$DK$23:$DL$45,2,0)))</f>
        <v/>
      </c>
      <c r="D368" s="24" t="str">
        <f>IF(I368="","",IF(OR('Identificação da EG'!$B$7=0,'Identificação da EG'!$B$7=""),"","Portugal"))</f>
        <v/>
      </c>
      <c r="E368" s="24" t="str">
        <f>IF(I368="","",'Identificação da EG'!$C$7)</f>
        <v/>
      </c>
      <c r="F368" s="24" t="str">
        <f>IF(I368="","",'Identificação da EG'!$E$7)</f>
        <v/>
      </c>
      <c r="G368" s="24" t="str">
        <f t="shared" si="11"/>
        <v/>
      </c>
      <c r="H368" s="24" t="str">
        <f>IF(I368="","",'Identificação da EG'!$D$7)</f>
        <v/>
      </c>
      <c r="I368" s="138" t="str">
        <f>IF(OR(J368="",'Campanhas C&amp;S'!$BK$6="",'Campanhas C&amp;S'!$BK$6="(Preencha o nome da campanha)"),"",'Campanhas C&amp;S'!$BK$6)</f>
        <v/>
      </c>
      <c r="J368" s="138" t="str">
        <v/>
      </c>
      <c r="K368" s="138" t="str">
        <v/>
      </c>
      <c r="L368" s="138" t="str">
        <v/>
      </c>
      <c r="M368" s="138" t="str">
        <v/>
      </c>
      <c r="N368" s="138" t="str">
        <v/>
      </c>
      <c r="O368" s="138" t="str">
        <v/>
      </c>
      <c r="P368" s="138" t="str">
        <f>IF(J368="","","População abrangida")</f>
        <v/>
      </c>
      <c r="Q368" s="138" t="str">
        <f t="shared" si="12"/>
        <v/>
      </c>
      <c r="R368" s="138" t="str" cm="1">
        <f t="array" ref="R368">IF(ISBLANK(INDEX('Campanhas C&amp;S'!$BP$20:$BQ$48,INT((ROWS($A$1:A7)-1)/2)+1,MOD(ROWS($A$1:A7)-1,2)+1)),"",INDEX('Campanhas C&amp;S'!$BP$20:$BQ$48,INT((ROWS($A$1:A7)-1)/2)+1,MOD(ROWS($A$1:A7)-1,2)+1))</f>
        <v/>
      </c>
      <c r="S368" s="138" t="str">
        <f>IF(OR(J368="",'Campanhas C&amp;S'!$BK$15="",'Campanhas C&amp;S'!$BK$15="(máximo 300 carateres)"),"",'Campanhas C&amp;S'!$BK$15)</f>
        <v/>
      </c>
    </row>
    <row r="369" spans="1:19">
      <c r="A369" s="24" t="str">
        <f>IF(I369="","",IF(OR('Identificação da EG'!$B$7=0,'Identificação da EG'!$B$7=""),"",Capa!$C$10))</f>
        <v/>
      </c>
      <c r="B369" s="24" t="str">
        <f>IF(I369="","",IF(OR('Identificação da EG'!$B$7=0,'Identificação da EG'!$B$7=""),"",'Identificação da EG'!$B$7))</f>
        <v/>
      </c>
      <c r="C369" s="24" t="str">
        <f>IF(I369="","",IF(B369="","",VLOOKUP(B369,Auxiliar!$DK$23:$DL$45,2,0)))</f>
        <v/>
      </c>
      <c r="D369" s="24" t="str">
        <f>IF(I369="","",IF(OR('Identificação da EG'!$B$7=0,'Identificação da EG'!$B$7=""),"","Portugal"))</f>
        <v/>
      </c>
      <c r="E369" s="24" t="str">
        <f>IF(I369="","",'Identificação da EG'!$C$7)</f>
        <v/>
      </c>
      <c r="F369" s="24" t="str">
        <f>IF(I369="","",'Identificação da EG'!$E$7)</f>
        <v/>
      </c>
      <c r="G369" s="24" t="str">
        <f t="shared" si="11"/>
        <v/>
      </c>
      <c r="H369" s="24" t="str">
        <f>IF(I369="","",'Identificação da EG'!$D$7)</f>
        <v/>
      </c>
      <c r="I369" s="138" t="str">
        <f>IF(OR(J369="",'Campanhas C&amp;S'!$BK$6="",'Campanhas C&amp;S'!$BK$6="(Preencha o nome da campanha)"),"",'Campanhas C&amp;S'!$BK$6)</f>
        <v/>
      </c>
      <c r="J369" s="138" t="str">
        <v/>
      </c>
      <c r="K369" s="138" t="str">
        <v/>
      </c>
      <c r="L369" s="138" t="str">
        <v/>
      </c>
      <c r="M369" s="138" t="str">
        <v/>
      </c>
      <c r="N369" s="138" t="str">
        <v/>
      </c>
      <c r="O369" s="138" t="str">
        <v/>
      </c>
      <c r="P369" s="138" t="str">
        <f>IF(J369="","","Materiais distribuidos")</f>
        <v/>
      </c>
      <c r="Q369" s="138" t="str">
        <f t="shared" si="12"/>
        <v/>
      </c>
      <c r="R369" s="138" t="str" cm="1">
        <f t="array" ref="R369">IF(ISBLANK(INDEX('Campanhas C&amp;S'!$BP$20:$BQ$48,INT((ROWS($A$1:A8)-1)/2)+1,MOD(ROWS($A$1:A8)-1,2)+1)),"",INDEX('Campanhas C&amp;S'!$BP$20:$BQ$48,INT((ROWS($A$1:A8)-1)/2)+1,MOD(ROWS($A$1:A8)-1,2)+1))</f>
        <v/>
      </c>
      <c r="S369" s="138" t="str">
        <f>IF(OR(J369="",'Campanhas C&amp;S'!$BK$15="",'Campanhas C&amp;S'!$BK$15="(máximo 300 carateres)"),"",'Campanhas C&amp;S'!$BK$15)</f>
        <v/>
      </c>
    </row>
    <row r="370" spans="1:19">
      <c r="A370" s="24" t="str">
        <f>IF(I370="","",IF(OR('Identificação da EG'!$B$7=0,'Identificação da EG'!$B$7=""),"",Capa!$C$10))</f>
        <v/>
      </c>
      <c r="B370" s="24" t="str">
        <f>IF(I370="","",IF(OR('Identificação da EG'!$B$7=0,'Identificação da EG'!$B$7=""),"",'Identificação da EG'!$B$7))</f>
        <v/>
      </c>
      <c r="C370" s="24" t="str">
        <f>IF(I370="","",IF(B370="","",VLOOKUP(B370,Auxiliar!$DK$23:$DL$45,2,0)))</f>
        <v/>
      </c>
      <c r="D370" s="24" t="str">
        <f>IF(I370="","",IF(OR('Identificação da EG'!$B$7=0,'Identificação da EG'!$B$7=""),"","Portugal"))</f>
        <v/>
      </c>
      <c r="E370" s="24" t="str">
        <f>IF(I370="","",'Identificação da EG'!$C$7)</f>
        <v/>
      </c>
      <c r="F370" s="24" t="str">
        <f>IF(I370="","",'Identificação da EG'!$E$7)</f>
        <v/>
      </c>
      <c r="G370" s="24" t="str">
        <f t="shared" si="11"/>
        <v/>
      </c>
      <c r="H370" s="24" t="str">
        <f>IF(I370="","",'Identificação da EG'!$D$7)</f>
        <v/>
      </c>
      <c r="I370" s="138" t="str">
        <f>IF(OR(J370="",'Campanhas C&amp;S'!$BK$6="",'Campanhas C&amp;S'!$BK$6="(Preencha o nome da campanha)"),"",'Campanhas C&amp;S'!$BK$6)</f>
        <v/>
      </c>
      <c r="J370" s="138" t="str">
        <v/>
      </c>
      <c r="K370" s="138" t="str">
        <v/>
      </c>
      <c r="L370" s="138" t="str">
        <v/>
      </c>
      <c r="M370" s="138" t="str">
        <v/>
      </c>
      <c r="N370" s="138" t="str">
        <v/>
      </c>
      <c r="O370" s="138" t="str">
        <v/>
      </c>
      <c r="P370" s="138" t="str">
        <f>IF(J370="","","População abrangida")</f>
        <v/>
      </c>
      <c r="Q370" s="138" t="str">
        <f t="shared" si="12"/>
        <v/>
      </c>
      <c r="R370" s="138" t="str" cm="1">
        <f t="array" ref="R370">IF(ISBLANK(INDEX('Campanhas C&amp;S'!$BP$20:$BQ$48,INT((ROWS($A$1:A9)-1)/2)+1,MOD(ROWS($A$1:A9)-1,2)+1)),"",INDEX('Campanhas C&amp;S'!$BP$20:$BQ$48,INT((ROWS($A$1:A9)-1)/2)+1,MOD(ROWS($A$1:A9)-1,2)+1))</f>
        <v/>
      </c>
      <c r="S370" s="138" t="str">
        <f>IF(OR(J370="",'Campanhas C&amp;S'!$BK$15="",'Campanhas C&amp;S'!$BK$15="(máximo 300 carateres)"),"",'Campanhas C&amp;S'!$BK$15)</f>
        <v/>
      </c>
    </row>
    <row r="371" spans="1:19">
      <c r="A371" s="24" t="str">
        <f>IF(I371="","",IF(OR('Identificação da EG'!$B$7=0,'Identificação da EG'!$B$7=""),"",Capa!$C$10))</f>
        <v/>
      </c>
      <c r="B371" s="24" t="str">
        <f>IF(I371="","",IF(OR('Identificação da EG'!$B$7=0,'Identificação da EG'!$B$7=""),"",'Identificação da EG'!$B$7))</f>
        <v/>
      </c>
      <c r="C371" s="24" t="str">
        <f>IF(I371="","",IF(B371="","",VLOOKUP(B371,Auxiliar!$DK$23:$DL$45,2,0)))</f>
        <v/>
      </c>
      <c r="D371" s="24" t="str">
        <f>IF(I371="","",IF(OR('Identificação da EG'!$B$7=0,'Identificação da EG'!$B$7=""),"","Portugal"))</f>
        <v/>
      </c>
      <c r="E371" s="24" t="str">
        <f>IF(I371="","",'Identificação da EG'!$C$7)</f>
        <v/>
      </c>
      <c r="F371" s="24" t="str">
        <f>IF(I371="","",'Identificação da EG'!$E$7)</f>
        <v/>
      </c>
      <c r="G371" s="24" t="str">
        <f t="shared" si="11"/>
        <v/>
      </c>
      <c r="H371" s="24" t="str">
        <f>IF(I371="","",'Identificação da EG'!$D$7)</f>
        <v/>
      </c>
      <c r="I371" s="138" t="str">
        <f>IF(OR(J371="",'Campanhas C&amp;S'!$BK$6="",'Campanhas C&amp;S'!$BK$6="(Preencha o nome da campanha)"),"",'Campanhas C&amp;S'!$BK$6)</f>
        <v/>
      </c>
      <c r="J371" s="138" t="str">
        <v/>
      </c>
      <c r="K371" s="138" t="str">
        <v/>
      </c>
      <c r="L371" s="138" t="str">
        <v/>
      </c>
      <c r="M371" s="138" t="str">
        <v/>
      </c>
      <c r="N371" s="138" t="str">
        <v/>
      </c>
      <c r="O371" s="138" t="str">
        <v/>
      </c>
      <c r="P371" s="138" t="str">
        <f>IF(J371="","","Materiais distribuidos")</f>
        <v/>
      </c>
      <c r="Q371" s="138" t="str">
        <f t="shared" si="12"/>
        <v/>
      </c>
      <c r="R371" s="138" t="str" cm="1">
        <f t="array" ref="R371">IF(ISBLANK(INDEX('Campanhas C&amp;S'!$BP$20:$BQ$48,INT((ROWS($A$1:A10)-1)/2)+1,MOD(ROWS($A$1:A10)-1,2)+1)),"",INDEX('Campanhas C&amp;S'!$BP$20:$BQ$48,INT((ROWS($A$1:A10)-1)/2)+1,MOD(ROWS($A$1:A10)-1,2)+1))</f>
        <v/>
      </c>
      <c r="S371" s="138" t="str">
        <f>IF(OR(J371="",'Campanhas C&amp;S'!$BK$15="",'Campanhas C&amp;S'!$BK$15="(máximo 300 carateres)"),"",'Campanhas C&amp;S'!$BK$15)</f>
        <v/>
      </c>
    </row>
    <row r="372" spans="1:19">
      <c r="A372" s="24" t="str">
        <f>IF(I372="","",IF(OR('Identificação da EG'!$B$7=0,'Identificação da EG'!$B$7=""),"",Capa!$C$10))</f>
        <v/>
      </c>
      <c r="B372" s="24" t="str">
        <f>IF(I372="","",IF(OR('Identificação da EG'!$B$7=0,'Identificação da EG'!$B$7=""),"",'Identificação da EG'!$B$7))</f>
        <v/>
      </c>
      <c r="C372" s="24" t="str">
        <f>IF(I372="","",IF(B372="","",VLOOKUP(B372,Auxiliar!$DK$23:$DL$45,2,0)))</f>
        <v/>
      </c>
      <c r="D372" s="24" t="str">
        <f>IF(I372="","",IF(OR('Identificação da EG'!$B$7=0,'Identificação da EG'!$B$7=""),"","Portugal"))</f>
        <v/>
      </c>
      <c r="E372" s="24" t="str">
        <f>IF(I372="","",'Identificação da EG'!$C$7)</f>
        <v/>
      </c>
      <c r="F372" s="24" t="str">
        <f>IF(I372="","",'Identificação da EG'!$E$7)</f>
        <v/>
      </c>
      <c r="G372" s="24" t="str">
        <f t="shared" si="11"/>
        <v/>
      </c>
      <c r="H372" s="24" t="str">
        <f>IF(I372="","",'Identificação da EG'!$D$7)</f>
        <v/>
      </c>
      <c r="I372" s="138" t="str">
        <f>IF(OR(J372="",'Campanhas C&amp;S'!$BK$6="",'Campanhas C&amp;S'!$BK$6="(Preencha o nome da campanha)"),"",'Campanhas C&amp;S'!$BK$6)</f>
        <v/>
      </c>
      <c r="J372" s="138" t="str">
        <v/>
      </c>
      <c r="K372" s="138" t="str">
        <v/>
      </c>
      <c r="L372" s="138" t="str">
        <v/>
      </c>
      <c r="M372" s="138" t="str">
        <v/>
      </c>
      <c r="N372" s="138" t="str">
        <v/>
      </c>
      <c r="O372" s="138" t="str">
        <v/>
      </c>
      <c r="P372" s="138" t="str">
        <f>IF(J372="","","População abrangida")</f>
        <v/>
      </c>
      <c r="Q372" s="138" t="str">
        <f t="shared" si="12"/>
        <v/>
      </c>
      <c r="R372" s="138" t="str" cm="1">
        <f t="array" ref="R372">IF(ISBLANK(INDEX('Campanhas C&amp;S'!$BP$20:$BQ$48,INT((ROWS($A$1:A11)-1)/2)+1,MOD(ROWS($A$1:A11)-1,2)+1)),"",INDEX('Campanhas C&amp;S'!$BP$20:$BQ$48,INT((ROWS($A$1:A11)-1)/2)+1,MOD(ROWS($A$1:A11)-1,2)+1))</f>
        <v/>
      </c>
      <c r="S372" s="138" t="str">
        <f>IF(OR(J372="",'Campanhas C&amp;S'!$BK$15="",'Campanhas C&amp;S'!$BK$15="(máximo 300 carateres)"),"",'Campanhas C&amp;S'!$BK$15)</f>
        <v/>
      </c>
    </row>
    <row r="373" spans="1:19">
      <c r="A373" s="24" t="str">
        <f>IF(I373="","",IF(OR('Identificação da EG'!$B$7=0,'Identificação da EG'!$B$7=""),"",Capa!$C$10))</f>
        <v/>
      </c>
      <c r="B373" s="24" t="str">
        <f>IF(I373="","",IF(OR('Identificação da EG'!$B$7=0,'Identificação da EG'!$B$7=""),"",'Identificação da EG'!$B$7))</f>
        <v/>
      </c>
      <c r="C373" s="24" t="str">
        <f>IF(I373="","",IF(B373="","",VLOOKUP(B373,Auxiliar!$DK$23:$DL$45,2,0)))</f>
        <v/>
      </c>
      <c r="D373" s="24" t="str">
        <f>IF(I373="","",IF(OR('Identificação da EG'!$B$7=0,'Identificação da EG'!$B$7=""),"","Portugal"))</f>
        <v/>
      </c>
      <c r="E373" s="24" t="str">
        <f>IF(I373="","",'Identificação da EG'!$C$7)</f>
        <v/>
      </c>
      <c r="F373" s="24" t="str">
        <f>IF(I373="","",'Identificação da EG'!$E$7)</f>
        <v/>
      </c>
      <c r="G373" s="24" t="str">
        <f t="shared" si="11"/>
        <v/>
      </c>
      <c r="H373" s="24" t="str">
        <f>IF(I373="","",'Identificação da EG'!$D$7)</f>
        <v/>
      </c>
      <c r="I373" s="138" t="str">
        <f>IF(OR(J373="",'Campanhas C&amp;S'!$BK$6="",'Campanhas C&amp;S'!$BK$6="(Preencha o nome da campanha)"),"",'Campanhas C&amp;S'!$BK$6)</f>
        <v/>
      </c>
      <c r="J373" s="138" t="str">
        <v/>
      </c>
      <c r="K373" s="138" t="str">
        <v/>
      </c>
      <c r="L373" s="138" t="str">
        <v/>
      </c>
      <c r="M373" s="138" t="str">
        <v/>
      </c>
      <c r="N373" s="138" t="str">
        <v/>
      </c>
      <c r="O373" s="138" t="str">
        <v/>
      </c>
      <c r="P373" s="138" t="str">
        <f>IF(J373="","","Materiais distribuidos")</f>
        <v/>
      </c>
      <c r="Q373" s="138" t="str">
        <f t="shared" si="12"/>
        <v/>
      </c>
      <c r="R373" s="138" t="str" cm="1">
        <f t="array" ref="R373">IF(ISBLANK(INDEX('Campanhas C&amp;S'!$BP$20:$BQ$48,INT((ROWS($A$1:A12)-1)/2)+1,MOD(ROWS($A$1:A12)-1,2)+1)),"",INDEX('Campanhas C&amp;S'!$BP$20:$BQ$48,INT((ROWS($A$1:A12)-1)/2)+1,MOD(ROWS($A$1:A12)-1,2)+1))</f>
        <v/>
      </c>
      <c r="S373" s="138" t="str">
        <f>IF(OR(J373="",'Campanhas C&amp;S'!$BK$15="",'Campanhas C&amp;S'!$BK$15="(máximo 300 carateres)"),"",'Campanhas C&amp;S'!$BK$15)</f>
        <v/>
      </c>
    </row>
    <row r="374" spans="1:19">
      <c r="A374" s="24" t="str">
        <f>IF(I374="","",IF(OR('Identificação da EG'!$B$7=0,'Identificação da EG'!$B$7=""),"",Capa!$C$10))</f>
        <v/>
      </c>
      <c r="B374" s="24" t="str">
        <f>IF(I374="","",IF(OR('Identificação da EG'!$B$7=0,'Identificação da EG'!$B$7=""),"",'Identificação da EG'!$B$7))</f>
        <v/>
      </c>
      <c r="C374" s="24" t="str">
        <f>IF(I374="","",IF(B374="","",VLOOKUP(B374,Auxiliar!$DK$23:$DL$45,2,0)))</f>
        <v/>
      </c>
      <c r="D374" s="24" t="str">
        <f>IF(I374="","",IF(OR('Identificação da EG'!$B$7=0,'Identificação da EG'!$B$7=""),"","Portugal"))</f>
        <v/>
      </c>
      <c r="E374" s="24" t="str">
        <f>IF(I374="","",'Identificação da EG'!$C$7)</f>
        <v/>
      </c>
      <c r="F374" s="24" t="str">
        <f>IF(I374="","",'Identificação da EG'!$E$7)</f>
        <v/>
      </c>
      <c r="G374" s="24" t="str">
        <f t="shared" si="11"/>
        <v/>
      </c>
      <c r="H374" s="24" t="str">
        <f>IF(I374="","",'Identificação da EG'!$D$7)</f>
        <v/>
      </c>
      <c r="I374" s="138" t="str">
        <f>IF(OR(J374="",'Campanhas C&amp;S'!$BK$6="",'Campanhas C&amp;S'!$BK$6="(Preencha o nome da campanha)"),"",'Campanhas C&amp;S'!$BK$6)</f>
        <v/>
      </c>
      <c r="J374" s="138" t="str">
        <v/>
      </c>
      <c r="K374" s="138" t="str">
        <v/>
      </c>
      <c r="L374" s="138" t="str">
        <v/>
      </c>
      <c r="M374" s="138" t="str">
        <v/>
      </c>
      <c r="N374" s="138" t="str">
        <v/>
      </c>
      <c r="O374" s="138" t="str">
        <v/>
      </c>
      <c r="P374" s="138" t="str">
        <f>IF(J374="","","População abrangida")</f>
        <v/>
      </c>
      <c r="Q374" s="138" t="str">
        <f t="shared" si="12"/>
        <v/>
      </c>
      <c r="R374" s="138" t="str" cm="1">
        <f t="array" ref="R374">IF(ISBLANK(INDEX('Campanhas C&amp;S'!$BP$20:$BQ$48,INT((ROWS($A$1:A13)-1)/2)+1,MOD(ROWS($A$1:A13)-1,2)+1)),"",INDEX('Campanhas C&amp;S'!$BP$20:$BQ$48,INT((ROWS($A$1:A13)-1)/2)+1,MOD(ROWS($A$1:A13)-1,2)+1))</f>
        <v/>
      </c>
      <c r="S374" s="138" t="str">
        <f>IF(OR(J374="",'Campanhas C&amp;S'!$BK$15="",'Campanhas C&amp;S'!$BK$15="(máximo 300 carateres)"),"",'Campanhas C&amp;S'!$BK$15)</f>
        <v/>
      </c>
    </row>
    <row r="375" spans="1:19">
      <c r="A375" s="24" t="str">
        <f>IF(I375="","",IF(OR('Identificação da EG'!$B$7=0,'Identificação da EG'!$B$7=""),"",Capa!$C$10))</f>
        <v/>
      </c>
      <c r="B375" s="24" t="str">
        <f>IF(I375="","",IF(OR('Identificação da EG'!$B$7=0,'Identificação da EG'!$B$7=""),"",'Identificação da EG'!$B$7))</f>
        <v/>
      </c>
      <c r="C375" s="24" t="str">
        <f>IF(I375="","",IF(B375="","",VLOOKUP(B375,Auxiliar!$DK$23:$DL$45,2,0)))</f>
        <v/>
      </c>
      <c r="D375" s="24" t="str">
        <f>IF(I375="","",IF(OR('Identificação da EG'!$B$7=0,'Identificação da EG'!$B$7=""),"","Portugal"))</f>
        <v/>
      </c>
      <c r="E375" s="24" t="str">
        <f>IF(I375="","",'Identificação da EG'!$C$7)</f>
        <v/>
      </c>
      <c r="F375" s="24" t="str">
        <f>IF(I375="","",'Identificação da EG'!$E$7)</f>
        <v/>
      </c>
      <c r="G375" s="24" t="str">
        <f t="shared" si="11"/>
        <v/>
      </c>
      <c r="H375" s="24" t="str">
        <f>IF(I375="","",'Identificação da EG'!$D$7)</f>
        <v/>
      </c>
      <c r="I375" s="138" t="str">
        <f>IF(OR(J375="",'Campanhas C&amp;S'!$BK$6="",'Campanhas C&amp;S'!$BK$6="(Preencha o nome da campanha)"),"",'Campanhas C&amp;S'!$BK$6)</f>
        <v/>
      </c>
      <c r="J375" s="138" t="str">
        <v/>
      </c>
      <c r="K375" s="138" t="str">
        <v/>
      </c>
      <c r="L375" s="138" t="str">
        <v/>
      </c>
      <c r="M375" s="138" t="str">
        <v/>
      </c>
      <c r="N375" s="138" t="str">
        <v/>
      </c>
      <c r="O375" s="138" t="str">
        <v/>
      </c>
      <c r="P375" s="138" t="str">
        <f>IF(J375="","","Materiais distribuidos")</f>
        <v/>
      </c>
      <c r="Q375" s="138" t="str">
        <f t="shared" si="12"/>
        <v/>
      </c>
      <c r="R375" s="138" t="str" cm="1">
        <f t="array" ref="R375">IF(ISBLANK(INDEX('Campanhas C&amp;S'!$BP$20:$BQ$48,INT((ROWS($A$1:A14)-1)/2)+1,MOD(ROWS($A$1:A14)-1,2)+1)),"",INDEX('Campanhas C&amp;S'!$BP$20:$BQ$48,INT((ROWS($A$1:A14)-1)/2)+1,MOD(ROWS($A$1:A14)-1,2)+1))</f>
        <v/>
      </c>
      <c r="S375" s="138" t="str">
        <f>IF(OR(J375="",'Campanhas C&amp;S'!$BK$15="",'Campanhas C&amp;S'!$BK$15="(máximo 300 carateres)"),"",'Campanhas C&amp;S'!$BK$15)</f>
        <v/>
      </c>
    </row>
    <row r="376" spans="1:19">
      <c r="A376" s="24" t="str">
        <f>IF(I376="","",IF(OR('Identificação da EG'!$B$7=0,'Identificação da EG'!$B$7=""),"",Capa!$C$10))</f>
        <v/>
      </c>
      <c r="B376" s="24" t="str">
        <f>IF(I376="","",IF(OR('Identificação da EG'!$B$7=0,'Identificação da EG'!$B$7=""),"",'Identificação da EG'!$B$7))</f>
        <v/>
      </c>
      <c r="C376" s="24" t="str">
        <f>IF(I376="","",IF(B376="","",VLOOKUP(B376,Auxiliar!$DK$23:$DL$45,2,0)))</f>
        <v/>
      </c>
      <c r="D376" s="24" t="str">
        <f>IF(I376="","",IF(OR('Identificação da EG'!$B$7=0,'Identificação da EG'!$B$7=""),"","Portugal"))</f>
        <v/>
      </c>
      <c r="E376" s="24" t="str">
        <f>IF(I376="","",'Identificação da EG'!$C$7)</f>
        <v/>
      </c>
      <c r="F376" s="24" t="str">
        <f>IF(I376="","",'Identificação da EG'!$E$7)</f>
        <v/>
      </c>
      <c r="G376" s="24" t="str">
        <f t="shared" si="11"/>
        <v/>
      </c>
      <c r="H376" s="24" t="str">
        <f>IF(I376="","",'Identificação da EG'!$D$7)</f>
        <v/>
      </c>
      <c r="I376" s="138" t="str">
        <f>IF(OR(J376="",'Campanhas C&amp;S'!$BK$6="",'Campanhas C&amp;S'!$BK$6="(Preencha o nome da campanha)"),"",'Campanhas C&amp;S'!$BK$6)</f>
        <v/>
      </c>
      <c r="J376" s="138" t="str">
        <v/>
      </c>
      <c r="K376" s="138" t="str">
        <v/>
      </c>
      <c r="L376" s="138" t="str">
        <v/>
      </c>
      <c r="M376" s="138" t="str">
        <v/>
      </c>
      <c r="N376" s="138" t="str">
        <v/>
      </c>
      <c r="O376" s="138" t="str">
        <v/>
      </c>
      <c r="P376" s="138" t="str">
        <f>IF(J376="","","População abrangida")</f>
        <v/>
      </c>
      <c r="Q376" s="138" t="str">
        <f t="shared" si="12"/>
        <v/>
      </c>
      <c r="R376" s="138" t="str" cm="1">
        <f t="array" ref="R376">IF(ISBLANK(INDEX('Campanhas C&amp;S'!$BP$20:$BQ$48,INT((ROWS($A$1:A15)-1)/2)+1,MOD(ROWS($A$1:A15)-1,2)+1)),"",INDEX('Campanhas C&amp;S'!$BP$20:$BQ$48,INT((ROWS($A$1:A15)-1)/2)+1,MOD(ROWS($A$1:A15)-1,2)+1))</f>
        <v/>
      </c>
      <c r="S376" s="138" t="str">
        <f>IF(OR(J376="",'Campanhas C&amp;S'!$BK$15="",'Campanhas C&amp;S'!$BK$15="(máximo 300 carateres)"),"",'Campanhas C&amp;S'!$BK$15)</f>
        <v/>
      </c>
    </row>
    <row r="377" spans="1:19">
      <c r="A377" s="24" t="str">
        <f>IF(I377="","",IF(OR('Identificação da EG'!$B$7=0,'Identificação da EG'!$B$7=""),"",Capa!$C$10))</f>
        <v/>
      </c>
      <c r="B377" s="24" t="str">
        <f>IF(I377="","",IF(OR('Identificação da EG'!$B$7=0,'Identificação da EG'!$B$7=""),"",'Identificação da EG'!$B$7))</f>
        <v/>
      </c>
      <c r="C377" s="24" t="str">
        <f>IF(I377="","",IF(B377="","",VLOOKUP(B377,Auxiliar!$DK$23:$DL$45,2,0)))</f>
        <v/>
      </c>
      <c r="D377" s="24" t="str">
        <f>IF(I377="","",IF(OR('Identificação da EG'!$B$7=0,'Identificação da EG'!$B$7=""),"","Portugal"))</f>
        <v/>
      </c>
      <c r="E377" s="24" t="str">
        <f>IF(I377="","",'Identificação da EG'!$C$7)</f>
        <v/>
      </c>
      <c r="F377" s="24" t="str">
        <f>IF(I377="","",'Identificação da EG'!$E$7)</f>
        <v/>
      </c>
      <c r="G377" s="24" t="str">
        <f t="shared" si="11"/>
        <v/>
      </c>
      <c r="H377" s="24" t="str">
        <f>IF(I377="","",'Identificação da EG'!$D$7)</f>
        <v/>
      </c>
      <c r="I377" s="138" t="str">
        <f>IF(OR(J377="",'Campanhas C&amp;S'!$BK$6="",'Campanhas C&amp;S'!$BK$6="(Preencha o nome da campanha)"),"",'Campanhas C&amp;S'!$BK$6)</f>
        <v/>
      </c>
      <c r="J377" s="138" t="str">
        <v/>
      </c>
      <c r="K377" s="138" t="str">
        <v/>
      </c>
      <c r="L377" s="138" t="str">
        <v/>
      </c>
      <c r="M377" s="138" t="str">
        <v/>
      </c>
      <c r="N377" s="138" t="str">
        <v/>
      </c>
      <c r="O377" s="138" t="str">
        <v/>
      </c>
      <c r="P377" s="138" t="str">
        <f>IF(J377="","","Materiais distribuidos")</f>
        <v/>
      </c>
      <c r="Q377" s="138" t="str">
        <f t="shared" si="12"/>
        <v/>
      </c>
      <c r="R377" s="138" t="str" cm="1">
        <f t="array" ref="R377">IF(ISBLANK(INDEX('Campanhas C&amp;S'!$BP$20:$BQ$48,INT((ROWS($A$1:A16)-1)/2)+1,MOD(ROWS($A$1:A16)-1,2)+1)),"",INDEX('Campanhas C&amp;S'!$BP$20:$BQ$48,INT((ROWS($A$1:A16)-1)/2)+1,MOD(ROWS($A$1:A16)-1,2)+1))</f>
        <v/>
      </c>
      <c r="S377" s="138" t="str">
        <f>IF(OR(J377="",'Campanhas C&amp;S'!$BK$15="",'Campanhas C&amp;S'!$BK$15="(máximo 300 carateres)"),"",'Campanhas C&amp;S'!$BK$15)</f>
        <v/>
      </c>
    </row>
    <row r="378" spans="1:19">
      <c r="A378" s="24" t="str">
        <f>IF(I378="","",IF(OR('Identificação da EG'!$B$7=0,'Identificação da EG'!$B$7=""),"",Capa!$C$10))</f>
        <v/>
      </c>
      <c r="B378" s="24" t="str">
        <f>IF(I378="","",IF(OR('Identificação da EG'!$B$7=0,'Identificação da EG'!$B$7=""),"",'Identificação da EG'!$B$7))</f>
        <v/>
      </c>
      <c r="C378" s="24" t="str">
        <f>IF(I378="","",IF(B378="","",VLOOKUP(B378,Auxiliar!$DK$23:$DL$45,2,0)))</f>
        <v/>
      </c>
      <c r="D378" s="24" t="str">
        <f>IF(I378="","",IF(OR('Identificação da EG'!$B$7=0,'Identificação da EG'!$B$7=""),"","Portugal"))</f>
        <v/>
      </c>
      <c r="E378" s="24" t="str">
        <f>IF(I378="","",'Identificação da EG'!$C$7)</f>
        <v/>
      </c>
      <c r="F378" s="24" t="str">
        <f>IF(I378="","",'Identificação da EG'!$E$7)</f>
        <v/>
      </c>
      <c r="G378" s="24" t="str">
        <f t="shared" si="11"/>
        <v/>
      </c>
      <c r="H378" s="24" t="str">
        <f>IF(I378="","",'Identificação da EG'!$D$7)</f>
        <v/>
      </c>
      <c r="I378" s="138" t="str">
        <f>IF(OR(J378="",'Campanhas C&amp;S'!$BK$6="",'Campanhas C&amp;S'!$BK$6="(Preencha o nome da campanha)"),"",'Campanhas C&amp;S'!$BK$6)</f>
        <v/>
      </c>
      <c r="J378" s="138" t="str">
        <v/>
      </c>
      <c r="K378" s="138" t="str">
        <v/>
      </c>
      <c r="L378" s="138" t="str">
        <v/>
      </c>
      <c r="M378" s="138" t="str">
        <v/>
      </c>
      <c r="N378" s="138" t="str">
        <v/>
      </c>
      <c r="O378" s="138" t="str">
        <v/>
      </c>
      <c r="P378" s="138" t="str">
        <f>IF(J378="","","População abrangida")</f>
        <v/>
      </c>
      <c r="Q378" s="138" t="str">
        <f t="shared" si="12"/>
        <v/>
      </c>
      <c r="R378" s="138" t="str" cm="1">
        <f t="array" ref="R378">IF(ISBLANK(INDEX('Campanhas C&amp;S'!$BP$20:$BQ$48,INT((ROWS($A$1:A17)-1)/2)+1,MOD(ROWS($A$1:A17)-1,2)+1)),"",INDEX('Campanhas C&amp;S'!$BP$20:$BQ$48,INT((ROWS($A$1:A17)-1)/2)+1,MOD(ROWS($A$1:A17)-1,2)+1))</f>
        <v/>
      </c>
      <c r="S378" s="138" t="str">
        <f>IF(OR(J378="",'Campanhas C&amp;S'!$BK$15="",'Campanhas C&amp;S'!$BK$15="(máximo 300 carateres)"),"",'Campanhas C&amp;S'!$BK$15)</f>
        <v/>
      </c>
    </row>
    <row r="379" spans="1:19">
      <c r="A379" s="24" t="str">
        <f>IF(I379="","",IF(OR('Identificação da EG'!$B$7=0,'Identificação da EG'!$B$7=""),"",Capa!$C$10))</f>
        <v/>
      </c>
      <c r="B379" s="24" t="str">
        <f>IF(I379="","",IF(OR('Identificação da EG'!$B$7=0,'Identificação da EG'!$B$7=""),"",'Identificação da EG'!$B$7))</f>
        <v/>
      </c>
      <c r="C379" s="24" t="str">
        <f>IF(I379="","",IF(B379="","",VLOOKUP(B379,Auxiliar!$DK$23:$DL$45,2,0)))</f>
        <v/>
      </c>
      <c r="D379" s="24" t="str">
        <f>IF(I379="","",IF(OR('Identificação da EG'!$B$7=0,'Identificação da EG'!$B$7=""),"","Portugal"))</f>
        <v/>
      </c>
      <c r="E379" s="24" t="str">
        <f>IF(I379="","",'Identificação da EG'!$C$7)</f>
        <v/>
      </c>
      <c r="F379" s="24" t="str">
        <f>IF(I379="","",'Identificação da EG'!$E$7)</f>
        <v/>
      </c>
      <c r="G379" s="24" t="str">
        <f t="shared" si="11"/>
        <v/>
      </c>
      <c r="H379" s="24" t="str">
        <f>IF(I379="","",'Identificação da EG'!$D$7)</f>
        <v/>
      </c>
      <c r="I379" s="138" t="str">
        <f>IF(OR(J379="",'Campanhas C&amp;S'!$BK$6="",'Campanhas C&amp;S'!$BK$6="(Preencha o nome da campanha)"),"",'Campanhas C&amp;S'!$BK$6)</f>
        <v/>
      </c>
      <c r="J379" s="138" t="str">
        <v/>
      </c>
      <c r="K379" s="138" t="str">
        <v/>
      </c>
      <c r="L379" s="138" t="str">
        <v/>
      </c>
      <c r="M379" s="138" t="str">
        <v/>
      </c>
      <c r="N379" s="138" t="str">
        <v/>
      </c>
      <c r="O379" s="138" t="str">
        <v/>
      </c>
      <c r="P379" s="138" t="str">
        <f>IF(J379="","","Materiais distribuidos")</f>
        <v/>
      </c>
      <c r="Q379" s="138" t="str">
        <f t="shared" si="12"/>
        <v/>
      </c>
      <c r="R379" s="138" t="str" cm="1">
        <f t="array" ref="R379">IF(ISBLANK(INDEX('Campanhas C&amp;S'!$BP$20:$BQ$48,INT((ROWS($A$1:A18)-1)/2)+1,MOD(ROWS($A$1:A18)-1,2)+1)),"",INDEX('Campanhas C&amp;S'!$BP$20:$BQ$48,INT((ROWS($A$1:A18)-1)/2)+1,MOD(ROWS($A$1:A18)-1,2)+1))</f>
        <v/>
      </c>
      <c r="S379" s="138" t="str">
        <f>IF(OR(J379="",'Campanhas C&amp;S'!$BK$15="",'Campanhas C&amp;S'!$BK$15="(máximo 300 carateres)"),"",'Campanhas C&amp;S'!$BK$15)</f>
        <v/>
      </c>
    </row>
    <row r="380" spans="1:19">
      <c r="A380" s="24" t="str">
        <f>IF(I380="","",IF(OR('Identificação da EG'!$B$7=0,'Identificação da EG'!$B$7=""),"",Capa!$C$10))</f>
        <v/>
      </c>
      <c r="B380" s="24" t="str">
        <f>IF(I380="","",IF(OR('Identificação da EG'!$B$7=0,'Identificação da EG'!$B$7=""),"",'Identificação da EG'!$B$7))</f>
        <v/>
      </c>
      <c r="C380" s="24" t="str">
        <f>IF(I380="","",IF(B380="","",VLOOKUP(B380,Auxiliar!$DK$23:$DL$45,2,0)))</f>
        <v/>
      </c>
      <c r="D380" s="24" t="str">
        <f>IF(I380="","",IF(OR('Identificação da EG'!$B$7=0,'Identificação da EG'!$B$7=""),"","Portugal"))</f>
        <v/>
      </c>
      <c r="E380" s="24" t="str">
        <f>IF(I380="","",'Identificação da EG'!$C$7)</f>
        <v/>
      </c>
      <c r="F380" s="24" t="str">
        <f>IF(I380="","",'Identificação da EG'!$E$7)</f>
        <v/>
      </c>
      <c r="G380" s="24" t="str">
        <f t="shared" si="11"/>
        <v/>
      </c>
      <c r="H380" s="24" t="str">
        <f>IF(I380="","",'Identificação da EG'!$D$7)</f>
        <v/>
      </c>
      <c r="I380" s="138" t="str">
        <f>IF(OR(J380="",'Campanhas C&amp;S'!$BK$6="",'Campanhas C&amp;S'!$BK$6="(Preencha o nome da campanha)"),"",'Campanhas C&amp;S'!$BK$6)</f>
        <v/>
      </c>
      <c r="J380" s="138" t="str">
        <v/>
      </c>
      <c r="K380" s="138" t="str">
        <v/>
      </c>
      <c r="L380" s="138" t="str">
        <v/>
      </c>
      <c r="M380" s="138" t="str">
        <v/>
      </c>
      <c r="N380" s="138" t="str">
        <v/>
      </c>
      <c r="O380" s="138" t="str">
        <v/>
      </c>
      <c r="P380" s="138" t="str">
        <f>IF(J380="","","População abrangida")</f>
        <v/>
      </c>
      <c r="Q380" s="138" t="str">
        <f t="shared" si="12"/>
        <v/>
      </c>
      <c r="R380" s="138" t="str" cm="1">
        <f t="array" ref="R380">IF(ISBLANK(INDEX('Campanhas C&amp;S'!$BP$20:$BQ$48,INT((ROWS($A$1:A19)-1)/2)+1,MOD(ROWS($A$1:A19)-1,2)+1)),"",INDEX('Campanhas C&amp;S'!$BP$20:$BQ$48,INT((ROWS($A$1:A19)-1)/2)+1,MOD(ROWS($A$1:A19)-1,2)+1))</f>
        <v/>
      </c>
      <c r="S380" s="138" t="str">
        <f>IF(OR(J380="",'Campanhas C&amp;S'!$BK$15="",'Campanhas C&amp;S'!$BK$15="(máximo 300 carateres)"),"",'Campanhas C&amp;S'!$BK$15)</f>
        <v/>
      </c>
    </row>
    <row r="381" spans="1:19">
      <c r="A381" s="24" t="str">
        <f>IF(I381="","",IF(OR('Identificação da EG'!$B$7=0,'Identificação da EG'!$B$7=""),"",Capa!$C$10))</f>
        <v/>
      </c>
      <c r="B381" s="24" t="str">
        <f>IF(I381="","",IF(OR('Identificação da EG'!$B$7=0,'Identificação da EG'!$B$7=""),"",'Identificação da EG'!$B$7))</f>
        <v/>
      </c>
      <c r="C381" s="24" t="str">
        <f>IF(I381="","",IF(B381="","",VLOOKUP(B381,Auxiliar!$DK$23:$DL$45,2,0)))</f>
        <v/>
      </c>
      <c r="D381" s="24" t="str">
        <f>IF(I381="","",IF(OR('Identificação da EG'!$B$7=0,'Identificação da EG'!$B$7=""),"","Portugal"))</f>
        <v/>
      </c>
      <c r="E381" s="24" t="str">
        <f>IF(I381="","",'Identificação da EG'!$C$7)</f>
        <v/>
      </c>
      <c r="F381" s="24" t="str">
        <f>IF(I381="","",'Identificação da EG'!$E$7)</f>
        <v/>
      </c>
      <c r="G381" s="24" t="str">
        <f t="shared" si="11"/>
        <v/>
      </c>
      <c r="H381" s="24" t="str">
        <f>IF(I381="","",'Identificação da EG'!$D$7)</f>
        <v/>
      </c>
      <c r="I381" s="138" t="str">
        <f>IF(OR(J381="",'Campanhas C&amp;S'!$BK$6="",'Campanhas C&amp;S'!$BK$6="(Preencha o nome da campanha)"),"",'Campanhas C&amp;S'!$BK$6)</f>
        <v/>
      </c>
      <c r="J381" s="138" t="str">
        <v/>
      </c>
      <c r="K381" s="138" t="str">
        <v/>
      </c>
      <c r="L381" s="138" t="str">
        <v/>
      </c>
      <c r="M381" s="138" t="str">
        <v/>
      </c>
      <c r="N381" s="138" t="str">
        <v/>
      </c>
      <c r="O381" s="138" t="str">
        <v/>
      </c>
      <c r="P381" s="138" t="str">
        <f>IF(J381="","","Materiais distribuidos")</f>
        <v/>
      </c>
      <c r="Q381" s="138" t="str">
        <f t="shared" si="12"/>
        <v/>
      </c>
      <c r="R381" s="138" t="str" cm="1">
        <f t="array" ref="R381">IF(ISBLANK(INDEX('Campanhas C&amp;S'!$BP$20:$BQ$48,INT((ROWS($A$1:A20)-1)/2)+1,MOD(ROWS($A$1:A20)-1,2)+1)),"",INDEX('Campanhas C&amp;S'!$BP$20:$BQ$48,INT((ROWS($A$1:A20)-1)/2)+1,MOD(ROWS($A$1:A20)-1,2)+1))</f>
        <v/>
      </c>
      <c r="S381" s="138" t="str">
        <f>IF(OR(J381="",'Campanhas C&amp;S'!$BK$15="",'Campanhas C&amp;S'!$BK$15="(máximo 300 carateres)"),"",'Campanhas C&amp;S'!$BK$15)</f>
        <v/>
      </c>
    </row>
    <row r="382" spans="1:19">
      <c r="A382" s="24" t="str">
        <f>IF(I382="","",IF(OR('Identificação da EG'!$B$7=0,'Identificação da EG'!$B$7=""),"",Capa!$C$10))</f>
        <v/>
      </c>
      <c r="B382" s="24" t="str">
        <f>IF(I382="","",IF(OR('Identificação da EG'!$B$7=0,'Identificação da EG'!$B$7=""),"",'Identificação da EG'!$B$7))</f>
        <v/>
      </c>
      <c r="C382" s="24" t="str">
        <f>IF(I382="","",IF(B382="","",VLOOKUP(B382,Auxiliar!$DK$23:$DL$45,2,0)))</f>
        <v/>
      </c>
      <c r="D382" s="24" t="str">
        <f>IF(I382="","",IF(OR('Identificação da EG'!$B$7=0,'Identificação da EG'!$B$7=""),"","Portugal"))</f>
        <v/>
      </c>
      <c r="E382" s="24" t="str">
        <f>IF(I382="","",'Identificação da EG'!$C$7)</f>
        <v/>
      </c>
      <c r="F382" s="24" t="str">
        <f>IF(I382="","",'Identificação da EG'!$E$7)</f>
        <v/>
      </c>
      <c r="G382" s="24" t="str">
        <f t="shared" si="11"/>
        <v/>
      </c>
      <c r="H382" s="24" t="str">
        <f>IF(I382="","",'Identificação da EG'!$D$7)</f>
        <v/>
      </c>
      <c r="I382" s="138" t="str">
        <f>IF(OR(J382="",'Campanhas C&amp;S'!$BK$6="",'Campanhas C&amp;S'!$BK$6="(Preencha o nome da campanha)"),"",'Campanhas C&amp;S'!$BK$6)</f>
        <v/>
      </c>
      <c r="J382" s="138" t="str">
        <v/>
      </c>
      <c r="K382" s="138" t="str">
        <v/>
      </c>
      <c r="L382" s="138" t="str">
        <v/>
      </c>
      <c r="M382" s="138" t="str">
        <v/>
      </c>
      <c r="N382" s="138" t="str">
        <v/>
      </c>
      <c r="O382" s="138" t="str">
        <v/>
      </c>
      <c r="P382" s="138" t="str">
        <f>IF(J382="","","População abrangida")</f>
        <v/>
      </c>
      <c r="Q382" s="138" t="str">
        <f t="shared" si="12"/>
        <v/>
      </c>
      <c r="R382" s="138" t="str" cm="1">
        <f t="array" ref="R382">IF(ISBLANK(INDEX('Campanhas C&amp;S'!$BP$20:$BQ$48,INT((ROWS($A$1:A21)-1)/2)+1,MOD(ROWS($A$1:A21)-1,2)+1)),"",INDEX('Campanhas C&amp;S'!$BP$20:$BQ$48,INT((ROWS($A$1:A21)-1)/2)+1,MOD(ROWS($A$1:A21)-1,2)+1))</f>
        <v/>
      </c>
      <c r="S382" s="138" t="str">
        <f>IF(OR(J382="",'Campanhas C&amp;S'!$BK$15="",'Campanhas C&amp;S'!$BK$15="(máximo 300 carateres)"),"",'Campanhas C&amp;S'!$BK$15)</f>
        <v/>
      </c>
    </row>
    <row r="383" spans="1:19">
      <c r="A383" s="24" t="str">
        <f>IF(I383="","",IF(OR('Identificação da EG'!$B$7=0,'Identificação da EG'!$B$7=""),"",Capa!$C$10))</f>
        <v/>
      </c>
      <c r="B383" s="24" t="str">
        <f>IF(I383="","",IF(OR('Identificação da EG'!$B$7=0,'Identificação da EG'!$B$7=""),"",'Identificação da EG'!$B$7))</f>
        <v/>
      </c>
      <c r="C383" s="24" t="str">
        <f>IF(I383="","",IF(B383="","",VLOOKUP(B383,Auxiliar!$DK$23:$DL$45,2,0)))</f>
        <v/>
      </c>
      <c r="D383" s="24" t="str">
        <f>IF(I383="","",IF(OR('Identificação da EG'!$B$7=0,'Identificação da EG'!$B$7=""),"","Portugal"))</f>
        <v/>
      </c>
      <c r="E383" s="24" t="str">
        <f>IF(I383="","",'Identificação da EG'!$C$7)</f>
        <v/>
      </c>
      <c r="F383" s="24" t="str">
        <f>IF(I383="","",'Identificação da EG'!$E$7)</f>
        <v/>
      </c>
      <c r="G383" s="24" t="str">
        <f t="shared" si="11"/>
        <v/>
      </c>
      <c r="H383" s="24" t="str">
        <f>IF(I383="","",'Identificação da EG'!$D$7)</f>
        <v/>
      </c>
      <c r="I383" s="138" t="str">
        <f>IF(OR(J383="",'Campanhas C&amp;S'!$BK$6="",'Campanhas C&amp;S'!$BK$6="(Preencha o nome da campanha)"),"",'Campanhas C&amp;S'!$BK$6)</f>
        <v/>
      </c>
      <c r="J383" s="138" t="str">
        <v/>
      </c>
      <c r="K383" s="138" t="str">
        <v/>
      </c>
      <c r="L383" s="138" t="str">
        <v/>
      </c>
      <c r="M383" s="138" t="str">
        <v/>
      </c>
      <c r="N383" s="138" t="str">
        <v/>
      </c>
      <c r="O383" s="138" t="str">
        <v/>
      </c>
      <c r="P383" s="138" t="str">
        <f>IF(J383="","","Materiais distribuidos")</f>
        <v/>
      </c>
      <c r="Q383" s="138" t="str">
        <f t="shared" si="12"/>
        <v/>
      </c>
      <c r="R383" s="138" t="str" cm="1">
        <f t="array" ref="R383">IF(ISBLANK(INDEX('Campanhas C&amp;S'!$BP$20:$BQ$48,INT((ROWS($A$1:A22)-1)/2)+1,MOD(ROWS($A$1:A22)-1,2)+1)),"",INDEX('Campanhas C&amp;S'!$BP$20:$BQ$48,INT((ROWS($A$1:A22)-1)/2)+1,MOD(ROWS($A$1:A22)-1,2)+1))</f>
        <v/>
      </c>
      <c r="S383" s="138" t="str">
        <f>IF(OR(J383="",'Campanhas C&amp;S'!$BK$15="",'Campanhas C&amp;S'!$BK$15="(máximo 300 carateres)"),"",'Campanhas C&amp;S'!$BK$15)</f>
        <v/>
      </c>
    </row>
    <row r="384" spans="1:19">
      <c r="A384" s="24" t="str">
        <f>IF(I384="","",IF(OR('Identificação da EG'!$B$7=0,'Identificação da EG'!$B$7=""),"",Capa!$C$10))</f>
        <v/>
      </c>
      <c r="B384" s="24" t="str">
        <f>IF(I384="","",IF(OR('Identificação da EG'!$B$7=0,'Identificação da EG'!$B$7=""),"",'Identificação da EG'!$B$7))</f>
        <v/>
      </c>
      <c r="C384" s="24" t="str">
        <f>IF(I384="","",IF(B384="","",VLOOKUP(B384,Auxiliar!$DK$23:$DL$45,2,0)))</f>
        <v/>
      </c>
      <c r="D384" s="24" t="str">
        <f>IF(I384="","",IF(OR('Identificação da EG'!$B$7=0,'Identificação da EG'!$B$7=""),"","Portugal"))</f>
        <v/>
      </c>
      <c r="E384" s="24" t="str">
        <f>IF(I384="","",'Identificação da EG'!$C$7)</f>
        <v/>
      </c>
      <c r="F384" s="24" t="str">
        <f>IF(I384="","",'Identificação da EG'!$E$7)</f>
        <v/>
      </c>
      <c r="G384" s="24" t="str">
        <f t="shared" si="11"/>
        <v/>
      </c>
      <c r="H384" s="24" t="str">
        <f>IF(I384="","",'Identificação da EG'!$D$7)</f>
        <v/>
      </c>
      <c r="I384" s="138" t="str">
        <f>IF(OR(J384="",'Campanhas C&amp;S'!$BK$6="",'Campanhas C&amp;S'!$BK$6="(Preencha o nome da campanha)"),"",'Campanhas C&amp;S'!$BK$6)</f>
        <v/>
      </c>
      <c r="J384" s="138" t="str">
        <v/>
      </c>
      <c r="K384" s="138" t="str">
        <v/>
      </c>
      <c r="L384" s="138" t="str">
        <v/>
      </c>
      <c r="M384" s="138" t="str">
        <v/>
      </c>
      <c r="N384" s="138" t="str">
        <v/>
      </c>
      <c r="O384" s="138" t="str">
        <v/>
      </c>
      <c r="P384" s="138" t="str">
        <f>IF(J384="","","População abrangida")</f>
        <v/>
      </c>
      <c r="Q384" s="138" t="str">
        <f t="shared" si="12"/>
        <v/>
      </c>
      <c r="R384" s="138" t="str" cm="1">
        <f t="array" ref="R384">IF(ISBLANK(INDEX('Campanhas C&amp;S'!$BP$20:$BQ$48,INT((ROWS($A$1:A23)-1)/2)+1,MOD(ROWS($A$1:A23)-1,2)+1)),"",INDEX('Campanhas C&amp;S'!$BP$20:$BQ$48,INT((ROWS($A$1:A23)-1)/2)+1,MOD(ROWS($A$1:A23)-1,2)+1))</f>
        <v/>
      </c>
      <c r="S384" s="138" t="str">
        <f>IF(OR(J384="",'Campanhas C&amp;S'!$BK$15="",'Campanhas C&amp;S'!$BK$15="(máximo 300 carateres)"),"",'Campanhas C&amp;S'!$BK$15)</f>
        <v/>
      </c>
    </row>
    <row r="385" spans="1:19">
      <c r="A385" s="24" t="str">
        <f>IF(I385="","",IF(OR('Identificação da EG'!$B$7=0,'Identificação da EG'!$B$7=""),"",Capa!$C$10))</f>
        <v/>
      </c>
      <c r="B385" s="24" t="str">
        <f>IF(I385="","",IF(OR('Identificação da EG'!$B$7=0,'Identificação da EG'!$B$7=""),"",'Identificação da EG'!$B$7))</f>
        <v/>
      </c>
      <c r="C385" s="24" t="str">
        <f>IF(I385="","",IF(B385="","",VLOOKUP(B385,Auxiliar!$DK$23:$DL$45,2,0)))</f>
        <v/>
      </c>
      <c r="D385" s="24" t="str">
        <f>IF(I385="","",IF(OR('Identificação da EG'!$B$7=0,'Identificação da EG'!$B$7=""),"","Portugal"))</f>
        <v/>
      </c>
      <c r="E385" s="24" t="str">
        <f>IF(I385="","",'Identificação da EG'!$C$7)</f>
        <v/>
      </c>
      <c r="F385" s="24" t="str">
        <f>IF(I385="","",'Identificação da EG'!$E$7)</f>
        <v/>
      </c>
      <c r="G385" s="24" t="str">
        <f t="shared" si="11"/>
        <v/>
      </c>
      <c r="H385" s="24" t="str">
        <f>IF(I385="","",'Identificação da EG'!$D$7)</f>
        <v/>
      </c>
      <c r="I385" s="138" t="str">
        <f>IF(OR(J385="",'Campanhas C&amp;S'!$BK$6="",'Campanhas C&amp;S'!$BK$6="(Preencha o nome da campanha)"),"",'Campanhas C&amp;S'!$BK$6)</f>
        <v/>
      </c>
      <c r="J385" s="138" t="str">
        <v/>
      </c>
      <c r="K385" s="138" t="str">
        <v/>
      </c>
      <c r="L385" s="138" t="str">
        <v/>
      </c>
      <c r="M385" s="138" t="str">
        <v/>
      </c>
      <c r="N385" s="138" t="str">
        <v/>
      </c>
      <c r="O385" s="138" t="str">
        <v/>
      </c>
      <c r="P385" s="138" t="str">
        <f>IF(J385="","","Materiais distribuidos")</f>
        <v/>
      </c>
      <c r="Q385" s="138" t="str">
        <f t="shared" si="12"/>
        <v/>
      </c>
      <c r="R385" s="138" t="str" cm="1">
        <f t="array" ref="R385">IF(ISBLANK(INDEX('Campanhas C&amp;S'!$BP$20:$BQ$48,INT((ROWS($A$1:A24)-1)/2)+1,MOD(ROWS($A$1:A24)-1,2)+1)),"",INDEX('Campanhas C&amp;S'!$BP$20:$BQ$48,INT((ROWS($A$1:A24)-1)/2)+1,MOD(ROWS($A$1:A24)-1,2)+1))</f>
        <v/>
      </c>
      <c r="S385" s="138" t="str">
        <f>IF(OR(J385="",'Campanhas C&amp;S'!$BK$15="",'Campanhas C&amp;S'!$BK$15="(máximo 300 carateres)"),"",'Campanhas C&amp;S'!$BK$15)</f>
        <v/>
      </c>
    </row>
    <row r="386" spans="1:19">
      <c r="A386" s="24" t="str">
        <f>IF(I386="","",IF(OR('Identificação da EG'!$B$7=0,'Identificação da EG'!$B$7=""),"",Capa!$C$10))</f>
        <v/>
      </c>
      <c r="B386" s="24" t="str">
        <f>IF(I386="","",IF(OR('Identificação da EG'!$B$7=0,'Identificação da EG'!$B$7=""),"",'Identificação da EG'!$B$7))</f>
        <v/>
      </c>
      <c r="C386" s="24" t="str">
        <f>IF(I386="","",IF(B386="","",VLOOKUP(B386,Auxiliar!$DK$23:$DL$45,2,0)))</f>
        <v/>
      </c>
      <c r="D386" s="24" t="str">
        <f>IF(I386="","",IF(OR('Identificação da EG'!$B$7=0,'Identificação da EG'!$B$7=""),"","Portugal"))</f>
        <v/>
      </c>
      <c r="E386" s="24" t="str">
        <f>IF(I386="","",'Identificação da EG'!$C$7)</f>
        <v/>
      </c>
      <c r="F386" s="24" t="str">
        <f>IF(I386="","",'Identificação da EG'!$E$7)</f>
        <v/>
      </c>
      <c r="G386" s="24" t="str">
        <f t="shared" si="11"/>
        <v/>
      </c>
      <c r="H386" s="24" t="str">
        <f>IF(I386="","",'Identificação da EG'!$D$7)</f>
        <v/>
      </c>
      <c r="I386" s="138" t="str">
        <f>IF(OR(J386="",'Campanhas C&amp;S'!$BK$6="",'Campanhas C&amp;S'!$BK$6="(Preencha o nome da campanha)"),"",'Campanhas C&amp;S'!$BK$6)</f>
        <v/>
      </c>
      <c r="J386" s="138" t="str">
        <v/>
      </c>
      <c r="K386" s="138" t="str">
        <v/>
      </c>
      <c r="L386" s="138" t="str">
        <v/>
      </c>
      <c r="M386" s="138" t="str">
        <v/>
      </c>
      <c r="N386" s="138" t="str">
        <v/>
      </c>
      <c r="O386" s="138" t="str">
        <v/>
      </c>
      <c r="P386" s="138" t="str">
        <f>IF(J386="","","População abrangida")</f>
        <v/>
      </c>
      <c r="Q386" s="138" t="str">
        <f t="shared" si="12"/>
        <v/>
      </c>
      <c r="R386" s="138" t="str" cm="1">
        <f t="array" ref="R386">IF(ISBLANK(INDEX('Campanhas C&amp;S'!$BP$20:$BQ$48,INT((ROWS($A$1:A25)-1)/2)+1,MOD(ROWS($A$1:A25)-1,2)+1)),"",INDEX('Campanhas C&amp;S'!$BP$20:$BQ$48,INT((ROWS($A$1:A25)-1)/2)+1,MOD(ROWS($A$1:A25)-1,2)+1))</f>
        <v/>
      </c>
      <c r="S386" s="138" t="str">
        <f>IF(OR(J386="",'Campanhas C&amp;S'!$BK$15="",'Campanhas C&amp;S'!$BK$15="(máximo 300 carateres)"),"",'Campanhas C&amp;S'!$BK$15)</f>
        <v/>
      </c>
    </row>
    <row r="387" spans="1:19">
      <c r="A387" s="24" t="str">
        <f>IF(I387="","",IF(OR('Identificação da EG'!$B$7=0,'Identificação da EG'!$B$7=""),"",Capa!$C$10))</f>
        <v/>
      </c>
      <c r="B387" s="24" t="str">
        <f>IF(I387="","",IF(OR('Identificação da EG'!$B$7=0,'Identificação da EG'!$B$7=""),"",'Identificação da EG'!$B$7))</f>
        <v/>
      </c>
      <c r="C387" s="24" t="str">
        <f>IF(I387="","",IF(B387="","",VLOOKUP(B387,Auxiliar!$DK$23:$DL$45,2,0)))</f>
        <v/>
      </c>
      <c r="D387" s="24" t="str">
        <f>IF(I387="","",IF(OR('Identificação da EG'!$B$7=0,'Identificação da EG'!$B$7=""),"","Portugal"))</f>
        <v/>
      </c>
      <c r="E387" s="24" t="str">
        <f>IF(I387="","",'Identificação da EG'!$C$7)</f>
        <v/>
      </c>
      <c r="F387" s="24" t="str">
        <f>IF(I387="","",'Identificação da EG'!$E$7)</f>
        <v/>
      </c>
      <c r="G387" s="24" t="str">
        <f t="shared" ref="G387:G450" si="13">IF(I387="","",B387)</f>
        <v/>
      </c>
      <c r="H387" s="24" t="str">
        <f>IF(I387="","",'Identificação da EG'!$D$7)</f>
        <v/>
      </c>
      <c r="I387" s="138" t="str">
        <f>IF(OR(J387="",'Campanhas C&amp;S'!$BK$6="",'Campanhas C&amp;S'!$BK$6="(Preencha o nome da campanha)"),"",'Campanhas C&amp;S'!$BK$6)</f>
        <v/>
      </c>
      <c r="J387" s="138" t="str">
        <v/>
      </c>
      <c r="K387" s="138" t="str">
        <v/>
      </c>
      <c r="L387" s="138" t="str">
        <v/>
      </c>
      <c r="M387" s="138" t="str">
        <v/>
      </c>
      <c r="N387" s="138" t="str">
        <v/>
      </c>
      <c r="O387" s="138" t="str">
        <v/>
      </c>
      <c r="P387" s="138" t="str">
        <f>IF(J387="","","Materiais distribuidos")</f>
        <v/>
      </c>
      <c r="Q387" s="138" t="str">
        <f t="shared" si="12"/>
        <v/>
      </c>
      <c r="R387" s="138" t="str" cm="1">
        <f t="array" ref="R387">IF(ISBLANK(INDEX('Campanhas C&amp;S'!$BP$20:$BQ$48,INT((ROWS($A$1:A26)-1)/2)+1,MOD(ROWS($A$1:A26)-1,2)+1)),"",INDEX('Campanhas C&amp;S'!$BP$20:$BQ$48,INT((ROWS($A$1:A26)-1)/2)+1,MOD(ROWS($A$1:A26)-1,2)+1))</f>
        <v/>
      </c>
      <c r="S387" s="138" t="str">
        <f>IF(OR(J387="",'Campanhas C&amp;S'!$BK$15="",'Campanhas C&amp;S'!$BK$15="(máximo 300 carateres)"),"",'Campanhas C&amp;S'!$BK$15)</f>
        <v/>
      </c>
    </row>
    <row r="388" spans="1:19">
      <c r="A388" s="24" t="str">
        <f>IF(I388="","",IF(OR('Identificação da EG'!$B$7=0,'Identificação da EG'!$B$7=""),"",Capa!$C$10))</f>
        <v/>
      </c>
      <c r="B388" s="24" t="str">
        <f>IF(I388="","",IF(OR('Identificação da EG'!$B$7=0,'Identificação da EG'!$B$7=""),"",'Identificação da EG'!$B$7))</f>
        <v/>
      </c>
      <c r="C388" s="24" t="str">
        <f>IF(I388="","",IF(B388="","",VLOOKUP(B388,Auxiliar!$DK$23:$DL$45,2,0)))</f>
        <v/>
      </c>
      <c r="D388" s="24" t="str">
        <f>IF(I388="","",IF(OR('Identificação da EG'!$B$7=0,'Identificação da EG'!$B$7=""),"","Portugal"))</f>
        <v/>
      </c>
      <c r="E388" s="24" t="str">
        <f>IF(I388="","",'Identificação da EG'!$C$7)</f>
        <v/>
      </c>
      <c r="F388" s="24" t="str">
        <f>IF(I388="","",'Identificação da EG'!$E$7)</f>
        <v/>
      </c>
      <c r="G388" s="24" t="str">
        <f t="shared" si="13"/>
        <v/>
      </c>
      <c r="H388" s="24" t="str">
        <f>IF(I388="","",'Identificação da EG'!$D$7)</f>
        <v/>
      </c>
      <c r="I388" s="138" t="str">
        <f>IF(OR(J388="",'Campanhas C&amp;S'!$BK$6="",'Campanhas C&amp;S'!$BK$6="(Preencha o nome da campanha)"),"",'Campanhas C&amp;S'!$BK$6)</f>
        <v/>
      </c>
      <c r="J388" s="138" t="str">
        <v/>
      </c>
      <c r="K388" s="138" t="str">
        <v/>
      </c>
      <c r="L388" s="138" t="str">
        <v/>
      </c>
      <c r="M388" s="138" t="str">
        <v/>
      </c>
      <c r="N388" s="138" t="str">
        <v/>
      </c>
      <c r="O388" s="138" t="str">
        <v/>
      </c>
      <c r="P388" s="138" t="str">
        <f>IF(J388="","","População abrangida")</f>
        <v/>
      </c>
      <c r="Q388" s="138" t="str">
        <f t="shared" si="12"/>
        <v/>
      </c>
      <c r="R388" s="138" t="str" cm="1">
        <f t="array" ref="R388">IF(ISBLANK(INDEX('Campanhas C&amp;S'!$BP$20:$BQ$48,INT((ROWS($A$1:A27)-1)/2)+1,MOD(ROWS($A$1:A27)-1,2)+1)),"",INDEX('Campanhas C&amp;S'!$BP$20:$BQ$48,INT((ROWS($A$1:A27)-1)/2)+1,MOD(ROWS($A$1:A27)-1,2)+1))</f>
        <v/>
      </c>
      <c r="S388" s="138" t="str">
        <f>IF(OR(J388="",'Campanhas C&amp;S'!$BK$15="",'Campanhas C&amp;S'!$BK$15="(máximo 300 carateres)"),"",'Campanhas C&amp;S'!$BK$15)</f>
        <v/>
      </c>
    </row>
    <row r="389" spans="1:19">
      <c r="A389" s="24" t="str">
        <f>IF(I389="","",IF(OR('Identificação da EG'!$B$7=0,'Identificação da EG'!$B$7=""),"",Capa!$C$10))</f>
        <v/>
      </c>
      <c r="B389" s="24" t="str">
        <f>IF(I389="","",IF(OR('Identificação da EG'!$B$7=0,'Identificação da EG'!$B$7=""),"",'Identificação da EG'!$B$7))</f>
        <v/>
      </c>
      <c r="C389" s="24" t="str">
        <f>IF(I389="","",IF(B389="","",VLOOKUP(B389,Auxiliar!$DK$23:$DL$45,2,0)))</f>
        <v/>
      </c>
      <c r="D389" s="24" t="str">
        <f>IF(I389="","",IF(OR('Identificação da EG'!$B$7=0,'Identificação da EG'!$B$7=""),"","Portugal"))</f>
        <v/>
      </c>
      <c r="E389" s="24" t="str">
        <f>IF(I389="","",'Identificação da EG'!$C$7)</f>
        <v/>
      </c>
      <c r="F389" s="24" t="str">
        <f>IF(I389="","",'Identificação da EG'!$E$7)</f>
        <v/>
      </c>
      <c r="G389" s="24" t="str">
        <f t="shared" si="13"/>
        <v/>
      </c>
      <c r="H389" s="24" t="str">
        <f>IF(I389="","",'Identificação da EG'!$D$7)</f>
        <v/>
      </c>
      <c r="I389" s="138" t="str">
        <f>IF(OR(J389="",'Campanhas C&amp;S'!$BK$6="",'Campanhas C&amp;S'!$BK$6="(Preencha o nome da campanha)"),"",'Campanhas C&amp;S'!$BK$6)</f>
        <v/>
      </c>
      <c r="J389" s="138" t="str">
        <v/>
      </c>
      <c r="K389" s="138" t="str">
        <v/>
      </c>
      <c r="L389" s="138" t="str">
        <v/>
      </c>
      <c r="M389" s="138" t="str">
        <v/>
      </c>
      <c r="N389" s="138" t="str">
        <v/>
      </c>
      <c r="O389" s="138" t="str">
        <v/>
      </c>
      <c r="P389" s="138" t="str">
        <f>IF(J389="","","Materiais distribuidos")</f>
        <v/>
      </c>
      <c r="Q389" s="138" t="str">
        <f t="shared" si="12"/>
        <v/>
      </c>
      <c r="R389" s="138" t="str" cm="1">
        <f t="array" ref="R389">IF(ISBLANK(INDEX('Campanhas C&amp;S'!$BP$20:$BQ$48,INT((ROWS($A$1:A28)-1)/2)+1,MOD(ROWS($A$1:A28)-1,2)+1)),"",INDEX('Campanhas C&amp;S'!$BP$20:$BQ$48,INT((ROWS($A$1:A28)-1)/2)+1,MOD(ROWS($A$1:A28)-1,2)+1))</f>
        <v/>
      </c>
      <c r="S389" s="138" t="str">
        <f>IF(OR(J389="",'Campanhas C&amp;S'!$BK$15="",'Campanhas C&amp;S'!$BK$15="(máximo 300 carateres)"),"",'Campanhas C&amp;S'!$BK$15)</f>
        <v/>
      </c>
    </row>
    <row r="390" spans="1:19">
      <c r="A390" s="24" t="str">
        <f>IF(I390="","",IF(OR('Identificação da EG'!$B$7=0,'Identificação da EG'!$B$7=""),"",Capa!$C$10))</f>
        <v/>
      </c>
      <c r="B390" s="24" t="str">
        <f>IF(I390="","",IF(OR('Identificação da EG'!$B$7=0,'Identificação da EG'!$B$7=""),"",'Identificação da EG'!$B$7))</f>
        <v/>
      </c>
      <c r="C390" s="24" t="str">
        <f>IF(I390="","",IF(B390="","",VLOOKUP(B390,Auxiliar!$DK$23:$DL$45,2,0)))</f>
        <v/>
      </c>
      <c r="D390" s="24" t="str">
        <f>IF(I390="","",IF(OR('Identificação da EG'!$B$7=0,'Identificação da EG'!$B$7=""),"","Portugal"))</f>
        <v/>
      </c>
      <c r="E390" s="24" t="str">
        <f>IF(I390="","",'Identificação da EG'!$C$7)</f>
        <v/>
      </c>
      <c r="F390" s="24" t="str">
        <f>IF(I390="","",'Identificação da EG'!$E$7)</f>
        <v/>
      </c>
      <c r="G390" s="24" t="str">
        <f t="shared" si="13"/>
        <v/>
      </c>
      <c r="H390" s="24" t="str">
        <f>IF(I390="","",'Identificação da EG'!$D$7)</f>
        <v/>
      </c>
      <c r="I390" s="138" t="str">
        <f>IF(OR(J390="",'Campanhas C&amp;S'!$BK$6="",'Campanhas C&amp;S'!$BK$6="(Preencha o nome da campanha)"),"",'Campanhas C&amp;S'!$BK$6)</f>
        <v/>
      </c>
      <c r="J390" s="138" t="str">
        <v/>
      </c>
      <c r="K390" s="138" t="str">
        <v/>
      </c>
      <c r="L390" s="138" t="str">
        <v/>
      </c>
      <c r="M390" s="138" t="str">
        <v/>
      </c>
      <c r="N390" s="138" t="str">
        <v/>
      </c>
      <c r="O390" s="138" t="str">
        <v/>
      </c>
      <c r="P390" s="138" t="str">
        <f>IF(J390="","","População abrangida")</f>
        <v/>
      </c>
      <c r="Q390" s="138" t="str">
        <f t="shared" si="12"/>
        <v/>
      </c>
      <c r="R390" s="138" t="str" cm="1">
        <f t="array" ref="R390">IF(ISBLANK(INDEX('Campanhas C&amp;S'!$BP$20:$BQ$48,INT((ROWS($A$1:A29)-1)/2)+1,MOD(ROWS($A$1:A29)-1,2)+1)),"",INDEX('Campanhas C&amp;S'!$BP$20:$BQ$48,INT((ROWS($A$1:A29)-1)/2)+1,MOD(ROWS($A$1:A29)-1,2)+1))</f>
        <v/>
      </c>
      <c r="S390" s="138" t="str">
        <f>IF(OR(J390="",'Campanhas C&amp;S'!$BK$15="",'Campanhas C&amp;S'!$BK$15="(máximo 300 carateres)"),"",'Campanhas C&amp;S'!$BK$15)</f>
        <v/>
      </c>
    </row>
    <row r="391" spans="1:19">
      <c r="A391" s="24" t="str">
        <f>IF(I391="","",IF(OR('Identificação da EG'!$B$7=0,'Identificação da EG'!$B$7=""),"",Capa!$C$10))</f>
        <v/>
      </c>
      <c r="B391" s="24" t="str">
        <f>IF(I391="","",IF(OR('Identificação da EG'!$B$7=0,'Identificação da EG'!$B$7=""),"",'Identificação da EG'!$B$7))</f>
        <v/>
      </c>
      <c r="C391" s="24" t="str">
        <f>IF(I391="","",IF(B391="","",VLOOKUP(B391,Auxiliar!$DK$23:$DL$45,2,0)))</f>
        <v/>
      </c>
      <c r="D391" s="24" t="str">
        <f>IF(I391="","",IF(OR('Identificação da EG'!$B$7=0,'Identificação da EG'!$B$7=""),"","Portugal"))</f>
        <v/>
      </c>
      <c r="E391" s="24" t="str">
        <f>IF(I391="","",'Identificação da EG'!$C$7)</f>
        <v/>
      </c>
      <c r="F391" s="24" t="str">
        <f>IF(I391="","",'Identificação da EG'!$E$7)</f>
        <v/>
      </c>
      <c r="G391" s="24" t="str">
        <f t="shared" si="13"/>
        <v/>
      </c>
      <c r="H391" s="24" t="str">
        <f>IF(I391="","",'Identificação da EG'!$D$7)</f>
        <v/>
      </c>
      <c r="I391" s="138" t="str">
        <f>IF(OR(J391="",'Campanhas C&amp;S'!$BK$6="",'Campanhas C&amp;S'!$BK$6="(Preencha o nome da campanha)"),"",'Campanhas C&amp;S'!$BK$6)</f>
        <v/>
      </c>
      <c r="J391" s="138" t="str">
        <v/>
      </c>
      <c r="K391" s="138" t="str">
        <v/>
      </c>
      <c r="L391" s="138" t="str">
        <v/>
      </c>
      <c r="M391" s="138" t="str">
        <v/>
      </c>
      <c r="N391" s="138" t="str">
        <v/>
      </c>
      <c r="O391" s="138" t="str">
        <v/>
      </c>
      <c r="P391" s="138" t="str">
        <f>IF(J391="","","Materiais distribuidos")</f>
        <v/>
      </c>
      <c r="Q391" s="138" t="str">
        <f t="shared" si="12"/>
        <v/>
      </c>
      <c r="R391" s="138" t="str" cm="1">
        <f t="array" ref="R391">IF(ISBLANK(INDEX('Campanhas C&amp;S'!$BP$20:$BQ$48,INT((ROWS($A$1:A30)-1)/2)+1,MOD(ROWS($A$1:A30)-1,2)+1)),"",INDEX('Campanhas C&amp;S'!$BP$20:$BQ$48,INT((ROWS($A$1:A30)-1)/2)+1,MOD(ROWS($A$1:A30)-1,2)+1))</f>
        <v/>
      </c>
      <c r="S391" s="138" t="str">
        <f>IF(OR(J391="",'Campanhas C&amp;S'!$BK$15="",'Campanhas C&amp;S'!$BK$15="(máximo 300 carateres)"),"",'Campanhas C&amp;S'!$BK$15)</f>
        <v/>
      </c>
    </row>
    <row r="392" spans="1:19">
      <c r="A392" s="24" t="str">
        <f>IF(I392="","",IF(OR('Identificação da EG'!$B$7=0,'Identificação da EG'!$B$7=""),"",Capa!$C$10))</f>
        <v/>
      </c>
      <c r="B392" s="24" t="str">
        <f>IF(I392="","",IF(OR('Identificação da EG'!$B$7=0,'Identificação da EG'!$B$7=""),"",'Identificação da EG'!$B$7))</f>
        <v/>
      </c>
      <c r="C392" s="24" t="str">
        <f>IF(I392="","",IF(B392="","",VLOOKUP(B392,Auxiliar!$DK$23:$DL$45,2,0)))</f>
        <v/>
      </c>
      <c r="D392" s="24" t="str">
        <f>IF(I392="","",IF(OR('Identificação da EG'!$B$7=0,'Identificação da EG'!$B$7=""),"","Portugal"))</f>
        <v/>
      </c>
      <c r="E392" s="24" t="str">
        <f>IF(I392="","",'Identificação da EG'!$C$7)</f>
        <v/>
      </c>
      <c r="F392" s="24" t="str">
        <f>IF(I392="","",'Identificação da EG'!$E$7)</f>
        <v/>
      </c>
      <c r="G392" s="24" t="str">
        <f t="shared" si="13"/>
        <v/>
      </c>
      <c r="H392" s="24" t="str">
        <f>IF(I392="","",'Identificação da EG'!$D$7)</f>
        <v/>
      </c>
      <c r="I392" s="138" t="str">
        <f>IF(OR(J392="",'Campanhas C&amp;S'!$BK$6="",'Campanhas C&amp;S'!$BK$6="(Preencha o nome da campanha)"),"",'Campanhas C&amp;S'!$BK$6)</f>
        <v/>
      </c>
      <c r="J392" s="138" t="str">
        <v/>
      </c>
      <c r="K392" s="138" t="str">
        <v/>
      </c>
      <c r="L392" s="138" t="str">
        <v/>
      </c>
      <c r="M392" s="138" t="str">
        <v/>
      </c>
      <c r="N392" s="138" t="str">
        <v/>
      </c>
      <c r="O392" s="138" t="str">
        <v/>
      </c>
      <c r="P392" s="138" t="str">
        <f>IF(J392="","","População abrangida")</f>
        <v/>
      </c>
      <c r="Q392" s="138" t="str">
        <f t="shared" si="12"/>
        <v/>
      </c>
      <c r="R392" s="138" t="str" cm="1">
        <f t="array" ref="R392">IF(ISBLANK(INDEX('Campanhas C&amp;S'!$BP$20:$BQ$48,INT((ROWS($A$1:A31)-1)/2)+1,MOD(ROWS($A$1:A31)-1,2)+1)),"",INDEX('Campanhas C&amp;S'!$BP$20:$BQ$48,INT((ROWS($A$1:A31)-1)/2)+1,MOD(ROWS($A$1:A31)-1,2)+1))</f>
        <v/>
      </c>
      <c r="S392" s="138" t="str">
        <f>IF(OR(J392="",'Campanhas C&amp;S'!$BK$15="",'Campanhas C&amp;S'!$BK$15="(máximo 300 carateres)"),"",'Campanhas C&amp;S'!$BK$15)</f>
        <v/>
      </c>
    </row>
    <row r="393" spans="1:19">
      <c r="A393" s="24" t="str">
        <f>IF(I393="","",IF(OR('Identificação da EG'!$B$7=0,'Identificação da EG'!$B$7=""),"",Capa!$C$10))</f>
        <v/>
      </c>
      <c r="B393" s="24" t="str">
        <f>IF(I393="","",IF(OR('Identificação da EG'!$B$7=0,'Identificação da EG'!$B$7=""),"",'Identificação da EG'!$B$7))</f>
        <v/>
      </c>
      <c r="C393" s="24" t="str">
        <f>IF(I393="","",IF(B393="","",VLOOKUP(B393,Auxiliar!$DK$23:$DL$45,2,0)))</f>
        <v/>
      </c>
      <c r="D393" s="24" t="str">
        <f>IF(I393="","",IF(OR('Identificação da EG'!$B$7=0,'Identificação da EG'!$B$7=""),"","Portugal"))</f>
        <v/>
      </c>
      <c r="E393" s="24" t="str">
        <f>IF(I393="","",'Identificação da EG'!$C$7)</f>
        <v/>
      </c>
      <c r="F393" s="24" t="str">
        <f>IF(I393="","",'Identificação da EG'!$E$7)</f>
        <v/>
      </c>
      <c r="G393" s="24" t="str">
        <f t="shared" si="13"/>
        <v/>
      </c>
      <c r="H393" s="24" t="str">
        <f>IF(I393="","",'Identificação da EG'!$D$7)</f>
        <v/>
      </c>
      <c r="I393" s="138" t="str">
        <f>IF(OR(J393="",'Campanhas C&amp;S'!$BK$6="",'Campanhas C&amp;S'!$BK$6="(Preencha o nome da campanha)"),"",'Campanhas C&amp;S'!$BK$6)</f>
        <v/>
      </c>
      <c r="J393" s="138" t="str">
        <v/>
      </c>
      <c r="K393" s="138" t="str">
        <v/>
      </c>
      <c r="L393" s="138" t="str">
        <v/>
      </c>
      <c r="M393" s="138" t="str">
        <v/>
      </c>
      <c r="N393" s="138" t="str">
        <v/>
      </c>
      <c r="O393" s="138" t="str">
        <v/>
      </c>
      <c r="P393" s="138" t="str">
        <f>IF(J393="","","Materiais distribuidos")</f>
        <v/>
      </c>
      <c r="Q393" s="138" t="str">
        <f t="shared" si="12"/>
        <v/>
      </c>
      <c r="R393" s="138" t="str" cm="1">
        <f t="array" ref="R393">IF(ISBLANK(INDEX('Campanhas C&amp;S'!$BP$20:$BQ$48,INT((ROWS($A$1:A32)-1)/2)+1,MOD(ROWS($A$1:A32)-1,2)+1)),"",INDEX('Campanhas C&amp;S'!$BP$20:$BQ$48,INT((ROWS($A$1:A32)-1)/2)+1,MOD(ROWS($A$1:A32)-1,2)+1))</f>
        <v/>
      </c>
      <c r="S393" s="138" t="str">
        <f>IF(OR(J393="",'Campanhas C&amp;S'!$BK$15="",'Campanhas C&amp;S'!$BK$15="(máximo 300 carateres)"),"",'Campanhas C&amp;S'!$BK$15)</f>
        <v/>
      </c>
    </row>
    <row r="394" spans="1:19">
      <c r="A394" s="24" t="str">
        <f>IF(I394="","",IF(OR('Identificação da EG'!$B$7=0,'Identificação da EG'!$B$7=""),"",Capa!$C$10))</f>
        <v/>
      </c>
      <c r="B394" s="24" t="str">
        <f>IF(I394="","",IF(OR('Identificação da EG'!$B$7=0,'Identificação da EG'!$B$7=""),"",'Identificação da EG'!$B$7))</f>
        <v/>
      </c>
      <c r="C394" s="24" t="str">
        <f>IF(I394="","",IF(B394="","",VLOOKUP(B394,Auxiliar!$DK$23:$DL$45,2,0)))</f>
        <v/>
      </c>
      <c r="D394" s="24" t="str">
        <f>IF(I394="","",IF(OR('Identificação da EG'!$B$7=0,'Identificação da EG'!$B$7=""),"","Portugal"))</f>
        <v/>
      </c>
      <c r="E394" s="24" t="str">
        <f>IF(I394="","",'Identificação da EG'!$C$7)</f>
        <v/>
      </c>
      <c r="F394" s="24" t="str">
        <f>IF(I394="","",'Identificação da EG'!$E$7)</f>
        <v/>
      </c>
      <c r="G394" s="24" t="str">
        <f t="shared" si="13"/>
        <v/>
      </c>
      <c r="H394" s="24" t="str">
        <f>IF(I394="","",'Identificação da EG'!$D$7)</f>
        <v/>
      </c>
      <c r="I394" s="138" t="str">
        <f>IF(OR(J394="",'Campanhas C&amp;S'!$BK$6="",'Campanhas C&amp;S'!$BK$6="(Preencha o nome da campanha)"),"",'Campanhas C&amp;S'!$BK$6)</f>
        <v/>
      </c>
      <c r="J394" s="138" t="str">
        <v/>
      </c>
      <c r="K394" s="138" t="str">
        <v/>
      </c>
      <c r="L394" s="138" t="str">
        <v/>
      </c>
      <c r="M394" s="138" t="str">
        <v/>
      </c>
      <c r="N394" s="138" t="str">
        <v/>
      </c>
      <c r="O394" s="138" t="str">
        <v/>
      </c>
      <c r="P394" s="138" t="str">
        <f>IF(J394="","","População abrangida")</f>
        <v/>
      </c>
      <c r="Q394" s="138" t="str">
        <f t="shared" si="12"/>
        <v/>
      </c>
      <c r="R394" s="138" t="str" cm="1">
        <f t="array" ref="R394">IF(ISBLANK(INDEX('Campanhas C&amp;S'!$BP$20:$BQ$48,INT((ROWS($A$1:A33)-1)/2)+1,MOD(ROWS($A$1:A33)-1,2)+1)),"",INDEX('Campanhas C&amp;S'!$BP$20:$BQ$48,INT((ROWS($A$1:A33)-1)/2)+1,MOD(ROWS($A$1:A33)-1,2)+1))</f>
        <v/>
      </c>
      <c r="S394" s="138" t="str">
        <f>IF(OR(J394="",'Campanhas C&amp;S'!$BK$15="",'Campanhas C&amp;S'!$BK$15="(máximo 300 carateres)"),"",'Campanhas C&amp;S'!$BK$15)</f>
        <v/>
      </c>
    </row>
    <row r="395" spans="1:19">
      <c r="A395" s="24" t="str">
        <f>IF(I395="","",IF(OR('Identificação da EG'!$B$7=0,'Identificação da EG'!$B$7=""),"",Capa!$C$10))</f>
        <v/>
      </c>
      <c r="B395" s="24" t="str">
        <f>IF(I395="","",IF(OR('Identificação da EG'!$B$7=0,'Identificação da EG'!$B$7=""),"",'Identificação da EG'!$B$7))</f>
        <v/>
      </c>
      <c r="C395" s="24" t="str">
        <f>IF(I395="","",IF(B395="","",VLOOKUP(B395,Auxiliar!$DK$23:$DL$45,2,0)))</f>
        <v/>
      </c>
      <c r="D395" s="24" t="str">
        <f>IF(I395="","",IF(OR('Identificação da EG'!$B$7=0,'Identificação da EG'!$B$7=""),"","Portugal"))</f>
        <v/>
      </c>
      <c r="E395" s="24" t="str">
        <f>IF(I395="","",'Identificação da EG'!$C$7)</f>
        <v/>
      </c>
      <c r="F395" s="24" t="str">
        <f>IF(I395="","",'Identificação da EG'!$E$7)</f>
        <v/>
      </c>
      <c r="G395" s="24" t="str">
        <f t="shared" si="13"/>
        <v/>
      </c>
      <c r="H395" s="24" t="str">
        <f>IF(I395="","",'Identificação da EG'!$D$7)</f>
        <v/>
      </c>
      <c r="I395" s="138" t="str">
        <f>IF(OR(J395="",'Campanhas C&amp;S'!$BK$6="",'Campanhas C&amp;S'!$BK$6="(Preencha o nome da campanha)"),"",'Campanhas C&amp;S'!$BK$6)</f>
        <v/>
      </c>
      <c r="J395" s="138" t="str">
        <v/>
      </c>
      <c r="K395" s="138" t="str">
        <v/>
      </c>
      <c r="L395" s="138" t="str">
        <v/>
      </c>
      <c r="M395" s="138" t="str">
        <v/>
      </c>
      <c r="N395" s="138" t="str">
        <v/>
      </c>
      <c r="O395" s="138" t="str">
        <v/>
      </c>
      <c r="P395" s="138" t="str">
        <f>IF(J395="","","Materiais distribuidos")</f>
        <v/>
      </c>
      <c r="Q395" s="138" t="str">
        <f t="shared" si="12"/>
        <v/>
      </c>
      <c r="R395" s="138" t="str" cm="1">
        <f t="array" ref="R395">IF(ISBLANK(INDEX('Campanhas C&amp;S'!$BP$20:$BQ$48,INT((ROWS($A$1:A34)-1)/2)+1,MOD(ROWS($A$1:A34)-1,2)+1)),"",INDEX('Campanhas C&amp;S'!$BP$20:$BQ$48,INT((ROWS($A$1:A34)-1)/2)+1,MOD(ROWS($A$1:A34)-1,2)+1))</f>
        <v/>
      </c>
      <c r="S395" s="138" t="str">
        <f>IF(OR(J395="",'Campanhas C&amp;S'!$BK$15="",'Campanhas C&amp;S'!$BK$15="(máximo 300 carateres)"),"",'Campanhas C&amp;S'!$BK$15)</f>
        <v/>
      </c>
    </row>
    <row r="396" spans="1:19">
      <c r="A396" s="24" t="str">
        <f>IF(I396="","",IF(OR('Identificação da EG'!$B$7=0,'Identificação da EG'!$B$7=""),"",Capa!$C$10))</f>
        <v/>
      </c>
      <c r="B396" s="24" t="str">
        <f>IF(I396="","",IF(OR('Identificação da EG'!$B$7=0,'Identificação da EG'!$B$7=""),"",'Identificação da EG'!$B$7))</f>
        <v/>
      </c>
      <c r="C396" s="24" t="str">
        <f>IF(I396="","",IF(B396="","",VLOOKUP(B396,Auxiliar!$DK$23:$DL$45,2,0)))</f>
        <v/>
      </c>
      <c r="D396" s="24" t="str">
        <f>IF(I396="","",IF(OR('Identificação da EG'!$B$7=0,'Identificação da EG'!$B$7=""),"","Portugal"))</f>
        <v/>
      </c>
      <c r="E396" s="24" t="str">
        <f>IF(I396="","",'Identificação da EG'!$C$7)</f>
        <v/>
      </c>
      <c r="F396" s="24" t="str">
        <f>IF(I396="","",'Identificação da EG'!$E$7)</f>
        <v/>
      </c>
      <c r="G396" s="24" t="str">
        <f t="shared" si="13"/>
        <v/>
      </c>
      <c r="H396" s="24" t="str">
        <f>IF(I396="","",'Identificação da EG'!$D$7)</f>
        <v/>
      </c>
      <c r="I396" s="138" t="str">
        <f>IF(OR(J396="",'Campanhas C&amp;S'!$BK$6="",'Campanhas C&amp;S'!$BK$6="(Preencha o nome da campanha)"),"",'Campanhas C&amp;S'!$BK$6)</f>
        <v/>
      </c>
      <c r="J396" s="138" t="str">
        <v/>
      </c>
      <c r="K396" s="138" t="str">
        <v/>
      </c>
      <c r="L396" s="138" t="str">
        <v/>
      </c>
      <c r="M396" s="138" t="str">
        <v/>
      </c>
      <c r="N396" s="138" t="str">
        <v/>
      </c>
      <c r="O396" s="138" t="str">
        <v/>
      </c>
      <c r="P396" s="138" t="str">
        <f>IF(J396="","","População abrangida")</f>
        <v/>
      </c>
      <c r="Q396" s="138" t="str">
        <f t="shared" si="12"/>
        <v/>
      </c>
      <c r="R396" s="138" t="str" cm="1">
        <f t="array" ref="R396">IF(ISBLANK(INDEX('Campanhas C&amp;S'!$BP$20:$BQ$48,INT((ROWS($A$1:A35)-1)/2)+1,MOD(ROWS($A$1:A35)-1,2)+1)),"",INDEX('Campanhas C&amp;S'!$BP$20:$BQ$48,INT((ROWS($A$1:A35)-1)/2)+1,MOD(ROWS($A$1:A35)-1,2)+1))</f>
        <v/>
      </c>
      <c r="S396" s="138" t="str">
        <f>IF(OR(J396="",'Campanhas C&amp;S'!$BK$15="",'Campanhas C&amp;S'!$BK$15="(máximo 300 carateres)"),"",'Campanhas C&amp;S'!$BK$15)</f>
        <v/>
      </c>
    </row>
    <row r="397" spans="1:19">
      <c r="A397" s="24" t="str">
        <f>IF(I397="","",IF(OR('Identificação da EG'!$B$7=0,'Identificação da EG'!$B$7=""),"",Capa!$C$10))</f>
        <v/>
      </c>
      <c r="B397" s="24" t="str">
        <f>IF(I397="","",IF(OR('Identificação da EG'!$B$7=0,'Identificação da EG'!$B$7=""),"",'Identificação da EG'!$B$7))</f>
        <v/>
      </c>
      <c r="C397" s="24" t="str">
        <f>IF(I397="","",IF(B397="","",VLOOKUP(B397,Auxiliar!$DK$23:$DL$45,2,0)))</f>
        <v/>
      </c>
      <c r="D397" s="24" t="str">
        <f>IF(I397="","",IF(OR('Identificação da EG'!$B$7=0,'Identificação da EG'!$B$7=""),"","Portugal"))</f>
        <v/>
      </c>
      <c r="E397" s="24" t="str">
        <f>IF(I397="","",'Identificação da EG'!$C$7)</f>
        <v/>
      </c>
      <c r="F397" s="24" t="str">
        <f>IF(I397="","",'Identificação da EG'!$E$7)</f>
        <v/>
      </c>
      <c r="G397" s="24" t="str">
        <f t="shared" si="13"/>
        <v/>
      </c>
      <c r="H397" s="24" t="str">
        <f>IF(I397="","",'Identificação da EG'!$D$7)</f>
        <v/>
      </c>
      <c r="I397" s="138" t="str">
        <f>IF(OR(J397="",'Campanhas C&amp;S'!$BK$6="",'Campanhas C&amp;S'!$BK$6="(Preencha o nome da campanha)"),"",'Campanhas C&amp;S'!$BK$6)</f>
        <v/>
      </c>
      <c r="J397" s="138" t="str">
        <v/>
      </c>
      <c r="K397" s="138" t="str">
        <v/>
      </c>
      <c r="L397" s="138" t="str">
        <v/>
      </c>
      <c r="M397" s="138" t="str">
        <v/>
      </c>
      <c r="N397" s="138" t="str">
        <v/>
      </c>
      <c r="O397" s="138" t="str">
        <v/>
      </c>
      <c r="P397" s="138" t="str">
        <f>IF(J397="","","Materiais distribuidos")</f>
        <v/>
      </c>
      <c r="Q397" s="138" t="str">
        <f t="shared" si="12"/>
        <v/>
      </c>
      <c r="R397" s="138" t="str" cm="1">
        <f t="array" ref="R397">IF(ISBLANK(INDEX('Campanhas C&amp;S'!$BP$20:$BQ$48,INT((ROWS($A$1:A36)-1)/2)+1,MOD(ROWS($A$1:A36)-1,2)+1)),"",INDEX('Campanhas C&amp;S'!$BP$20:$BQ$48,INT((ROWS($A$1:A36)-1)/2)+1,MOD(ROWS($A$1:A36)-1,2)+1))</f>
        <v/>
      </c>
      <c r="S397" s="138" t="str">
        <f>IF(OR(J397="",'Campanhas C&amp;S'!$BK$15="",'Campanhas C&amp;S'!$BK$15="(máximo 300 carateres)"),"",'Campanhas C&amp;S'!$BK$15)</f>
        <v/>
      </c>
    </row>
    <row r="398" spans="1:19">
      <c r="A398" s="24" t="str">
        <f>IF(I398="","",IF(OR('Identificação da EG'!$B$7=0,'Identificação da EG'!$B$7=""),"",Capa!$C$10))</f>
        <v/>
      </c>
      <c r="B398" s="24" t="str">
        <f>IF(I398="","",IF(OR('Identificação da EG'!$B$7=0,'Identificação da EG'!$B$7=""),"",'Identificação da EG'!$B$7))</f>
        <v/>
      </c>
      <c r="C398" s="24" t="str">
        <f>IF(I398="","",IF(B398="","",VLOOKUP(B398,Auxiliar!$DK$23:$DL$45,2,0)))</f>
        <v/>
      </c>
      <c r="D398" s="24" t="str">
        <f>IF(I398="","",IF(OR('Identificação da EG'!$B$7=0,'Identificação da EG'!$B$7=""),"","Portugal"))</f>
        <v/>
      </c>
      <c r="E398" s="24" t="str">
        <f>IF(I398="","",'Identificação da EG'!$C$7)</f>
        <v/>
      </c>
      <c r="F398" s="24" t="str">
        <f>IF(I398="","",'Identificação da EG'!$E$7)</f>
        <v/>
      </c>
      <c r="G398" s="24" t="str">
        <f t="shared" si="13"/>
        <v/>
      </c>
      <c r="H398" s="24" t="str">
        <f>IF(I398="","",'Identificação da EG'!$D$7)</f>
        <v/>
      </c>
      <c r="I398" s="138" t="str">
        <f>IF(OR(J398="",'Campanhas C&amp;S'!$BK$6="",'Campanhas C&amp;S'!$BK$6="(Preencha o nome da campanha)"),"",'Campanhas C&amp;S'!$BK$6)</f>
        <v/>
      </c>
      <c r="J398" s="138" t="str">
        <v/>
      </c>
      <c r="K398" s="138" t="str">
        <v/>
      </c>
      <c r="L398" s="138" t="str">
        <v/>
      </c>
      <c r="M398" s="138" t="str">
        <v/>
      </c>
      <c r="N398" s="138" t="str">
        <v/>
      </c>
      <c r="O398" s="138" t="str">
        <v/>
      </c>
      <c r="P398" s="138" t="str">
        <f>IF(J398="","","População abrangida")</f>
        <v/>
      </c>
      <c r="Q398" s="138" t="str">
        <f t="shared" si="12"/>
        <v/>
      </c>
      <c r="R398" s="138" t="str" cm="1">
        <f t="array" ref="R398">IF(ISBLANK(INDEX('Campanhas C&amp;S'!$BP$20:$BQ$48,INT((ROWS($A$1:A37)-1)/2)+1,MOD(ROWS($A$1:A37)-1,2)+1)),"",INDEX('Campanhas C&amp;S'!$BP$20:$BQ$48,INT((ROWS($A$1:A37)-1)/2)+1,MOD(ROWS($A$1:A37)-1,2)+1))</f>
        <v/>
      </c>
      <c r="S398" s="138" t="str">
        <f>IF(OR(J398="",'Campanhas C&amp;S'!$BK$15="",'Campanhas C&amp;S'!$BK$15="(máximo 300 carateres)"),"",'Campanhas C&amp;S'!$BK$15)</f>
        <v/>
      </c>
    </row>
    <row r="399" spans="1:19">
      <c r="A399" s="24" t="str">
        <f>IF(I399="","",IF(OR('Identificação da EG'!$B$7=0,'Identificação da EG'!$B$7=""),"",Capa!$C$10))</f>
        <v/>
      </c>
      <c r="B399" s="24" t="str">
        <f>IF(I399="","",IF(OR('Identificação da EG'!$B$7=0,'Identificação da EG'!$B$7=""),"",'Identificação da EG'!$B$7))</f>
        <v/>
      </c>
      <c r="C399" s="24" t="str">
        <f>IF(I399="","",IF(B399="","",VLOOKUP(B399,Auxiliar!$DK$23:$DL$45,2,0)))</f>
        <v/>
      </c>
      <c r="D399" s="24" t="str">
        <f>IF(I399="","",IF(OR('Identificação da EG'!$B$7=0,'Identificação da EG'!$B$7=""),"","Portugal"))</f>
        <v/>
      </c>
      <c r="E399" s="24" t="str">
        <f>IF(I399="","",'Identificação da EG'!$C$7)</f>
        <v/>
      </c>
      <c r="F399" s="24" t="str">
        <f>IF(I399="","",'Identificação da EG'!$E$7)</f>
        <v/>
      </c>
      <c r="G399" s="24" t="str">
        <f t="shared" si="13"/>
        <v/>
      </c>
      <c r="H399" s="24" t="str">
        <f>IF(I399="","",'Identificação da EG'!$D$7)</f>
        <v/>
      </c>
      <c r="I399" s="138" t="str">
        <f>IF(OR(J399="",'Campanhas C&amp;S'!$BK$6="",'Campanhas C&amp;S'!$BK$6="(Preencha o nome da campanha)"),"",'Campanhas C&amp;S'!$BK$6)</f>
        <v/>
      </c>
      <c r="J399" s="138" t="str">
        <v/>
      </c>
      <c r="K399" s="138" t="str">
        <v/>
      </c>
      <c r="L399" s="138" t="str">
        <v/>
      </c>
      <c r="M399" s="138" t="str">
        <v/>
      </c>
      <c r="N399" s="138" t="str">
        <v/>
      </c>
      <c r="O399" s="138" t="str">
        <v/>
      </c>
      <c r="P399" s="138" t="str">
        <f>IF(J399="","","Materiais distribuidos")</f>
        <v/>
      </c>
      <c r="Q399" s="138" t="str">
        <f t="shared" si="12"/>
        <v/>
      </c>
      <c r="R399" s="138" t="str" cm="1">
        <f t="array" ref="R399">IF(ISBLANK(INDEX('Campanhas C&amp;S'!$BP$20:$BQ$48,INT((ROWS($A$1:A38)-1)/2)+1,MOD(ROWS($A$1:A38)-1,2)+1)),"",INDEX('Campanhas C&amp;S'!$BP$20:$BQ$48,INT((ROWS($A$1:A38)-1)/2)+1,MOD(ROWS($A$1:A38)-1,2)+1))</f>
        <v/>
      </c>
      <c r="S399" s="138" t="str">
        <f>IF(OR(J399="",'Campanhas C&amp;S'!$BK$15="",'Campanhas C&amp;S'!$BK$15="(máximo 300 carateres)"),"",'Campanhas C&amp;S'!$BK$15)</f>
        <v/>
      </c>
    </row>
    <row r="400" spans="1:19">
      <c r="A400" s="24" t="str">
        <f>IF(I400="","",IF(OR('Identificação da EG'!$B$7=0,'Identificação da EG'!$B$7=""),"",Capa!$C$10))</f>
        <v/>
      </c>
      <c r="B400" s="24" t="str">
        <f>IF(I400="","",IF(OR('Identificação da EG'!$B$7=0,'Identificação da EG'!$B$7=""),"",'Identificação da EG'!$B$7))</f>
        <v/>
      </c>
      <c r="C400" s="24" t="str">
        <f>IF(I400="","",IF(B400="","",VLOOKUP(B400,Auxiliar!$DK$23:$DL$45,2,0)))</f>
        <v/>
      </c>
      <c r="D400" s="24" t="str">
        <f>IF(I400="","",IF(OR('Identificação da EG'!$B$7=0,'Identificação da EG'!$B$7=""),"","Portugal"))</f>
        <v/>
      </c>
      <c r="E400" s="24" t="str">
        <f>IF(I400="","",'Identificação da EG'!$C$7)</f>
        <v/>
      </c>
      <c r="F400" s="24" t="str">
        <f>IF(I400="","",'Identificação da EG'!$E$7)</f>
        <v/>
      </c>
      <c r="G400" s="24" t="str">
        <f t="shared" si="13"/>
        <v/>
      </c>
      <c r="H400" s="24" t="str">
        <f>IF(I400="","",'Identificação da EG'!$D$7)</f>
        <v/>
      </c>
      <c r="I400" s="138" t="str">
        <f>IF(OR(J400="",'Campanhas C&amp;S'!$BK$6="",'Campanhas C&amp;S'!$BK$6="(Preencha o nome da campanha)"),"",'Campanhas C&amp;S'!$BK$6)</f>
        <v/>
      </c>
      <c r="J400" s="138" t="str">
        <v/>
      </c>
      <c r="K400" s="138" t="str">
        <v/>
      </c>
      <c r="L400" s="138" t="str">
        <v/>
      </c>
      <c r="M400" s="138" t="str">
        <v/>
      </c>
      <c r="N400" s="138" t="str">
        <v/>
      </c>
      <c r="O400" s="138" t="str">
        <v/>
      </c>
      <c r="P400" s="138" t="str">
        <f>IF(J400="","","População abrangida")</f>
        <v/>
      </c>
      <c r="Q400" s="138" t="str">
        <f t="shared" si="12"/>
        <v/>
      </c>
      <c r="R400" s="138" t="str" cm="1">
        <f t="array" ref="R400">IF(ISBLANK(INDEX('Campanhas C&amp;S'!$BP$20:$BQ$48,INT((ROWS($A$1:A39)-1)/2)+1,MOD(ROWS($A$1:A39)-1,2)+1)),"",INDEX('Campanhas C&amp;S'!$BP$20:$BQ$48,INT((ROWS($A$1:A39)-1)/2)+1,MOD(ROWS($A$1:A39)-1,2)+1))</f>
        <v/>
      </c>
      <c r="S400" s="138" t="str">
        <f>IF(OR(J400="",'Campanhas C&amp;S'!$BK$15="",'Campanhas C&amp;S'!$BK$15="(máximo 300 carateres)"),"",'Campanhas C&amp;S'!$BK$15)</f>
        <v/>
      </c>
    </row>
    <row r="401" spans="1:19">
      <c r="A401" s="24" t="str">
        <f>IF(I401="","",IF(OR('Identificação da EG'!$B$7=0,'Identificação da EG'!$B$7=""),"",Capa!$C$10))</f>
        <v/>
      </c>
      <c r="B401" s="24" t="str">
        <f>IF(I401="","",IF(OR('Identificação da EG'!$B$7=0,'Identificação da EG'!$B$7=""),"",'Identificação da EG'!$B$7))</f>
        <v/>
      </c>
      <c r="C401" s="24" t="str">
        <f>IF(I401="","",IF(B401="","",VLOOKUP(B401,Auxiliar!$DK$23:$DL$45,2,0)))</f>
        <v/>
      </c>
      <c r="D401" s="24" t="str">
        <f>IF(I401="","",IF(OR('Identificação da EG'!$B$7=0,'Identificação da EG'!$B$7=""),"","Portugal"))</f>
        <v/>
      </c>
      <c r="E401" s="24" t="str">
        <f>IF(I401="","",'Identificação da EG'!$C$7)</f>
        <v/>
      </c>
      <c r="F401" s="24" t="str">
        <f>IF(I401="","",'Identificação da EG'!$E$7)</f>
        <v/>
      </c>
      <c r="G401" s="24" t="str">
        <f t="shared" si="13"/>
        <v/>
      </c>
      <c r="H401" s="24" t="str">
        <f>IF(I401="","",'Identificação da EG'!$D$7)</f>
        <v/>
      </c>
      <c r="I401" s="138" t="str">
        <f>IF(OR(J401="",'Campanhas C&amp;S'!$BK$6="",'Campanhas C&amp;S'!$BK$6="(Preencha o nome da campanha)"),"",'Campanhas C&amp;S'!$BK$6)</f>
        <v/>
      </c>
      <c r="J401" s="138" t="str">
        <v/>
      </c>
      <c r="K401" s="138" t="str">
        <v/>
      </c>
      <c r="L401" s="138" t="str">
        <v/>
      </c>
      <c r="M401" s="138" t="str">
        <v/>
      </c>
      <c r="N401" s="138" t="str">
        <v/>
      </c>
      <c r="O401" s="138" t="str">
        <v/>
      </c>
      <c r="P401" s="138" t="str">
        <f>IF(J401="","","Materiais distribuidos")</f>
        <v/>
      </c>
      <c r="Q401" s="138" t="str">
        <f t="shared" si="12"/>
        <v/>
      </c>
      <c r="R401" s="138" t="str" cm="1">
        <f t="array" ref="R401">IF(ISBLANK(INDEX('Campanhas C&amp;S'!$BP$20:$BQ$48,INT((ROWS($A$1:A40)-1)/2)+1,MOD(ROWS($A$1:A40)-1,2)+1)),"",INDEX('Campanhas C&amp;S'!$BP$20:$BQ$48,INT((ROWS($A$1:A40)-1)/2)+1,MOD(ROWS($A$1:A40)-1,2)+1))</f>
        <v/>
      </c>
      <c r="S401" s="138" t="str">
        <f>IF(OR(J401="",'Campanhas C&amp;S'!$BK$15="",'Campanhas C&amp;S'!$BK$15="(máximo 300 carateres)"),"",'Campanhas C&amp;S'!$BK$15)</f>
        <v/>
      </c>
    </row>
    <row r="402" spans="1:19">
      <c r="A402" s="24" t="str">
        <f>IF(I402="","",IF(OR('Identificação da EG'!$B$7=0,'Identificação da EG'!$B$7=""),"",Capa!$C$10))</f>
        <v/>
      </c>
      <c r="B402" s="24" t="str">
        <f>IF(I402="","",IF(OR('Identificação da EG'!$B$7=0,'Identificação da EG'!$B$7=""),"",'Identificação da EG'!$B$7))</f>
        <v/>
      </c>
      <c r="C402" s="24" t="str">
        <f>IF(I402="","",IF(B402="","",VLOOKUP(B402,Auxiliar!$DK$23:$DL$45,2,0)))</f>
        <v/>
      </c>
      <c r="D402" s="24" t="str">
        <f>IF(I402="","",IF(OR('Identificação da EG'!$B$7=0,'Identificação da EG'!$B$7=""),"","Portugal"))</f>
        <v/>
      </c>
      <c r="E402" s="24" t="str">
        <f>IF(I402="","",'Identificação da EG'!$C$7)</f>
        <v/>
      </c>
      <c r="F402" s="24" t="str">
        <f>IF(I402="","",'Identificação da EG'!$E$7)</f>
        <v/>
      </c>
      <c r="G402" s="24" t="str">
        <f t="shared" si="13"/>
        <v/>
      </c>
      <c r="H402" s="24" t="str">
        <f>IF(I402="","",'Identificação da EG'!$D$7)</f>
        <v/>
      </c>
      <c r="I402" s="138" t="str">
        <f>IF(OR(J402="",'Campanhas C&amp;S'!$BK$6="",'Campanhas C&amp;S'!$BK$6="(Preencha o nome da campanha)"),"",'Campanhas C&amp;S'!$BK$6)</f>
        <v/>
      </c>
      <c r="J402" s="138" t="str">
        <v/>
      </c>
      <c r="K402" s="138" t="str">
        <v/>
      </c>
      <c r="L402" s="138" t="str">
        <v/>
      </c>
      <c r="M402" s="138" t="str">
        <v/>
      </c>
      <c r="N402" s="138" t="str">
        <v/>
      </c>
      <c r="O402" s="138" t="str">
        <v/>
      </c>
      <c r="P402" s="138" t="str">
        <f>IF(J402="","","População abrangida")</f>
        <v/>
      </c>
      <c r="Q402" s="138" t="str">
        <f t="shared" si="12"/>
        <v/>
      </c>
      <c r="R402" s="138" t="str" cm="1">
        <f t="array" ref="R402">IF(ISBLANK(INDEX('Campanhas C&amp;S'!$BP$20:$BQ$48,INT((ROWS($A$1:A41)-1)/2)+1,MOD(ROWS($A$1:A41)-1,2)+1)),"",INDEX('Campanhas C&amp;S'!$BP$20:$BQ$48,INT((ROWS($A$1:A41)-1)/2)+1,MOD(ROWS($A$1:A41)-1,2)+1))</f>
        <v/>
      </c>
      <c r="S402" s="138" t="str">
        <f>IF(OR(J402="",'Campanhas C&amp;S'!$BK$15="",'Campanhas C&amp;S'!$BK$15="(máximo 300 carateres)"),"",'Campanhas C&amp;S'!$BK$15)</f>
        <v/>
      </c>
    </row>
    <row r="403" spans="1:19">
      <c r="A403" s="24" t="str">
        <f>IF(I403="","",IF(OR('Identificação da EG'!$B$7=0,'Identificação da EG'!$B$7=""),"",Capa!$C$10))</f>
        <v/>
      </c>
      <c r="B403" s="24" t="str">
        <f>IF(I403="","",IF(OR('Identificação da EG'!$B$7=0,'Identificação da EG'!$B$7=""),"",'Identificação da EG'!$B$7))</f>
        <v/>
      </c>
      <c r="C403" s="24" t="str">
        <f>IF(I403="","",IF(B403="","",VLOOKUP(B403,Auxiliar!$DK$23:$DL$45,2,0)))</f>
        <v/>
      </c>
      <c r="D403" s="24" t="str">
        <f>IF(I403="","",IF(OR('Identificação da EG'!$B$7=0,'Identificação da EG'!$B$7=""),"","Portugal"))</f>
        <v/>
      </c>
      <c r="E403" s="24" t="str">
        <f>IF(I403="","",'Identificação da EG'!$C$7)</f>
        <v/>
      </c>
      <c r="F403" s="24" t="str">
        <f>IF(I403="","",'Identificação da EG'!$E$7)</f>
        <v/>
      </c>
      <c r="G403" s="24" t="str">
        <f t="shared" si="13"/>
        <v/>
      </c>
      <c r="H403" s="24" t="str">
        <f>IF(I403="","",'Identificação da EG'!$D$7)</f>
        <v/>
      </c>
      <c r="I403" s="138" t="str">
        <f>IF(OR(J403="",'Campanhas C&amp;S'!$BK$6="",'Campanhas C&amp;S'!$BK$6="(Preencha o nome da campanha)"),"",'Campanhas C&amp;S'!$BK$6)</f>
        <v/>
      </c>
      <c r="J403" s="138" t="str">
        <v/>
      </c>
      <c r="K403" s="138" t="str">
        <v/>
      </c>
      <c r="L403" s="138" t="str">
        <v/>
      </c>
      <c r="M403" s="138" t="str">
        <v/>
      </c>
      <c r="N403" s="138" t="str">
        <v/>
      </c>
      <c r="O403" s="138" t="str">
        <v/>
      </c>
      <c r="P403" s="138" t="str">
        <f>IF(J403="","","Materiais distribuidos")</f>
        <v/>
      </c>
      <c r="Q403" s="138" t="str">
        <f t="shared" si="12"/>
        <v/>
      </c>
      <c r="R403" s="138" t="str" cm="1">
        <f t="array" ref="R403">IF(ISBLANK(INDEX('Campanhas C&amp;S'!$BP$20:$BQ$48,INT((ROWS($A$1:A42)-1)/2)+1,MOD(ROWS($A$1:A42)-1,2)+1)),"",INDEX('Campanhas C&amp;S'!$BP$20:$BQ$48,INT((ROWS($A$1:A42)-1)/2)+1,MOD(ROWS($A$1:A42)-1,2)+1))</f>
        <v/>
      </c>
      <c r="S403" s="138" t="str">
        <f>IF(OR(J403="",'Campanhas C&amp;S'!$BK$15="",'Campanhas C&amp;S'!$BK$15="(máximo 300 carateres)"),"",'Campanhas C&amp;S'!$BK$15)</f>
        <v/>
      </c>
    </row>
    <row r="404" spans="1:19">
      <c r="A404" s="24" t="str">
        <f>IF(I404="","",IF(OR('Identificação da EG'!$B$7=0,'Identificação da EG'!$B$7=""),"",Capa!$C$10))</f>
        <v/>
      </c>
      <c r="B404" s="24" t="str">
        <f>IF(I404="","",IF(OR('Identificação da EG'!$B$7=0,'Identificação da EG'!$B$7=""),"",'Identificação da EG'!$B$7))</f>
        <v/>
      </c>
      <c r="C404" s="24" t="str">
        <f>IF(I404="","",IF(B404="","",VLOOKUP(B404,Auxiliar!$DK$23:$DL$45,2,0)))</f>
        <v/>
      </c>
      <c r="D404" s="24" t="str">
        <f>IF(I404="","",IF(OR('Identificação da EG'!$B$7=0,'Identificação da EG'!$B$7=""),"","Portugal"))</f>
        <v/>
      </c>
      <c r="E404" s="24" t="str">
        <f>IF(I404="","",'Identificação da EG'!$C$7)</f>
        <v/>
      </c>
      <c r="F404" s="24" t="str">
        <f>IF(I404="","",'Identificação da EG'!$E$7)</f>
        <v/>
      </c>
      <c r="G404" s="24" t="str">
        <f t="shared" si="13"/>
        <v/>
      </c>
      <c r="H404" s="24" t="str">
        <f>IF(I404="","",'Identificação da EG'!$D$7)</f>
        <v/>
      </c>
      <c r="I404" s="138" t="str">
        <f>IF(OR(J404="",'Campanhas C&amp;S'!$BK$6="",'Campanhas C&amp;S'!$BK$6="(Preencha o nome da campanha)"),"",'Campanhas C&amp;S'!$BK$6)</f>
        <v/>
      </c>
      <c r="J404" s="138" t="str">
        <v/>
      </c>
      <c r="K404" s="138" t="str">
        <v/>
      </c>
      <c r="L404" s="138" t="str">
        <v/>
      </c>
      <c r="M404" s="138" t="str">
        <v/>
      </c>
      <c r="N404" s="138" t="str">
        <v/>
      </c>
      <c r="O404" s="138" t="str">
        <v/>
      </c>
      <c r="P404" s="138" t="str">
        <f>IF(J404="","","População abrangida")</f>
        <v/>
      </c>
      <c r="Q404" s="138" t="str">
        <f t="shared" si="12"/>
        <v/>
      </c>
      <c r="R404" s="138" t="str" cm="1">
        <f t="array" ref="R404">IF(ISBLANK(INDEX('Campanhas C&amp;S'!$BP$20:$BQ$48,INT((ROWS($A$1:A43)-1)/2)+1,MOD(ROWS($A$1:A43)-1,2)+1)),"",INDEX('Campanhas C&amp;S'!$BP$20:$BQ$48,INT((ROWS($A$1:A43)-1)/2)+1,MOD(ROWS($A$1:A43)-1,2)+1))</f>
        <v/>
      </c>
      <c r="S404" s="138" t="str">
        <f>IF(OR(J404="",'Campanhas C&amp;S'!$BK$15="",'Campanhas C&amp;S'!$BK$15="(máximo 300 carateres)"),"",'Campanhas C&amp;S'!$BK$15)</f>
        <v/>
      </c>
    </row>
    <row r="405" spans="1:19">
      <c r="A405" s="24" t="str">
        <f>IF(I405="","",IF(OR('Identificação da EG'!$B$7=0,'Identificação da EG'!$B$7=""),"",Capa!$C$10))</f>
        <v/>
      </c>
      <c r="B405" s="24" t="str">
        <f>IF(I405="","",IF(OR('Identificação da EG'!$B$7=0,'Identificação da EG'!$B$7=""),"",'Identificação da EG'!$B$7))</f>
        <v/>
      </c>
      <c r="C405" s="24" t="str">
        <f>IF(I405="","",IF(B405="","",VLOOKUP(B405,Auxiliar!$DK$23:$DL$45,2,0)))</f>
        <v/>
      </c>
      <c r="D405" s="24" t="str">
        <f>IF(I405="","",IF(OR('Identificação da EG'!$B$7=0,'Identificação da EG'!$B$7=""),"","Portugal"))</f>
        <v/>
      </c>
      <c r="E405" s="24" t="str">
        <f>IF(I405="","",'Identificação da EG'!$C$7)</f>
        <v/>
      </c>
      <c r="F405" s="24" t="str">
        <f>IF(I405="","",'Identificação da EG'!$E$7)</f>
        <v/>
      </c>
      <c r="G405" s="24" t="str">
        <f t="shared" si="13"/>
        <v/>
      </c>
      <c r="H405" s="24" t="str">
        <f>IF(I405="","",'Identificação da EG'!$D$7)</f>
        <v/>
      </c>
      <c r="I405" s="138" t="str">
        <f>IF(OR(J405="",'Campanhas C&amp;S'!$BK$6="",'Campanhas C&amp;S'!$BK$6="(Preencha o nome da campanha)"),"",'Campanhas C&amp;S'!$BK$6)</f>
        <v/>
      </c>
      <c r="J405" s="138" t="str">
        <v/>
      </c>
      <c r="K405" s="138" t="str">
        <v/>
      </c>
      <c r="L405" s="138" t="str">
        <v/>
      </c>
      <c r="M405" s="138" t="str">
        <v/>
      </c>
      <c r="N405" s="138" t="str">
        <v/>
      </c>
      <c r="O405" s="138" t="str">
        <v/>
      </c>
      <c r="P405" s="138" t="str">
        <f>IF(J405="","","Materiais distribuidos")</f>
        <v/>
      </c>
      <c r="Q405" s="138" t="str">
        <f t="shared" si="12"/>
        <v/>
      </c>
      <c r="R405" s="138" t="str" cm="1">
        <f t="array" ref="R405">IF(ISBLANK(INDEX('Campanhas C&amp;S'!$BP$20:$BQ$48,INT((ROWS($A$1:A44)-1)/2)+1,MOD(ROWS($A$1:A44)-1,2)+1)),"",INDEX('Campanhas C&amp;S'!$BP$20:$BQ$48,INT((ROWS($A$1:A44)-1)/2)+1,MOD(ROWS($A$1:A44)-1,2)+1))</f>
        <v/>
      </c>
      <c r="S405" s="138" t="str">
        <f>IF(OR(J405="",'Campanhas C&amp;S'!$BK$15="",'Campanhas C&amp;S'!$BK$15="(máximo 300 carateres)"),"",'Campanhas C&amp;S'!$BK$15)</f>
        <v/>
      </c>
    </row>
    <row r="406" spans="1:19">
      <c r="A406" s="24" t="str">
        <f>IF(I406="","",IF(OR('Identificação da EG'!$B$7=0,'Identificação da EG'!$B$7=""),"",Capa!$C$10))</f>
        <v/>
      </c>
      <c r="B406" s="24" t="str">
        <f>IF(I406="","",IF(OR('Identificação da EG'!$B$7=0,'Identificação da EG'!$B$7=""),"",'Identificação da EG'!$B$7))</f>
        <v/>
      </c>
      <c r="C406" s="24" t="str">
        <f>IF(I406="","",IF(B406="","",VLOOKUP(B406,Auxiliar!$DK$23:$DL$45,2,0)))</f>
        <v/>
      </c>
      <c r="D406" s="24" t="str">
        <f>IF(I406="","",IF(OR('Identificação da EG'!$B$7=0,'Identificação da EG'!$B$7=""),"","Portugal"))</f>
        <v/>
      </c>
      <c r="E406" s="24" t="str">
        <f>IF(I406="","",'Identificação da EG'!$C$7)</f>
        <v/>
      </c>
      <c r="F406" s="24" t="str">
        <f>IF(I406="","",'Identificação da EG'!$E$7)</f>
        <v/>
      </c>
      <c r="G406" s="24" t="str">
        <f t="shared" si="13"/>
        <v/>
      </c>
      <c r="H406" s="24" t="str">
        <f>IF(I406="","",'Identificação da EG'!$D$7)</f>
        <v/>
      </c>
      <c r="I406" s="138" t="str">
        <f>IF(OR(J406="",'Campanhas C&amp;S'!$BK$6="",'Campanhas C&amp;S'!$BK$6="(Preencha o nome da campanha)"),"",'Campanhas C&amp;S'!$BK$6)</f>
        <v/>
      </c>
      <c r="J406" s="138" t="str">
        <v/>
      </c>
      <c r="K406" s="138" t="str">
        <v/>
      </c>
      <c r="L406" s="138" t="str">
        <v/>
      </c>
      <c r="M406" s="138" t="str">
        <v/>
      </c>
      <c r="N406" s="138" t="str">
        <v/>
      </c>
      <c r="O406" s="138" t="str">
        <v/>
      </c>
      <c r="P406" s="138" t="str">
        <f>IF(J406="","","População abrangida")</f>
        <v/>
      </c>
      <c r="Q406" s="138" t="str">
        <f t="shared" si="12"/>
        <v/>
      </c>
      <c r="R406" s="138" t="str" cm="1">
        <f t="array" ref="R406">IF(ISBLANK(INDEX('Campanhas C&amp;S'!$BP$20:$BQ$48,INT((ROWS($A$1:A45)-1)/2)+1,MOD(ROWS($A$1:A45)-1,2)+1)),"",INDEX('Campanhas C&amp;S'!$BP$20:$BQ$48,INT((ROWS($A$1:A45)-1)/2)+1,MOD(ROWS($A$1:A45)-1,2)+1))</f>
        <v/>
      </c>
      <c r="S406" s="138" t="str">
        <f>IF(OR(J406="",'Campanhas C&amp;S'!$BK$15="",'Campanhas C&amp;S'!$BK$15="(máximo 300 carateres)"),"",'Campanhas C&amp;S'!$BK$15)</f>
        <v/>
      </c>
    </row>
    <row r="407" spans="1:19">
      <c r="A407" s="24" t="str">
        <f>IF(I407="","",IF(OR('Identificação da EG'!$B$7=0,'Identificação da EG'!$B$7=""),"",Capa!$C$10))</f>
        <v/>
      </c>
      <c r="B407" s="24" t="str">
        <f>IF(I407="","",IF(OR('Identificação da EG'!$B$7=0,'Identificação da EG'!$B$7=""),"",'Identificação da EG'!$B$7))</f>
        <v/>
      </c>
      <c r="C407" s="24" t="str">
        <f>IF(I407="","",IF(B407="","",VLOOKUP(B407,Auxiliar!$DK$23:$DL$45,2,0)))</f>
        <v/>
      </c>
      <c r="D407" s="24" t="str">
        <f>IF(I407="","",IF(OR('Identificação da EG'!$B$7=0,'Identificação da EG'!$B$7=""),"","Portugal"))</f>
        <v/>
      </c>
      <c r="E407" s="24" t="str">
        <f>IF(I407="","",'Identificação da EG'!$C$7)</f>
        <v/>
      </c>
      <c r="F407" s="24" t="str">
        <f>IF(I407="","",'Identificação da EG'!$E$7)</f>
        <v/>
      </c>
      <c r="G407" s="24" t="str">
        <f t="shared" si="13"/>
        <v/>
      </c>
      <c r="H407" s="24" t="str">
        <f>IF(I407="","",'Identificação da EG'!$D$7)</f>
        <v/>
      </c>
      <c r="I407" s="138" t="str">
        <f>IF(OR(J407="",'Campanhas C&amp;S'!$BK$6="",'Campanhas C&amp;S'!$BK$6="(Preencha o nome da campanha)"),"",'Campanhas C&amp;S'!$BK$6)</f>
        <v/>
      </c>
      <c r="J407" s="138" t="str">
        <v/>
      </c>
      <c r="K407" s="138" t="str">
        <v/>
      </c>
      <c r="L407" s="138" t="str">
        <v/>
      </c>
      <c r="M407" s="138" t="str">
        <v/>
      </c>
      <c r="N407" s="138" t="str">
        <v/>
      </c>
      <c r="O407" s="138" t="str">
        <v/>
      </c>
      <c r="P407" s="138" t="str">
        <f>IF(J407="","","Materiais distribuidos")</f>
        <v/>
      </c>
      <c r="Q407" s="138" t="str">
        <f t="shared" si="12"/>
        <v/>
      </c>
      <c r="R407" s="138" t="str" cm="1">
        <f t="array" ref="R407">IF(ISBLANK(INDEX('Campanhas C&amp;S'!$BP$20:$BQ$48,INT((ROWS($A$1:A46)-1)/2)+1,MOD(ROWS($A$1:A46)-1,2)+1)),"",INDEX('Campanhas C&amp;S'!$BP$20:$BQ$48,INT((ROWS($A$1:A46)-1)/2)+1,MOD(ROWS($A$1:A46)-1,2)+1))</f>
        <v/>
      </c>
      <c r="S407" s="138" t="str">
        <f>IF(OR(J407="",'Campanhas C&amp;S'!$BK$15="",'Campanhas C&amp;S'!$BK$15="(máximo 300 carateres)"),"",'Campanhas C&amp;S'!$BK$15)</f>
        <v/>
      </c>
    </row>
    <row r="408" spans="1:19">
      <c r="A408" s="24" t="str">
        <f>IF(I408="","",IF(OR('Identificação da EG'!$B$7=0,'Identificação da EG'!$B$7=""),"",Capa!$C$10))</f>
        <v/>
      </c>
      <c r="B408" s="24" t="str">
        <f>IF(I408="","",IF(OR('Identificação da EG'!$B$7=0,'Identificação da EG'!$B$7=""),"",'Identificação da EG'!$B$7))</f>
        <v/>
      </c>
      <c r="C408" s="24" t="str">
        <f>IF(I408="","",IF(B408="","",VLOOKUP(B408,Auxiliar!$DK$23:$DL$45,2,0)))</f>
        <v/>
      </c>
      <c r="D408" s="24" t="str">
        <f>IF(I408="","",IF(OR('Identificação da EG'!$B$7=0,'Identificação da EG'!$B$7=""),"","Portugal"))</f>
        <v/>
      </c>
      <c r="E408" s="24" t="str">
        <f>IF(I408="","",'Identificação da EG'!$C$7)</f>
        <v/>
      </c>
      <c r="F408" s="24" t="str">
        <f>IF(I408="","",'Identificação da EG'!$E$7)</f>
        <v/>
      </c>
      <c r="G408" s="24" t="str">
        <f t="shared" si="13"/>
        <v/>
      </c>
      <c r="H408" s="24" t="str">
        <f>IF(I408="","",'Identificação da EG'!$D$7)</f>
        <v/>
      </c>
      <c r="I408" s="138" t="str">
        <f>IF(OR(J408="",'Campanhas C&amp;S'!$BK$6="",'Campanhas C&amp;S'!$BK$6="(Preencha o nome da campanha)"),"",'Campanhas C&amp;S'!$BK$6)</f>
        <v/>
      </c>
      <c r="J408" s="138" t="str">
        <v/>
      </c>
      <c r="K408" s="138" t="str">
        <v/>
      </c>
      <c r="L408" s="138" t="str">
        <v/>
      </c>
      <c r="M408" s="138" t="str">
        <v/>
      </c>
      <c r="N408" s="138" t="str">
        <v/>
      </c>
      <c r="O408" s="138" t="str">
        <v/>
      </c>
      <c r="P408" s="138" t="str">
        <f>IF(J408="","","População abrangida")</f>
        <v/>
      </c>
      <c r="Q408" s="138" t="str">
        <f t="shared" si="12"/>
        <v/>
      </c>
      <c r="R408" s="138" t="str" cm="1">
        <f t="array" ref="R408">IF(ISBLANK(INDEX('Campanhas C&amp;S'!$BP$20:$BQ$48,INT((ROWS($A$1:A47)-1)/2)+1,MOD(ROWS($A$1:A47)-1,2)+1)),"",INDEX('Campanhas C&amp;S'!$BP$20:$BQ$48,INT((ROWS($A$1:A47)-1)/2)+1,MOD(ROWS($A$1:A47)-1,2)+1))</f>
        <v/>
      </c>
      <c r="S408" s="138" t="str">
        <f>IF(OR(J408="",'Campanhas C&amp;S'!$BK$15="",'Campanhas C&amp;S'!$BK$15="(máximo 300 carateres)"),"",'Campanhas C&amp;S'!$BK$15)</f>
        <v/>
      </c>
    </row>
    <row r="409" spans="1:19">
      <c r="A409" s="24" t="str">
        <f>IF(I409="","",IF(OR('Identificação da EG'!$B$7=0,'Identificação da EG'!$B$7=""),"",Capa!$C$10))</f>
        <v/>
      </c>
      <c r="B409" s="24" t="str">
        <f>IF(I409="","",IF(OR('Identificação da EG'!$B$7=0,'Identificação da EG'!$B$7=""),"",'Identificação da EG'!$B$7))</f>
        <v/>
      </c>
      <c r="C409" s="24" t="str">
        <f>IF(I409="","",IF(B409="","",VLOOKUP(B409,Auxiliar!$DK$23:$DL$45,2,0)))</f>
        <v/>
      </c>
      <c r="D409" s="24" t="str">
        <f>IF(I409="","",IF(OR('Identificação da EG'!$B$7=0,'Identificação da EG'!$B$7=""),"","Portugal"))</f>
        <v/>
      </c>
      <c r="E409" s="24" t="str">
        <f>IF(I409="","",'Identificação da EG'!$C$7)</f>
        <v/>
      </c>
      <c r="F409" s="24" t="str">
        <f>IF(I409="","",'Identificação da EG'!$E$7)</f>
        <v/>
      </c>
      <c r="G409" s="24" t="str">
        <f t="shared" si="13"/>
        <v/>
      </c>
      <c r="H409" s="24" t="str">
        <f>IF(I409="","",'Identificação da EG'!$D$7)</f>
        <v/>
      </c>
      <c r="I409" s="138" t="str">
        <f>IF(OR(J409="",'Campanhas C&amp;S'!$BK$6="",'Campanhas C&amp;S'!$BK$6="(Preencha o nome da campanha)"),"",'Campanhas C&amp;S'!$BK$6)</f>
        <v/>
      </c>
      <c r="J409" s="138" t="str">
        <v/>
      </c>
      <c r="K409" s="138" t="str">
        <v/>
      </c>
      <c r="L409" s="138" t="str">
        <v/>
      </c>
      <c r="M409" s="138" t="str">
        <v/>
      </c>
      <c r="N409" s="138" t="str">
        <v/>
      </c>
      <c r="O409" s="138" t="str">
        <v/>
      </c>
      <c r="P409" s="138" t="str">
        <f>IF(J409="","","Materiais distribuidos")</f>
        <v/>
      </c>
      <c r="Q409" s="138" t="str">
        <f t="shared" si="12"/>
        <v/>
      </c>
      <c r="R409" s="138" t="str" cm="1">
        <f t="array" ref="R409">IF(ISBLANK(INDEX('Campanhas C&amp;S'!$BP$20:$BQ$48,INT((ROWS($A$1:A48)-1)/2)+1,MOD(ROWS($A$1:A48)-1,2)+1)),"",INDEX('Campanhas C&amp;S'!$BP$20:$BQ$48,INT((ROWS($A$1:A48)-1)/2)+1,MOD(ROWS($A$1:A48)-1,2)+1))</f>
        <v/>
      </c>
      <c r="S409" s="138" t="str">
        <f>IF(OR(J409="",'Campanhas C&amp;S'!$BK$15="",'Campanhas C&amp;S'!$BK$15="(máximo 300 carateres)"),"",'Campanhas C&amp;S'!$BK$15)</f>
        <v/>
      </c>
    </row>
    <row r="410" spans="1:19">
      <c r="A410" s="24" t="str">
        <f>IF(I410="","",IF(OR('Identificação da EG'!$B$7=0,'Identificação da EG'!$B$7=""),"",Capa!$C$10))</f>
        <v/>
      </c>
      <c r="B410" s="24" t="str">
        <f>IF(I410="","",IF(OR('Identificação da EG'!$B$7=0,'Identificação da EG'!$B$7=""),"",'Identificação da EG'!$B$7))</f>
        <v/>
      </c>
      <c r="C410" s="24" t="str">
        <f>IF(I410="","",IF(B410="","",VLOOKUP(B410,Auxiliar!$DK$23:$DL$45,2,0)))</f>
        <v/>
      </c>
      <c r="D410" s="24" t="str">
        <f>IF(I410="","",IF(OR('Identificação da EG'!$B$7=0,'Identificação da EG'!$B$7=""),"","Portugal"))</f>
        <v/>
      </c>
      <c r="E410" s="24" t="str">
        <f>IF(I410="","",'Identificação da EG'!$C$7)</f>
        <v/>
      </c>
      <c r="F410" s="24" t="str">
        <f>IF(I410="","",'Identificação da EG'!$E$7)</f>
        <v/>
      </c>
      <c r="G410" s="24" t="str">
        <f t="shared" si="13"/>
        <v/>
      </c>
      <c r="H410" s="24" t="str">
        <f>IF(I410="","",'Identificação da EG'!$D$7)</f>
        <v/>
      </c>
      <c r="I410" s="138" t="str">
        <f>IF(OR(J410="",'Campanhas C&amp;S'!$BK$6="",'Campanhas C&amp;S'!$BK$6="(Preencha o nome da campanha)"),"",'Campanhas C&amp;S'!$BK$6)</f>
        <v/>
      </c>
      <c r="J410" s="138" t="str">
        <v/>
      </c>
      <c r="K410" s="138" t="str">
        <v/>
      </c>
      <c r="L410" s="138" t="str">
        <v/>
      </c>
      <c r="M410" s="138" t="str">
        <v/>
      </c>
      <c r="N410" s="138" t="str">
        <v/>
      </c>
      <c r="O410" s="138" t="str">
        <v/>
      </c>
      <c r="P410" s="138" t="str">
        <f>IF(J410="","","População abrangida")</f>
        <v/>
      </c>
      <c r="Q410" s="138" t="str">
        <f t="shared" si="12"/>
        <v/>
      </c>
      <c r="R410" s="138" t="str" cm="1">
        <f t="array" ref="R410">IF(ISBLANK(INDEX('Campanhas C&amp;S'!$BP$20:$BQ$48,INT((ROWS($A$1:A49)-1)/2)+1,MOD(ROWS($A$1:A49)-1,2)+1)),"",INDEX('Campanhas C&amp;S'!$BP$20:$BQ$48,INT((ROWS($A$1:A49)-1)/2)+1,MOD(ROWS($A$1:A49)-1,2)+1))</f>
        <v/>
      </c>
      <c r="S410" s="138" t="str">
        <f>IF(OR(J410="",'Campanhas C&amp;S'!$BK$15="",'Campanhas C&amp;S'!$BK$15="(máximo 300 carateres)"),"",'Campanhas C&amp;S'!$BK$15)</f>
        <v/>
      </c>
    </row>
    <row r="411" spans="1:19">
      <c r="A411" s="24" t="str">
        <f>IF(I411="","",IF(OR('Identificação da EG'!$B$7=0,'Identificação da EG'!$B$7=""),"",Capa!$C$10))</f>
        <v/>
      </c>
      <c r="B411" s="24" t="str">
        <f>IF(I411="","",IF(OR('Identificação da EG'!$B$7=0,'Identificação da EG'!$B$7=""),"",'Identificação da EG'!$B$7))</f>
        <v/>
      </c>
      <c r="C411" s="24" t="str">
        <f>IF(I411="","",IF(B411="","",VLOOKUP(B411,Auxiliar!$DK$23:$DL$45,2,0)))</f>
        <v/>
      </c>
      <c r="D411" s="24" t="str">
        <f>IF(I411="","",IF(OR('Identificação da EG'!$B$7=0,'Identificação da EG'!$B$7=""),"","Portugal"))</f>
        <v/>
      </c>
      <c r="E411" s="24" t="str">
        <f>IF(I411="","",'Identificação da EG'!$C$7)</f>
        <v/>
      </c>
      <c r="F411" s="24" t="str">
        <f>IF(I411="","",'Identificação da EG'!$E$7)</f>
        <v/>
      </c>
      <c r="G411" s="24" t="str">
        <f t="shared" si="13"/>
        <v/>
      </c>
      <c r="H411" s="24" t="str">
        <f>IF(I411="","",'Identificação da EG'!$D$7)</f>
        <v/>
      </c>
      <c r="I411" s="138" t="str">
        <f>IF(OR(J411="",'Campanhas C&amp;S'!$BK$6="",'Campanhas C&amp;S'!$BK$6="(Preencha o nome da campanha)"),"",'Campanhas C&amp;S'!$BK$6)</f>
        <v/>
      </c>
      <c r="J411" s="138" t="str">
        <v/>
      </c>
      <c r="K411" s="138" t="str">
        <v/>
      </c>
      <c r="L411" s="138" t="str">
        <v/>
      </c>
      <c r="M411" s="138" t="str">
        <v/>
      </c>
      <c r="N411" s="138" t="str">
        <v/>
      </c>
      <c r="O411" s="138" t="str">
        <v/>
      </c>
      <c r="P411" s="138" t="str">
        <f>IF(J411="","","Materiais distribuidos")</f>
        <v/>
      </c>
      <c r="Q411" s="138" t="str">
        <f t="shared" si="12"/>
        <v/>
      </c>
      <c r="R411" s="138" t="str" cm="1">
        <f t="array" ref="R411">IF(ISBLANK(INDEX('Campanhas C&amp;S'!$BP$20:$BQ$48,INT((ROWS($A$1:A50)-1)/2)+1,MOD(ROWS($A$1:A50)-1,2)+1)),"",INDEX('Campanhas C&amp;S'!$BP$20:$BQ$48,INT((ROWS($A$1:A50)-1)/2)+1,MOD(ROWS($A$1:A50)-1,2)+1))</f>
        <v/>
      </c>
      <c r="S411" s="138" t="str">
        <f>IF(OR(J411="",'Campanhas C&amp;S'!$BK$15="",'Campanhas C&amp;S'!$BK$15="(máximo 300 carateres)"),"",'Campanhas C&amp;S'!$BK$15)</f>
        <v/>
      </c>
    </row>
    <row r="412" spans="1:19">
      <c r="A412" s="24" t="str">
        <f>IF(I412="","",IF(OR('Identificação da EG'!$B$7=0,'Identificação da EG'!$B$7=""),"",Capa!$C$10))</f>
        <v/>
      </c>
      <c r="B412" s="24" t="str">
        <f>IF(I412="","",IF(OR('Identificação da EG'!$B$7=0,'Identificação da EG'!$B$7=""),"",'Identificação da EG'!$B$7))</f>
        <v/>
      </c>
      <c r="C412" s="24" t="str">
        <f>IF(I412="","",IF(B412="","",VLOOKUP(B412,Auxiliar!$DK$23:$DL$45,2,0)))</f>
        <v/>
      </c>
      <c r="D412" s="24" t="str">
        <f>IF(I412="","",IF(OR('Identificação da EG'!$B$7=0,'Identificação da EG'!$B$7=""),"","Portugal"))</f>
        <v/>
      </c>
      <c r="E412" s="24" t="str">
        <f>IF(I412="","",'Identificação da EG'!$C$7)</f>
        <v/>
      </c>
      <c r="F412" s="24" t="str">
        <f>IF(I412="","",'Identificação da EG'!$E$7)</f>
        <v/>
      </c>
      <c r="G412" s="24" t="str">
        <f t="shared" si="13"/>
        <v/>
      </c>
      <c r="H412" s="24" t="str">
        <f>IF(I412="","",'Identificação da EG'!$D$7)</f>
        <v/>
      </c>
      <c r="I412" s="138" t="str">
        <f>IF(OR(J412="",'Campanhas C&amp;S'!$BK$6="",'Campanhas C&amp;S'!$BK$6="(Preencha o nome da campanha)"),"",'Campanhas C&amp;S'!$BK$6)</f>
        <v/>
      </c>
      <c r="J412" s="138" t="str">
        <v/>
      </c>
      <c r="K412" s="138" t="str">
        <v/>
      </c>
      <c r="L412" s="138" t="str">
        <v/>
      </c>
      <c r="M412" s="138" t="str">
        <v/>
      </c>
      <c r="N412" s="138" t="str">
        <v/>
      </c>
      <c r="O412" s="138" t="str">
        <v/>
      </c>
      <c r="P412" s="138" t="str">
        <f>IF(J412="","","População abrangida")</f>
        <v/>
      </c>
      <c r="Q412" s="138" t="str">
        <f t="shared" si="12"/>
        <v/>
      </c>
      <c r="R412" s="138" t="str" cm="1">
        <f t="array" ref="R412">IF(ISBLANK(INDEX('Campanhas C&amp;S'!$BP$20:$BQ$48,INT((ROWS($A$1:A51)-1)/2)+1,MOD(ROWS($A$1:A51)-1,2)+1)),"",INDEX('Campanhas C&amp;S'!$BP$20:$BQ$48,INT((ROWS($A$1:A51)-1)/2)+1,MOD(ROWS($A$1:A51)-1,2)+1))</f>
        <v/>
      </c>
      <c r="S412" s="138" t="str">
        <f>IF(OR(J412="",'Campanhas C&amp;S'!$BK$15="",'Campanhas C&amp;S'!$BK$15="(máximo 300 carateres)"),"",'Campanhas C&amp;S'!$BK$15)</f>
        <v/>
      </c>
    </row>
    <row r="413" spans="1:19">
      <c r="A413" s="24" t="str">
        <f>IF(I413="","",IF(OR('Identificação da EG'!$B$7=0,'Identificação da EG'!$B$7=""),"",Capa!$C$10))</f>
        <v/>
      </c>
      <c r="B413" s="24" t="str">
        <f>IF(I413="","",IF(OR('Identificação da EG'!$B$7=0,'Identificação da EG'!$B$7=""),"",'Identificação da EG'!$B$7))</f>
        <v/>
      </c>
      <c r="C413" s="24" t="str">
        <f>IF(I413="","",IF(B413="","",VLOOKUP(B413,Auxiliar!$DK$23:$DL$45,2,0)))</f>
        <v/>
      </c>
      <c r="D413" s="24" t="str">
        <f>IF(I413="","",IF(OR('Identificação da EG'!$B$7=0,'Identificação da EG'!$B$7=""),"","Portugal"))</f>
        <v/>
      </c>
      <c r="E413" s="24" t="str">
        <f>IF(I413="","",'Identificação da EG'!$C$7)</f>
        <v/>
      </c>
      <c r="F413" s="24" t="str">
        <f>IF(I413="","",'Identificação da EG'!$E$7)</f>
        <v/>
      </c>
      <c r="G413" s="24" t="str">
        <f t="shared" si="13"/>
        <v/>
      </c>
      <c r="H413" s="24" t="str">
        <f>IF(I413="","",'Identificação da EG'!$D$7)</f>
        <v/>
      </c>
      <c r="I413" s="138" t="str">
        <f>IF(OR(J413="",'Campanhas C&amp;S'!$BK$6="",'Campanhas C&amp;S'!$BK$6="(Preencha o nome da campanha)"),"",'Campanhas C&amp;S'!$BK$6)</f>
        <v/>
      </c>
      <c r="J413" s="138" t="str">
        <v/>
      </c>
      <c r="K413" s="138" t="str">
        <v/>
      </c>
      <c r="L413" s="138" t="str">
        <v/>
      </c>
      <c r="M413" s="138" t="str">
        <v/>
      </c>
      <c r="N413" s="138" t="str">
        <v/>
      </c>
      <c r="O413" s="138" t="str">
        <v/>
      </c>
      <c r="P413" s="138" t="str">
        <f>IF(J413="","","Materiais distribuidos")</f>
        <v/>
      </c>
      <c r="Q413" s="138" t="str">
        <f t="shared" si="12"/>
        <v/>
      </c>
      <c r="R413" s="138" t="str" cm="1">
        <f t="array" ref="R413">IF(ISBLANK(INDEX('Campanhas C&amp;S'!$BP$20:$BQ$48,INT((ROWS($A$1:A52)-1)/2)+1,MOD(ROWS($A$1:A52)-1,2)+1)),"",INDEX('Campanhas C&amp;S'!$BP$20:$BQ$48,INT((ROWS($A$1:A52)-1)/2)+1,MOD(ROWS($A$1:A52)-1,2)+1))</f>
        <v/>
      </c>
      <c r="S413" s="138" t="str">
        <f>IF(OR(J413="",'Campanhas C&amp;S'!$BK$15="",'Campanhas C&amp;S'!$BK$15="(máximo 300 carateres)"),"",'Campanhas C&amp;S'!$BK$15)</f>
        <v/>
      </c>
    </row>
    <row r="414" spans="1:19">
      <c r="A414" s="24" t="str">
        <f>IF(I414="","",IF(OR('Identificação da EG'!$B$7=0,'Identificação da EG'!$B$7=""),"",Capa!$C$10))</f>
        <v/>
      </c>
      <c r="B414" s="24" t="str">
        <f>IF(I414="","",IF(OR('Identificação da EG'!$B$7=0,'Identificação da EG'!$B$7=""),"",'Identificação da EG'!$B$7))</f>
        <v/>
      </c>
      <c r="C414" s="24" t="str">
        <f>IF(I414="","",IF(B414="","",VLOOKUP(B414,Auxiliar!$DK$23:$DL$45,2,0)))</f>
        <v/>
      </c>
      <c r="D414" s="24" t="str">
        <f>IF(I414="","",IF(OR('Identificação da EG'!$B$7=0,'Identificação da EG'!$B$7=""),"","Portugal"))</f>
        <v/>
      </c>
      <c r="E414" s="24" t="str">
        <f>IF(I414="","",'Identificação da EG'!$C$7)</f>
        <v/>
      </c>
      <c r="F414" s="24" t="str">
        <f>IF(I414="","",'Identificação da EG'!$E$7)</f>
        <v/>
      </c>
      <c r="G414" s="24" t="str">
        <f t="shared" si="13"/>
        <v/>
      </c>
      <c r="H414" s="24" t="str">
        <f>IF(I414="","",'Identificação da EG'!$D$7)</f>
        <v/>
      </c>
      <c r="I414" s="138" t="str">
        <f>IF(OR(J414="",'Campanhas C&amp;S'!$BK$6="",'Campanhas C&amp;S'!$BK$6="(Preencha o nome da campanha)"),"",'Campanhas C&amp;S'!$BK$6)</f>
        <v/>
      </c>
      <c r="J414" s="138" t="str">
        <v/>
      </c>
      <c r="K414" s="138" t="str">
        <v/>
      </c>
      <c r="L414" s="138" t="str">
        <v/>
      </c>
      <c r="M414" s="138" t="str">
        <v/>
      </c>
      <c r="N414" s="138" t="str">
        <v/>
      </c>
      <c r="O414" s="138" t="str">
        <v/>
      </c>
      <c r="P414" s="138" t="str">
        <f>IF(J414="","","População abrangida")</f>
        <v/>
      </c>
      <c r="Q414" s="138" t="str">
        <f t="shared" si="12"/>
        <v/>
      </c>
      <c r="R414" s="138" t="str" cm="1">
        <f t="array" ref="R414">IF(ISBLANK(INDEX('Campanhas C&amp;S'!$BP$20:$BQ$48,INT((ROWS($A$1:A53)-1)/2)+1,MOD(ROWS($A$1:A53)-1,2)+1)),"",INDEX('Campanhas C&amp;S'!$BP$20:$BQ$48,INT((ROWS($A$1:A53)-1)/2)+1,MOD(ROWS($A$1:A53)-1,2)+1))</f>
        <v/>
      </c>
      <c r="S414" s="138" t="str">
        <f>IF(OR(J414="",'Campanhas C&amp;S'!$BK$15="",'Campanhas C&amp;S'!$BK$15="(máximo 300 carateres)"),"",'Campanhas C&amp;S'!$BK$15)</f>
        <v/>
      </c>
    </row>
    <row r="415" spans="1:19">
      <c r="A415" s="24" t="str">
        <f>IF(I415="","",IF(OR('Identificação da EG'!$B$7=0,'Identificação da EG'!$B$7=""),"",Capa!$C$10))</f>
        <v/>
      </c>
      <c r="B415" s="24" t="str">
        <f>IF(I415="","",IF(OR('Identificação da EG'!$B$7=0,'Identificação da EG'!$B$7=""),"",'Identificação da EG'!$B$7))</f>
        <v/>
      </c>
      <c r="C415" s="24" t="str">
        <f>IF(I415="","",IF(B415="","",VLOOKUP(B415,Auxiliar!$DK$23:$DL$45,2,0)))</f>
        <v/>
      </c>
      <c r="D415" s="24" t="str">
        <f>IF(I415="","",IF(OR('Identificação da EG'!$B$7=0,'Identificação da EG'!$B$7=""),"","Portugal"))</f>
        <v/>
      </c>
      <c r="E415" s="24" t="str">
        <f>IF(I415="","",'Identificação da EG'!$C$7)</f>
        <v/>
      </c>
      <c r="F415" s="24" t="str">
        <f>IF(I415="","",'Identificação da EG'!$E$7)</f>
        <v/>
      </c>
      <c r="G415" s="24" t="str">
        <f t="shared" si="13"/>
        <v/>
      </c>
      <c r="H415" s="24" t="str">
        <f>IF(I415="","",'Identificação da EG'!$D$7)</f>
        <v/>
      </c>
      <c r="I415" s="138" t="str">
        <f>IF(OR(J415="",'Campanhas C&amp;S'!$BK$6="",'Campanhas C&amp;S'!$BK$6="(Preencha o nome da campanha)"),"",'Campanhas C&amp;S'!$BK$6)</f>
        <v/>
      </c>
      <c r="J415" s="138" t="str">
        <v/>
      </c>
      <c r="K415" s="138" t="str">
        <v/>
      </c>
      <c r="L415" s="138" t="str">
        <v/>
      </c>
      <c r="M415" s="138" t="str">
        <v/>
      </c>
      <c r="N415" s="138" t="str">
        <v/>
      </c>
      <c r="O415" s="138" t="str">
        <v/>
      </c>
      <c r="P415" s="138" t="str">
        <f>IF(J415="","","Materiais distribuidos")</f>
        <v/>
      </c>
      <c r="Q415" s="138" t="str">
        <f t="shared" si="12"/>
        <v/>
      </c>
      <c r="R415" s="138" t="str" cm="1">
        <f t="array" ref="R415">IF(ISBLANK(INDEX('Campanhas C&amp;S'!$BP$20:$BQ$48,INT((ROWS($A$1:A54)-1)/2)+1,MOD(ROWS($A$1:A54)-1,2)+1)),"",INDEX('Campanhas C&amp;S'!$BP$20:$BQ$48,INT((ROWS($A$1:A54)-1)/2)+1,MOD(ROWS($A$1:A54)-1,2)+1))</f>
        <v/>
      </c>
      <c r="S415" s="138" t="str">
        <f>IF(OR(J415="",'Campanhas C&amp;S'!$BK$15="",'Campanhas C&amp;S'!$BK$15="(máximo 300 carateres)"),"",'Campanhas C&amp;S'!$BK$15)</f>
        <v/>
      </c>
    </row>
    <row r="416" spans="1:19">
      <c r="A416" s="24" t="str">
        <f>IF(I416="","",IF(OR('Identificação da EG'!$B$7=0,'Identificação da EG'!$B$7=""),"",Capa!$C$10))</f>
        <v/>
      </c>
      <c r="B416" s="24" t="str">
        <f>IF(I416="","",IF(OR('Identificação da EG'!$B$7=0,'Identificação da EG'!$B$7=""),"",'Identificação da EG'!$B$7))</f>
        <v/>
      </c>
      <c r="C416" s="24" t="str">
        <f>IF(I416="","",IF(B416="","",VLOOKUP(B416,Auxiliar!$DK$23:$DL$45,2,0)))</f>
        <v/>
      </c>
      <c r="D416" s="24" t="str">
        <f>IF(I416="","",IF(OR('Identificação da EG'!$B$7=0,'Identificação da EG'!$B$7=""),"","Portugal"))</f>
        <v/>
      </c>
      <c r="E416" s="24" t="str">
        <f>IF(I416="","",'Identificação da EG'!$C$7)</f>
        <v/>
      </c>
      <c r="F416" s="24" t="str">
        <f>IF(I416="","",'Identificação da EG'!$E$7)</f>
        <v/>
      </c>
      <c r="G416" s="24" t="str">
        <f t="shared" si="13"/>
        <v/>
      </c>
      <c r="H416" s="24" t="str">
        <f>IF(I416="","",'Identificação da EG'!$D$7)</f>
        <v/>
      </c>
      <c r="I416" s="138" t="str">
        <f>IF(OR(J416="",'Campanhas C&amp;S'!$BK$6="",'Campanhas C&amp;S'!$BK$6="(Preencha o nome da campanha)"),"",'Campanhas C&amp;S'!$BK$6)</f>
        <v/>
      </c>
      <c r="J416" s="138" t="str">
        <v/>
      </c>
      <c r="K416" s="138" t="str">
        <v/>
      </c>
      <c r="L416" s="138" t="str">
        <v/>
      </c>
      <c r="M416" s="138" t="str">
        <v/>
      </c>
      <c r="N416" s="138" t="str">
        <v/>
      </c>
      <c r="O416" s="138" t="str">
        <v/>
      </c>
      <c r="P416" s="138" t="str">
        <f>IF(J416="","","População abrangida")</f>
        <v/>
      </c>
      <c r="Q416" s="138" t="str">
        <f t="shared" si="12"/>
        <v/>
      </c>
      <c r="R416" s="138" t="str" cm="1">
        <f t="array" ref="R416">IF(ISBLANK(INDEX('Campanhas C&amp;S'!$BP$20:$BQ$48,INT((ROWS($A$1:A55)-1)/2)+1,MOD(ROWS($A$1:A55)-1,2)+1)),"",INDEX('Campanhas C&amp;S'!$BP$20:$BQ$48,INT((ROWS($A$1:A55)-1)/2)+1,MOD(ROWS($A$1:A55)-1,2)+1))</f>
        <v/>
      </c>
      <c r="S416" s="138" t="str">
        <f>IF(OR(J416="",'Campanhas C&amp;S'!$BK$15="",'Campanhas C&amp;S'!$BK$15="(máximo 300 carateres)"),"",'Campanhas C&amp;S'!$BK$15)</f>
        <v/>
      </c>
    </row>
    <row r="417" spans="1:19">
      <c r="A417" s="24" t="str">
        <f>IF(I417="","",IF(OR('Identificação da EG'!$B$7=0,'Identificação da EG'!$B$7=""),"",Capa!$C$10))</f>
        <v/>
      </c>
      <c r="B417" s="24" t="str">
        <f>IF(I417="","",IF(OR('Identificação da EG'!$B$7=0,'Identificação da EG'!$B$7=""),"",'Identificação da EG'!$B$7))</f>
        <v/>
      </c>
      <c r="C417" s="24" t="str">
        <f>IF(I417="","",IF(B417="","",VLOOKUP(B417,Auxiliar!$DK$23:$DL$45,2,0)))</f>
        <v/>
      </c>
      <c r="D417" s="24" t="str">
        <f>IF(I417="","",IF(OR('Identificação da EG'!$B$7=0,'Identificação da EG'!$B$7=""),"","Portugal"))</f>
        <v/>
      </c>
      <c r="E417" s="24" t="str">
        <f>IF(I417="","",'Identificação da EG'!$C$7)</f>
        <v/>
      </c>
      <c r="F417" s="24" t="str">
        <f>IF(I417="","",'Identificação da EG'!$E$7)</f>
        <v/>
      </c>
      <c r="G417" s="24" t="str">
        <f t="shared" si="13"/>
        <v/>
      </c>
      <c r="H417" s="24" t="str">
        <f>IF(I417="","",'Identificação da EG'!$D$7)</f>
        <v/>
      </c>
      <c r="I417" s="138" t="str">
        <f>IF(OR(J417="",'Campanhas C&amp;S'!$BK$6="",'Campanhas C&amp;S'!$BK$6="(Preencha o nome da campanha)"),"",'Campanhas C&amp;S'!$BK$6)</f>
        <v/>
      </c>
      <c r="J417" s="138" t="str">
        <v/>
      </c>
      <c r="K417" s="138" t="str">
        <v/>
      </c>
      <c r="L417" s="138" t="str">
        <v/>
      </c>
      <c r="M417" s="138" t="str">
        <v/>
      </c>
      <c r="N417" s="138" t="str">
        <v/>
      </c>
      <c r="O417" s="138" t="str">
        <v/>
      </c>
      <c r="P417" s="138" t="str">
        <f>IF(J417="","","Materiais distribuidos")</f>
        <v/>
      </c>
      <c r="Q417" s="138" t="str">
        <f t="shared" si="12"/>
        <v/>
      </c>
      <c r="R417" s="138" t="str" cm="1">
        <f t="array" ref="R417">IF(ISBLANK(INDEX('Campanhas C&amp;S'!$BP$20:$BQ$48,INT((ROWS($A$1:A56)-1)/2)+1,MOD(ROWS($A$1:A56)-1,2)+1)),"",INDEX('Campanhas C&amp;S'!$BP$20:$BQ$48,INT((ROWS($A$1:A56)-1)/2)+1,MOD(ROWS($A$1:A56)-1,2)+1))</f>
        <v/>
      </c>
      <c r="S417" s="138" t="str">
        <f>IF(OR(J417="",'Campanhas C&amp;S'!$BK$15="",'Campanhas C&amp;S'!$BK$15="(máximo 300 carateres)"),"",'Campanhas C&amp;S'!$BK$15)</f>
        <v/>
      </c>
    </row>
    <row r="418" spans="1:19">
      <c r="A418" s="24" t="str">
        <f>IF(I418="","",IF(OR('Identificação da EG'!$B$7=0,'Identificação da EG'!$B$7=""),"",Capa!$C$10))</f>
        <v/>
      </c>
      <c r="B418" s="24" t="str">
        <f>IF(I418="","",IF(OR('Identificação da EG'!$B$7=0,'Identificação da EG'!$B$7=""),"",'Identificação da EG'!$B$7))</f>
        <v/>
      </c>
      <c r="C418" s="24" t="str">
        <f>IF(I418="","",IF(B418="","",VLOOKUP(B418,Auxiliar!$DK$23:$DL$45,2,0)))</f>
        <v/>
      </c>
      <c r="D418" s="24" t="str">
        <f>IF(I418="","",IF(OR('Identificação da EG'!$B$7=0,'Identificação da EG'!$B$7=""),"","Portugal"))</f>
        <v/>
      </c>
      <c r="E418" s="24" t="str">
        <f>IF(I418="","",'Identificação da EG'!$C$7)</f>
        <v/>
      </c>
      <c r="F418" s="24" t="str">
        <f>IF(I418="","",'Identificação da EG'!$E$7)</f>
        <v/>
      </c>
      <c r="G418" s="24" t="str">
        <f t="shared" si="13"/>
        <v/>
      </c>
      <c r="H418" s="24" t="str">
        <f>IF(I418="","",'Identificação da EG'!$D$7)</f>
        <v/>
      </c>
      <c r="I418" s="138" t="str">
        <f>IF(OR(J418="",'Campanhas C&amp;S'!$BK$6="",'Campanhas C&amp;S'!$BK$6="(Preencha o nome da campanha)"),"",'Campanhas C&amp;S'!$BK$6)</f>
        <v/>
      </c>
      <c r="J418" s="138" t="str">
        <v/>
      </c>
      <c r="K418" s="138" t="str">
        <v/>
      </c>
      <c r="L418" s="138" t="str">
        <v/>
      </c>
      <c r="M418" s="138" t="str">
        <v/>
      </c>
      <c r="N418" s="138" t="str">
        <v/>
      </c>
      <c r="O418" s="138" t="str">
        <v/>
      </c>
      <c r="P418" s="138" t="str">
        <f>IF(J418="","","População abrangida")</f>
        <v/>
      </c>
      <c r="Q418" s="138" t="str">
        <f t="shared" si="12"/>
        <v/>
      </c>
      <c r="R418" s="138" t="str" cm="1">
        <f t="array" ref="R418">IF(ISBLANK(INDEX('Campanhas C&amp;S'!$BP$20:$BQ$48,INT((ROWS($A$1:A57)-1)/2)+1,MOD(ROWS($A$1:A57)-1,2)+1)),"",INDEX('Campanhas C&amp;S'!$BP$20:$BQ$48,INT((ROWS($A$1:A57)-1)/2)+1,MOD(ROWS($A$1:A57)-1,2)+1))</f>
        <v/>
      </c>
      <c r="S418" s="138" t="str">
        <f>IF(OR(J418="",'Campanhas C&amp;S'!$BK$15="",'Campanhas C&amp;S'!$BK$15="(máximo 300 carateres)"),"",'Campanhas C&amp;S'!$BK$15)</f>
        <v/>
      </c>
    </row>
    <row r="419" spans="1:19">
      <c r="A419" s="24" t="str">
        <f>IF(I419="","",IF(OR('Identificação da EG'!$B$7=0,'Identificação da EG'!$B$7=""),"",Capa!$C$10))</f>
        <v/>
      </c>
      <c r="B419" s="24" t="str">
        <f>IF(I419="","",IF(OR('Identificação da EG'!$B$7=0,'Identificação da EG'!$B$7=""),"",'Identificação da EG'!$B$7))</f>
        <v/>
      </c>
      <c r="C419" s="24" t="str">
        <f>IF(I419="","",IF(B419="","",VLOOKUP(B419,Auxiliar!$DK$23:$DL$45,2,0)))</f>
        <v/>
      </c>
      <c r="D419" s="24" t="str">
        <f>IF(I419="","",IF(OR('Identificação da EG'!$B$7=0,'Identificação da EG'!$B$7=""),"","Portugal"))</f>
        <v/>
      </c>
      <c r="E419" s="24" t="str">
        <f>IF(I419="","",'Identificação da EG'!$C$7)</f>
        <v/>
      </c>
      <c r="F419" s="24" t="str">
        <f>IF(I419="","",'Identificação da EG'!$E$7)</f>
        <v/>
      </c>
      <c r="G419" s="24" t="str">
        <f t="shared" si="13"/>
        <v/>
      </c>
      <c r="H419" s="24" t="str">
        <f>IF(I419="","",'Identificação da EG'!$D$7)</f>
        <v/>
      </c>
      <c r="I419" s="138" t="str">
        <f>IF(OR(J419="",'Campanhas C&amp;S'!$BK$6="",'Campanhas C&amp;S'!$BK$6="(Preencha o nome da campanha)"),"",'Campanhas C&amp;S'!$BK$6)</f>
        <v/>
      </c>
      <c r="J419" s="138" t="str">
        <v/>
      </c>
      <c r="K419" s="138" t="str">
        <v/>
      </c>
      <c r="L419" s="138" t="str">
        <v/>
      </c>
      <c r="M419" s="138" t="str">
        <v/>
      </c>
      <c r="N419" s="138" t="str">
        <v/>
      </c>
      <c r="O419" s="138" t="str">
        <v/>
      </c>
      <c r="P419" s="138" t="str">
        <f>IF(J419="","","Materiais distribuidos")</f>
        <v/>
      </c>
      <c r="Q419" s="138" t="str">
        <f t="shared" si="12"/>
        <v/>
      </c>
      <c r="R419" s="138" t="str" cm="1">
        <f t="array" ref="R419">IF(ISBLANK(INDEX('Campanhas C&amp;S'!$BP$20:$BQ$48,INT((ROWS($A$1:A58)-1)/2)+1,MOD(ROWS($A$1:A58)-1,2)+1)),"",INDEX('Campanhas C&amp;S'!$BP$20:$BQ$48,INT((ROWS($A$1:A58)-1)/2)+1,MOD(ROWS($A$1:A58)-1,2)+1))</f>
        <v/>
      </c>
      <c r="S419" s="138" t="str">
        <f>IF(OR(J419="",'Campanhas C&amp;S'!$BK$15="",'Campanhas C&amp;S'!$BK$15="(máximo 300 carateres)"),"",'Campanhas C&amp;S'!$BK$15)</f>
        <v/>
      </c>
    </row>
    <row r="420" spans="1:19">
      <c r="A420" s="24" t="str">
        <f>IF(I420="","",IF(OR('Identificação da EG'!$B$7=0,'Identificação da EG'!$B$7=""),"",Capa!$C$10))</f>
        <v/>
      </c>
      <c r="B420" s="24" t="str">
        <f>IF(I420="","",IF(OR('Identificação da EG'!$B$7=0,'Identificação da EG'!$B$7=""),"",'Identificação da EG'!$B$7))</f>
        <v/>
      </c>
      <c r="C420" s="24" t="str">
        <f>IF(I420="","",IF(B420="","",VLOOKUP(B420,Auxiliar!$DK$23:$DL$45,2,0)))</f>
        <v/>
      </c>
      <c r="D420" s="24" t="str">
        <f>IF(I420="","",IF(OR('Identificação da EG'!$B$7=0,'Identificação da EG'!$B$7=""),"","Portugal"))</f>
        <v/>
      </c>
      <c r="E420" s="24" t="str">
        <f>IF(I420="","",'Identificação da EG'!$C$7)</f>
        <v/>
      </c>
      <c r="F420" s="24" t="str">
        <f>IF(I420="","",'Identificação da EG'!$E$7)</f>
        <v/>
      </c>
      <c r="G420" s="24" t="str">
        <f t="shared" si="13"/>
        <v/>
      </c>
      <c r="H420" s="24" t="str">
        <f>IF(I420="","",'Identificação da EG'!$D$7)</f>
        <v/>
      </c>
      <c r="I420" s="138" t="str">
        <f>IF(OR(J362="",'Campanhas C&amp;S'!$BK$6="",'Campanhas C&amp;S'!$BK$6="(Preencha o nome da campanha)"),"",'Campanhas C&amp;S'!$BK$6)</f>
        <v/>
      </c>
      <c r="J420" s="138"/>
      <c r="K420" s="138"/>
      <c r="L420" s="138"/>
      <c r="M420" s="138"/>
      <c r="N420" s="138"/>
      <c r="O420" s="138"/>
      <c r="P420" s="138" t="str">
        <f>IF(R420="","","População total abrangida")</f>
        <v/>
      </c>
      <c r="Q420" s="138" t="str">
        <f>IF(R420="","","nº")</f>
        <v/>
      </c>
      <c r="R420" s="138" t="str">
        <f>IF('Campanhas C&amp;S'!$BK$9="","",'Campanhas C&amp;S'!$BK$9)</f>
        <v/>
      </c>
      <c r="S420" s="138" t="str">
        <f>IF(OR(R420="",'Campanhas C&amp;S'!$BK$15="",'Campanhas C&amp;S'!$BK$15="(máximo 300 carateres)"),"",'Campanhas C&amp;S'!$BK$15)</f>
        <v/>
      </c>
    </row>
    <row r="421" spans="1:19">
      <c r="A421" s="24" t="str">
        <f>IF(I421="","",IF(OR('Identificação da EG'!$B$7=0,'Identificação da EG'!$B$7=""),"",Capa!$C$10))</f>
        <v/>
      </c>
      <c r="B421" s="24" t="str">
        <f>IF(I421="","",IF(OR('Identificação da EG'!$B$7=0,'Identificação da EG'!$B$7=""),"",'Identificação da EG'!$B$7))</f>
        <v/>
      </c>
      <c r="C421" s="24" t="str">
        <f>IF(I421="","",IF(B421="","",VLOOKUP(B421,Auxiliar!$DK$23:$DL$45,2,0)))</f>
        <v/>
      </c>
      <c r="D421" s="24" t="str">
        <f>IF(I421="","",IF(OR('Identificação da EG'!$B$7=0,'Identificação da EG'!$B$7=""),"","Portugal"))</f>
        <v/>
      </c>
      <c r="E421" s="24" t="str">
        <f>IF(I421="","",'Identificação da EG'!$C$7)</f>
        <v/>
      </c>
      <c r="F421" s="24" t="str">
        <f>IF(I421="","",'Identificação da EG'!$E$7)</f>
        <v/>
      </c>
      <c r="G421" s="24" t="str">
        <f t="shared" si="13"/>
        <v/>
      </c>
      <c r="H421" s="24" t="str">
        <f>IF(I421="","",'Identificação da EG'!$D$7)</f>
        <v/>
      </c>
      <c r="I421" s="138" t="str">
        <f>IF(OR(J363="",'Campanhas C&amp;S'!$BK$6="",'Campanhas C&amp;S'!$BK$6="(Preencha o nome da campanha)"),"",'Campanhas C&amp;S'!$BK$6)</f>
        <v/>
      </c>
      <c r="J421" s="138"/>
      <c r="K421" s="138"/>
      <c r="L421" s="138"/>
      <c r="M421" s="138"/>
      <c r="N421" s="138"/>
      <c r="O421" s="138"/>
      <c r="P421" s="138" t="str">
        <f>IF(R421="","","Duração da campanha")</f>
        <v/>
      </c>
      <c r="Q421" s="138" t="str">
        <f>IF(R421="","","dias")</f>
        <v/>
      </c>
      <c r="R421" s="138" t="str">
        <f>IF('Campanhas C&amp;S'!$BK$12="","",'Campanhas C&amp;S'!$BK$12)</f>
        <v/>
      </c>
      <c r="S421" s="138" t="str">
        <f>IF(OR(R421="",'Campanhas C&amp;S'!$BK$15="",'Campanhas C&amp;S'!$BK$15="(máximo 300 carateres)"),"",'Campanhas C&amp;S'!$BK$15)</f>
        <v/>
      </c>
    </row>
    <row r="422" spans="1:19">
      <c r="A422" s="24" t="str">
        <f>IF(I422="","",IF(OR('Identificação da EG'!$B$7=0,'Identificação da EG'!$B$7=""),"",Capa!$C$10))</f>
        <v/>
      </c>
      <c r="B422" s="24" t="str">
        <f>IF(I422="","",IF(OR('Identificação da EG'!$B$7=0,'Identificação da EG'!$B$7=""),"",'Identificação da EG'!$B$7))</f>
        <v/>
      </c>
      <c r="C422" s="24" t="str">
        <f>IF(I422="","",IF(B422="","",VLOOKUP(B422,Auxiliar!$DK$23:$DL$45,2,0)))</f>
        <v/>
      </c>
      <c r="D422" s="24" t="str">
        <f>IF(I422="","",IF(OR('Identificação da EG'!$B$7=0,'Identificação da EG'!$B$7=""),"","Portugal"))</f>
        <v/>
      </c>
      <c r="E422" s="24" t="str">
        <f>IF(I422="","",'Identificação da EG'!$C$7)</f>
        <v/>
      </c>
      <c r="F422" s="24" t="str">
        <f>IF(I422="","",'Identificação da EG'!$E$7)</f>
        <v/>
      </c>
      <c r="G422" s="24" t="str">
        <f t="shared" si="13"/>
        <v/>
      </c>
      <c r="H422" s="24" t="str">
        <f>IF(I422="","",'Identificação da EG'!$D$7)</f>
        <v/>
      </c>
      <c r="I422" s="138" t="str">
        <f>IF(OR(J422="",'Campanhas C&amp;S'!$BU$6="",'Campanhas C&amp;S'!$BU$6="(Preencha o nome da campanha)"),"",'Campanhas C&amp;S'!$BU$6)</f>
        <v/>
      </c>
      <c r="J422" s="138" t="str" cm="1">
        <f t="array" ref="J422:J479">IF(INDEX('Campanhas C&amp;S'!BT20:BT48,INT((_xlfn.SEQUENCE(ROWS('Campanhas C&amp;S'!BT20:BT48)*2,1,1,1)-1)/2)+1)=0,"",INDEX('Campanhas C&amp;S'!BT20:BT48,INT((_xlfn.SEQUENCE(ROWS('Campanhas C&amp;S'!BT20:BT48)*2,1,1,1)-1)/2)+1))</f>
        <v/>
      </c>
      <c r="K422" s="138" t="str" cm="1">
        <f t="array" ref="K422:K479">IF(INDEX('Campanhas C&amp;S'!BU20:BU48,INT((_xlfn.SEQUENCE(ROWS('Campanhas C&amp;S'!BU20:BU48)*2,1,1,1)-1)/2)+1)=0,"",INDEX('Campanhas C&amp;S'!BU20:BU48,INT((_xlfn.SEQUENCE(ROWS('Campanhas C&amp;S'!BU20:BU48)*2,1,1,1)-1)/2)+1))</f>
        <v/>
      </c>
      <c r="L422" s="138" t="str" cm="1">
        <f t="array" ref="L422:L479">IF(INDEX('Campanhas C&amp;S'!BV20:BV48,INT((_xlfn.SEQUENCE(ROWS('Campanhas C&amp;S'!BV20:BV48)*2,1,1,1)-1)/2)+1)=0,"",INDEX('Campanhas C&amp;S'!BV20:BV48,INT((_xlfn.SEQUENCE(ROWS('Campanhas C&amp;S'!BV20:BV48)*2,1,1,1)-1)/2)+1))</f>
        <v/>
      </c>
      <c r="M422" s="138" t="str" cm="1">
        <f t="array" ref="M422:M479">IF(INDEX('Campanhas C&amp;S'!BW20:BW48,INT((_xlfn.SEQUENCE(ROWS('Campanhas C&amp;S'!BW20:BW48)*2,1,1,1)-1)/2)+1)=0,"",INDEX('Campanhas C&amp;S'!BW20:BW48,INT((_xlfn.SEQUENCE(ROWS('Campanhas C&amp;S'!BW20:BW48)*2,1,1,1)-1)/2)+1))</f>
        <v/>
      </c>
      <c r="N422" s="138" t="str" cm="1">
        <f t="array" ref="N422:N479">IF(INDEX('Campanhas C&amp;S'!BX20:BX48,INT((_xlfn.SEQUENCE(ROWS('Campanhas C&amp;S'!BX20:BX48)*2,1,1,1)-1)/2)+1)=0,"",INDEX('Campanhas C&amp;S'!BX20:BX48,INT((_xlfn.SEQUENCE(ROWS('Campanhas C&amp;S'!BX20:BX48)*2,1,1,1)-1)/2)+1))</f>
        <v/>
      </c>
      <c r="O422" s="138" t="str" cm="1">
        <f t="array" ref="O422:O479">IF(INDEX('Campanhas C&amp;S'!BY20:BY48,INT((_xlfn.SEQUENCE(ROWS('Campanhas C&amp;S'!BY20:BY48)*2,1,1,1)-1)/2)+1)=0,"",INDEX('Campanhas C&amp;S'!BY20:BY48,INT((_xlfn.SEQUENCE(ROWS('Campanhas C&amp;S'!BY20:BY48)*2,1,1,1)-1)/2)+1))</f>
        <v/>
      </c>
      <c r="P422" s="138" t="str">
        <f>IF(J422="","","População abrangida")</f>
        <v/>
      </c>
      <c r="Q422" s="138" t="str">
        <f>IF(J422="","","nº")</f>
        <v/>
      </c>
      <c r="R422" s="138" t="str" cm="1">
        <f t="array" ref="R422">IF(ISBLANK(INDEX('Campanhas C&amp;S'!$BZ$20:$CA$48,INT((ROWS($A$1:A1)-1)/2)+1,MOD(ROWS($A$1:A1)-1,2)+1)),"",INDEX('Campanhas C&amp;S'!$BZ$20:$CA$48,INT((ROWS($A$1:A1)-1)/2)+1,MOD(ROWS($A$1:A1)-1,2)+1))</f>
        <v/>
      </c>
      <c r="S422" s="138" t="str">
        <f>IF(OR(J422="",'Campanhas C&amp;S'!$BU$15="",'Campanhas C&amp;S'!$BU$15="(máximo 300 carateres)"),"",'Campanhas C&amp;S'!$BU$15)</f>
        <v/>
      </c>
    </row>
    <row r="423" spans="1:19">
      <c r="A423" s="24" t="str">
        <f>IF(I423="","",IF(OR('Identificação da EG'!$B$7=0,'Identificação da EG'!$B$7=""),"",Capa!$C$10))</f>
        <v/>
      </c>
      <c r="B423" s="24" t="str">
        <f>IF(I423="","",IF(OR('Identificação da EG'!$B$7=0,'Identificação da EG'!$B$7=""),"",'Identificação da EG'!$B$7))</f>
        <v/>
      </c>
      <c r="C423" s="24" t="str">
        <f>IF(I423="","",IF(B423="","",VLOOKUP(B423,Auxiliar!$DK$23:$DL$45,2,0)))</f>
        <v/>
      </c>
      <c r="D423" s="24" t="str">
        <f>IF(I423="","",IF(OR('Identificação da EG'!$B$7=0,'Identificação da EG'!$B$7=""),"","Portugal"))</f>
        <v/>
      </c>
      <c r="E423" s="24" t="str">
        <f>IF(I423="","",'Identificação da EG'!$C$7)</f>
        <v/>
      </c>
      <c r="F423" s="24" t="str">
        <f>IF(I423="","",'Identificação da EG'!$E$7)</f>
        <v/>
      </c>
      <c r="G423" s="24" t="str">
        <f t="shared" si="13"/>
        <v/>
      </c>
      <c r="H423" s="24" t="str">
        <f>IF(I423="","",'Identificação da EG'!$D$7)</f>
        <v/>
      </c>
      <c r="I423" s="138" t="str">
        <f>IF(OR(J423="",'Campanhas C&amp;S'!$BU$6="",'Campanhas C&amp;S'!$BU$6="(Preencha o nome da campanha)"),"",'Campanhas C&amp;S'!$BU$6)</f>
        <v/>
      </c>
      <c r="J423" s="138" t="str">
        <v/>
      </c>
      <c r="K423" s="138" t="str">
        <v/>
      </c>
      <c r="L423" s="138" t="str">
        <v/>
      </c>
      <c r="M423" s="138" t="str">
        <v/>
      </c>
      <c r="N423" s="138" t="str">
        <v/>
      </c>
      <c r="O423" s="138" t="str">
        <v/>
      </c>
      <c r="P423" s="138" t="str">
        <f>IF(J423="","","Materiais distribuidos")</f>
        <v/>
      </c>
      <c r="Q423" s="138" t="str">
        <f t="shared" ref="Q423:Q479" si="14">IF(J423="","","nº")</f>
        <v/>
      </c>
      <c r="R423" s="138" t="str" cm="1">
        <f t="array" ref="R423">IF(ISBLANK(INDEX('Campanhas C&amp;S'!$BZ$20:$CA$48,INT((ROWS($A$1:A2)-1)/2)+1,MOD(ROWS($A$1:A2)-1,2)+1)),"",INDEX('Campanhas C&amp;S'!$BZ$20:$CA$48,INT((ROWS($A$1:A2)-1)/2)+1,MOD(ROWS($A$1:A2)-1,2)+1))</f>
        <v/>
      </c>
      <c r="S423" s="138" t="str">
        <f>IF(OR(J423="",'Campanhas C&amp;S'!$BU$15="",'Campanhas C&amp;S'!$BU$15="(máximo 300 carateres)"),"",'Campanhas C&amp;S'!$BU$15)</f>
        <v/>
      </c>
    </row>
    <row r="424" spans="1:19">
      <c r="A424" s="24" t="str">
        <f>IF(I424="","",IF(OR('Identificação da EG'!$B$7=0,'Identificação da EG'!$B$7=""),"",Capa!$C$10))</f>
        <v/>
      </c>
      <c r="B424" s="24" t="str">
        <f>IF(I424="","",IF(OR('Identificação da EG'!$B$7=0,'Identificação da EG'!$B$7=""),"",'Identificação da EG'!$B$7))</f>
        <v/>
      </c>
      <c r="C424" s="24" t="str">
        <f>IF(I424="","",IF(B424="","",VLOOKUP(B424,Auxiliar!$DK$23:$DL$45,2,0)))</f>
        <v/>
      </c>
      <c r="D424" s="24" t="str">
        <f>IF(I424="","",IF(OR('Identificação da EG'!$B$7=0,'Identificação da EG'!$B$7=""),"","Portugal"))</f>
        <v/>
      </c>
      <c r="E424" s="24" t="str">
        <f>IF(I424="","",'Identificação da EG'!$C$7)</f>
        <v/>
      </c>
      <c r="F424" s="24" t="str">
        <f>IF(I424="","",'Identificação da EG'!$E$7)</f>
        <v/>
      </c>
      <c r="G424" s="24" t="str">
        <f t="shared" si="13"/>
        <v/>
      </c>
      <c r="H424" s="24" t="str">
        <f>IF(I424="","",'Identificação da EG'!$D$7)</f>
        <v/>
      </c>
      <c r="I424" s="138" t="str">
        <f>IF(OR(J424="",'Campanhas C&amp;S'!$BU$6="",'Campanhas C&amp;S'!$BU$6="(Preencha o nome da campanha)"),"",'Campanhas C&amp;S'!$BU$6)</f>
        <v/>
      </c>
      <c r="J424" s="138" t="str">
        <v/>
      </c>
      <c r="K424" s="138" t="str">
        <v/>
      </c>
      <c r="L424" s="138" t="str">
        <v/>
      </c>
      <c r="M424" s="138" t="str">
        <v/>
      </c>
      <c r="N424" s="138" t="str">
        <v/>
      </c>
      <c r="O424" s="138" t="str">
        <v/>
      </c>
      <c r="P424" s="138" t="str">
        <f>IF(J424="","","População abrangida")</f>
        <v/>
      </c>
      <c r="Q424" s="138" t="str">
        <f t="shared" si="14"/>
        <v/>
      </c>
      <c r="R424" s="138" t="str" cm="1">
        <f t="array" ref="R424">IF(ISBLANK(INDEX('Campanhas C&amp;S'!$BZ$20:$CA$48,INT((ROWS($A$1:A3)-1)/2)+1,MOD(ROWS($A$1:A3)-1,2)+1)),"",INDEX('Campanhas C&amp;S'!$BZ$20:$CA$48,INT((ROWS($A$1:A3)-1)/2)+1,MOD(ROWS($A$1:A3)-1,2)+1))</f>
        <v/>
      </c>
      <c r="S424" s="138" t="str">
        <f>IF(OR(J424="",'Campanhas C&amp;S'!$BU$15="",'Campanhas C&amp;S'!$BU$15="(máximo 300 carateres)"),"",'Campanhas C&amp;S'!$BU$15)</f>
        <v/>
      </c>
    </row>
    <row r="425" spans="1:19">
      <c r="A425" s="24" t="str">
        <f>IF(I425="","",IF(OR('Identificação da EG'!$B$7=0,'Identificação da EG'!$B$7=""),"",Capa!$C$10))</f>
        <v/>
      </c>
      <c r="B425" s="24" t="str">
        <f>IF(I425="","",IF(OR('Identificação da EG'!$B$7=0,'Identificação da EG'!$B$7=""),"",'Identificação da EG'!$B$7))</f>
        <v/>
      </c>
      <c r="C425" s="24" t="str">
        <f>IF(I425="","",IF(B425="","",VLOOKUP(B425,Auxiliar!$DK$23:$DL$45,2,0)))</f>
        <v/>
      </c>
      <c r="D425" s="24" t="str">
        <f>IF(I425="","",IF(OR('Identificação da EG'!$B$7=0,'Identificação da EG'!$B$7=""),"","Portugal"))</f>
        <v/>
      </c>
      <c r="E425" s="24" t="str">
        <f>IF(I425="","",'Identificação da EG'!$C$7)</f>
        <v/>
      </c>
      <c r="F425" s="24" t="str">
        <f>IF(I425="","",'Identificação da EG'!$E$7)</f>
        <v/>
      </c>
      <c r="G425" s="24" t="str">
        <f t="shared" si="13"/>
        <v/>
      </c>
      <c r="H425" s="24" t="str">
        <f>IF(I425="","",'Identificação da EG'!$D$7)</f>
        <v/>
      </c>
      <c r="I425" s="138" t="str">
        <f>IF(OR(J425="",'Campanhas C&amp;S'!$BU$6="",'Campanhas C&amp;S'!$BU$6="(Preencha o nome da campanha)"),"",'Campanhas C&amp;S'!$BU$6)</f>
        <v/>
      </c>
      <c r="J425" s="138" t="str">
        <v/>
      </c>
      <c r="K425" s="138" t="str">
        <v/>
      </c>
      <c r="L425" s="138" t="str">
        <v/>
      </c>
      <c r="M425" s="138" t="str">
        <v/>
      </c>
      <c r="N425" s="138" t="str">
        <v/>
      </c>
      <c r="O425" s="138" t="str">
        <v/>
      </c>
      <c r="P425" s="138" t="str">
        <f>IF(J425="","","Materiais distribuidos")</f>
        <v/>
      </c>
      <c r="Q425" s="138" t="str">
        <f t="shared" si="14"/>
        <v/>
      </c>
      <c r="R425" s="138" t="str" cm="1">
        <f t="array" ref="R425">IF(ISBLANK(INDEX('Campanhas C&amp;S'!$BZ$20:$CA$48,INT((ROWS($A$1:A4)-1)/2)+1,MOD(ROWS($A$1:A4)-1,2)+1)),"",INDEX('Campanhas C&amp;S'!$BZ$20:$CA$48,INT((ROWS($A$1:A4)-1)/2)+1,MOD(ROWS($A$1:A4)-1,2)+1))</f>
        <v/>
      </c>
      <c r="S425" s="138" t="str">
        <f>IF(OR(J425="",'Campanhas C&amp;S'!$BU$15="",'Campanhas C&amp;S'!$BU$15="(máximo 300 carateres)"),"",'Campanhas C&amp;S'!$BU$15)</f>
        <v/>
      </c>
    </row>
    <row r="426" spans="1:19">
      <c r="A426" s="24" t="str">
        <f>IF(I426="","",IF(OR('Identificação da EG'!$B$7=0,'Identificação da EG'!$B$7=""),"",Capa!$C$10))</f>
        <v/>
      </c>
      <c r="B426" s="24" t="str">
        <f>IF(I426="","",IF(OR('Identificação da EG'!$B$7=0,'Identificação da EG'!$B$7=""),"",'Identificação da EG'!$B$7))</f>
        <v/>
      </c>
      <c r="C426" s="24" t="str">
        <f>IF(I426="","",IF(B426="","",VLOOKUP(B426,Auxiliar!$DK$23:$DL$45,2,0)))</f>
        <v/>
      </c>
      <c r="D426" s="24" t="str">
        <f>IF(I426="","",IF(OR('Identificação da EG'!$B$7=0,'Identificação da EG'!$B$7=""),"","Portugal"))</f>
        <v/>
      </c>
      <c r="E426" s="24" t="str">
        <f>IF(I426="","",'Identificação da EG'!$C$7)</f>
        <v/>
      </c>
      <c r="F426" s="24" t="str">
        <f>IF(I426="","",'Identificação da EG'!$E$7)</f>
        <v/>
      </c>
      <c r="G426" s="24" t="str">
        <f t="shared" si="13"/>
        <v/>
      </c>
      <c r="H426" s="24" t="str">
        <f>IF(I426="","",'Identificação da EG'!$D$7)</f>
        <v/>
      </c>
      <c r="I426" s="138" t="str">
        <f>IF(OR(J426="",'Campanhas C&amp;S'!$BU$6="",'Campanhas C&amp;S'!$BU$6="(Preencha o nome da campanha)"),"",'Campanhas C&amp;S'!$BU$6)</f>
        <v/>
      </c>
      <c r="J426" s="138" t="str">
        <v/>
      </c>
      <c r="K426" s="138" t="str">
        <v/>
      </c>
      <c r="L426" s="138" t="str">
        <v/>
      </c>
      <c r="M426" s="138" t="str">
        <v/>
      </c>
      <c r="N426" s="138" t="str">
        <v/>
      </c>
      <c r="O426" s="138" t="str">
        <v/>
      </c>
      <c r="P426" s="138" t="str">
        <f>IF(J426="","","População abrangida")</f>
        <v/>
      </c>
      <c r="Q426" s="138" t="str">
        <f t="shared" si="14"/>
        <v/>
      </c>
      <c r="R426" s="138" t="str" cm="1">
        <f t="array" ref="R426">IF(ISBLANK(INDEX('Campanhas C&amp;S'!$BZ$20:$CA$48,INT((ROWS($A$1:A5)-1)/2)+1,MOD(ROWS($A$1:A5)-1,2)+1)),"",INDEX('Campanhas C&amp;S'!$BZ$20:$CA$48,INT((ROWS($A$1:A5)-1)/2)+1,MOD(ROWS($A$1:A5)-1,2)+1))</f>
        <v/>
      </c>
      <c r="S426" s="138" t="str">
        <f>IF(OR(J426="",'Campanhas C&amp;S'!$BU$15="",'Campanhas C&amp;S'!$BU$15="(máximo 300 carateres)"),"",'Campanhas C&amp;S'!$BU$15)</f>
        <v/>
      </c>
    </row>
    <row r="427" spans="1:19">
      <c r="A427" s="24" t="str">
        <f>IF(I427="","",IF(OR('Identificação da EG'!$B$7=0,'Identificação da EG'!$B$7=""),"",Capa!$C$10))</f>
        <v/>
      </c>
      <c r="B427" s="24" t="str">
        <f>IF(I427="","",IF(OR('Identificação da EG'!$B$7=0,'Identificação da EG'!$B$7=""),"",'Identificação da EG'!$B$7))</f>
        <v/>
      </c>
      <c r="C427" s="24" t="str">
        <f>IF(I427="","",IF(B427="","",VLOOKUP(B427,Auxiliar!$DK$23:$DL$45,2,0)))</f>
        <v/>
      </c>
      <c r="D427" s="24" t="str">
        <f>IF(I427="","",IF(OR('Identificação da EG'!$B$7=0,'Identificação da EG'!$B$7=""),"","Portugal"))</f>
        <v/>
      </c>
      <c r="E427" s="24" t="str">
        <f>IF(I427="","",'Identificação da EG'!$C$7)</f>
        <v/>
      </c>
      <c r="F427" s="24" t="str">
        <f>IF(I427="","",'Identificação da EG'!$E$7)</f>
        <v/>
      </c>
      <c r="G427" s="24" t="str">
        <f t="shared" si="13"/>
        <v/>
      </c>
      <c r="H427" s="24" t="str">
        <f>IF(I427="","",'Identificação da EG'!$D$7)</f>
        <v/>
      </c>
      <c r="I427" s="138" t="str">
        <f>IF(OR(J427="",'Campanhas C&amp;S'!$BU$6="",'Campanhas C&amp;S'!$BU$6="(Preencha o nome da campanha)"),"",'Campanhas C&amp;S'!$BU$6)</f>
        <v/>
      </c>
      <c r="J427" s="138" t="str">
        <v/>
      </c>
      <c r="K427" s="138" t="str">
        <v/>
      </c>
      <c r="L427" s="138" t="str">
        <v/>
      </c>
      <c r="M427" s="138" t="str">
        <v/>
      </c>
      <c r="N427" s="138" t="str">
        <v/>
      </c>
      <c r="O427" s="138" t="str">
        <v/>
      </c>
      <c r="P427" s="138" t="str">
        <f>IF(J427="","","Materiais distribuidos")</f>
        <v/>
      </c>
      <c r="Q427" s="138" t="str">
        <f t="shared" si="14"/>
        <v/>
      </c>
      <c r="R427" s="138" t="str" cm="1">
        <f t="array" ref="R427">IF(ISBLANK(INDEX('Campanhas C&amp;S'!$BZ$20:$CA$48,INT((ROWS($A$1:A6)-1)/2)+1,MOD(ROWS($A$1:A6)-1,2)+1)),"",INDEX('Campanhas C&amp;S'!$BZ$20:$CA$48,INT((ROWS($A$1:A6)-1)/2)+1,MOD(ROWS($A$1:A6)-1,2)+1))</f>
        <v/>
      </c>
      <c r="S427" s="138" t="str">
        <f>IF(OR(J427="",'Campanhas C&amp;S'!$BU$15="",'Campanhas C&amp;S'!$BU$15="(máximo 300 carateres)"),"",'Campanhas C&amp;S'!$BU$15)</f>
        <v/>
      </c>
    </row>
    <row r="428" spans="1:19">
      <c r="A428" s="24" t="str">
        <f>IF(I428="","",IF(OR('Identificação da EG'!$B$7=0,'Identificação da EG'!$B$7=""),"",Capa!$C$10))</f>
        <v/>
      </c>
      <c r="B428" s="24" t="str">
        <f>IF(I428="","",IF(OR('Identificação da EG'!$B$7=0,'Identificação da EG'!$B$7=""),"",'Identificação da EG'!$B$7))</f>
        <v/>
      </c>
      <c r="C428" s="24" t="str">
        <f>IF(I428="","",IF(B428="","",VLOOKUP(B428,Auxiliar!$DK$23:$DL$45,2,0)))</f>
        <v/>
      </c>
      <c r="D428" s="24" t="str">
        <f>IF(I428="","",IF(OR('Identificação da EG'!$B$7=0,'Identificação da EG'!$B$7=""),"","Portugal"))</f>
        <v/>
      </c>
      <c r="E428" s="24" t="str">
        <f>IF(I428="","",'Identificação da EG'!$C$7)</f>
        <v/>
      </c>
      <c r="F428" s="24" t="str">
        <f>IF(I428="","",'Identificação da EG'!$E$7)</f>
        <v/>
      </c>
      <c r="G428" s="24" t="str">
        <f t="shared" si="13"/>
        <v/>
      </c>
      <c r="H428" s="24" t="str">
        <f>IF(I428="","",'Identificação da EG'!$D$7)</f>
        <v/>
      </c>
      <c r="I428" s="138" t="str">
        <f>IF(OR(J428="",'Campanhas C&amp;S'!$BU$6="",'Campanhas C&amp;S'!$BU$6="(Preencha o nome da campanha)"),"",'Campanhas C&amp;S'!$BU$6)</f>
        <v/>
      </c>
      <c r="J428" s="138" t="str">
        <v/>
      </c>
      <c r="K428" s="138" t="str">
        <v/>
      </c>
      <c r="L428" s="138" t="str">
        <v/>
      </c>
      <c r="M428" s="138" t="str">
        <v/>
      </c>
      <c r="N428" s="138" t="str">
        <v/>
      </c>
      <c r="O428" s="138" t="str">
        <v/>
      </c>
      <c r="P428" s="138" t="str">
        <f>IF(J428="","","População abrangida")</f>
        <v/>
      </c>
      <c r="Q428" s="138" t="str">
        <f t="shared" si="14"/>
        <v/>
      </c>
      <c r="R428" s="138" t="str" cm="1">
        <f t="array" ref="R428">IF(ISBLANK(INDEX('Campanhas C&amp;S'!$BZ$20:$CA$48,INT((ROWS($A$1:A7)-1)/2)+1,MOD(ROWS($A$1:A7)-1,2)+1)),"",INDEX('Campanhas C&amp;S'!$BZ$20:$CA$48,INT((ROWS($A$1:A7)-1)/2)+1,MOD(ROWS($A$1:A7)-1,2)+1))</f>
        <v/>
      </c>
      <c r="S428" s="138" t="str">
        <f>IF(OR(J428="",'Campanhas C&amp;S'!$BU$15="",'Campanhas C&amp;S'!$BU$15="(máximo 300 carateres)"),"",'Campanhas C&amp;S'!$BU$15)</f>
        <v/>
      </c>
    </row>
    <row r="429" spans="1:19">
      <c r="A429" s="24" t="str">
        <f>IF(I429="","",IF(OR('Identificação da EG'!$B$7=0,'Identificação da EG'!$B$7=""),"",Capa!$C$10))</f>
        <v/>
      </c>
      <c r="B429" s="24" t="str">
        <f>IF(I429="","",IF(OR('Identificação da EG'!$B$7=0,'Identificação da EG'!$B$7=""),"",'Identificação da EG'!$B$7))</f>
        <v/>
      </c>
      <c r="C429" s="24" t="str">
        <f>IF(I429="","",IF(B429="","",VLOOKUP(B429,Auxiliar!$DK$23:$DL$45,2,0)))</f>
        <v/>
      </c>
      <c r="D429" s="24" t="str">
        <f>IF(I429="","",IF(OR('Identificação da EG'!$B$7=0,'Identificação da EG'!$B$7=""),"","Portugal"))</f>
        <v/>
      </c>
      <c r="E429" s="24" t="str">
        <f>IF(I429="","",'Identificação da EG'!$C$7)</f>
        <v/>
      </c>
      <c r="F429" s="24" t="str">
        <f>IF(I429="","",'Identificação da EG'!$E$7)</f>
        <v/>
      </c>
      <c r="G429" s="24" t="str">
        <f t="shared" si="13"/>
        <v/>
      </c>
      <c r="H429" s="24" t="str">
        <f>IF(I429="","",'Identificação da EG'!$D$7)</f>
        <v/>
      </c>
      <c r="I429" s="138" t="str">
        <f>IF(OR(J429="",'Campanhas C&amp;S'!$BU$6="",'Campanhas C&amp;S'!$BU$6="(Preencha o nome da campanha)"),"",'Campanhas C&amp;S'!$BU$6)</f>
        <v/>
      </c>
      <c r="J429" s="138" t="str">
        <v/>
      </c>
      <c r="K429" s="138" t="str">
        <v/>
      </c>
      <c r="L429" s="138" t="str">
        <v/>
      </c>
      <c r="M429" s="138" t="str">
        <v/>
      </c>
      <c r="N429" s="138" t="str">
        <v/>
      </c>
      <c r="O429" s="138" t="str">
        <v/>
      </c>
      <c r="P429" s="138" t="str">
        <f>IF(J429="","","Materiais distribuidos")</f>
        <v/>
      </c>
      <c r="Q429" s="138" t="str">
        <f t="shared" si="14"/>
        <v/>
      </c>
      <c r="R429" s="138" t="str" cm="1">
        <f t="array" ref="R429">IF(ISBLANK(INDEX('Campanhas C&amp;S'!$BZ$20:$CA$48,INT((ROWS($A$1:A8)-1)/2)+1,MOD(ROWS($A$1:A8)-1,2)+1)),"",INDEX('Campanhas C&amp;S'!$BZ$20:$CA$48,INT((ROWS($A$1:A8)-1)/2)+1,MOD(ROWS($A$1:A8)-1,2)+1))</f>
        <v/>
      </c>
      <c r="S429" s="138" t="str">
        <f>IF(OR(J429="",'Campanhas C&amp;S'!$BU$15="",'Campanhas C&amp;S'!$BU$15="(máximo 300 carateres)"),"",'Campanhas C&amp;S'!$BU$15)</f>
        <v/>
      </c>
    </row>
    <row r="430" spans="1:19">
      <c r="A430" s="24" t="str">
        <f>IF(I430="","",IF(OR('Identificação da EG'!$B$7=0,'Identificação da EG'!$B$7=""),"",Capa!$C$10))</f>
        <v/>
      </c>
      <c r="B430" s="24" t="str">
        <f>IF(I430="","",IF(OR('Identificação da EG'!$B$7=0,'Identificação da EG'!$B$7=""),"",'Identificação da EG'!$B$7))</f>
        <v/>
      </c>
      <c r="C430" s="24" t="str">
        <f>IF(I430="","",IF(B430="","",VLOOKUP(B430,Auxiliar!$DK$23:$DL$45,2,0)))</f>
        <v/>
      </c>
      <c r="D430" s="24" t="str">
        <f>IF(I430="","",IF(OR('Identificação da EG'!$B$7=0,'Identificação da EG'!$B$7=""),"","Portugal"))</f>
        <v/>
      </c>
      <c r="E430" s="24" t="str">
        <f>IF(I430="","",'Identificação da EG'!$C$7)</f>
        <v/>
      </c>
      <c r="F430" s="24" t="str">
        <f>IF(I430="","",'Identificação da EG'!$E$7)</f>
        <v/>
      </c>
      <c r="G430" s="24" t="str">
        <f t="shared" si="13"/>
        <v/>
      </c>
      <c r="H430" s="24" t="str">
        <f>IF(I430="","",'Identificação da EG'!$D$7)</f>
        <v/>
      </c>
      <c r="I430" s="138" t="str">
        <f>IF(OR(J430="",'Campanhas C&amp;S'!$BU$6="",'Campanhas C&amp;S'!$BU$6="(Preencha o nome da campanha)"),"",'Campanhas C&amp;S'!$BU$6)</f>
        <v/>
      </c>
      <c r="J430" s="138" t="str">
        <v/>
      </c>
      <c r="K430" s="138" t="str">
        <v/>
      </c>
      <c r="L430" s="138" t="str">
        <v/>
      </c>
      <c r="M430" s="138" t="str">
        <v/>
      </c>
      <c r="N430" s="138" t="str">
        <v/>
      </c>
      <c r="O430" s="138" t="str">
        <v/>
      </c>
      <c r="P430" s="138" t="str">
        <f>IF(J430="","","População abrangida")</f>
        <v/>
      </c>
      <c r="Q430" s="138" t="str">
        <f t="shared" si="14"/>
        <v/>
      </c>
      <c r="R430" s="138" t="str" cm="1">
        <f t="array" ref="R430">IF(ISBLANK(INDEX('Campanhas C&amp;S'!$BZ$20:$CA$48,INT((ROWS($A$1:A9)-1)/2)+1,MOD(ROWS($A$1:A9)-1,2)+1)),"",INDEX('Campanhas C&amp;S'!$BZ$20:$CA$48,INT((ROWS($A$1:A9)-1)/2)+1,MOD(ROWS($A$1:A9)-1,2)+1))</f>
        <v/>
      </c>
      <c r="S430" s="138" t="str">
        <f>IF(OR(J430="",'Campanhas C&amp;S'!$BU$15="",'Campanhas C&amp;S'!$BU$15="(máximo 300 carateres)"),"",'Campanhas C&amp;S'!$BU$15)</f>
        <v/>
      </c>
    </row>
    <row r="431" spans="1:19">
      <c r="A431" s="24" t="str">
        <f>IF(I431="","",IF(OR('Identificação da EG'!$B$7=0,'Identificação da EG'!$B$7=""),"",Capa!$C$10))</f>
        <v/>
      </c>
      <c r="B431" s="24" t="str">
        <f>IF(I431="","",IF(OR('Identificação da EG'!$B$7=0,'Identificação da EG'!$B$7=""),"",'Identificação da EG'!$B$7))</f>
        <v/>
      </c>
      <c r="C431" s="24" t="str">
        <f>IF(I431="","",IF(B431="","",VLOOKUP(B431,Auxiliar!$DK$23:$DL$45,2,0)))</f>
        <v/>
      </c>
      <c r="D431" s="24" t="str">
        <f>IF(I431="","",IF(OR('Identificação da EG'!$B$7=0,'Identificação da EG'!$B$7=""),"","Portugal"))</f>
        <v/>
      </c>
      <c r="E431" s="24" t="str">
        <f>IF(I431="","",'Identificação da EG'!$C$7)</f>
        <v/>
      </c>
      <c r="F431" s="24" t="str">
        <f>IF(I431="","",'Identificação da EG'!$E$7)</f>
        <v/>
      </c>
      <c r="G431" s="24" t="str">
        <f t="shared" si="13"/>
        <v/>
      </c>
      <c r="H431" s="24" t="str">
        <f>IF(I431="","",'Identificação da EG'!$D$7)</f>
        <v/>
      </c>
      <c r="I431" s="138" t="str">
        <f>IF(OR(J431="",'Campanhas C&amp;S'!$BU$6="",'Campanhas C&amp;S'!$BU$6="(Preencha o nome da campanha)"),"",'Campanhas C&amp;S'!$BU$6)</f>
        <v/>
      </c>
      <c r="J431" s="138" t="str">
        <v/>
      </c>
      <c r="K431" s="138" t="str">
        <v/>
      </c>
      <c r="L431" s="138" t="str">
        <v/>
      </c>
      <c r="M431" s="138" t="str">
        <v/>
      </c>
      <c r="N431" s="138" t="str">
        <v/>
      </c>
      <c r="O431" s="138" t="str">
        <v/>
      </c>
      <c r="P431" s="138" t="str">
        <f>IF(J431="","","Materiais distribuidos")</f>
        <v/>
      </c>
      <c r="Q431" s="138" t="str">
        <f t="shared" si="14"/>
        <v/>
      </c>
      <c r="R431" s="138" t="str" cm="1">
        <f t="array" ref="R431">IF(ISBLANK(INDEX('Campanhas C&amp;S'!$BZ$20:$CA$48,INT((ROWS($A$1:A10)-1)/2)+1,MOD(ROWS($A$1:A10)-1,2)+1)),"",INDEX('Campanhas C&amp;S'!$BZ$20:$CA$48,INT((ROWS($A$1:A10)-1)/2)+1,MOD(ROWS($A$1:A10)-1,2)+1))</f>
        <v/>
      </c>
      <c r="S431" s="138" t="str">
        <f>IF(OR(J431="",'Campanhas C&amp;S'!$BU$15="",'Campanhas C&amp;S'!$BU$15="(máximo 300 carateres)"),"",'Campanhas C&amp;S'!$BU$15)</f>
        <v/>
      </c>
    </row>
    <row r="432" spans="1:19">
      <c r="A432" s="24" t="str">
        <f>IF(I432="","",IF(OR('Identificação da EG'!$B$7=0,'Identificação da EG'!$B$7=""),"",Capa!$C$10))</f>
        <v/>
      </c>
      <c r="B432" s="24" t="str">
        <f>IF(I432="","",IF(OR('Identificação da EG'!$B$7=0,'Identificação da EG'!$B$7=""),"",'Identificação da EG'!$B$7))</f>
        <v/>
      </c>
      <c r="C432" s="24" t="str">
        <f>IF(I432="","",IF(B432="","",VLOOKUP(B432,Auxiliar!$DK$23:$DL$45,2,0)))</f>
        <v/>
      </c>
      <c r="D432" s="24" t="str">
        <f>IF(I432="","",IF(OR('Identificação da EG'!$B$7=0,'Identificação da EG'!$B$7=""),"","Portugal"))</f>
        <v/>
      </c>
      <c r="E432" s="24" t="str">
        <f>IF(I432="","",'Identificação da EG'!$C$7)</f>
        <v/>
      </c>
      <c r="F432" s="24" t="str">
        <f>IF(I432="","",'Identificação da EG'!$E$7)</f>
        <v/>
      </c>
      <c r="G432" s="24" t="str">
        <f t="shared" si="13"/>
        <v/>
      </c>
      <c r="H432" s="24" t="str">
        <f>IF(I432="","",'Identificação da EG'!$D$7)</f>
        <v/>
      </c>
      <c r="I432" s="138" t="str">
        <f>IF(OR(J432="",'Campanhas C&amp;S'!$BU$6="",'Campanhas C&amp;S'!$BU$6="(Preencha o nome da campanha)"),"",'Campanhas C&amp;S'!$BU$6)</f>
        <v/>
      </c>
      <c r="J432" s="138" t="str">
        <v/>
      </c>
      <c r="K432" s="138" t="str">
        <v/>
      </c>
      <c r="L432" s="138" t="str">
        <v/>
      </c>
      <c r="M432" s="138" t="str">
        <v/>
      </c>
      <c r="N432" s="138" t="str">
        <v/>
      </c>
      <c r="O432" s="138" t="str">
        <v/>
      </c>
      <c r="P432" s="138" t="str">
        <f>IF(J432="","","População abrangida")</f>
        <v/>
      </c>
      <c r="Q432" s="138" t="str">
        <f t="shared" si="14"/>
        <v/>
      </c>
      <c r="R432" s="138" t="str" cm="1">
        <f t="array" ref="R432">IF(ISBLANK(INDEX('Campanhas C&amp;S'!$BZ$20:$CA$48,INT((ROWS($A$1:A11)-1)/2)+1,MOD(ROWS($A$1:A11)-1,2)+1)),"",INDEX('Campanhas C&amp;S'!$BZ$20:$CA$48,INT((ROWS($A$1:A11)-1)/2)+1,MOD(ROWS($A$1:A11)-1,2)+1))</f>
        <v/>
      </c>
      <c r="S432" s="138" t="str">
        <f>IF(OR(J432="",'Campanhas C&amp;S'!$BU$15="",'Campanhas C&amp;S'!$BU$15="(máximo 300 carateres)"),"",'Campanhas C&amp;S'!$BU$15)</f>
        <v/>
      </c>
    </row>
    <row r="433" spans="1:19">
      <c r="A433" s="24" t="str">
        <f>IF(I433="","",IF(OR('Identificação da EG'!$B$7=0,'Identificação da EG'!$B$7=""),"",Capa!$C$10))</f>
        <v/>
      </c>
      <c r="B433" s="24" t="str">
        <f>IF(I433="","",IF(OR('Identificação da EG'!$B$7=0,'Identificação da EG'!$B$7=""),"",'Identificação da EG'!$B$7))</f>
        <v/>
      </c>
      <c r="C433" s="24" t="str">
        <f>IF(I433="","",IF(B433="","",VLOOKUP(B433,Auxiliar!$DK$23:$DL$45,2,0)))</f>
        <v/>
      </c>
      <c r="D433" s="24" t="str">
        <f>IF(I433="","",IF(OR('Identificação da EG'!$B$7=0,'Identificação da EG'!$B$7=""),"","Portugal"))</f>
        <v/>
      </c>
      <c r="E433" s="24" t="str">
        <f>IF(I433="","",'Identificação da EG'!$C$7)</f>
        <v/>
      </c>
      <c r="F433" s="24" t="str">
        <f>IF(I433="","",'Identificação da EG'!$E$7)</f>
        <v/>
      </c>
      <c r="G433" s="24" t="str">
        <f t="shared" si="13"/>
        <v/>
      </c>
      <c r="H433" s="24" t="str">
        <f>IF(I433="","",'Identificação da EG'!$D$7)</f>
        <v/>
      </c>
      <c r="I433" s="138" t="str">
        <f>IF(OR(J433="",'Campanhas C&amp;S'!$BU$6="",'Campanhas C&amp;S'!$BU$6="(Preencha o nome da campanha)"),"",'Campanhas C&amp;S'!$BU$6)</f>
        <v/>
      </c>
      <c r="J433" s="138" t="str">
        <v/>
      </c>
      <c r="K433" s="138" t="str">
        <v/>
      </c>
      <c r="L433" s="138" t="str">
        <v/>
      </c>
      <c r="M433" s="138" t="str">
        <v/>
      </c>
      <c r="N433" s="138" t="str">
        <v/>
      </c>
      <c r="O433" s="138" t="str">
        <v/>
      </c>
      <c r="P433" s="138" t="str">
        <f>IF(J433="","","Materiais distribuidos")</f>
        <v/>
      </c>
      <c r="Q433" s="138" t="str">
        <f t="shared" si="14"/>
        <v/>
      </c>
      <c r="R433" s="138" t="str" cm="1">
        <f t="array" ref="R433">IF(ISBLANK(INDEX('Campanhas C&amp;S'!$BZ$20:$CA$48,INT((ROWS($A$1:A12)-1)/2)+1,MOD(ROWS($A$1:A12)-1,2)+1)),"",INDEX('Campanhas C&amp;S'!$BZ$20:$CA$48,INT((ROWS($A$1:A12)-1)/2)+1,MOD(ROWS($A$1:A12)-1,2)+1))</f>
        <v/>
      </c>
      <c r="S433" s="138" t="str">
        <f>IF(OR(J433="",'Campanhas C&amp;S'!$BU$15="",'Campanhas C&amp;S'!$BU$15="(máximo 300 carateres)"),"",'Campanhas C&amp;S'!$BU$15)</f>
        <v/>
      </c>
    </row>
    <row r="434" spans="1:19">
      <c r="A434" s="24" t="str">
        <f>IF(I434="","",IF(OR('Identificação da EG'!$B$7=0,'Identificação da EG'!$B$7=""),"",Capa!$C$10))</f>
        <v/>
      </c>
      <c r="B434" s="24" t="str">
        <f>IF(I434="","",IF(OR('Identificação da EG'!$B$7=0,'Identificação da EG'!$B$7=""),"",'Identificação da EG'!$B$7))</f>
        <v/>
      </c>
      <c r="C434" s="24" t="str">
        <f>IF(I434="","",IF(B434="","",VLOOKUP(B434,Auxiliar!$DK$23:$DL$45,2,0)))</f>
        <v/>
      </c>
      <c r="D434" s="24" t="str">
        <f>IF(I434="","",IF(OR('Identificação da EG'!$B$7=0,'Identificação da EG'!$B$7=""),"","Portugal"))</f>
        <v/>
      </c>
      <c r="E434" s="24" t="str">
        <f>IF(I434="","",'Identificação da EG'!$C$7)</f>
        <v/>
      </c>
      <c r="F434" s="24" t="str">
        <f>IF(I434="","",'Identificação da EG'!$E$7)</f>
        <v/>
      </c>
      <c r="G434" s="24" t="str">
        <f t="shared" si="13"/>
        <v/>
      </c>
      <c r="H434" s="24" t="str">
        <f>IF(I434="","",'Identificação da EG'!$D$7)</f>
        <v/>
      </c>
      <c r="I434" s="138" t="str">
        <f>IF(OR(J434="",'Campanhas C&amp;S'!$BU$6="",'Campanhas C&amp;S'!$BU$6="(Preencha o nome da campanha)"),"",'Campanhas C&amp;S'!$BU$6)</f>
        <v/>
      </c>
      <c r="J434" s="138" t="str">
        <v/>
      </c>
      <c r="K434" s="138" t="str">
        <v/>
      </c>
      <c r="L434" s="138" t="str">
        <v/>
      </c>
      <c r="M434" s="138" t="str">
        <v/>
      </c>
      <c r="N434" s="138" t="str">
        <v/>
      </c>
      <c r="O434" s="138" t="str">
        <v/>
      </c>
      <c r="P434" s="138" t="str">
        <f>IF(J434="","","População abrangida")</f>
        <v/>
      </c>
      <c r="Q434" s="138" t="str">
        <f t="shared" si="14"/>
        <v/>
      </c>
      <c r="R434" s="138" t="str" cm="1">
        <f t="array" ref="R434">IF(ISBLANK(INDEX('Campanhas C&amp;S'!$BZ$20:$CA$48,INT((ROWS($A$1:A13)-1)/2)+1,MOD(ROWS($A$1:A13)-1,2)+1)),"",INDEX('Campanhas C&amp;S'!$BZ$20:$CA$48,INT((ROWS($A$1:A13)-1)/2)+1,MOD(ROWS($A$1:A13)-1,2)+1))</f>
        <v/>
      </c>
      <c r="S434" s="138" t="str">
        <f>IF(OR(J434="",'Campanhas C&amp;S'!$BU$15="",'Campanhas C&amp;S'!$BU$15="(máximo 300 carateres)"),"",'Campanhas C&amp;S'!$BU$15)</f>
        <v/>
      </c>
    </row>
    <row r="435" spans="1:19">
      <c r="A435" s="24" t="str">
        <f>IF(I435="","",IF(OR('Identificação da EG'!$B$7=0,'Identificação da EG'!$B$7=""),"",Capa!$C$10))</f>
        <v/>
      </c>
      <c r="B435" s="24" t="str">
        <f>IF(I435="","",IF(OR('Identificação da EG'!$B$7=0,'Identificação da EG'!$B$7=""),"",'Identificação da EG'!$B$7))</f>
        <v/>
      </c>
      <c r="C435" s="24" t="str">
        <f>IF(I435="","",IF(B435="","",VLOOKUP(B435,Auxiliar!$DK$23:$DL$45,2,0)))</f>
        <v/>
      </c>
      <c r="D435" s="24" t="str">
        <f>IF(I435="","",IF(OR('Identificação da EG'!$B$7=0,'Identificação da EG'!$B$7=""),"","Portugal"))</f>
        <v/>
      </c>
      <c r="E435" s="24" t="str">
        <f>IF(I435="","",'Identificação da EG'!$C$7)</f>
        <v/>
      </c>
      <c r="F435" s="24" t="str">
        <f>IF(I435="","",'Identificação da EG'!$E$7)</f>
        <v/>
      </c>
      <c r="G435" s="24" t="str">
        <f t="shared" si="13"/>
        <v/>
      </c>
      <c r="H435" s="24" t="str">
        <f>IF(I435="","",'Identificação da EG'!$D$7)</f>
        <v/>
      </c>
      <c r="I435" s="138" t="str">
        <f>IF(OR(J435="",'Campanhas C&amp;S'!$BU$6="",'Campanhas C&amp;S'!$BU$6="(Preencha o nome da campanha)"),"",'Campanhas C&amp;S'!$BU$6)</f>
        <v/>
      </c>
      <c r="J435" s="138" t="str">
        <v/>
      </c>
      <c r="K435" s="138" t="str">
        <v/>
      </c>
      <c r="L435" s="138" t="str">
        <v/>
      </c>
      <c r="M435" s="138" t="str">
        <v/>
      </c>
      <c r="N435" s="138" t="str">
        <v/>
      </c>
      <c r="O435" s="138" t="str">
        <v/>
      </c>
      <c r="P435" s="138" t="str">
        <f>IF(J435="","","Materiais distribuidos")</f>
        <v/>
      </c>
      <c r="Q435" s="138" t="str">
        <f t="shared" si="14"/>
        <v/>
      </c>
      <c r="R435" s="138" t="str" cm="1">
        <f t="array" ref="R435">IF(ISBLANK(INDEX('Campanhas C&amp;S'!$BZ$20:$CA$48,INT((ROWS($A$1:A14)-1)/2)+1,MOD(ROWS($A$1:A14)-1,2)+1)),"",INDEX('Campanhas C&amp;S'!$BZ$20:$CA$48,INT((ROWS($A$1:A14)-1)/2)+1,MOD(ROWS($A$1:A14)-1,2)+1))</f>
        <v/>
      </c>
      <c r="S435" s="138" t="str">
        <f>IF(OR(J435="",'Campanhas C&amp;S'!$BU$15="",'Campanhas C&amp;S'!$BU$15="(máximo 300 carateres)"),"",'Campanhas C&amp;S'!$BU$15)</f>
        <v/>
      </c>
    </row>
    <row r="436" spans="1:19">
      <c r="A436" s="24" t="str">
        <f>IF(I436="","",IF(OR('Identificação da EG'!$B$7=0,'Identificação da EG'!$B$7=""),"",Capa!$C$10))</f>
        <v/>
      </c>
      <c r="B436" s="24" t="str">
        <f>IF(I436="","",IF(OR('Identificação da EG'!$B$7=0,'Identificação da EG'!$B$7=""),"",'Identificação da EG'!$B$7))</f>
        <v/>
      </c>
      <c r="C436" s="24" t="str">
        <f>IF(I436="","",IF(B436="","",VLOOKUP(B436,Auxiliar!$DK$23:$DL$45,2,0)))</f>
        <v/>
      </c>
      <c r="D436" s="24" t="str">
        <f>IF(I436="","",IF(OR('Identificação da EG'!$B$7=0,'Identificação da EG'!$B$7=""),"","Portugal"))</f>
        <v/>
      </c>
      <c r="E436" s="24" t="str">
        <f>IF(I436="","",'Identificação da EG'!$C$7)</f>
        <v/>
      </c>
      <c r="F436" s="24" t="str">
        <f>IF(I436="","",'Identificação da EG'!$E$7)</f>
        <v/>
      </c>
      <c r="G436" s="24" t="str">
        <f t="shared" si="13"/>
        <v/>
      </c>
      <c r="H436" s="24" t="str">
        <f>IF(I436="","",'Identificação da EG'!$D$7)</f>
        <v/>
      </c>
      <c r="I436" s="138" t="str">
        <f>IF(OR(J436="",'Campanhas C&amp;S'!$BU$6="",'Campanhas C&amp;S'!$BU$6="(Preencha o nome da campanha)"),"",'Campanhas C&amp;S'!$BU$6)</f>
        <v/>
      </c>
      <c r="J436" s="138" t="str">
        <v/>
      </c>
      <c r="K436" s="138" t="str">
        <v/>
      </c>
      <c r="L436" s="138" t="str">
        <v/>
      </c>
      <c r="M436" s="138" t="str">
        <v/>
      </c>
      <c r="N436" s="138" t="str">
        <v/>
      </c>
      <c r="O436" s="138" t="str">
        <v/>
      </c>
      <c r="P436" s="138" t="str">
        <f>IF(J436="","","População abrangida")</f>
        <v/>
      </c>
      <c r="Q436" s="138" t="str">
        <f t="shared" si="14"/>
        <v/>
      </c>
      <c r="R436" s="138" t="str" cm="1">
        <f t="array" ref="R436">IF(ISBLANK(INDEX('Campanhas C&amp;S'!$BZ$20:$CA$48,INT((ROWS($A$1:A15)-1)/2)+1,MOD(ROWS($A$1:A15)-1,2)+1)),"",INDEX('Campanhas C&amp;S'!$BZ$20:$CA$48,INT((ROWS($A$1:A15)-1)/2)+1,MOD(ROWS($A$1:A15)-1,2)+1))</f>
        <v/>
      </c>
      <c r="S436" s="138" t="str">
        <f>IF(OR(J436="",'Campanhas C&amp;S'!$BU$15="",'Campanhas C&amp;S'!$BU$15="(máximo 300 carateres)"),"",'Campanhas C&amp;S'!$BU$15)</f>
        <v/>
      </c>
    </row>
    <row r="437" spans="1:19">
      <c r="A437" s="24" t="str">
        <f>IF(I437="","",IF(OR('Identificação da EG'!$B$7=0,'Identificação da EG'!$B$7=""),"",Capa!$C$10))</f>
        <v/>
      </c>
      <c r="B437" s="24" t="str">
        <f>IF(I437="","",IF(OR('Identificação da EG'!$B$7=0,'Identificação da EG'!$B$7=""),"",'Identificação da EG'!$B$7))</f>
        <v/>
      </c>
      <c r="C437" s="24" t="str">
        <f>IF(I437="","",IF(B437="","",VLOOKUP(B437,Auxiliar!$DK$23:$DL$45,2,0)))</f>
        <v/>
      </c>
      <c r="D437" s="24" t="str">
        <f>IF(I437="","",IF(OR('Identificação da EG'!$B$7=0,'Identificação da EG'!$B$7=""),"","Portugal"))</f>
        <v/>
      </c>
      <c r="E437" s="24" t="str">
        <f>IF(I437="","",'Identificação da EG'!$C$7)</f>
        <v/>
      </c>
      <c r="F437" s="24" t="str">
        <f>IF(I437="","",'Identificação da EG'!$E$7)</f>
        <v/>
      </c>
      <c r="G437" s="24" t="str">
        <f t="shared" si="13"/>
        <v/>
      </c>
      <c r="H437" s="24" t="str">
        <f>IF(I437="","",'Identificação da EG'!$D$7)</f>
        <v/>
      </c>
      <c r="I437" s="138" t="str">
        <f>IF(OR(J437="",'Campanhas C&amp;S'!$BU$6="",'Campanhas C&amp;S'!$BU$6="(Preencha o nome da campanha)"),"",'Campanhas C&amp;S'!$BU$6)</f>
        <v/>
      </c>
      <c r="J437" s="138" t="str">
        <v/>
      </c>
      <c r="K437" s="138" t="str">
        <v/>
      </c>
      <c r="L437" s="138" t="str">
        <v/>
      </c>
      <c r="M437" s="138" t="str">
        <v/>
      </c>
      <c r="N437" s="138" t="str">
        <v/>
      </c>
      <c r="O437" s="138" t="str">
        <v/>
      </c>
      <c r="P437" s="138" t="str">
        <f>IF(J437="","","Materiais distribuidos")</f>
        <v/>
      </c>
      <c r="Q437" s="138" t="str">
        <f t="shared" si="14"/>
        <v/>
      </c>
      <c r="R437" s="138" t="str" cm="1">
        <f t="array" ref="R437">IF(ISBLANK(INDEX('Campanhas C&amp;S'!$BZ$20:$CA$48,INT((ROWS($A$1:A16)-1)/2)+1,MOD(ROWS($A$1:A16)-1,2)+1)),"",INDEX('Campanhas C&amp;S'!$BZ$20:$CA$48,INT((ROWS($A$1:A16)-1)/2)+1,MOD(ROWS($A$1:A16)-1,2)+1))</f>
        <v/>
      </c>
      <c r="S437" s="138" t="str">
        <f>IF(OR(J437="",'Campanhas C&amp;S'!$BU$15="",'Campanhas C&amp;S'!$BU$15="(máximo 300 carateres)"),"",'Campanhas C&amp;S'!$BU$15)</f>
        <v/>
      </c>
    </row>
    <row r="438" spans="1:19">
      <c r="A438" s="24" t="str">
        <f>IF(I438="","",IF(OR('Identificação da EG'!$B$7=0,'Identificação da EG'!$B$7=""),"",Capa!$C$10))</f>
        <v/>
      </c>
      <c r="B438" s="24" t="str">
        <f>IF(I438="","",IF(OR('Identificação da EG'!$B$7=0,'Identificação da EG'!$B$7=""),"",'Identificação da EG'!$B$7))</f>
        <v/>
      </c>
      <c r="C438" s="24" t="str">
        <f>IF(I438="","",IF(B438="","",VLOOKUP(B438,Auxiliar!$DK$23:$DL$45,2,0)))</f>
        <v/>
      </c>
      <c r="D438" s="24" t="str">
        <f>IF(I438="","",IF(OR('Identificação da EG'!$B$7=0,'Identificação da EG'!$B$7=""),"","Portugal"))</f>
        <v/>
      </c>
      <c r="E438" s="24" t="str">
        <f>IF(I438="","",'Identificação da EG'!$C$7)</f>
        <v/>
      </c>
      <c r="F438" s="24" t="str">
        <f>IF(I438="","",'Identificação da EG'!$E$7)</f>
        <v/>
      </c>
      <c r="G438" s="24" t="str">
        <f t="shared" si="13"/>
        <v/>
      </c>
      <c r="H438" s="24" t="str">
        <f>IF(I438="","",'Identificação da EG'!$D$7)</f>
        <v/>
      </c>
      <c r="I438" s="138" t="str">
        <f>IF(OR(J438="",'Campanhas C&amp;S'!$BU$6="",'Campanhas C&amp;S'!$BU$6="(Preencha o nome da campanha)"),"",'Campanhas C&amp;S'!$BU$6)</f>
        <v/>
      </c>
      <c r="J438" s="138" t="str">
        <v/>
      </c>
      <c r="K438" s="138" t="str">
        <v/>
      </c>
      <c r="L438" s="138" t="str">
        <v/>
      </c>
      <c r="M438" s="138" t="str">
        <v/>
      </c>
      <c r="N438" s="138" t="str">
        <v/>
      </c>
      <c r="O438" s="138" t="str">
        <v/>
      </c>
      <c r="P438" s="138" t="str">
        <f>IF(J438="","","População abrangida")</f>
        <v/>
      </c>
      <c r="Q438" s="138" t="str">
        <f t="shared" si="14"/>
        <v/>
      </c>
      <c r="R438" s="138" t="str" cm="1">
        <f t="array" ref="R438">IF(ISBLANK(INDEX('Campanhas C&amp;S'!$BZ$20:$CA$48,INT((ROWS($A$1:A17)-1)/2)+1,MOD(ROWS($A$1:A17)-1,2)+1)),"",INDEX('Campanhas C&amp;S'!$BZ$20:$CA$48,INT((ROWS($A$1:A17)-1)/2)+1,MOD(ROWS($A$1:A17)-1,2)+1))</f>
        <v/>
      </c>
      <c r="S438" s="138" t="str">
        <f>IF(OR(J438="",'Campanhas C&amp;S'!$BU$15="",'Campanhas C&amp;S'!$BU$15="(máximo 300 carateres)"),"",'Campanhas C&amp;S'!$BU$15)</f>
        <v/>
      </c>
    </row>
    <row r="439" spans="1:19">
      <c r="A439" s="24" t="str">
        <f>IF(I439="","",IF(OR('Identificação da EG'!$B$7=0,'Identificação da EG'!$B$7=""),"",Capa!$C$10))</f>
        <v/>
      </c>
      <c r="B439" s="24" t="str">
        <f>IF(I439="","",IF(OR('Identificação da EG'!$B$7=0,'Identificação da EG'!$B$7=""),"",'Identificação da EG'!$B$7))</f>
        <v/>
      </c>
      <c r="C439" s="24" t="str">
        <f>IF(I439="","",IF(B439="","",VLOOKUP(B439,Auxiliar!$DK$23:$DL$45,2,0)))</f>
        <v/>
      </c>
      <c r="D439" s="24" t="str">
        <f>IF(I439="","",IF(OR('Identificação da EG'!$B$7=0,'Identificação da EG'!$B$7=""),"","Portugal"))</f>
        <v/>
      </c>
      <c r="E439" s="24" t="str">
        <f>IF(I439="","",'Identificação da EG'!$C$7)</f>
        <v/>
      </c>
      <c r="F439" s="24" t="str">
        <f>IF(I439="","",'Identificação da EG'!$E$7)</f>
        <v/>
      </c>
      <c r="G439" s="24" t="str">
        <f t="shared" si="13"/>
        <v/>
      </c>
      <c r="H439" s="24" t="str">
        <f>IF(I439="","",'Identificação da EG'!$D$7)</f>
        <v/>
      </c>
      <c r="I439" s="138" t="str">
        <f>IF(OR(J439="",'Campanhas C&amp;S'!$BU$6="",'Campanhas C&amp;S'!$BU$6="(Preencha o nome da campanha)"),"",'Campanhas C&amp;S'!$BU$6)</f>
        <v/>
      </c>
      <c r="J439" s="138" t="str">
        <v/>
      </c>
      <c r="K439" s="138" t="str">
        <v/>
      </c>
      <c r="L439" s="138" t="str">
        <v/>
      </c>
      <c r="M439" s="138" t="str">
        <v/>
      </c>
      <c r="N439" s="138" t="str">
        <v/>
      </c>
      <c r="O439" s="138" t="str">
        <v/>
      </c>
      <c r="P439" s="138" t="str">
        <f>IF(J439="","","Materiais distribuidos")</f>
        <v/>
      </c>
      <c r="Q439" s="138" t="str">
        <f t="shared" si="14"/>
        <v/>
      </c>
      <c r="R439" s="138" t="str" cm="1">
        <f t="array" ref="R439">IF(ISBLANK(INDEX('Campanhas C&amp;S'!$BZ$20:$CA$48,INT((ROWS($A$1:A18)-1)/2)+1,MOD(ROWS($A$1:A18)-1,2)+1)),"",INDEX('Campanhas C&amp;S'!$BZ$20:$CA$48,INT((ROWS($A$1:A18)-1)/2)+1,MOD(ROWS($A$1:A18)-1,2)+1))</f>
        <v/>
      </c>
      <c r="S439" s="138" t="str">
        <f>IF(OR(J439="",'Campanhas C&amp;S'!$BU$15="",'Campanhas C&amp;S'!$BU$15="(máximo 300 carateres)"),"",'Campanhas C&amp;S'!$BU$15)</f>
        <v/>
      </c>
    </row>
    <row r="440" spans="1:19">
      <c r="A440" s="24" t="str">
        <f>IF(I440="","",IF(OR('Identificação da EG'!$B$7=0,'Identificação da EG'!$B$7=""),"",Capa!$C$10))</f>
        <v/>
      </c>
      <c r="B440" s="24" t="str">
        <f>IF(I440="","",IF(OR('Identificação da EG'!$B$7=0,'Identificação da EG'!$B$7=""),"",'Identificação da EG'!$B$7))</f>
        <v/>
      </c>
      <c r="C440" s="24" t="str">
        <f>IF(I440="","",IF(B440="","",VLOOKUP(B440,Auxiliar!$DK$23:$DL$45,2,0)))</f>
        <v/>
      </c>
      <c r="D440" s="24" t="str">
        <f>IF(I440="","",IF(OR('Identificação da EG'!$B$7=0,'Identificação da EG'!$B$7=""),"","Portugal"))</f>
        <v/>
      </c>
      <c r="E440" s="24" t="str">
        <f>IF(I440="","",'Identificação da EG'!$C$7)</f>
        <v/>
      </c>
      <c r="F440" s="24" t="str">
        <f>IF(I440="","",'Identificação da EG'!$E$7)</f>
        <v/>
      </c>
      <c r="G440" s="24" t="str">
        <f t="shared" si="13"/>
        <v/>
      </c>
      <c r="H440" s="24" t="str">
        <f>IF(I440="","",'Identificação da EG'!$D$7)</f>
        <v/>
      </c>
      <c r="I440" s="138" t="str">
        <f>IF(OR(J440="",'Campanhas C&amp;S'!$BU$6="",'Campanhas C&amp;S'!$BU$6="(Preencha o nome da campanha)"),"",'Campanhas C&amp;S'!$BU$6)</f>
        <v/>
      </c>
      <c r="J440" s="138" t="str">
        <v/>
      </c>
      <c r="K440" s="138" t="str">
        <v/>
      </c>
      <c r="L440" s="138" t="str">
        <v/>
      </c>
      <c r="M440" s="138" t="str">
        <v/>
      </c>
      <c r="N440" s="138" t="str">
        <v/>
      </c>
      <c r="O440" s="138" t="str">
        <v/>
      </c>
      <c r="P440" s="138" t="str">
        <f>IF(J440="","","População abrangida")</f>
        <v/>
      </c>
      <c r="Q440" s="138" t="str">
        <f t="shared" si="14"/>
        <v/>
      </c>
      <c r="R440" s="138" t="str" cm="1">
        <f t="array" ref="R440">IF(ISBLANK(INDEX('Campanhas C&amp;S'!$BZ$20:$CA$48,INT((ROWS($A$1:A19)-1)/2)+1,MOD(ROWS($A$1:A19)-1,2)+1)),"",INDEX('Campanhas C&amp;S'!$BZ$20:$CA$48,INT((ROWS($A$1:A19)-1)/2)+1,MOD(ROWS($A$1:A19)-1,2)+1))</f>
        <v/>
      </c>
      <c r="S440" s="138" t="str">
        <f>IF(OR(J440="",'Campanhas C&amp;S'!$BU$15="",'Campanhas C&amp;S'!$BU$15="(máximo 300 carateres)"),"",'Campanhas C&amp;S'!$BU$15)</f>
        <v/>
      </c>
    </row>
    <row r="441" spans="1:19">
      <c r="A441" s="24" t="str">
        <f>IF(I441="","",IF(OR('Identificação da EG'!$B$7=0,'Identificação da EG'!$B$7=""),"",Capa!$C$10))</f>
        <v/>
      </c>
      <c r="B441" s="24" t="str">
        <f>IF(I441="","",IF(OR('Identificação da EG'!$B$7=0,'Identificação da EG'!$B$7=""),"",'Identificação da EG'!$B$7))</f>
        <v/>
      </c>
      <c r="C441" s="24" t="str">
        <f>IF(I441="","",IF(B441="","",VLOOKUP(B441,Auxiliar!$DK$23:$DL$45,2,0)))</f>
        <v/>
      </c>
      <c r="D441" s="24" t="str">
        <f>IF(I441="","",IF(OR('Identificação da EG'!$B$7=0,'Identificação da EG'!$B$7=""),"","Portugal"))</f>
        <v/>
      </c>
      <c r="E441" s="24" t="str">
        <f>IF(I441="","",'Identificação da EG'!$C$7)</f>
        <v/>
      </c>
      <c r="F441" s="24" t="str">
        <f>IF(I441="","",'Identificação da EG'!$E$7)</f>
        <v/>
      </c>
      <c r="G441" s="24" t="str">
        <f t="shared" si="13"/>
        <v/>
      </c>
      <c r="H441" s="24" t="str">
        <f>IF(I441="","",'Identificação da EG'!$D$7)</f>
        <v/>
      </c>
      <c r="I441" s="138" t="str">
        <f>IF(OR(J441="",'Campanhas C&amp;S'!$BU$6="",'Campanhas C&amp;S'!$BU$6="(Preencha o nome da campanha)"),"",'Campanhas C&amp;S'!$BU$6)</f>
        <v/>
      </c>
      <c r="J441" s="138" t="str">
        <v/>
      </c>
      <c r="K441" s="138" t="str">
        <v/>
      </c>
      <c r="L441" s="138" t="str">
        <v/>
      </c>
      <c r="M441" s="138" t="str">
        <v/>
      </c>
      <c r="N441" s="138" t="str">
        <v/>
      </c>
      <c r="O441" s="138" t="str">
        <v/>
      </c>
      <c r="P441" s="138" t="str">
        <f>IF(J441="","","Materiais distribuidos")</f>
        <v/>
      </c>
      <c r="Q441" s="138" t="str">
        <f t="shared" si="14"/>
        <v/>
      </c>
      <c r="R441" s="138" t="str" cm="1">
        <f t="array" ref="R441">IF(ISBLANK(INDEX('Campanhas C&amp;S'!$BZ$20:$CA$48,INT((ROWS($A$1:A20)-1)/2)+1,MOD(ROWS($A$1:A20)-1,2)+1)),"",INDEX('Campanhas C&amp;S'!$BZ$20:$CA$48,INT((ROWS($A$1:A20)-1)/2)+1,MOD(ROWS($A$1:A20)-1,2)+1))</f>
        <v/>
      </c>
      <c r="S441" s="138" t="str">
        <f>IF(OR(J441="",'Campanhas C&amp;S'!$BU$15="",'Campanhas C&amp;S'!$BU$15="(máximo 300 carateres)"),"",'Campanhas C&amp;S'!$BU$15)</f>
        <v/>
      </c>
    </row>
    <row r="442" spans="1:19">
      <c r="A442" s="24" t="str">
        <f>IF(I442="","",IF(OR('Identificação da EG'!$B$7=0,'Identificação da EG'!$B$7=""),"",Capa!$C$10))</f>
        <v/>
      </c>
      <c r="B442" s="24" t="str">
        <f>IF(I442="","",IF(OR('Identificação da EG'!$B$7=0,'Identificação da EG'!$B$7=""),"",'Identificação da EG'!$B$7))</f>
        <v/>
      </c>
      <c r="C442" s="24" t="str">
        <f>IF(I442="","",IF(B442="","",VLOOKUP(B442,Auxiliar!$DK$23:$DL$45,2,0)))</f>
        <v/>
      </c>
      <c r="D442" s="24" t="str">
        <f>IF(I442="","",IF(OR('Identificação da EG'!$B$7=0,'Identificação da EG'!$B$7=""),"","Portugal"))</f>
        <v/>
      </c>
      <c r="E442" s="24" t="str">
        <f>IF(I442="","",'Identificação da EG'!$C$7)</f>
        <v/>
      </c>
      <c r="F442" s="24" t="str">
        <f>IF(I442="","",'Identificação da EG'!$E$7)</f>
        <v/>
      </c>
      <c r="G442" s="24" t="str">
        <f t="shared" si="13"/>
        <v/>
      </c>
      <c r="H442" s="24" t="str">
        <f>IF(I442="","",'Identificação da EG'!$D$7)</f>
        <v/>
      </c>
      <c r="I442" s="138" t="str">
        <f>IF(OR(J442="",'Campanhas C&amp;S'!$BU$6="",'Campanhas C&amp;S'!$BU$6="(Preencha o nome da campanha)"),"",'Campanhas C&amp;S'!$BU$6)</f>
        <v/>
      </c>
      <c r="J442" s="138" t="str">
        <v/>
      </c>
      <c r="K442" s="138" t="str">
        <v/>
      </c>
      <c r="L442" s="138" t="str">
        <v/>
      </c>
      <c r="M442" s="138" t="str">
        <v/>
      </c>
      <c r="N442" s="138" t="str">
        <v/>
      </c>
      <c r="O442" s="138" t="str">
        <v/>
      </c>
      <c r="P442" s="138" t="str">
        <f>IF(J442="","","População abrangida")</f>
        <v/>
      </c>
      <c r="Q442" s="138" t="str">
        <f t="shared" si="14"/>
        <v/>
      </c>
      <c r="R442" s="138" t="str" cm="1">
        <f t="array" ref="R442">IF(ISBLANK(INDEX('Campanhas C&amp;S'!$BZ$20:$CA$48,INT((ROWS($A$1:A21)-1)/2)+1,MOD(ROWS($A$1:A21)-1,2)+1)),"",INDEX('Campanhas C&amp;S'!$BZ$20:$CA$48,INT((ROWS($A$1:A21)-1)/2)+1,MOD(ROWS($A$1:A21)-1,2)+1))</f>
        <v/>
      </c>
      <c r="S442" s="138" t="str">
        <f>IF(OR(J442="",'Campanhas C&amp;S'!$BU$15="",'Campanhas C&amp;S'!$BU$15="(máximo 300 carateres)"),"",'Campanhas C&amp;S'!$BU$15)</f>
        <v/>
      </c>
    </row>
    <row r="443" spans="1:19">
      <c r="A443" s="24" t="str">
        <f>IF(I443="","",IF(OR('Identificação da EG'!$B$7=0,'Identificação da EG'!$B$7=""),"",Capa!$C$10))</f>
        <v/>
      </c>
      <c r="B443" s="24" t="str">
        <f>IF(I443="","",IF(OR('Identificação da EG'!$B$7=0,'Identificação da EG'!$B$7=""),"",'Identificação da EG'!$B$7))</f>
        <v/>
      </c>
      <c r="C443" s="24" t="str">
        <f>IF(I443="","",IF(B443="","",VLOOKUP(B443,Auxiliar!$DK$23:$DL$45,2,0)))</f>
        <v/>
      </c>
      <c r="D443" s="24" t="str">
        <f>IF(I443="","",IF(OR('Identificação da EG'!$B$7=0,'Identificação da EG'!$B$7=""),"","Portugal"))</f>
        <v/>
      </c>
      <c r="E443" s="24" t="str">
        <f>IF(I443="","",'Identificação da EG'!$C$7)</f>
        <v/>
      </c>
      <c r="F443" s="24" t="str">
        <f>IF(I443="","",'Identificação da EG'!$E$7)</f>
        <v/>
      </c>
      <c r="G443" s="24" t="str">
        <f t="shared" si="13"/>
        <v/>
      </c>
      <c r="H443" s="24" t="str">
        <f>IF(I443="","",'Identificação da EG'!$D$7)</f>
        <v/>
      </c>
      <c r="I443" s="138" t="str">
        <f>IF(OR(J443="",'Campanhas C&amp;S'!$BU$6="",'Campanhas C&amp;S'!$BU$6="(Preencha o nome da campanha)"),"",'Campanhas C&amp;S'!$BU$6)</f>
        <v/>
      </c>
      <c r="J443" s="138" t="str">
        <v/>
      </c>
      <c r="K443" s="138" t="str">
        <v/>
      </c>
      <c r="L443" s="138" t="str">
        <v/>
      </c>
      <c r="M443" s="138" t="str">
        <v/>
      </c>
      <c r="N443" s="138" t="str">
        <v/>
      </c>
      <c r="O443" s="138" t="str">
        <v/>
      </c>
      <c r="P443" s="138" t="str">
        <f>IF(J443="","","Materiais distribuidos")</f>
        <v/>
      </c>
      <c r="Q443" s="138" t="str">
        <f t="shared" si="14"/>
        <v/>
      </c>
      <c r="R443" s="138" t="str" cm="1">
        <f t="array" ref="R443">IF(ISBLANK(INDEX('Campanhas C&amp;S'!$BZ$20:$CA$48,INT((ROWS($A$1:A22)-1)/2)+1,MOD(ROWS($A$1:A22)-1,2)+1)),"",INDEX('Campanhas C&amp;S'!$BZ$20:$CA$48,INT((ROWS($A$1:A22)-1)/2)+1,MOD(ROWS($A$1:A22)-1,2)+1))</f>
        <v/>
      </c>
      <c r="S443" s="138" t="str">
        <f>IF(OR(J443="",'Campanhas C&amp;S'!$BU$15="",'Campanhas C&amp;S'!$BU$15="(máximo 300 carateres)"),"",'Campanhas C&amp;S'!$BU$15)</f>
        <v/>
      </c>
    </row>
    <row r="444" spans="1:19">
      <c r="A444" s="24" t="str">
        <f>IF(I444="","",IF(OR('Identificação da EG'!$B$7=0,'Identificação da EG'!$B$7=""),"",Capa!$C$10))</f>
        <v/>
      </c>
      <c r="B444" s="24" t="str">
        <f>IF(I444="","",IF(OR('Identificação da EG'!$B$7=0,'Identificação da EG'!$B$7=""),"",'Identificação da EG'!$B$7))</f>
        <v/>
      </c>
      <c r="C444" s="24" t="str">
        <f>IF(I444="","",IF(B444="","",VLOOKUP(B444,Auxiliar!$DK$23:$DL$45,2,0)))</f>
        <v/>
      </c>
      <c r="D444" s="24" t="str">
        <f>IF(I444="","",IF(OR('Identificação da EG'!$B$7=0,'Identificação da EG'!$B$7=""),"","Portugal"))</f>
        <v/>
      </c>
      <c r="E444" s="24" t="str">
        <f>IF(I444="","",'Identificação da EG'!$C$7)</f>
        <v/>
      </c>
      <c r="F444" s="24" t="str">
        <f>IF(I444="","",'Identificação da EG'!$E$7)</f>
        <v/>
      </c>
      <c r="G444" s="24" t="str">
        <f t="shared" si="13"/>
        <v/>
      </c>
      <c r="H444" s="24" t="str">
        <f>IF(I444="","",'Identificação da EG'!$D$7)</f>
        <v/>
      </c>
      <c r="I444" s="138" t="str">
        <f>IF(OR(J444="",'Campanhas C&amp;S'!$BU$6="",'Campanhas C&amp;S'!$BU$6="(Preencha o nome da campanha)"),"",'Campanhas C&amp;S'!$BU$6)</f>
        <v/>
      </c>
      <c r="J444" s="138" t="str">
        <v/>
      </c>
      <c r="K444" s="138" t="str">
        <v/>
      </c>
      <c r="L444" s="138" t="str">
        <v/>
      </c>
      <c r="M444" s="138" t="str">
        <v/>
      </c>
      <c r="N444" s="138" t="str">
        <v/>
      </c>
      <c r="O444" s="138" t="str">
        <v/>
      </c>
      <c r="P444" s="138" t="str">
        <f>IF(J444="","","População abrangida")</f>
        <v/>
      </c>
      <c r="Q444" s="138" t="str">
        <f t="shared" si="14"/>
        <v/>
      </c>
      <c r="R444" s="138" t="str" cm="1">
        <f t="array" ref="R444">IF(ISBLANK(INDEX('Campanhas C&amp;S'!$BZ$20:$CA$48,INT((ROWS($A$1:A23)-1)/2)+1,MOD(ROWS($A$1:A23)-1,2)+1)),"",INDEX('Campanhas C&amp;S'!$BZ$20:$CA$48,INT((ROWS($A$1:A23)-1)/2)+1,MOD(ROWS($A$1:A23)-1,2)+1))</f>
        <v/>
      </c>
      <c r="S444" s="138" t="str">
        <f>IF(OR(J444="",'Campanhas C&amp;S'!$BU$15="",'Campanhas C&amp;S'!$BU$15="(máximo 300 carateres)"),"",'Campanhas C&amp;S'!$BU$15)</f>
        <v/>
      </c>
    </row>
    <row r="445" spans="1:19">
      <c r="A445" s="24" t="str">
        <f>IF(I445="","",IF(OR('Identificação da EG'!$B$7=0,'Identificação da EG'!$B$7=""),"",Capa!$C$10))</f>
        <v/>
      </c>
      <c r="B445" s="24" t="str">
        <f>IF(I445="","",IF(OR('Identificação da EG'!$B$7=0,'Identificação da EG'!$B$7=""),"",'Identificação da EG'!$B$7))</f>
        <v/>
      </c>
      <c r="C445" s="24" t="str">
        <f>IF(I445="","",IF(B445="","",VLOOKUP(B445,Auxiliar!$DK$23:$DL$45,2,0)))</f>
        <v/>
      </c>
      <c r="D445" s="24" t="str">
        <f>IF(I445="","",IF(OR('Identificação da EG'!$B$7=0,'Identificação da EG'!$B$7=""),"","Portugal"))</f>
        <v/>
      </c>
      <c r="E445" s="24" t="str">
        <f>IF(I445="","",'Identificação da EG'!$C$7)</f>
        <v/>
      </c>
      <c r="F445" s="24" t="str">
        <f>IF(I445="","",'Identificação da EG'!$E$7)</f>
        <v/>
      </c>
      <c r="G445" s="24" t="str">
        <f t="shared" si="13"/>
        <v/>
      </c>
      <c r="H445" s="24" t="str">
        <f>IF(I445="","",'Identificação da EG'!$D$7)</f>
        <v/>
      </c>
      <c r="I445" s="138" t="str">
        <f>IF(OR(J445="",'Campanhas C&amp;S'!$BU$6="",'Campanhas C&amp;S'!$BU$6="(Preencha o nome da campanha)"),"",'Campanhas C&amp;S'!$BU$6)</f>
        <v/>
      </c>
      <c r="J445" s="138" t="str">
        <v/>
      </c>
      <c r="K445" s="138" t="str">
        <v/>
      </c>
      <c r="L445" s="138" t="str">
        <v/>
      </c>
      <c r="M445" s="138" t="str">
        <v/>
      </c>
      <c r="N445" s="138" t="str">
        <v/>
      </c>
      <c r="O445" s="138" t="str">
        <v/>
      </c>
      <c r="P445" s="138" t="str">
        <f>IF(J445="","","Materiais distribuidos")</f>
        <v/>
      </c>
      <c r="Q445" s="138" t="str">
        <f t="shared" si="14"/>
        <v/>
      </c>
      <c r="R445" s="138" t="str" cm="1">
        <f t="array" ref="R445">IF(ISBLANK(INDEX('Campanhas C&amp;S'!$BZ$20:$CA$48,INT((ROWS($A$1:A24)-1)/2)+1,MOD(ROWS($A$1:A24)-1,2)+1)),"",INDEX('Campanhas C&amp;S'!$BZ$20:$CA$48,INT((ROWS($A$1:A24)-1)/2)+1,MOD(ROWS($A$1:A24)-1,2)+1))</f>
        <v/>
      </c>
      <c r="S445" s="138" t="str">
        <f>IF(OR(J445="",'Campanhas C&amp;S'!$BU$15="",'Campanhas C&amp;S'!$BU$15="(máximo 300 carateres)"),"",'Campanhas C&amp;S'!$BU$15)</f>
        <v/>
      </c>
    </row>
    <row r="446" spans="1:19">
      <c r="A446" s="24" t="str">
        <f>IF(I446="","",IF(OR('Identificação da EG'!$B$7=0,'Identificação da EG'!$B$7=""),"",Capa!$C$10))</f>
        <v/>
      </c>
      <c r="B446" s="24" t="str">
        <f>IF(I446="","",IF(OR('Identificação da EG'!$B$7=0,'Identificação da EG'!$B$7=""),"",'Identificação da EG'!$B$7))</f>
        <v/>
      </c>
      <c r="C446" s="24" t="str">
        <f>IF(I446="","",IF(B446="","",VLOOKUP(B446,Auxiliar!$DK$23:$DL$45,2,0)))</f>
        <v/>
      </c>
      <c r="D446" s="24" t="str">
        <f>IF(I446="","",IF(OR('Identificação da EG'!$B$7=0,'Identificação da EG'!$B$7=""),"","Portugal"))</f>
        <v/>
      </c>
      <c r="E446" s="24" t="str">
        <f>IF(I446="","",'Identificação da EG'!$C$7)</f>
        <v/>
      </c>
      <c r="F446" s="24" t="str">
        <f>IF(I446="","",'Identificação da EG'!$E$7)</f>
        <v/>
      </c>
      <c r="G446" s="24" t="str">
        <f t="shared" si="13"/>
        <v/>
      </c>
      <c r="H446" s="24" t="str">
        <f>IF(I446="","",'Identificação da EG'!$D$7)</f>
        <v/>
      </c>
      <c r="I446" s="138" t="str">
        <f>IF(OR(J446="",'Campanhas C&amp;S'!$BU$6="",'Campanhas C&amp;S'!$BU$6="(Preencha o nome da campanha)"),"",'Campanhas C&amp;S'!$BU$6)</f>
        <v/>
      </c>
      <c r="J446" s="138" t="str">
        <v/>
      </c>
      <c r="K446" s="138" t="str">
        <v/>
      </c>
      <c r="L446" s="138" t="str">
        <v/>
      </c>
      <c r="M446" s="138" t="str">
        <v/>
      </c>
      <c r="N446" s="138" t="str">
        <v/>
      </c>
      <c r="O446" s="138" t="str">
        <v/>
      </c>
      <c r="P446" s="138" t="str">
        <f>IF(J446="","","População abrangida")</f>
        <v/>
      </c>
      <c r="Q446" s="138" t="str">
        <f t="shared" si="14"/>
        <v/>
      </c>
      <c r="R446" s="138" t="str" cm="1">
        <f t="array" ref="R446">IF(ISBLANK(INDEX('Campanhas C&amp;S'!$BZ$20:$CA$48,INT((ROWS($A$1:A25)-1)/2)+1,MOD(ROWS($A$1:A25)-1,2)+1)),"",INDEX('Campanhas C&amp;S'!$BZ$20:$CA$48,INT((ROWS($A$1:A25)-1)/2)+1,MOD(ROWS($A$1:A25)-1,2)+1))</f>
        <v/>
      </c>
      <c r="S446" s="138" t="str">
        <f>IF(OR(J446="",'Campanhas C&amp;S'!$BU$15="",'Campanhas C&amp;S'!$BU$15="(máximo 300 carateres)"),"",'Campanhas C&amp;S'!$BU$15)</f>
        <v/>
      </c>
    </row>
    <row r="447" spans="1:19">
      <c r="A447" s="24" t="str">
        <f>IF(I447="","",IF(OR('Identificação da EG'!$B$7=0,'Identificação da EG'!$B$7=""),"",Capa!$C$10))</f>
        <v/>
      </c>
      <c r="B447" s="24" t="str">
        <f>IF(I447="","",IF(OR('Identificação da EG'!$B$7=0,'Identificação da EG'!$B$7=""),"",'Identificação da EG'!$B$7))</f>
        <v/>
      </c>
      <c r="C447" s="24" t="str">
        <f>IF(I447="","",IF(B447="","",VLOOKUP(B447,Auxiliar!$DK$23:$DL$45,2,0)))</f>
        <v/>
      </c>
      <c r="D447" s="24" t="str">
        <f>IF(I447="","",IF(OR('Identificação da EG'!$B$7=0,'Identificação da EG'!$B$7=""),"","Portugal"))</f>
        <v/>
      </c>
      <c r="E447" s="24" t="str">
        <f>IF(I447="","",'Identificação da EG'!$C$7)</f>
        <v/>
      </c>
      <c r="F447" s="24" t="str">
        <f>IF(I447="","",'Identificação da EG'!$E$7)</f>
        <v/>
      </c>
      <c r="G447" s="24" t="str">
        <f t="shared" si="13"/>
        <v/>
      </c>
      <c r="H447" s="24" t="str">
        <f>IF(I447="","",'Identificação da EG'!$D$7)</f>
        <v/>
      </c>
      <c r="I447" s="138" t="str">
        <f>IF(OR(J447="",'Campanhas C&amp;S'!$BU$6="",'Campanhas C&amp;S'!$BU$6="(Preencha o nome da campanha)"),"",'Campanhas C&amp;S'!$BU$6)</f>
        <v/>
      </c>
      <c r="J447" s="138" t="str">
        <v/>
      </c>
      <c r="K447" s="138" t="str">
        <v/>
      </c>
      <c r="L447" s="138" t="str">
        <v/>
      </c>
      <c r="M447" s="138" t="str">
        <v/>
      </c>
      <c r="N447" s="138" t="str">
        <v/>
      </c>
      <c r="O447" s="138" t="str">
        <v/>
      </c>
      <c r="P447" s="138" t="str">
        <f>IF(J447="","","Materiais distribuidos")</f>
        <v/>
      </c>
      <c r="Q447" s="138" t="str">
        <f t="shared" si="14"/>
        <v/>
      </c>
      <c r="R447" s="138" t="str" cm="1">
        <f t="array" ref="R447">IF(ISBLANK(INDEX('Campanhas C&amp;S'!$BZ$20:$CA$48,INT((ROWS($A$1:A26)-1)/2)+1,MOD(ROWS($A$1:A26)-1,2)+1)),"",INDEX('Campanhas C&amp;S'!$BZ$20:$CA$48,INT((ROWS($A$1:A26)-1)/2)+1,MOD(ROWS($A$1:A26)-1,2)+1))</f>
        <v/>
      </c>
      <c r="S447" s="138" t="str">
        <f>IF(OR(J447="",'Campanhas C&amp;S'!$BU$15="",'Campanhas C&amp;S'!$BU$15="(máximo 300 carateres)"),"",'Campanhas C&amp;S'!$BU$15)</f>
        <v/>
      </c>
    </row>
    <row r="448" spans="1:19">
      <c r="A448" s="24" t="str">
        <f>IF(I448="","",IF(OR('Identificação da EG'!$B$7=0,'Identificação da EG'!$B$7=""),"",Capa!$C$10))</f>
        <v/>
      </c>
      <c r="B448" s="24" t="str">
        <f>IF(I448="","",IF(OR('Identificação da EG'!$B$7=0,'Identificação da EG'!$B$7=""),"",'Identificação da EG'!$B$7))</f>
        <v/>
      </c>
      <c r="C448" s="24" t="str">
        <f>IF(I448="","",IF(B448="","",VLOOKUP(B448,Auxiliar!$DK$23:$DL$45,2,0)))</f>
        <v/>
      </c>
      <c r="D448" s="24" t="str">
        <f>IF(I448="","",IF(OR('Identificação da EG'!$B$7=0,'Identificação da EG'!$B$7=""),"","Portugal"))</f>
        <v/>
      </c>
      <c r="E448" s="24" t="str">
        <f>IF(I448="","",'Identificação da EG'!$C$7)</f>
        <v/>
      </c>
      <c r="F448" s="24" t="str">
        <f>IF(I448="","",'Identificação da EG'!$E$7)</f>
        <v/>
      </c>
      <c r="G448" s="24" t="str">
        <f t="shared" si="13"/>
        <v/>
      </c>
      <c r="H448" s="24" t="str">
        <f>IF(I448="","",'Identificação da EG'!$D$7)</f>
        <v/>
      </c>
      <c r="I448" s="138" t="str">
        <f>IF(OR(J448="",'Campanhas C&amp;S'!$BU$6="",'Campanhas C&amp;S'!$BU$6="(Preencha o nome da campanha)"),"",'Campanhas C&amp;S'!$BU$6)</f>
        <v/>
      </c>
      <c r="J448" s="138" t="str">
        <v/>
      </c>
      <c r="K448" s="138" t="str">
        <v/>
      </c>
      <c r="L448" s="138" t="str">
        <v/>
      </c>
      <c r="M448" s="138" t="str">
        <v/>
      </c>
      <c r="N448" s="138" t="str">
        <v/>
      </c>
      <c r="O448" s="138" t="str">
        <v/>
      </c>
      <c r="P448" s="138" t="str">
        <f>IF(J448="","","População abrangida")</f>
        <v/>
      </c>
      <c r="Q448" s="138" t="str">
        <f t="shared" si="14"/>
        <v/>
      </c>
      <c r="R448" s="138" t="str" cm="1">
        <f t="array" ref="R448">IF(ISBLANK(INDEX('Campanhas C&amp;S'!$BZ$20:$CA$48,INT((ROWS($A$1:A27)-1)/2)+1,MOD(ROWS($A$1:A27)-1,2)+1)),"",INDEX('Campanhas C&amp;S'!$BZ$20:$CA$48,INT((ROWS($A$1:A27)-1)/2)+1,MOD(ROWS($A$1:A27)-1,2)+1))</f>
        <v/>
      </c>
      <c r="S448" s="138" t="str">
        <f>IF(OR(J448="",'Campanhas C&amp;S'!$BU$15="",'Campanhas C&amp;S'!$BU$15="(máximo 300 carateres)"),"",'Campanhas C&amp;S'!$BU$15)</f>
        <v/>
      </c>
    </row>
    <row r="449" spans="1:19">
      <c r="A449" s="24" t="str">
        <f>IF(I449="","",IF(OR('Identificação da EG'!$B$7=0,'Identificação da EG'!$B$7=""),"",Capa!$C$10))</f>
        <v/>
      </c>
      <c r="B449" s="24" t="str">
        <f>IF(I449="","",IF(OR('Identificação da EG'!$B$7=0,'Identificação da EG'!$B$7=""),"",'Identificação da EG'!$B$7))</f>
        <v/>
      </c>
      <c r="C449" s="24" t="str">
        <f>IF(I449="","",IF(B449="","",VLOOKUP(B449,Auxiliar!$DK$23:$DL$45,2,0)))</f>
        <v/>
      </c>
      <c r="D449" s="24" t="str">
        <f>IF(I449="","",IF(OR('Identificação da EG'!$B$7=0,'Identificação da EG'!$B$7=""),"","Portugal"))</f>
        <v/>
      </c>
      <c r="E449" s="24" t="str">
        <f>IF(I449="","",'Identificação da EG'!$C$7)</f>
        <v/>
      </c>
      <c r="F449" s="24" t="str">
        <f>IF(I449="","",'Identificação da EG'!$E$7)</f>
        <v/>
      </c>
      <c r="G449" s="24" t="str">
        <f t="shared" si="13"/>
        <v/>
      </c>
      <c r="H449" s="24" t="str">
        <f>IF(I449="","",'Identificação da EG'!$D$7)</f>
        <v/>
      </c>
      <c r="I449" s="138" t="str">
        <f>IF(OR(J449="",'Campanhas C&amp;S'!$BU$6="",'Campanhas C&amp;S'!$BU$6="(Preencha o nome da campanha)"),"",'Campanhas C&amp;S'!$BU$6)</f>
        <v/>
      </c>
      <c r="J449" s="138" t="str">
        <v/>
      </c>
      <c r="K449" s="138" t="str">
        <v/>
      </c>
      <c r="L449" s="138" t="str">
        <v/>
      </c>
      <c r="M449" s="138" t="str">
        <v/>
      </c>
      <c r="N449" s="138" t="str">
        <v/>
      </c>
      <c r="O449" s="138" t="str">
        <v/>
      </c>
      <c r="P449" s="138" t="str">
        <f>IF(J449="","","Materiais distribuidos")</f>
        <v/>
      </c>
      <c r="Q449" s="138" t="str">
        <f t="shared" si="14"/>
        <v/>
      </c>
      <c r="R449" s="138" t="str" cm="1">
        <f t="array" ref="R449">IF(ISBLANK(INDEX('Campanhas C&amp;S'!$BZ$20:$CA$48,INT((ROWS($A$1:A28)-1)/2)+1,MOD(ROWS($A$1:A28)-1,2)+1)),"",INDEX('Campanhas C&amp;S'!$BZ$20:$CA$48,INT((ROWS($A$1:A28)-1)/2)+1,MOD(ROWS($A$1:A28)-1,2)+1))</f>
        <v/>
      </c>
      <c r="S449" s="138" t="str">
        <f>IF(OR(J449="",'Campanhas C&amp;S'!$BU$15="",'Campanhas C&amp;S'!$BU$15="(máximo 300 carateres)"),"",'Campanhas C&amp;S'!$BU$15)</f>
        <v/>
      </c>
    </row>
    <row r="450" spans="1:19">
      <c r="A450" s="24" t="str">
        <f>IF(I450="","",IF(OR('Identificação da EG'!$B$7=0,'Identificação da EG'!$B$7=""),"",Capa!$C$10))</f>
        <v/>
      </c>
      <c r="B450" s="24" t="str">
        <f>IF(I450="","",IF(OR('Identificação da EG'!$B$7=0,'Identificação da EG'!$B$7=""),"",'Identificação da EG'!$B$7))</f>
        <v/>
      </c>
      <c r="C450" s="24" t="str">
        <f>IF(I450="","",IF(B450="","",VLOOKUP(B450,Auxiliar!$DK$23:$DL$45,2,0)))</f>
        <v/>
      </c>
      <c r="D450" s="24" t="str">
        <f>IF(I450="","",IF(OR('Identificação da EG'!$B$7=0,'Identificação da EG'!$B$7=""),"","Portugal"))</f>
        <v/>
      </c>
      <c r="E450" s="24" t="str">
        <f>IF(I450="","",'Identificação da EG'!$C$7)</f>
        <v/>
      </c>
      <c r="F450" s="24" t="str">
        <f>IF(I450="","",'Identificação da EG'!$E$7)</f>
        <v/>
      </c>
      <c r="G450" s="24" t="str">
        <f t="shared" si="13"/>
        <v/>
      </c>
      <c r="H450" s="24" t="str">
        <f>IF(I450="","",'Identificação da EG'!$D$7)</f>
        <v/>
      </c>
      <c r="I450" s="138" t="str">
        <f>IF(OR(J450="",'Campanhas C&amp;S'!$BU$6="",'Campanhas C&amp;S'!$BU$6="(Preencha o nome da campanha)"),"",'Campanhas C&amp;S'!$BU$6)</f>
        <v/>
      </c>
      <c r="J450" s="138" t="str">
        <v/>
      </c>
      <c r="K450" s="138" t="str">
        <v/>
      </c>
      <c r="L450" s="138" t="str">
        <v/>
      </c>
      <c r="M450" s="138" t="str">
        <v/>
      </c>
      <c r="N450" s="138" t="str">
        <v/>
      </c>
      <c r="O450" s="138" t="str">
        <v/>
      </c>
      <c r="P450" s="138" t="str">
        <f>IF(J450="","","População abrangida")</f>
        <v/>
      </c>
      <c r="Q450" s="138" t="str">
        <f t="shared" si="14"/>
        <v/>
      </c>
      <c r="R450" s="138" t="str" cm="1">
        <f t="array" ref="R450">IF(ISBLANK(INDEX('Campanhas C&amp;S'!$BZ$20:$CA$48,INT((ROWS($A$1:A29)-1)/2)+1,MOD(ROWS($A$1:A29)-1,2)+1)),"",INDEX('Campanhas C&amp;S'!$BZ$20:$CA$48,INT((ROWS($A$1:A29)-1)/2)+1,MOD(ROWS($A$1:A29)-1,2)+1))</f>
        <v/>
      </c>
      <c r="S450" s="138" t="str">
        <f>IF(OR(J450="",'Campanhas C&amp;S'!$BU$15="",'Campanhas C&amp;S'!$BU$15="(máximo 300 carateres)"),"",'Campanhas C&amp;S'!$BU$15)</f>
        <v/>
      </c>
    </row>
    <row r="451" spans="1:19">
      <c r="A451" s="24" t="str">
        <f>IF(I451="","",IF(OR('Identificação da EG'!$B$7=0,'Identificação da EG'!$B$7=""),"",Capa!$C$10))</f>
        <v/>
      </c>
      <c r="B451" s="24" t="str">
        <f>IF(I451="","",IF(OR('Identificação da EG'!$B$7=0,'Identificação da EG'!$B$7=""),"",'Identificação da EG'!$B$7))</f>
        <v/>
      </c>
      <c r="C451" s="24" t="str">
        <f>IF(I451="","",IF(B451="","",VLOOKUP(B451,Auxiliar!$DK$23:$DL$45,2,0)))</f>
        <v/>
      </c>
      <c r="D451" s="24" t="str">
        <f>IF(I451="","",IF(OR('Identificação da EG'!$B$7=0,'Identificação da EG'!$B$7=""),"","Portugal"))</f>
        <v/>
      </c>
      <c r="E451" s="24" t="str">
        <f>IF(I451="","",'Identificação da EG'!$C$7)</f>
        <v/>
      </c>
      <c r="F451" s="24" t="str">
        <f>IF(I451="","",'Identificação da EG'!$E$7)</f>
        <v/>
      </c>
      <c r="G451" s="24" t="str">
        <f t="shared" ref="G451:G514" si="15">IF(I451="","",B451)</f>
        <v/>
      </c>
      <c r="H451" s="24" t="str">
        <f>IF(I451="","",'Identificação da EG'!$D$7)</f>
        <v/>
      </c>
      <c r="I451" s="138" t="str">
        <f>IF(OR(J451="",'Campanhas C&amp;S'!$BU$6="",'Campanhas C&amp;S'!$BU$6="(Preencha o nome da campanha)"),"",'Campanhas C&amp;S'!$BU$6)</f>
        <v/>
      </c>
      <c r="J451" s="138" t="str">
        <v/>
      </c>
      <c r="K451" s="138" t="str">
        <v/>
      </c>
      <c r="L451" s="138" t="str">
        <v/>
      </c>
      <c r="M451" s="138" t="str">
        <v/>
      </c>
      <c r="N451" s="138" t="str">
        <v/>
      </c>
      <c r="O451" s="138" t="str">
        <v/>
      </c>
      <c r="P451" s="138" t="str">
        <f>IF(J451="","","Materiais distribuidos")</f>
        <v/>
      </c>
      <c r="Q451" s="138" t="str">
        <f t="shared" si="14"/>
        <v/>
      </c>
      <c r="R451" s="138" t="str" cm="1">
        <f t="array" ref="R451">IF(ISBLANK(INDEX('Campanhas C&amp;S'!$BZ$20:$CA$48,INT((ROWS($A$1:A30)-1)/2)+1,MOD(ROWS($A$1:A30)-1,2)+1)),"",INDEX('Campanhas C&amp;S'!$BZ$20:$CA$48,INT((ROWS($A$1:A30)-1)/2)+1,MOD(ROWS($A$1:A30)-1,2)+1))</f>
        <v/>
      </c>
      <c r="S451" s="138" t="str">
        <f>IF(OR(J451="",'Campanhas C&amp;S'!$BU$15="",'Campanhas C&amp;S'!$BU$15="(máximo 300 carateres)"),"",'Campanhas C&amp;S'!$BU$15)</f>
        <v/>
      </c>
    </row>
    <row r="452" spans="1:19">
      <c r="A452" s="24" t="str">
        <f>IF(I452="","",IF(OR('Identificação da EG'!$B$7=0,'Identificação da EG'!$B$7=""),"",Capa!$C$10))</f>
        <v/>
      </c>
      <c r="B452" s="24" t="str">
        <f>IF(I452="","",IF(OR('Identificação da EG'!$B$7=0,'Identificação da EG'!$B$7=""),"",'Identificação da EG'!$B$7))</f>
        <v/>
      </c>
      <c r="C452" s="24" t="str">
        <f>IF(I452="","",IF(B452="","",VLOOKUP(B452,Auxiliar!$DK$23:$DL$45,2,0)))</f>
        <v/>
      </c>
      <c r="D452" s="24" t="str">
        <f>IF(I452="","",IF(OR('Identificação da EG'!$B$7=0,'Identificação da EG'!$B$7=""),"","Portugal"))</f>
        <v/>
      </c>
      <c r="E452" s="24" t="str">
        <f>IF(I452="","",'Identificação da EG'!$C$7)</f>
        <v/>
      </c>
      <c r="F452" s="24" t="str">
        <f>IF(I452="","",'Identificação da EG'!$E$7)</f>
        <v/>
      </c>
      <c r="G452" s="24" t="str">
        <f t="shared" si="15"/>
        <v/>
      </c>
      <c r="H452" s="24" t="str">
        <f>IF(I452="","",'Identificação da EG'!$D$7)</f>
        <v/>
      </c>
      <c r="I452" s="138" t="str">
        <f>IF(OR(J452="",'Campanhas C&amp;S'!$BU$6="",'Campanhas C&amp;S'!$BU$6="(Preencha o nome da campanha)"),"",'Campanhas C&amp;S'!$BU$6)</f>
        <v/>
      </c>
      <c r="J452" s="138" t="str">
        <v/>
      </c>
      <c r="K452" s="138" t="str">
        <v/>
      </c>
      <c r="L452" s="138" t="str">
        <v/>
      </c>
      <c r="M452" s="138" t="str">
        <v/>
      </c>
      <c r="N452" s="138" t="str">
        <v/>
      </c>
      <c r="O452" s="138" t="str">
        <v/>
      </c>
      <c r="P452" s="138" t="str">
        <f>IF(J452="","","População abrangida")</f>
        <v/>
      </c>
      <c r="Q452" s="138" t="str">
        <f t="shared" si="14"/>
        <v/>
      </c>
      <c r="R452" s="138" t="str" cm="1">
        <f t="array" ref="R452">IF(ISBLANK(INDEX('Campanhas C&amp;S'!$BZ$20:$CA$48,INT((ROWS($A$1:A31)-1)/2)+1,MOD(ROWS($A$1:A31)-1,2)+1)),"",INDEX('Campanhas C&amp;S'!$BZ$20:$CA$48,INT((ROWS($A$1:A31)-1)/2)+1,MOD(ROWS($A$1:A31)-1,2)+1))</f>
        <v/>
      </c>
      <c r="S452" s="138" t="str">
        <f>IF(OR(J452="",'Campanhas C&amp;S'!$BU$15="",'Campanhas C&amp;S'!$BU$15="(máximo 300 carateres)"),"",'Campanhas C&amp;S'!$BU$15)</f>
        <v/>
      </c>
    </row>
    <row r="453" spans="1:19">
      <c r="A453" s="24" t="str">
        <f>IF(I453="","",IF(OR('Identificação da EG'!$B$7=0,'Identificação da EG'!$B$7=""),"",Capa!$C$10))</f>
        <v/>
      </c>
      <c r="B453" s="24" t="str">
        <f>IF(I453="","",IF(OR('Identificação da EG'!$B$7=0,'Identificação da EG'!$B$7=""),"",'Identificação da EG'!$B$7))</f>
        <v/>
      </c>
      <c r="C453" s="24" t="str">
        <f>IF(I453="","",IF(B453="","",VLOOKUP(B453,Auxiliar!$DK$23:$DL$45,2,0)))</f>
        <v/>
      </c>
      <c r="D453" s="24" t="str">
        <f>IF(I453="","",IF(OR('Identificação da EG'!$B$7=0,'Identificação da EG'!$B$7=""),"","Portugal"))</f>
        <v/>
      </c>
      <c r="E453" s="24" t="str">
        <f>IF(I453="","",'Identificação da EG'!$C$7)</f>
        <v/>
      </c>
      <c r="F453" s="24" t="str">
        <f>IF(I453="","",'Identificação da EG'!$E$7)</f>
        <v/>
      </c>
      <c r="G453" s="24" t="str">
        <f t="shared" si="15"/>
        <v/>
      </c>
      <c r="H453" s="24" t="str">
        <f>IF(I453="","",'Identificação da EG'!$D$7)</f>
        <v/>
      </c>
      <c r="I453" s="138" t="str">
        <f>IF(OR(J453="",'Campanhas C&amp;S'!$BU$6="",'Campanhas C&amp;S'!$BU$6="(Preencha o nome da campanha)"),"",'Campanhas C&amp;S'!$BU$6)</f>
        <v/>
      </c>
      <c r="J453" s="138" t="str">
        <v/>
      </c>
      <c r="K453" s="138" t="str">
        <v/>
      </c>
      <c r="L453" s="138" t="str">
        <v/>
      </c>
      <c r="M453" s="138" t="str">
        <v/>
      </c>
      <c r="N453" s="138" t="str">
        <v/>
      </c>
      <c r="O453" s="138" t="str">
        <v/>
      </c>
      <c r="P453" s="138" t="str">
        <f>IF(J453="","","Materiais distribuidos")</f>
        <v/>
      </c>
      <c r="Q453" s="138" t="str">
        <f t="shared" si="14"/>
        <v/>
      </c>
      <c r="R453" s="138" t="str" cm="1">
        <f t="array" ref="R453">IF(ISBLANK(INDEX('Campanhas C&amp;S'!$BZ$20:$CA$48,INT((ROWS($A$1:A32)-1)/2)+1,MOD(ROWS($A$1:A32)-1,2)+1)),"",INDEX('Campanhas C&amp;S'!$BZ$20:$CA$48,INT((ROWS($A$1:A32)-1)/2)+1,MOD(ROWS($A$1:A32)-1,2)+1))</f>
        <v/>
      </c>
      <c r="S453" s="138" t="str">
        <f>IF(OR(J453="",'Campanhas C&amp;S'!$BU$15="",'Campanhas C&amp;S'!$BU$15="(máximo 300 carateres)"),"",'Campanhas C&amp;S'!$BU$15)</f>
        <v/>
      </c>
    </row>
    <row r="454" spans="1:19">
      <c r="A454" s="24" t="str">
        <f>IF(I454="","",IF(OR('Identificação da EG'!$B$7=0,'Identificação da EG'!$B$7=""),"",Capa!$C$10))</f>
        <v/>
      </c>
      <c r="B454" s="24" t="str">
        <f>IF(I454="","",IF(OR('Identificação da EG'!$B$7=0,'Identificação da EG'!$B$7=""),"",'Identificação da EG'!$B$7))</f>
        <v/>
      </c>
      <c r="C454" s="24" t="str">
        <f>IF(I454="","",IF(B454="","",VLOOKUP(B454,Auxiliar!$DK$23:$DL$45,2,0)))</f>
        <v/>
      </c>
      <c r="D454" s="24" t="str">
        <f>IF(I454="","",IF(OR('Identificação da EG'!$B$7=0,'Identificação da EG'!$B$7=""),"","Portugal"))</f>
        <v/>
      </c>
      <c r="E454" s="24" t="str">
        <f>IF(I454="","",'Identificação da EG'!$C$7)</f>
        <v/>
      </c>
      <c r="F454" s="24" t="str">
        <f>IF(I454="","",'Identificação da EG'!$E$7)</f>
        <v/>
      </c>
      <c r="G454" s="24" t="str">
        <f t="shared" si="15"/>
        <v/>
      </c>
      <c r="H454" s="24" t="str">
        <f>IF(I454="","",'Identificação da EG'!$D$7)</f>
        <v/>
      </c>
      <c r="I454" s="138" t="str">
        <f>IF(OR(J454="",'Campanhas C&amp;S'!$BU$6="",'Campanhas C&amp;S'!$BU$6="(Preencha o nome da campanha)"),"",'Campanhas C&amp;S'!$BU$6)</f>
        <v/>
      </c>
      <c r="J454" s="138" t="str">
        <v/>
      </c>
      <c r="K454" s="138" t="str">
        <v/>
      </c>
      <c r="L454" s="138" t="str">
        <v/>
      </c>
      <c r="M454" s="138" t="str">
        <v/>
      </c>
      <c r="N454" s="138" t="str">
        <v/>
      </c>
      <c r="O454" s="138" t="str">
        <v/>
      </c>
      <c r="P454" s="138" t="str">
        <f>IF(J454="","","População abrangida")</f>
        <v/>
      </c>
      <c r="Q454" s="138" t="str">
        <f t="shared" si="14"/>
        <v/>
      </c>
      <c r="R454" s="138" t="str" cm="1">
        <f t="array" ref="R454">IF(ISBLANK(INDEX('Campanhas C&amp;S'!$BZ$20:$CA$48,INT((ROWS($A$1:A33)-1)/2)+1,MOD(ROWS($A$1:A33)-1,2)+1)),"",INDEX('Campanhas C&amp;S'!$BZ$20:$CA$48,INT((ROWS($A$1:A33)-1)/2)+1,MOD(ROWS($A$1:A33)-1,2)+1))</f>
        <v/>
      </c>
      <c r="S454" s="138" t="str">
        <f>IF(OR(J454="",'Campanhas C&amp;S'!$BU$15="",'Campanhas C&amp;S'!$BU$15="(máximo 300 carateres)"),"",'Campanhas C&amp;S'!$BU$15)</f>
        <v/>
      </c>
    </row>
    <row r="455" spans="1:19">
      <c r="A455" s="24" t="str">
        <f>IF(I455="","",IF(OR('Identificação da EG'!$B$7=0,'Identificação da EG'!$B$7=""),"",Capa!$C$10))</f>
        <v/>
      </c>
      <c r="B455" s="24" t="str">
        <f>IF(I455="","",IF(OR('Identificação da EG'!$B$7=0,'Identificação da EG'!$B$7=""),"",'Identificação da EG'!$B$7))</f>
        <v/>
      </c>
      <c r="C455" s="24" t="str">
        <f>IF(I455="","",IF(B455="","",VLOOKUP(B455,Auxiliar!$DK$23:$DL$45,2,0)))</f>
        <v/>
      </c>
      <c r="D455" s="24" t="str">
        <f>IF(I455="","",IF(OR('Identificação da EG'!$B$7=0,'Identificação da EG'!$B$7=""),"","Portugal"))</f>
        <v/>
      </c>
      <c r="E455" s="24" t="str">
        <f>IF(I455="","",'Identificação da EG'!$C$7)</f>
        <v/>
      </c>
      <c r="F455" s="24" t="str">
        <f>IF(I455="","",'Identificação da EG'!$E$7)</f>
        <v/>
      </c>
      <c r="G455" s="24" t="str">
        <f t="shared" si="15"/>
        <v/>
      </c>
      <c r="H455" s="24" t="str">
        <f>IF(I455="","",'Identificação da EG'!$D$7)</f>
        <v/>
      </c>
      <c r="I455" s="138" t="str">
        <f>IF(OR(J455="",'Campanhas C&amp;S'!$BU$6="",'Campanhas C&amp;S'!$BU$6="(Preencha o nome da campanha)"),"",'Campanhas C&amp;S'!$BU$6)</f>
        <v/>
      </c>
      <c r="J455" s="138" t="str">
        <v/>
      </c>
      <c r="K455" s="138" t="str">
        <v/>
      </c>
      <c r="L455" s="138" t="str">
        <v/>
      </c>
      <c r="M455" s="138" t="str">
        <v/>
      </c>
      <c r="N455" s="138" t="str">
        <v/>
      </c>
      <c r="O455" s="138" t="str">
        <v/>
      </c>
      <c r="P455" s="138" t="str">
        <f>IF(J455="","","Materiais distribuidos")</f>
        <v/>
      </c>
      <c r="Q455" s="138" t="str">
        <f t="shared" si="14"/>
        <v/>
      </c>
      <c r="R455" s="138" t="str" cm="1">
        <f t="array" ref="R455">IF(ISBLANK(INDEX('Campanhas C&amp;S'!$BZ$20:$CA$48,INT((ROWS($A$1:A34)-1)/2)+1,MOD(ROWS($A$1:A34)-1,2)+1)),"",INDEX('Campanhas C&amp;S'!$BZ$20:$CA$48,INT((ROWS($A$1:A34)-1)/2)+1,MOD(ROWS($A$1:A34)-1,2)+1))</f>
        <v/>
      </c>
      <c r="S455" s="138" t="str">
        <f>IF(OR(J455="",'Campanhas C&amp;S'!$BU$15="",'Campanhas C&amp;S'!$BU$15="(máximo 300 carateres)"),"",'Campanhas C&amp;S'!$BU$15)</f>
        <v/>
      </c>
    </row>
    <row r="456" spans="1:19">
      <c r="A456" s="24" t="str">
        <f>IF(I456="","",IF(OR('Identificação da EG'!$B$7=0,'Identificação da EG'!$B$7=""),"",Capa!$C$10))</f>
        <v/>
      </c>
      <c r="B456" s="24" t="str">
        <f>IF(I456="","",IF(OR('Identificação da EG'!$B$7=0,'Identificação da EG'!$B$7=""),"",'Identificação da EG'!$B$7))</f>
        <v/>
      </c>
      <c r="C456" s="24" t="str">
        <f>IF(I456="","",IF(B456="","",VLOOKUP(B456,Auxiliar!$DK$23:$DL$45,2,0)))</f>
        <v/>
      </c>
      <c r="D456" s="24" t="str">
        <f>IF(I456="","",IF(OR('Identificação da EG'!$B$7=0,'Identificação da EG'!$B$7=""),"","Portugal"))</f>
        <v/>
      </c>
      <c r="E456" s="24" t="str">
        <f>IF(I456="","",'Identificação da EG'!$C$7)</f>
        <v/>
      </c>
      <c r="F456" s="24" t="str">
        <f>IF(I456="","",'Identificação da EG'!$E$7)</f>
        <v/>
      </c>
      <c r="G456" s="24" t="str">
        <f t="shared" si="15"/>
        <v/>
      </c>
      <c r="H456" s="24" t="str">
        <f>IF(I456="","",'Identificação da EG'!$D$7)</f>
        <v/>
      </c>
      <c r="I456" s="138" t="str">
        <f>IF(OR(J456="",'Campanhas C&amp;S'!$BU$6="",'Campanhas C&amp;S'!$BU$6="(Preencha o nome da campanha)"),"",'Campanhas C&amp;S'!$BU$6)</f>
        <v/>
      </c>
      <c r="J456" s="138" t="str">
        <v/>
      </c>
      <c r="K456" s="138" t="str">
        <v/>
      </c>
      <c r="L456" s="138" t="str">
        <v/>
      </c>
      <c r="M456" s="138" t="str">
        <v/>
      </c>
      <c r="N456" s="138" t="str">
        <v/>
      </c>
      <c r="O456" s="138" t="str">
        <v/>
      </c>
      <c r="P456" s="138" t="str">
        <f>IF(J456="","","População abrangida")</f>
        <v/>
      </c>
      <c r="Q456" s="138" t="str">
        <f t="shared" si="14"/>
        <v/>
      </c>
      <c r="R456" s="138" t="str" cm="1">
        <f t="array" ref="R456">IF(ISBLANK(INDEX('Campanhas C&amp;S'!$BZ$20:$CA$48,INT((ROWS($A$1:A35)-1)/2)+1,MOD(ROWS($A$1:A35)-1,2)+1)),"",INDEX('Campanhas C&amp;S'!$BZ$20:$CA$48,INT((ROWS($A$1:A35)-1)/2)+1,MOD(ROWS($A$1:A35)-1,2)+1))</f>
        <v/>
      </c>
      <c r="S456" s="138" t="str">
        <f>IF(OR(J456="",'Campanhas C&amp;S'!$BU$15="",'Campanhas C&amp;S'!$BU$15="(máximo 300 carateres)"),"",'Campanhas C&amp;S'!$BU$15)</f>
        <v/>
      </c>
    </row>
    <row r="457" spans="1:19">
      <c r="A457" s="24" t="str">
        <f>IF(I457="","",IF(OR('Identificação da EG'!$B$7=0,'Identificação da EG'!$B$7=""),"",Capa!$C$10))</f>
        <v/>
      </c>
      <c r="B457" s="24" t="str">
        <f>IF(I457="","",IF(OR('Identificação da EG'!$B$7=0,'Identificação da EG'!$B$7=""),"",'Identificação da EG'!$B$7))</f>
        <v/>
      </c>
      <c r="C457" s="24" t="str">
        <f>IF(I457="","",IF(B457="","",VLOOKUP(B457,Auxiliar!$DK$23:$DL$45,2,0)))</f>
        <v/>
      </c>
      <c r="D457" s="24" t="str">
        <f>IF(I457="","",IF(OR('Identificação da EG'!$B$7=0,'Identificação da EG'!$B$7=""),"","Portugal"))</f>
        <v/>
      </c>
      <c r="E457" s="24" t="str">
        <f>IF(I457="","",'Identificação da EG'!$C$7)</f>
        <v/>
      </c>
      <c r="F457" s="24" t="str">
        <f>IF(I457="","",'Identificação da EG'!$E$7)</f>
        <v/>
      </c>
      <c r="G457" s="24" t="str">
        <f t="shared" si="15"/>
        <v/>
      </c>
      <c r="H457" s="24" t="str">
        <f>IF(I457="","",'Identificação da EG'!$D$7)</f>
        <v/>
      </c>
      <c r="I457" s="138" t="str">
        <f>IF(OR(J457="",'Campanhas C&amp;S'!$BU$6="",'Campanhas C&amp;S'!$BU$6="(Preencha o nome da campanha)"),"",'Campanhas C&amp;S'!$BU$6)</f>
        <v/>
      </c>
      <c r="J457" s="138" t="str">
        <v/>
      </c>
      <c r="K457" s="138" t="str">
        <v/>
      </c>
      <c r="L457" s="138" t="str">
        <v/>
      </c>
      <c r="M457" s="138" t="str">
        <v/>
      </c>
      <c r="N457" s="138" t="str">
        <v/>
      </c>
      <c r="O457" s="138" t="str">
        <v/>
      </c>
      <c r="P457" s="138" t="str">
        <f>IF(J457="","","Materiais distribuidos")</f>
        <v/>
      </c>
      <c r="Q457" s="138" t="str">
        <f t="shared" si="14"/>
        <v/>
      </c>
      <c r="R457" s="138" t="str" cm="1">
        <f t="array" ref="R457">IF(ISBLANK(INDEX('Campanhas C&amp;S'!$BZ$20:$CA$48,INT((ROWS($A$1:A36)-1)/2)+1,MOD(ROWS($A$1:A36)-1,2)+1)),"",INDEX('Campanhas C&amp;S'!$BZ$20:$CA$48,INT((ROWS($A$1:A36)-1)/2)+1,MOD(ROWS($A$1:A36)-1,2)+1))</f>
        <v/>
      </c>
      <c r="S457" s="138" t="str">
        <f>IF(OR(J457="",'Campanhas C&amp;S'!$BU$15="",'Campanhas C&amp;S'!$BU$15="(máximo 300 carateres)"),"",'Campanhas C&amp;S'!$BU$15)</f>
        <v/>
      </c>
    </row>
    <row r="458" spans="1:19">
      <c r="A458" s="24" t="str">
        <f>IF(I458="","",IF(OR('Identificação da EG'!$B$7=0,'Identificação da EG'!$B$7=""),"",Capa!$C$10))</f>
        <v/>
      </c>
      <c r="B458" s="24" t="str">
        <f>IF(I458="","",IF(OR('Identificação da EG'!$B$7=0,'Identificação da EG'!$B$7=""),"",'Identificação da EG'!$B$7))</f>
        <v/>
      </c>
      <c r="C458" s="24" t="str">
        <f>IF(I458="","",IF(B458="","",VLOOKUP(B458,Auxiliar!$DK$23:$DL$45,2,0)))</f>
        <v/>
      </c>
      <c r="D458" s="24" t="str">
        <f>IF(I458="","",IF(OR('Identificação da EG'!$B$7=0,'Identificação da EG'!$B$7=""),"","Portugal"))</f>
        <v/>
      </c>
      <c r="E458" s="24" t="str">
        <f>IF(I458="","",'Identificação da EG'!$C$7)</f>
        <v/>
      </c>
      <c r="F458" s="24" t="str">
        <f>IF(I458="","",'Identificação da EG'!$E$7)</f>
        <v/>
      </c>
      <c r="G458" s="24" t="str">
        <f t="shared" si="15"/>
        <v/>
      </c>
      <c r="H458" s="24" t="str">
        <f>IF(I458="","",'Identificação da EG'!$D$7)</f>
        <v/>
      </c>
      <c r="I458" s="138" t="str">
        <f>IF(OR(J458="",'Campanhas C&amp;S'!$BU$6="",'Campanhas C&amp;S'!$BU$6="(Preencha o nome da campanha)"),"",'Campanhas C&amp;S'!$BU$6)</f>
        <v/>
      </c>
      <c r="J458" s="138" t="str">
        <v/>
      </c>
      <c r="K458" s="138" t="str">
        <v/>
      </c>
      <c r="L458" s="138" t="str">
        <v/>
      </c>
      <c r="M458" s="138" t="str">
        <v/>
      </c>
      <c r="N458" s="138" t="str">
        <v/>
      </c>
      <c r="O458" s="138" t="str">
        <v/>
      </c>
      <c r="P458" s="138" t="str">
        <f>IF(J458="","","População abrangida")</f>
        <v/>
      </c>
      <c r="Q458" s="138" t="str">
        <f t="shared" si="14"/>
        <v/>
      </c>
      <c r="R458" s="138" t="str" cm="1">
        <f t="array" ref="R458">IF(ISBLANK(INDEX('Campanhas C&amp;S'!$BZ$20:$CA$48,INT((ROWS($A$1:A37)-1)/2)+1,MOD(ROWS($A$1:A37)-1,2)+1)),"",INDEX('Campanhas C&amp;S'!$BZ$20:$CA$48,INT((ROWS($A$1:A37)-1)/2)+1,MOD(ROWS($A$1:A37)-1,2)+1))</f>
        <v/>
      </c>
      <c r="S458" s="138" t="str">
        <f>IF(OR(J458="",'Campanhas C&amp;S'!$BU$15="",'Campanhas C&amp;S'!$BU$15="(máximo 300 carateres)"),"",'Campanhas C&amp;S'!$BU$15)</f>
        <v/>
      </c>
    </row>
    <row r="459" spans="1:19">
      <c r="A459" s="24" t="str">
        <f>IF(I459="","",IF(OR('Identificação da EG'!$B$7=0,'Identificação da EG'!$B$7=""),"",Capa!$C$10))</f>
        <v/>
      </c>
      <c r="B459" s="24" t="str">
        <f>IF(I459="","",IF(OR('Identificação da EG'!$B$7=0,'Identificação da EG'!$B$7=""),"",'Identificação da EG'!$B$7))</f>
        <v/>
      </c>
      <c r="C459" s="24" t="str">
        <f>IF(I459="","",IF(B459="","",VLOOKUP(B459,Auxiliar!$DK$23:$DL$45,2,0)))</f>
        <v/>
      </c>
      <c r="D459" s="24" t="str">
        <f>IF(I459="","",IF(OR('Identificação da EG'!$B$7=0,'Identificação da EG'!$B$7=""),"","Portugal"))</f>
        <v/>
      </c>
      <c r="E459" s="24" t="str">
        <f>IF(I459="","",'Identificação da EG'!$C$7)</f>
        <v/>
      </c>
      <c r="F459" s="24" t="str">
        <f>IF(I459="","",'Identificação da EG'!$E$7)</f>
        <v/>
      </c>
      <c r="G459" s="24" t="str">
        <f t="shared" si="15"/>
        <v/>
      </c>
      <c r="H459" s="24" t="str">
        <f>IF(I459="","",'Identificação da EG'!$D$7)</f>
        <v/>
      </c>
      <c r="I459" s="138" t="str">
        <f>IF(OR(J459="",'Campanhas C&amp;S'!$BU$6="",'Campanhas C&amp;S'!$BU$6="(Preencha o nome da campanha)"),"",'Campanhas C&amp;S'!$BU$6)</f>
        <v/>
      </c>
      <c r="J459" s="138" t="str">
        <v/>
      </c>
      <c r="K459" s="138" t="str">
        <v/>
      </c>
      <c r="L459" s="138" t="str">
        <v/>
      </c>
      <c r="M459" s="138" t="str">
        <v/>
      </c>
      <c r="N459" s="138" t="str">
        <v/>
      </c>
      <c r="O459" s="138" t="str">
        <v/>
      </c>
      <c r="P459" s="138" t="str">
        <f>IF(J459="","","Materiais distribuidos")</f>
        <v/>
      </c>
      <c r="Q459" s="138" t="str">
        <f t="shared" si="14"/>
        <v/>
      </c>
      <c r="R459" s="138" t="str" cm="1">
        <f t="array" ref="R459">IF(ISBLANK(INDEX('Campanhas C&amp;S'!$BZ$20:$CA$48,INT((ROWS($A$1:A38)-1)/2)+1,MOD(ROWS($A$1:A38)-1,2)+1)),"",INDEX('Campanhas C&amp;S'!$BZ$20:$CA$48,INT((ROWS($A$1:A38)-1)/2)+1,MOD(ROWS($A$1:A38)-1,2)+1))</f>
        <v/>
      </c>
      <c r="S459" s="138" t="str">
        <f>IF(OR(J459="",'Campanhas C&amp;S'!$BU$15="",'Campanhas C&amp;S'!$BU$15="(máximo 300 carateres)"),"",'Campanhas C&amp;S'!$BU$15)</f>
        <v/>
      </c>
    </row>
    <row r="460" spans="1:19">
      <c r="A460" s="24" t="str">
        <f>IF(I460="","",IF(OR('Identificação da EG'!$B$7=0,'Identificação da EG'!$B$7=""),"",Capa!$C$10))</f>
        <v/>
      </c>
      <c r="B460" s="24" t="str">
        <f>IF(I460="","",IF(OR('Identificação da EG'!$B$7=0,'Identificação da EG'!$B$7=""),"",'Identificação da EG'!$B$7))</f>
        <v/>
      </c>
      <c r="C460" s="24" t="str">
        <f>IF(I460="","",IF(B460="","",VLOOKUP(B460,Auxiliar!$DK$23:$DL$45,2,0)))</f>
        <v/>
      </c>
      <c r="D460" s="24" t="str">
        <f>IF(I460="","",IF(OR('Identificação da EG'!$B$7=0,'Identificação da EG'!$B$7=""),"","Portugal"))</f>
        <v/>
      </c>
      <c r="E460" s="24" t="str">
        <f>IF(I460="","",'Identificação da EG'!$C$7)</f>
        <v/>
      </c>
      <c r="F460" s="24" t="str">
        <f>IF(I460="","",'Identificação da EG'!$E$7)</f>
        <v/>
      </c>
      <c r="G460" s="24" t="str">
        <f t="shared" si="15"/>
        <v/>
      </c>
      <c r="H460" s="24" t="str">
        <f>IF(I460="","",'Identificação da EG'!$D$7)</f>
        <v/>
      </c>
      <c r="I460" s="138" t="str">
        <f>IF(OR(J460="",'Campanhas C&amp;S'!$BU$6="",'Campanhas C&amp;S'!$BU$6="(Preencha o nome da campanha)"),"",'Campanhas C&amp;S'!$BU$6)</f>
        <v/>
      </c>
      <c r="J460" s="138" t="str">
        <v/>
      </c>
      <c r="K460" s="138" t="str">
        <v/>
      </c>
      <c r="L460" s="138" t="str">
        <v/>
      </c>
      <c r="M460" s="138" t="str">
        <v/>
      </c>
      <c r="N460" s="138" t="str">
        <v/>
      </c>
      <c r="O460" s="138" t="str">
        <v/>
      </c>
      <c r="P460" s="138" t="str">
        <f>IF(J460="","","População abrangida")</f>
        <v/>
      </c>
      <c r="Q460" s="138" t="str">
        <f t="shared" si="14"/>
        <v/>
      </c>
      <c r="R460" s="138" t="str" cm="1">
        <f t="array" ref="R460">IF(ISBLANK(INDEX('Campanhas C&amp;S'!$BZ$20:$CA$48,INT((ROWS($A$1:A39)-1)/2)+1,MOD(ROWS($A$1:A39)-1,2)+1)),"",INDEX('Campanhas C&amp;S'!$BZ$20:$CA$48,INT((ROWS($A$1:A39)-1)/2)+1,MOD(ROWS($A$1:A39)-1,2)+1))</f>
        <v/>
      </c>
      <c r="S460" s="138" t="str">
        <f>IF(OR(J460="",'Campanhas C&amp;S'!$BU$15="",'Campanhas C&amp;S'!$BU$15="(máximo 300 carateres)"),"",'Campanhas C&amp;S'!$BU$15)</f>
        <v/>
      </c>
    </row>
    <row r="461" spans="1:19">
      <c r="A461" s="24" t="str">
        <f>IF(I461="","",IF(OR('Identificação da EG'!$B$7=0,'Identificação da EG'!$B$7=""),"",Capa!$C$10))</f>
        <v/>
      </c>
      <c r="B461" s="24" t="str">
        <f>IF(I461="","",IF(OR('Identificação da EG'!$B$7=0,'Identificação da EG'!$B$7=""),"",'Identificação da EG'!$B$7))</f>
        <v/>
      </c>
      <c r="C461" s="24" t="str">
        <f>IF(I461="","",IF(B461="","",VLOOKUP(B461,Auxiliar!$DK$23:$DL$45,2,0)))</f>
        <v/>
      </c>
      <c r="D461" s="24" t="str">
        <f>IF(I461="","",IF(OR('Identificação da EG'!$B$7=0,'Identificação da EG'!$B$7=""),"","Portugal"))</f>
        <v/>
      </c>
      <c r="E461" s="24" t="str">
        <f>IF(I461="","",'Identificação da EG'!$C$7)</f>
        <v/>
      </c>
      <c r="F461" s="24" t="str">
        <f>IF(I461="","",'Identificação da EG'!$E$7)</f>
        <v/>
      </c>
      <c r="G461" s="24" t="str">
        <f t="shared" si="15"/>
        <v/>
      </c>
      <c r="H461" s="24" t="str">
        <f>IF(I461="","",'Identificação da EG'!$D$7)</f>
        <v/>
      </c>
      <c r="I461" s="138" t="str">
        <f>IF(OR(J461="",'Campanhas C&amp;S'!$BU$6="",'Campanhas C&amp;S'!$BU$6="(Preencha o nome da campanha)"),"",'Campanhas C&amp;S'!$BU$6)</f>
        <v/>
      </c>
      <c r="J461" s="138" t="str">
        <v/>
      </c>
      <c r="K461" s="138" t="str">
        <v/>
      </c>
      <c r="L461" s="138" t="str">
        <v/>
      </c>
      <c r="M461" s="138" t="str">
        <v/>
      </c>
      <c r="N461" s="138" t="str">
        <v/>
      </c>
      <c r="O461" s="138" t="str">
        <v/>
      </c>
      <c r="P461" s="138" t="str">
        <f>IF(J461="","","Materiais distribuidos")</f>
        <v/>
      </c>
      <c r="Q461" s="138" t="str">
        <f t="shared" si="14"/>
        <v/>
      </c>
      <c r="R461" s="138" t="str" cm="1">
        <f t="array" ref="R461">IF(ISBLANK(INDEX('Campanhas C&amp;S'!$BZ$20:$CA$48,INT((ROWS($A$1:A40)-1)/2)+1,MOD(ROWS($A$1:A40)-1,2)+1)),"",INDEX('Campanhas C&amp;S'!$BZ$20:$CA$48,INT((ROWS($A$1:A40)-1)/2)+1,MOD(ROWS($A$1:A40)-1,2)+1))</f>
        <v/>
      </c>
      <c r="S461" s="138" t="str">
        <f>IF(OR(J461="",'Campanhas C&amp;S'!$BU$15="",'Campanhas C&amp;S'!$BU$15="(máximo 300 carateres)"),"",'Campanhas C&amp;S'!$BU$15)</f>
        <v/>
      </c>
    </row>
    <row r="462" spans="1:19">
      <c r="A462" s="24" t="str">
        <f>IF(I462="","",IF(OR('Identificação da EG'!$B$7=0,'Identificação da EG'!$B$7=""),"",Capa!$C$10))</f>
        <v/>
      </c>
      <c r="B462" s="24" t="str">
        <f>IF(I462="","",IF(OR('Identificação da EG'!$B$7=0,'Identificação da EG'!$B$7=""),"",'Identificação da EG'!$B$7))</f>
        <v/>
      </c>
      <c r="C462" s="24" t="str">
        <f>IF(I462="","",IF(B462="","",VLOOKUP(B462,Auxiliar!$DK$23:$DL$45,2,0)))</f>
        <v/>
      </c>
      <c r="D462" s="24" t="str">
        <f>IF(I462="","",IF(OR('Identificação da EG'!$B$7=0,'Identificação da EG'!$B$7=""),"","Portugal"))</f>
        <v/>
      </c>
      <c r="E462" s="24" t="str">
        <f>IF(I462="","",'Identificação da EG'!$C$7)</f>
        <v/>
      </c>
      <c r="F462" s="24" t="str">
        <f>IF(I462="","",'Identificação da EG'!$E$7)</f>
        <v/>
      </c>
      <c r="G462" s="24" t="str">
        <f t="shared" si="15"/>
        <v/>
      </c>
      <c r="H462" s="24" t="str">
        <f>IF(I462="","",'Identificação da EG'!$D$7)</f>
        <v/>
      </c>
      <c r="I462" s="138" t="str">
        <f>IF(OR(J462="",'Campanhas C&amp;S'!$BU$6="",'Campanhas C&amp;S'!$BU$6="(Preencha o nome da campanha)"),"",'Campanhas C&amp;S'!$BU$6)</f>
        <v/>
      </c>
      <c r="J462" s="138" t="str">
        <v/>
      </c>
      <c r="K462" s="138" t="str">
        <v/>
      </c>
      <c r="L462" s="138" t="str">
        <v/>
      </c>
      <c r="M462" s="138" t="str">
        <v/>
      </c>
      <c r="N462" s="138" t="str">
        <v/>
      </c>
      <c r="O462" s="138" t="str">
        <v/>
      </c>
      <c r="P462" s="138" t="str">
        <f>IF(J462="","","População abrangida")</f>
        <v/>
      </c>
      <c r="Q462" s="138" t="str">
        <f t="shared" si="14"/>
        <v/>
      </c>
      <c r="R462" s="138" t="str" cm="1">
        <f t="array" ref="R462">IF(ISBLANK(INDEX('Campanhas C&amp;S'!$BZ$20:$CA$48,INT((ROWS($A$1:A41)-1)/2)+1,MOD(ROWS($A$1:A41)-1,2)+1)),"",INDEX('Campanhas C&amp;S'!$BZ$20:$CA$48,INT((ROWS($A$1:A41)-1)/2)+1,MOD(ROWS($A$1:A41)-1,2)+1))</f>
        <v/>
      </c>
      <c r="S462" s="138" t="str">
        <f>IF(OR(J462="",'Campanhas C&amp;S'!$BU$15="",'Campanhas C&amp;S'!$BU$15="(máximo 300 carateres)"),"",'Campanhas C&amp;S'!$BU$15)</f>
        <v/>
      </c>
    </row>
    <row r="463" spans="1:19">
      <c r="A463" s="24" t="str">
        <f>IF(I463="","",IF(OR('Identificação da EG'!$B$7=0,'Identificação da EG'!$B$7=""),"",Capa!$C$10))</f>
        <v/>
      </c>
      <c r="B463" s="24" t="str">
        <f>IF(I463="","",IF(OR('Identificação da EG'!$B$7=0,'Identificação da EG'!$B$7=""),"",'Identificação da EG'!$B$7))</f>
        <v/>
      </c>
      <c r="C463" s="24" t="str">
        <f>IF(I463="","",IF(B463="","",VLOOKUP(B463,Auxiliar!$DK$23:$DL$45,2,0)))</f>
        <v/>
      </c>
      <c r="D463" s="24" t="str">
        <f>IF(I463="","",IF(OR('Identificação da EG'!$B$7=0,'Identificação da EG'!$B$7=""),"","Portugal"))</f>
        <v/>
      </c>
      <c r="E463" s="24" t="str">
        <f>IF(I463="","",'Identificação da EG'!$C$7)</f>
        <v/>
      </c>
      <c r="F463" s="24" t="str">
        <f>IF(I463="","",'Identificação da EG'!$E$7)</f>
        <v/>
      </c>
      <c r="G463" s="24" t="str">
        <f t="shared" si="15"/>
        <v/>
      </c>
      <c r="H463" s="24" t="str">
        <f>IF(I463="","",'Identificação da EG'!$D$7)</f>
        <v/>
      </c>
      <c r="I463" s="138" t="str">
        <f>IF(OR(J463="",'Campanhas C&amp;S'!$BU$6="",'Campanhas C&amp;S'!$BU$6="(Preencha o nome da campanha)"),"",'Campanhas C&amp;S'!$BU$6)</f>
        <v/>
      </c>
      <c r="J463" s="138" t="str">
        <v/>
      </c>
      <c r="K463" s="138" t="str">
        <v/>
      </c>
      <c r="L463" s="138" t="str">
        <v/>
      </c>
      <c r="M463" s="138" t="str">
        <v/>
      </c>
      <c r="N463" s="138" t="str">
        <v/>
      </c>
      <c r="O463" s="138" t="str">
        <v/>
      </c>
      <c r="P463" s="138" t="str">
        <f>IF(J463="","","Materiais distribuidos")</f>
        <v/>
      </c>
      <c r="Q463" s="138" t="str">
        <f t="shared" si="14"/>
        <v/>
      </c>
      <c r="R463" s="138" t="str" cm="1">
        <f t="array" ref="R463">IF(ISBLANK(INDEX('Campanhas C&amp;S'!$BZ$20:$CA$48,INT((ROWS($A$1:A42)-1)/2)+1,MOD(ROWS($A$1:A42)-1,2)+1)),"",INDEX('Campanhas C&amp;S'!$BZ$20:$CA$48,INT((ROWS($A$1:A42)-1)/2)+1,MOD(ROWS($A$1:A42)-1,2)+1))</f>
        <v/>
      </c>
      <c r="S463" s="138" t="str">
        <f>IF(OR(J463="",'Campanhas C&amp;S'!$BU$15="",'Campanhas C&amp;S'!$BU$15="(máximo 300 carateres)"),"",'Campanhas C&amp;S'!$BU$15)</f>
        <v/>
      </c>
    </row>
    <row r="464" spans="1:19">
      <c r="A464" s="24" t="str">
        <f>IF(I464="","",IF(OR('Identificação da EG'!$B$7=0,'Identificação da EG'!$B$7=""),"",Capa!$C$10))</f>
        <v/>
      </c>
      <c r="B464" s="24" t="str">
        <f>IF(I464="","",IF(OR('Identificação da EG'!$B$7=0,'Identificação da EG'!$B$7=""),"",'Identificação da EG'!$B$7))</f>
        <v/>
      </c>
      <c r="C464" s="24" t="str">
        <f>IF(I464="","",IF(B464="","",VLOOKUP(B464,Auxiliar!$DK$23:$DL$45,2,0)))</f>
        <v/>
      </c>
      <c r="D464" s="24" t="str">
        <f>IF(I464="","",IF(OR('Identificação da EG'!$B$7=0,'Identificação da EG'!$B$7=""),"","Portugal"))</f>
        <v/>
      </c>
      <c r="E464" s="24" t="str">
        <f>IF(I464="","",'Identificação da EG'!$C$7)</f>
        <v/>
      </c>
      <c r="F464" s="24" t="str">
        <f>IF(I464="","",'Identificação da EG'!$E$7)</f>
        <v/>
      </c>
      <c r="G464" s="24" t="str">
        <f t="shared" si="15"/>
        <v/>
      </c>
      <c r="H464" s="24" t="str">
        <f>IF(I464="","",'Identificação da EG'!$D$7)</f>
        <v/>
      </c>
      <c r="I464" s="138" t="str">
        <f>IF(OR(J464="",'Campanhas C&amp;S'!$BU$6="",'Campanhas C&amp;S'!$BU$6="(Preencha o nome da campanha)"),"",'Campanhas C&amp;S'!$BU$6)</f>
        <v/>
      </c>
      <c r="J464" s="138" t="str">
        <v/>
      </c>
      <c r="K464" s="138" t="str">
        <v/>
      </c>
      <c r="L464" s="138" t="str">
        <v/>
      </c>
      <c r="M464" s="138" t="str">
        <v/>
      </c>
      <c r="N464" s="138" t="str">
        <v/>
      </c>
      <c r="O464" s="138" t="str">
        <v/>
      </c>
      <c r="P464" s="138" t="str">
        <f>IF(J464="","","População abrangida")</f>
        <v/>
      </c>
      <c r="Q464" s="138" t="str">
        <f t="shared" si="14"/>
        <v/>
      </c>
      <c r="R464" s="138" t="str" cm="1">
        <f t="array" ref="R464">IF(ISBLANK(INDEX('Campanhas C&amp;S'!$BZ$20:$CA$48,INT((ROWS($A$1:A43)-1)/2)+1,MOD(ROWS($A$1:A43)-1,2)+1)),"",INDEX('Campanhas C&amp;S'!$BZ$20:$CA$48,INT((ROWS($A$1:A43)-1)/2)+1,MOD(ROWS($A$1:A43)-1,2)+1))</f>
        <v/>
      </c>
      <c r="S464" s="138" t="str">
        <f>IF(OR(J464="",'Campanhas C&amp;S'!$BU$15="",'Campanhas C&amp;S'!$BU$15="(máximo 300 carateres)"),"",'Campanhas C&amp;S'!$BU$15)</f>
        <v/>
      </c>
    </row>
    <row r="465" spans="1:19">
      <c r="A465" s="24" t="str">
        <f>IF(I465="","",IF(OR('Identificação da EG'!$B$7=0,'Identificação da EG'!$B$7=""),"",Capa!$C$10))</f>
        <v/>
      </c>
      <c r="B465" s="24" t="str">
        <f>IF(I465="","",IF(OR('Identificação da EG'!$B$7=0,'Identificação da EG'!$B$7=""),"",'Identificação da EG'!$B$7))</f>
        <v/>
      </c>
      <c r="C465" s="24" t="str">
        <f>IF(I465="","",IF(B465="","",VLOOKUP(B465,Auxiliar!$DK$23:$DL$45,2,0)))</f>
        <v/>
      </c>
      <c r="D465" s="24" t="str">
        <f>IF(I465="","",IF(OR('Identificação da EG'!$B$7=0,'Identificação da EG'!$B$7=""),"","Portugal"))</f>
        <v/>
      </c>
      <c r="E465" s="24" t="str">
        <f>IF(I465="","",'Identificação da EG'!$C$7)</f>
        <v/>
      </c>
      <c r="F465" s="24" t="str">
        <f>IF(I465="","",'Identificação da EG'!$E$7)</f>
        <v/>
      </c>
      <c r="G465" s="24" t="str">
        <f t="shared" si="15"/>
        <v/>
      </c>
      <c r="H465" s="24" t="str">
        <f>IF(I465="","",'Identificação da EG'!$D$7)</f>
        <v/>
      </c>
      <c r="I465" s="138" t="str">
        <f>IF(OR(J465="",'Campanhas C&amp;S'!$BU$6="",'Campanhas C&amp;S'!$BU$6="(Preencha o nome da campanha)"),"",'Campanhas C&amp;S'!$BU$6)</f>
        <v/>
      </c>
      <c r="J465" s="138" t="str">
        <v/>
      </c>
      <c r="K465" s="138" t="str">
        <v/>
      </c>
      <c r="L465" s="138" t="str">
        <v/>
      </c>
      <c r="M465" s="138" t="str">
        <v/>
      </c>
      <c r="N465" s="138" t="str">
        <v/>
      </c>
      <c r="O465" s="138" t="str">
        <v/>
      </c>
      <c r="P465" s="138" t="str">
        <f>IF(J465="","","Materiais distribuidos")</f>
        <v/>
      </c>
      <c r="Q465" s="138" t="str">
        <f t="shared" si="14"/>
        <v/>
      </c>
      <c r="R465" s="138" t="str" cm="1">
        <f t="array" ref="R465">IF(ISBLANK(INDEX('Campanhas C&amp;S'!$BZ$20:$CA$48,INT((ROWS($A$1:A44)-1)/2)+1,MOD(ROWS($A$1:A44)-1,2)+1)),"",INDEX('Campanhas C&amp;S'!$BZ$20:$CA$48,INT((ROWS($A$1:A44)-1)/2)+1,MOD(ROWS($A$1:A44)-1,2)+1))</f>
        <v/>
      </c>
      <c r="S465" s="138" t="str">
        <f>IF(OR(J465="",'Campanhas C&amp;S'!$BU$15="",'Campanhas C&amp;S'!$BU$15="(máximo 300 carateres)"),"",'Campanhas C&amp;S'!$BU$15)</f>
        <v/>
      </c>
    </row>
    <row r="466" spans="1:19">
      <c r="A466" s="24" t="str">
        <f>IF(I466="","",IF(OR('Identificação da EG'!$B$7=0,'Identificação da EG'!$B$7=""),"",Capa!$C$10))</f>
        <v/>
      </c>
      <c r="B466" s="24" t="str">
        <f>IF(I466="","",IF(OR('Identificação da EG'!$B$7=0,'Identificação da EG'!$B$7=""),"",'Identificação da EG'!$B$7))</f>
        <v/>
      </c>
      <c r="C466" s="24" t="str">
        <f>IF(I466="","",IF(B466="","",VLOOKUP(B466,Auxiliar!$DK$23:$DL$45,2,0)))</f>
        <v/>
      </c>
      <c r="D466" s="24" t="str">
        <f>IF(I466="","",IF(OR('Identificação da EG'!$B$7=0,'Identificação da EG'!$B$7=""),"","Portugal"))</f>
        <v/>
      </c>
      <c r="E466" s="24" t="str">
        <f>IF(I466="","",'Identificação da EG'!$C$7)</f>
        <v/>
      </c>
      <c r="F466" s="24" t="str">
        <f>IF(I466="","",'Identificação da EG'!$E$7)</f>
        <v/>
      </c>
      <c r="G466" s="24" t="str">
        <f t="shared" si="15"/>
        <v/>
      </c>
      <c r="H466" s="24" t="str">
        <f>IF(I466="","",'Identificação da EG'!$D$7)</f>
        <v/>
      </c>
      <c r="I466" s="138" t="str">
        <f>IF(OR(J466="",'Campanhas C&amp;S'!$BU$6="",'Campanhas C&amp;S'!$BU$6="(Preencha o nome da campanha)"),"",'Campanhas C&amp;S'!$BU$6)</f>
        <v/>
      </c>
      <c r="J466" s="138" t="str">
        <v/>
      </c>
      <c r="K466" s="138" t="str">
        <v/>
      </c>
      <c r="L466" s="138" t="str">
        <v/>
      </c>
      <c r="M466" s="138" t="str">
        <v/>
      </c>
      <c r="N466" s="138" t="str">
        <v/>
      </c>
      <c r="O466" s="138" t="str">
        <v/>
      </c>
      <c r="P466" s="138" t="str">
        <f>IF(J466="","","População abrangida")</f>
        <v/>
      </c>
      <c r="Q466" s="138" t="str">
        <f t="shared" si="14"/>
        <v/>
      </c>
      <c r="R466" s="138" t="str" cm="1">
        <f t="array" ref="R466">IF(ISBLANK(INDEX('Campanhas C&amp;S'!$BZ$20:$CA$48,INT((ROWS($A$1:A45)-1)/2)+1,MOD(ROWS($A$1:A45)-1,2)+1)),"",INDEX('Campanhas C&amp;S'!$BZ$20:$CA$48,INT((ROWS($A$1:A45)-1)/2)+1,MOD(ROWS($A$1:A45)-1,2)+1))</f>
        <v/>
      </c>
      <c r="S466" s="138" t="str">
        <f>IF(OR(J466="",'Campanhas C&amp;S'!$BU$15="",'Campanhas C&amp;S'!$BU$15="(máximo 300 carateres)"),"",'Campanhas C&amp;S'!$BU$15)</f>
        <v/>
      </c>
    </row>
    <row r="467" spans="1:19">
      <c r="A467" s="24" t="str">
        <f>IF(I467="","",IF(OR('Identificação da EG'!$B$7=0,'Identificação da EG'!$B$7=""),"",Capa!$C$10))</f>
        <v/>
      </c>
      <c r="B467" s="24" t="str">
        <f>IF(I467="","",IF(OR('Identificação da EG'!$B$7=0,'Identificação da EG'!$B$7=""),"",'Identificação da EG'!$B$7))</f>
        <v/>
      </c>
      <c r="C467" s="24" t="str">
        <f>IF(I467="","",IF(B467="","",VLOOKUP(B467,Auxiliar!$DK$23:$DL$45,2,0)))</f>
        <v/>
      </c>
      <c r="D467" s="24" t="str">
        <f>IF(I467="","",IF(OR('Identificação da EG'!$B$7=0,'Identificação da EG'!$B$7=""),"","Portugal"))</f>
        <v/>
      </c>
      <c r="E467" s="24" t="str">
        <f>IF(I467="","",'Identificação da EG'!$C$7)</f>
        <v/>
      </c>
      <c r="F467" s="24" t="str">
        <f>IF(I467="","",'Identificação da EG'!$E$7)</f>
        <v/>
      </c>
      <c r="G467" s="24" t="str">
        <f t="shared" si="15"/>
        <v/>
      </c>
      <c r="H467" s="24" t="str">
        <f>IF(I467="","",'Identificação da EG'!$D$7)</f>
        <v/>
      </c>
      <c r="I467" s="138" t="str">
        <f>IF(OR(J467="",'Campanhas C&amp;S'!$BU$6="",'Campanhas C&amp;S'!$BU$6="(Preencha o nome da campanha)"),"",'Campanhas C&amp;S'!$BU$6)</f>
        <v/>
      </c>
      <c r="J467" s="138" t="str">
        <v/>
      </c>
      <c r="K467" s="138" t="str">
        <v/>
      </c>
      <c r="L467" s="138" t="str">
        <v/>
      </c>
      <c r="M467" s="138" t="str">
        <v/>
      </c>
      <c r="N467" s="138" t="str">
        <v/>
      </c>
      <c r="O467" s="138" t="str">
        <v/>
      </c>
      <c r="P467" s="138" t="str">
        <f>IF(J467="","","Materiais distribuidos")</f>
        <v/>
      </c>
      <c r="Q467" s="138" t="str">
        <f t="shared" si="14"/>
        <v/>
      </c>
      <c r="R467" s="138" t="str" cm="1">
        <f t="array" ref="R467">IF(ISBLANK(INDEX('Campanhas C&amp;S'!$BZ$20:$CA$48,INT((ROWS($A$1:A46)-1)/2)+1,MOD(ROWS($A$1:A46)-1,2)+1)),"",INDEX('Campanhas C&amp;S'!$BZ$20:$CA$48,INT((ROWS($A$1:A46)-1)/2)+1,MOD(ROWS($A$1:A46)-1,2)+1))</f>
        <v/>
      </c>
      <c r="S467" s="138" t="str">
        <f>IF(OR(J467="",'Campanhas C&amp;S'!$BU$15="",'Campanhas C&amp;S'!$BU$15="(máximo 300 carateres)"),"",'Campanhas C&amp;S'!$BU$15)</f>
        <v/>
      </c>
    </row>
    <row r="468" spans="1:19">
      <c r="A468" s="24" t="str">
        <f>IF(I468="","",IF(OR('Identificação da EG'!$B$7=0,'Identificação da EG'!$B$7=""),"",Capa!$C$10))</f>
        <v/>
      </c>
      <c r="B468" s="24" t="str">
        <f>IF(I468="","",IF(OR('Identificação da EG'!$B$7=0,'Identificação da EG'!$B$7=""),"",'Identificação da EG'!$B$7))</f>
        <v/>
      </c>
      <c r="C468" s="24" t="str">
        <f>IF(I468="","",IF(B468="","",VLOOKUP(B468,Auxiliar!$DK$23:$DL$45,2,0)))</f>
        <v/>
      </c>
      <c r="D468" s="24" t="str">
        <f>IF(I468="","",IF(OR('Identificação da EG'!$B$7=0,'Identificação da EG'!$B$7=""),"","Portugal"))</f>
        <v/>
      </c>
      <c r="E468" s="24" t="str">
        <f>IF(I468="","",'Identificação da EG'!$C$7)</f>
        <v/>
      </c>
      <c r="F468" s="24" t="str">
        <f>IF(I468="","",'Identificação da EG'!$E$7)</f>
        <v/>
      </c>
      <c r="G468" s="24" t="str">
        <f t="shared" si="15"/>
        <v/>
      </c>
      <c r="H468" s="24" t="str">
        <f>IF(I468="","",'Identificação da EG'!$D$7)</f>
        <v/>
      </c>
      <c r="I468" s="138" t="str">
        <f>IF(OR(J468="",'Campanhas C&amp;S'!$BU$6="",'Campanhas C&amp;S'!$BU$6="(Preencha o nome da campanha)"),"",'Campanhas C&amp;S'!$BU$6)</f>
        <v/>
      </c>
      <c r="J468" s="138" t="str">
        <v/>
      </c>
      <c r="K468" s="138" t="str">
        <v/>
      </c>
      <c r="L468" s="138" t="str">
        <v/>
      </c>
      <c r="M468" s="138" t="str">
        <v/>
      </c>
      <c r="N468" s="138" t="str">
        <v/>
      </c>
      <c r="O468" s="138" t="str">
        <v/>
      </c>
      <c r="P468" s="138" t="str">
        <f>IF(J468="","","População abrangida")</f>
        <v/>
      </c>
      <c r="Q468" s="138" t="str">
        <f t="shared" si="14"/>
        <v/>
      </c>
      <c r="R468" s="138" t="str" cm="1">
        <f t="array" ref="R468">IF(ISBLANK(INDEX('Campanhas C&amp;S'!$BZ$20:$CA$48,INT((ROWS($A$1:A47)-1)/2)+1,MOD(ROWS($A$1:A47)-1,2)+1)),"",INDEX('Campanhas C&amp;S'!$BZ$20:$CA$48,INT((ROWS($A$1:A47)-1)/2)+1,MOD(ROWS($A$1:A47)-1,2)+1))</f>
        <v/>
      </c>
      <c r="S468" s="138" t="str">
        <f>IF(OR(J468="",'Campanhas C&amp;S'!$BU$15="",'Campanhas C&amp;S'!$BU$15="(máximo 300 carateres)"),"",'Campanhas C&amp;S'!$BU$15)</f>
        <v/>
      </c>
    </row>
    <row r="469" spans="1:19">
      <c r="A469" s="24" t="str">
        <f>IF(I469="","",IF(OR('Identificação da EG'!$B$7=0,'Identificação da EG'!$B$7=""),"",Capa!$C$10))</f>
        <v/>
      </c>
      <c r="B469" s="24" t="str">
        <f>IF(I469="","",IF(OR('Identificação da EG'!$B$7=0,'Identificação da EG'!$B$7=""),"",'Identificação da EG'!$B$7))</f>
        <v/>
      </c>
      <c r="C469" s="24" t="str">
        <f>IF(I469="","",IF(B469="","",VLOOKUP(B469,Auxiliar!$DK$23:$DL$45,2,0)))</f>
        <v/>
      </c>
      <c r="D469" s="24" t="str">
        <f>IF(I469="","",IF(OR('Identificação da EG'!$B$7=0,'Identificação da EG'!$B$7=""),"","Portugal"))</f>
        <v/>
      </c>
      <c r="E469" s="24" t="str">
        <f>IF(I469="","",'Identificação da EG'!$C$7)</f>
        <v/>
      </c>
      <c r="F469" s="24" t="str">
        <f>IF(I469="","",'Identificação da EG'!$E$7)</f>
        <v/>
      </c>
      <c r="G469" s="24" t="str">
        <f t="shared" si="15"/>
        <v/>
      </c>
      <c r="H469" s="24" t="str">
        <f>IF(I469="","",'Identificação da EG'!$D$7)</f>
        <v/>
      </c>
      <c r="I469" s="138" t="str">
        <f>IF(OR(J469="",'Campanhas C&amp;S'!$BU$6="",'Campanhas C&amp;S'!$BU$6="(Preencha o nome da campanha)"),"",'Campanhas C&amp;S'!$BU$6)</f>
        <v/>
      </c>
      <c r="J469" s="138" t="str">
        <v/>
      </c>
      <c r="K469" s="138" t="str">
        <v/>
      </c>
      <c r="L469" s="138" t="str">
        <v/>
      </c>
      <c r="M469" s="138" t="str">
        <v/>
      </c>
      <c r="N469" s="138" t="str">
        <v/>
      </c>
      <c r="O469" s="138" t="str">
        <v/>
      </c>
      <c r="P469" s="138" t="str">
        <f>IF(J469="","","Materiais distribuidos")</f>
        <v/>
      </c>
      <c r="Q469" s="138" t="str">
        <f t="shared" si="14"/>
        <v/>
      </c>
      <c r="R469" s="138" t="str" cm="1">
        <f t="array" ref="R469">IF(ISBLANK(INDEX('Campanhas C&amp;S'!$BZ$20:$CA$48,INT((ROWS($A$1:A48)-1)/2)+1,MOD(ROWS($A$1:A48)-1,2)+1)),"",INDEX('Campanhas C&amp;S'!$BZ$20:$CA$48,INT((ROWS($A$1:A48)-1)/2)+1,MOD(ROWS($A$1:A48)-1,2)+1))</f>
        <v/>
      </c>
      <c r="S469" s="138" t="str">
        <f>IF(OR(J469="",'Campanhas C&amp;S'!$BU$15="",'Campanhas C&amp;S'!$BU$15="(máximo 300 carateres)"),"",'Campanhas C&amp;S'!$BU$15)</f>
        <v/>
      </c>
    </row>
    <row r="470" spans="1:19">
      <c r="A470" s="24" t="str">
        <f>IF(I470="","",IF(OR('Identificação da EG'!$B$7=0,'Identificação da EG'!$B$7=""),"",Capa!$C$10))</f>
        <v/>
      </c>
      <c r="B470" s="24" t="str">
        <f>IF(I470="","",IF(OR('Identificação da EG'!$B$7=0,'Identificação da EG'!$B$7=""),"",'Identificação da EG'!$B$7))</f>
        <v/>
      </c>
      <c r="C470" s="24" t="str">
        <f>IF(I470="","",IF(B470="","",VLOOKUP(B470,Auxiliar!$DK$23:$DL$45,2,0)))</f>
        <v/>
      </c>
      <c r="D470" s="24" t="str">
        <f>IF(I470="","",IF(OR('Identificação da EG'!$B$7=0,'Identificação da EG'!$B$7=""),"","Portugal"))</f>
        <v/>
      </c>
      <c r="E470" s="24" t="str">
        <f>IF(I470="","",'Identificação da EG'!$C$7)</f>
        <v/>
      </c>
      <c r="F470" s="24" t="str">
        <f>IF(I470="","",'Identificação da EG'!$E$7)</f>
        <v/>
      </c>
      <c r="G470" s="24" t="str">
        <f t="shared" si="15"/>
        <v/>
      </c>
      <c r="H470" s="24" t="str">
        <f>IF(I470="","",'Identificação da EG'!$D$7)</f>
        <v/>
      </c>
      <c r="I470" s="138" t="str">
        <f>IF(OR(J470="",'Campanhas C&amp;S'!$BU$6="",'Campanhas C&amp;S'!$BU$6="(Preencha o nome da campanha)"),"",'Campanhas C&amp;S'!$BU$6)</f>
        <v/>
      </c>
      <c r="J470" s="138" t="str">
        <v/>
      </c>
      <c r="K470" s="138" t="str">
        <v/>
      </c>
      <c r="L470" s="138" t="str">
        <v/>
      </c>
      <c r="M470" s="138" t="str">
        <v/>
      </c>
      <c r="N470" s="138" t="str">
        <v/>
      </c>
      <c r="O470" s="138" t="str">
        <v/>
      </c>
      <c r="P470" s="138" t="str">
        <f>IF(J470="","","População abrangida")</f>
        <v/>
      </c>
      <c r="Q470" s="138" t="str">
        <f t="shared" si="14"/>
        <v/>
      </c>
      <c r="R470" s="138" t="str" cm="1">
        <f t="array" ref="R470">IF(ISBLANK(INDEX('Campanhas C&amp;S'!$BZ$20:$CA$48,INT((ROWS($A$1:A49)-1)/2)+1,MOD(ROWS($A$1:A49)-1,2)+1)),"",INDEX('Campanhas C&amp;S'!$BZ$20:$CA$48,INT((ROWS($A$1:A49)-1)/2)+1,MOD(ROWS($A$1:A49)-1,2)+1))</f>
        <v/>
      </c>
      <c r="S470" s="138" t="str">
        <f>IF(OR(J470="",'Campanhas C&amp;S'!$BU$15="",'Campanhas C&amp;S'!$BU$15="(máximo 300 carateres)"),"",'Campanhas C&amp;S'!$BU$15)</f>
        <v/>
      </c>
    </row>
    <row r="471" spans="1:19">
      <c r="A471" s="24" t="str">
        <f>IF(I471="","",IF(OR('Identificação da EG'!$B$7=0,'Identificação da EG'!$B$7=""),"",Capa!$C$10))</f>
        <v/>
      </c>
      <c r="B471" s="24" t="str">
        <f>IF(I471="","",IF(OR('Identificação da EG'!$B$7=0,'Identificação da EG'!$B$7=""),"",'Identificação da EG'!$B$7))</f>
        <v/>
      </c>
      <c r="C471" s="24" t="str">
        <f>IF(I471="","",IF(B471="","",VLOOKUP(B471,Auxiliar!$DK$23:$DL$45,2,0)))</f>
        <v/>
      </c>
      <c r="D471" s="24" t="str">
        <f>IF(I471="","",IF(OR('Identificação da EG'!$B$7=0,'Identificação da EG'!$B$7=""),"","Portugal"))</f>
        <v/>
      </c>
      <c r="E471" s="24" t="str">
        <f>IF(I471="","",'Identificação da EG'!$C$7)</f>
        <v/>
      </c>
      <c r="F471" s="24" t="str">
        <f>IF(I471="","",'Identificação da EG'!$E$7)</f>
        <v/>
      </c>
      <c r="G471" s="24" t="str">
        <f t="shared" si="15"/>
        <v/>
      </c>
      <c r="H471" s="24" t="str">
        <f>IF(I471="","",'Identificação da EG'!$D$7)</f>
        <v/>
      </c>
      <c r="I471" s="138" t="str">
        <f>IF(OR(J471="",'Campanhas C&amp;S'!$BU$6="",'Campanhas C&amp;S'!$BU$6="(Preencha o nome da campanha)"),"",'Campanhas C&amp;S'!$BU$6)</f>
        <v/>
      </c>
      <c r="J471" s="138" t="str">
        <v/>
      </c>
      <c r="K471" s="138" t="str">
        <v/>
      </c>
      <c r="L471" s="138" t="str">
        <v/>
      </c>
      <c r="M471" s="138" t="str">
        <v/>
      </c>
      <c r="N471" s="138" t="str">
        <v/>
      </c>
      <c r="O471" s="138" t="str">
        <v/>
      </c>
      <c r="P471" s="138" t="str">
        <f>IF(J471="","","Materiais distribuidos")</f>
        <v/>
      </c>
      <c r="Q471" s="138" t="str">
        <f t="shared" si="14"/>
        <v/>
      </c>
      <c r="R471" s="138" t="str" cm="1">
        <f t="array" ref="R471">IF(ISBLANK(INDEX('Campanhas C&amp;S'!$BZ$20:$CA$48,INT((ROWS($A$1:A50)-1)/2)+1,MOD(ROWS($A$1:A50)-1,2)+1)),"",INDEX('Campanhas C&amp;S'!$BZ$20:$CA$48,INT((ROWS($A$1:A50)-1)/2)+1,MOD(ROWS($A$1:A50)-1,2)+1))</f>
        <v/>
      </c>
      <c r="S471" s="138" t="str">
        <f>IF(OR(J471="",'Campanhas C&amp;S'!$BU$15="",'Campanhas C&amp;S'!$BU$15="(máximo 300 carateres)"),"",'Campanhas C&amp;S'!$BU$15)</f>
        <v/>
      </c>
    </row>
    <row r="472" spans="1:19">
      <c r="A472" s="24" t="str">
        <f>IF(I472="","",IF(OR('Identificação da EG'!$B$7=0,'Identificação da EG'!$B$7=""),"",Capa!$C$10))</f>
        <v/>
      </c>
      <c r="B472" s="24" t="str">
        <f>IF(I472="","",IF(OR('Identificação da EG'!$B$7=0,'Identificação da EG'!$B$7=""),"",'Identificação da EG'!$B$7))</f>
        <v/>
      </c>
      <c r="C472" s="24" t="str">
        <f>IF(I472="","",IF(B472="","",VLOOKUP(B472,Auxiliar!$DK$23:$DL$45,2,0)))</f>
        <v/>
      </c>
      <c r="D472" s="24" t="str">
        <f>IF(I472="","",IF(OR('Identificação da EG'!$B$7=0,'Identificação da EG'!$B$7=""),"","Portugal"))</f>
        <v/>
      </c>
      <c r="E472" s="24" t="str">
        <f>IF(I472="","",'Identificação da EG'!$C$7)</f>
        <v/>
      </c>
      <c r="F472" s="24" t="str">
        <f>IF(I472="","",'Identificação da EG'!$E$7)</f>
        <v/>
      </c>
      <c r="G472" s="24" t="str">
        <f t="shared" si="15"/>
        <v/>
      </c>
      <c r="H472" s="24" t="str">
        <f>IF(I472="","",'Identificação da EG'!$D$7)</f>
        <v/>
      </c>
      <c r="I472" s="138" t="str">
        <f>IF(OR(J472="",'Campanhas C&amp;S'!$BU$6="",'Campanhas C&amp;S'!$BU$6="(Preencha o nome da campanha)"),"",'Campanhas C&amp;S'!$BU$6)</f>
        <v/>
      </c>
      <c r="J472" s="138" t="str">
        <v/>
      </c>
      <c r="K472" s="138" t="str">
        <v/>
      </c>
      <c r="L472" s="138" t="str">
        <v/>
      </c>
      <c r="M472" s="138" t="str">
        <v/>
      </c>
      <c r="N472" s="138" t="str">
        <v/>
      </c>
      <c r="O472" s="138" t="str">
        <v/>
      </c>
      <c r="P472" s="138" t="str">
        <f>IF(J472="","","População abrangida")</f>
        <v/>
      </c>
      <c r="Q472" s="138" t="str">
        <f t="shared" si="14"/>
        <v/>
      </c>
      <c r="R472" s="138" t="str" cm="1">
        <f t="array" ref="R472">IF(ISBLANK(INDEX('Campanhas C&amp;S'!$BZ$20:$CA$48,INT((ROWS($A$1:A51)-1)/2)+1,MOD(ROWS($A$1:A51)-1,2)+1)),"",INDEX('Campanhas C&amp;S'!$BZ$20:$CA$48,INT((ROWS($A$1:A51)-1)/2)+1,MOD(ROWS($A$1:A51)-1,2)+1))</f>
        <v/>
      </c>
      <c r="S472" s="138" t="str">
        <f>IF(OR(J472="",'Campanhas C&amp;S'!$BU$15="",'Campanhas C&amp;S'!$BU$15="(máximo 300 carateres)"),"",'Campanhas C&amp;S'!$BU$15)</f>
        <v/>
      </c>
    </row>
    <row r="473" spans="1:19">
      <c r="A473" s="24" t="str">
        <f>IF(I473="","",IF(OR('Identificação da EG'!$B$7=0,'Identificação da EG'!$B$7=""),"",Capa!$C$10))</f>
        <v/>
      </c>
      <c r="B473" s="24" t="str">
        <f>IF(I473="","",IF(OR('Identificação da EG'!$B$7=0,'Identificação da EG'!$B$7=""),"",'Identificação da EG'!$B$7))</f>
        <v/>
      </c>
      <c r="C473" s="24" t="str">
        <f>IF(I473="","",IF(B473="","",VLOOKUP(B473,Auxiliar!$DK$23:$DL$45,2,0)))</f>
        <v/>
      </c>
      <c r="D473" s="24" t="str">
        <f>IF(I473="","",IF(OR('Identificação da EG'!$B$7=0,'Identificação da EG'!$B$7=""),"","Portugal"))</f>
        <v/>
      </c>
      <c r="E473" s="24" t="str">
        <f>IF(I473="","",'Identificação da EG'!$C$7)</f>
        <v/>
      </c>
      <c r="F473" s="24" t="str">
        <f>IF(I473="","",'Identificação da EG'!$E$7)</f>
        <v/>
      </c>
      <c r="G473" s="24" t="str">
        <f t="shared" si="15"/>
        <v/>
      </c>
      <c r="H473" s="24" t="str">
        <f>IF(I473="","",'Identificação da EG'!$D$7)</f>
        <v/>
      </c>
      <c r="I473" s="138" t="str">
        <f>IF(OR(J473="",'Campanhas C&amp;S'!$BU$6="",'Campanhas C&amp;S'!$BU$6="(Preencha o nome da campanha)"),"",'Campanhas C&amp;S'!$BU$6)</f>
        <v/>
      </c>
      <c r="J473" s="138" t="str">
        <v/>
      </c>
      <c r="K473" s="138" t="str">
        <v/>
      </c>
      <c r="L473" s="138" t="str">
        <v/>
      </c>
      <c r="M473" s="138" t="str">
        <v/>
      </c>
      <c r="N473" s="138" t="str">
        <v/>
      </c>
      <c r="O473" s="138" t="str">
        <v/>
      </c>
      <c r="P473" s="138" t="str">
        <f>IF(J473="","","Materiais distribuidos")</f>
        <v/>
      </c>
      <c r="Q473" s="138" t="str">
        <f t="shared" si="14"/>
        <v/>
      </c>
      <c r="R473" s="138" t="str" cm="1">
        <f t="array" ref="R473">IF(ISBLANK(INDEX('Campanhas C&amp;S'!$BZ$20:$CA$48,INT((ROWS($A$1:A52)-1)/2)+1,MOD(ROWS($A$1:A52)-1,2)+1)),"",INDEX('Campanhas C&amp;S'!$BZ$20:$CA$48,INT((ROWS($A$1:A52)-1)/2)+1,MOD(ROWS($A$1:A52)-1,2)+1))</f>
        <v/>
      </c>
      <c r="S473" s="138" t="str">
        <f>IF(OR(J473="",'Campanhas C&amp;S'!$BU$15="",'Campanhas C&amp;S'!$BU$15="(máximo 300 carateres)"),"",'Campanhas C&amp;S'!$BU$15)</f>
        <v/>
      </c>
    </row>
    <row r="474" spans="1:19">
      <c r="A474" s="24" t="str">
        <f>IF(I474="","",IF(OR('Identificação da EG'!$B$7=0,'Identificação da EG'!$B$7=""),"",Capa!$C$10))</f>
        <v/>
      </c>
      <c r="B474" s="24" t="str">
        <f>IF(I474="","",IF(OR('Identificação da EG'!$B$7=0,'Identificação da EG'!$B$7=""),"",'Identificação da EG'!$B$7))</f>
        <v/>
      </c>
      <c r="C474" s="24" t="str">
        <f>IF(I474="","",IF(B474="","",VLOOKUP(B474,Auxiliar!$DK$23:$DL$45,2,0)))</f>
        <v/>
      </c>
      <c r="D474" s="24" t="str">
        <f>IF(I474="","",IF(OR('Identificação da EG'!$B$7=0,'Identificação da EG'!$B$7=""),"","Portugal"))</f>
        <v/>
      </c>
      <c r="E474" s="24" t="str">
        <f>IF(I474="","",'Identificação da EG'!$C$7)</f>
        <v/>
      </c>
      <c r="F474" s="24" t="str">
        <f>IF(I474="","",'Identificação da EG'!$E$7)</f>
        <v/>
      </c>
      <c r="G474" s="24" t="str">
        <f t="shared" si="15"/>
        <v/>
      </c>
      <c r="H474" s="24" t="str">
        <f>IF(I474="","",'Identificação da EG'!$D$7)</f>
        <v/>
      </c>
      <c r="I474" s="138" t="str">
        <f>IF(OR(J474="",'Campanhas C&amp;S'!$BU$6="",'Campanhas C&amp;S'!$BU$6="(Preencha o nome da campanha)"),"",'Campanhas C&amp;S'!$BU$6)</f>
        <v/>
      </c>
      <c r="J474" s="138" t="str">
        <v/>
      </c>
      <c r="K474" s="138" t="str">
        <v/>
      </c>
      <c r="L474" s="138" t="str">
        <v/>
      </c>
      <c r="M474" s="138" t="str">
        <v/>
      </c>
      <c r="N474" s="138" t="str">
        <v/>
      </c>
      <c r="O474" s="138" t="str">
        <v/>
      </c>
      <c r="P474" s="138" t="str">
        <f>IF(J474="","","População abrangida")</f>
        <v/>
      </c>
      <c r="Q474" s="138" t="str">
        <f t="shared" si="14"/>
        <v/>
      </c>
      <c r="R474" s="138" t="str" cm="1">
        <f t="array" ref="R474">IF(ISBLANK(INDEX('Campanhas C&amp;S'!$BZ$20:$CA$48,INT((ROWS($A$1:A53)-1)/2)+1,MOD(ROWS($A$1:A53)-1,2)+1)),"",INDEX('Campanhas C&amp;S'!$BZ$20:$CA$48,INT((ROWS($A$1:A53)-1)/2)+1,MOD(ROWS($A$1:A53)-1,2)+1))</f>
        <v/>
      </c>
      <c r="S474" s="138" t="str">
        <f>IF(OR(J474="",'Campanhas C&amp;S'!$BU$15="",'Campanhas C&amp;S'!$BU$15="(máximo 300 carateres)"),"",'Campanhas C&amp;S'!$BU$15)</f>
        <v/>
      </c>
    </row>
    <row r="475" spans="1:19">
      <c r="A475" s="24" t="str">
        <f>IF(I475="","",IF(OR('Identificação da EG'!$B$7=0,'Identificação da EG'!$B$7=""),"",Capa!$C$10))</f>
        <v/>
      </c>
      <c r="B475" s="24" t="str">
        <f>IF(I475="","",IF(OR('Identificação da EG'!$B$7=0,'Identificação da EG'!$B$7=""),"",'Identificação da EG'!$B$7))</f>
        <v/>
      </c>
      <c r="C475" s="24" t="str">
        <f>IF(I475="","",IF(B475="","",VLOOKUP(B475,Auxiliar!$DK$23:$DL$45,2,0)))</f>
        <v/>
      </c>
      <c r="D475" s="24" t="str">
        <f>IF(I475="","",IF(OR('Identificação da EG'!$B$7=0,'Identificação da EG'!$B$7=""),"","Portugal"))</f>
        <v/>
      </c>
      <c r="E475" s="24" t="str">
        <f>IF(I475="","",'Identificação da EG'!$C$7)</f>
        <v/>
      </c>
      <c r="F475" s="24" t="str">
        <f>IF(I475="","",'Identificação da EG'!$E$7)</f>
        <v/>
      </c>
      <c r="G475" s="24" t="str">
        <f t="shared" si="15"/>
        <v/>
      </c>
      <c r="H475" s="24" t="str">
        <f>IF(I475="","",'Identificação da EG'!$D$7)</f>
        <v/>
      </c>
      <c r="I475" s="138" t="str">
        <f>IF(OR(J475="",'Campanhas C&amp;S'!$BU$6="",'Campanhas C&amp;S'!$BU$6="(Preencha o nome da campanha)"),"",'Campanhas C&amp;S'!$BU$6)</f>
        <v/>
      </c>
      <c r="J475" s="138" t="str">
        <v/>
      </c>
      <c r="K475" s="138" t="str">
        <v/>
      </c>
      <c r="L475" s="138" t="str">
        <v/>
      </c>
      <c r="M475" s="138" t="str">
        <v/>
      </c>
      <c r="N475" s="138" t="str">
        <v/>
      </c>
      <c r="O475" s="138" t="str">
        <v/>
      </c>
      <c r="P475" s="138" t="str">
        <f>IF(J475="","","Materiais distribuidos")</f>
        <v/>
      </c>
      <c r="Q475" s="138" t="str">
        <f t="shared" si="14"/>
        <v/>
      </c>
      <c r="R475" s="138" t="str" cm="1">
        <f t="array" ref="R475">IF(ISBLANK(INDEX('Campanhas C&amp;S'!$BZ$20:$CA$48,INT((ROWS($A$1:A54)-1)/2)+1,MOD(ROWS($A$1:A54)-1,2)+1)),"",INDEX('Campanhas C&amp;S'!$BZ$20:$CA$48,INT((ROWS($A$1:A54)-1)/2)+1,MOD(ROWS($A$1:A54)-1,2)+1))</f>
        <v/>
      </c>
      <c r="S475" s="138" t="str">
        <f>IF(OR(J475="",'Campanhas C&amp;S'!$BU$15="",'Campanhas C&amp;S'!$BU$15="(máximo 300 carateres)"),"",'Campanhas C&amp;S'!$BU$15)</f>
        <v/>
      </c>
    </row>
    <row r="476" spans="1:19">
      <c r="A476" s="24" t="str">
        <f>IF(I476="","",IF(OR('Identificação da EG'!$B$7=0,'Identificação da EG'!$B$7=""),"",Capa!$C$10))</f>
        <v/>
      </c>
      <c r="B476" s="24" t="str">
        <f>IF(I476="","",IF(OR('Identificação da EG'!$B$7=0,'Identificação da EG'!$B$7=""),"",'Identificação da EG'!$B$7))</f>
        <v/>
      </c>
      <c r="C476" s="24" t="str">
        <f>IF(I476="","",IF(B476="","",VLOOKUP(B476,Auxiliar!$DK$23:$DL$45,2,0)))</f>
        <v/>
      </c>
      <c r="D476" s="24" t="str">
        <f>IF(I476="","",IF(OR('Identificação da EG'!$B$7=0,'Identificação da EG'!$B$7=""),"","Portugal"))</f>
        <v/>
      </c>
      <c r="E476" s="24" t="str">
        <f>IF(I476="","",'Identificação da EG'!$C$7)</f>
        <v/>
      </c>
      <c r="F476" s="24" t="str">
        <f>IF(I476="","",'Identificação da EG'!$E$7)</f>
        <v/>
      </c>
      <c r="G476" s="24" t="str">
        <f t="shared" si="15"/>
        <v/>
      </c>
      <c r="H476" s="24" t="str">
        <f>IF(I476="","",'Identificação da EG'!$D$7)</f>
        <v/>
      </c>
      <c r="I476" s="138" t="str">
        <f>IF(OR(J476="",'Campanhas C&amp;S'!$BU$6="",'Campanhas C&amp;S'!$BU$6="(Preencha o nome da campanha)"),"",'Campanhas C&amp;S'!$BU$6)</f>
        <v/>
      </c>
      <c r="J476" s="138" t="str">
        <v/>
      </c>
      <c r="K476" s="138" t="str">
        <v/>
      </c>
      <c r="L476" s="138" t="str">
        <v/>
      </c>
      <c r="M476" s="138" t="str">
        <v/>
      </c>
      <c r="N476" s="138" t="str">
        <v/>
      </c>
      <c r="O476" s="138" t="str">
        <v/>
      </c>
      <c r="P476" s="138" t="str">
        <f>IF(J476="","","População abrangida")</f>
        <v/>
      </c>
      <c r="Q476" s="138" t="str">
        <f t="shared" si="14"/>
        <v/>
      </c>
      <c r="R476" s="138" t="str" cm="1">
        <f t="array" ref="R476">IF(ISBLANK(INDEX('Campanhas C&amp;S'!$BZ$20:$CA$48,INT((ROWS($A$1:A55)-1)/2)+1,MOD(ROWS($A$1:A55)-1,2)+1)),"",INDEX('Campanhas C&amp;S'!$BZ$20:$CA$48,INT((ROWS($A$1:A55)-1)/2)+1,MOD(ROWS($A$1:A55)-1,2)+1))</f>
        <v/>
      </c>
      <c r="S476" s="138" t="str">
        <f>IF(OR(J476="",'Campanhas C&amp;S'!$BU$15="",'Campanhas C&amp;S'!$BU$15="(máximo 300 carateres)"),"",'Campanhas C&amp;S'!$BU$15)</f>
        <v/>
      </c>
    </row>
    <row r="477" spans="1:19">
      <c r="A477" s="24" t="str">
        <f>IF(I477="","",IF(OR('Identificação da EG'!$B$7=0,'Identificação da EG'!$B$7=""),"",Capa!$C$10))</f>
        <v/>
      </c>
      <c r="B477" s="24" t="str">
        <f>IF(I477="","",IF(OR('Identificação da EG'!$B$7=0,'Identificação da EG'!$B$7=""),"",'Identificação da EG'!$B$7))</f>
        <v/>
      </c>
      <c r="C477" s="24" t="str">
        <f>IF(I477="","",IF(B477="","",VLOOKUP(B477,Auxiliar!$DK$23:$DL$45,2,0)))</f>
        <v/>
      </c>
      <c r="D477" s="24" t="str">
        <f>IF(I477="","",IF(OR('Identificação da EG'!$B$7=0,'Identificação da EG'!$B$7=""),"","Portugal"))</f>
        <v/>
      </c>
      <c r="E477" s="24" t="str">
        <f>IF(I477="","",'Identificação da EG'!$C$7)</f>
        <v/>
      </c>
      <c r="F477" s="24" t="str">
        <f>IF(I477="","",'Identificação da EG'!$E$7)</f>
        <v/>
      </c>
      <c r="G477" s="24" t="str">
        <f t="shared" si="15"/>
        <v/>
      </c>
      <c r="H477" s="24" t="str">
        <f>IF(I477="","",'Identificação da EG'!$D$7)</f>
        <v/>
      </c>
      <c r="I477" s="138" t="str">
        <f>IF(OR(J477="",'Campanhas C&amp;S'!$BU$6="",'Campanhas C&amp;S'!$BU$6="(Preencha o nome da campanha)"),"",'Campanhas C&amp;S'!$BU$6)</f>
        <v/>
      </c>
      <c r="J477" s="138" t="str">
        <v/>
      </c>
      <c r="K477" s="138" t="str">
        <v/>
      </c>
      <c r="L477" s="138" t="str">
        <v/>
      </c>
      <c r="M477" s="138" t="str">
        <v/>
      </c>
      <c r="N477" s="138" t="str">
        <v/>
      </c>
      <c r="O477" s="138" t="str">
        <v/>
      </c>
      <c r="P477" s="138" t="str">
        <f>IF(J477="","","Materiais distribuidos")</f>
        <v/>
      </c>
      <c r="Q477" s="138" t="str">
        <f t="shared" si="14"/>
        <v/>
      </c>
      <c r="R477" s="138" t="str" cm="1">
        <f t="array" ref="R477">IF(ISBLANK(INDEX('Campanhas C&amp;S'!$BZ$20:$CA$48,INT((ROWS($A$1:A56)-1)/2)+1,MOD(ROWS($A$1:A56)-1,2)+1)),"",INDEX('Campanhas C&amp;S'!$BZ$20:$CA$48,INT((ROWS($A$1:A56)-1)/2)+1,MOD(ROWS($A$1:A56)-1,2)+1))</f>
        <v/>
      </c>
      <c r="S477" s="138" t="str">
        <f>IF(OR(J477="",'Campanhas C&amp;S'!$BU$15="",'Campanhas C&amp;S'!$BU$15="(máximo 300 carateres)"),"",'Campanhas C&amp;S'!$BU$15)</f>
        <v/>
      </c>
    </row>
    <row r="478" spans="1:19">
      <c r="A478" s="24" t="str">
        <f>IF(I478="","",IF(OR('Identificação da EG'!$B$7=0,'Identificação da EG'!$B$7=""),"",Capa!$C$10))</f>
        <v/>
      </c>
      <c r="B478" s="24" t="str">
        <f>IF(I478="","",IF(OR('Identificação da EG'!$B$7=0,'Identificação da EG'!$B$7=""),"",'Identificação da EG'!$B$7))</f>
        <v/>
      </c>
      <c r="C478" s="24" t="str">
        <f>IF(I478="","",IF(B478="","",VLOOKUP(B478,Auxiliar!$DK$23:$DL$45,2,0)))</f>
        <v/>
      </c>
      <c r="D478" s="24" t="str">
        <f>IF(I478="","",IF(OR('Identificação da EG'!$B$7=0,'Identificação da EG'!$B$7=""),"","Portugal"))</f>
        <v/>
      </c>
      <c r="E478" s="24" t="str">
        <f>IF(I478="","",'Identificação da EG'!$C$7)</f>
        <v/>
      </c>
      <c r="F478" s="24" t="str">
        <f>IF(I478="","",'Identificação da EG'!$E$7)</f>
        <v/>
      </c>
      <c r="G478" s="24" t="str">
        <f t="shared" si="15"/>
        <v/>
      </c>
      <c r="H478" s="24" t="str">
        <f>IF(I478="","",'Identificação da EG'!$D$7)</f>
        <v/>
      </c>
      <c r="I478" s="138" t="str">
        <f>IF(OR(J478="",'Campanhas C&amp;S'!$BU$6="",'Campanhas C&amp;S'!$BU$6="(Preencha o nome da campanha)"),"",'Campanhas C&amp;S'!$BU$6)</f>
        <v/>
      </c>
      <c r="J478" s="138" t="str">
        <v/>
      </c>
      <c r="K478" s="138" t="str">
        <v/>
      </c>
      <c r="L478" s="138" t="str">
        <v/>
      </c>
      <c r="M478" s="138" t="str">
        <v/>
      </c>
      <c r="N478" s="138" t="str">
        <v/>
      </c>
      <c r="O478" s="138" t="str">
        <v/>
      </c>
      <c r="P478" s="138" t="str">
        <f>IF(J478="","","População abrangida")</f>
        <v/>
      </c>
      <c r="Q478" s="138" t="str">
        <f t="shared" si="14"/>
        <v/>
      </c>
      <c r="R478" s="138" t="str" cm="1">
        <f t="array" ref="R478">IF(ISBLANK(INDEX('Campanhas C&amp;S'!$BZ$20:$CA$48,INT((ROWS($A$1:A57)-1)/2)+1,MOD(ROWS($A$1:A57)-1,2)+1)),"",INDEX('Campanhas C&amp;S'!$BZ$20:$CA$48,INT((ROWS($A$1:A57)-1)/2)+1,MOD(ROWS($A$1:A57)-1,2)+1))</f>
        <v/>
      </c>
      <c r="S478" s="138" t="str">
        <f>IF(OR(J478="",'Campanhas C&amp;S'!$BU$15="",'Campanhas C&amp;S'!$BU$15="(máximo 300 carateres)"),"",'Campanhas C&amp;S'!$BU$15)</f>
        <v/>
      </c>
    </row>
    <row r="479" spans="1:19">
      <c r="A479" s="24" t="str">
        <f>IF(I479="","",IF(OR('Identificação da EG'!$B$7=0,'Identificação da EG'!$B$7=""),"",Capa!$C$10))</f>
        <v/>
      </c>
      <c r="B479" s="24" t="str">
        <f>IF(I479="","",IF(OR('Identificação da EG'!$B$7=0,'Identificação da EG'!$B$7=""),"",'Identificação da EG'!$B$7))</f>
        <v/>
      </c>
      <c r="C479" s="24" t="str">
        <f>IF(I479="","",IF(B479="","",VLOOKUP(B479,Auxiliar!$DK$23:$DL$45,2,0)))</f>
        <v/>
      </c>
      <c r="D479" s="24" t="str">
        <f>IF(I479="","",IF(OR('Identificação da EG'!$B$7=0,'Identificação da EG'!$B$7=""),"","Portugal"))</f>
        <v/>
      </c>
      <c r="E479" s="24" t="str">
        <f>IF(I479="","",'Identificação da EG'!$C$7)</f>
        <v/>
      </c>
      <c r="F479" s="24" t="str">
        <f>IF(I479="","",'Identificação da EG'!$E$7)</f>
        <v/>
      </c>
      <c r="G479" s="24" t="str">
        <f t="shared" si="15"/>
        <v/>
      </c>
      <c r="H479" s="24" t="str">
        <f>IF(I479="","",'Identificação da EG'!$D$7)</f>
        <v/>
      </c>
      <c r="I479" s="138" t="str">
        <f>IF(OR(J479="",'Campanhas C&amp;S'!$BU$6="",'Campanhas C&amp;S'!$BU$6="(Preencha o nome da campanha)"),"",'Campanhas C&amp;S'!$BU$6)</f>
        <v/>
      </c>
      <c r="J479" s="138" t="str">
        <v/>
      </c>
      <c r="K479" s="138" t="str">
        <v/>
      </c>
      <c r="L479" s="138" t="str">
        <v/>
      </c>
      <c r="M479" s="138" t="str">
        <v/>
      </c>
      <c r="N479" s="138" t="str">
        <v/>
      </c>
      <c r="O479" s="138" t="str">
        <v/>
      </c>
      <c r="P479" s="138" t="str">
        <f>IF(J479="","","Materiais distribuidos")</f>
        <v/>
      </c>
      <c r="Q479" s="138" t="str">
        <f t="shared" si="14"/>
        <v/>
      </c>
      <c r="R479" s="138" t="str" cm="1">
        <f t="array" ref="R479">IF(ISBLANK(INDEX('Campanhas C&amp;S'!$BZ$20:$CA$48,INT((ROWS($A$1:A58)-1)/2)+1,MOD(ROWS($A$1:A58)-1,2)+1)),"",INDEX('Campanhas C&amp;S'!$BZ$20:$CA$48,INT((ROWS($A$1:A58)-1)/2)+1,MOD(ROWS($A$1:A58)-1,2)+1))</f>
        <v/>
      </c>
      <c r="S479" s="138" t="str">
        <f>IF(OR(J479="",'Campanhas C&amp;S'!$BU$15="",'Campanhas C&amp;S'!$BU$15="(máximo 300 carateres)"),"",'Campanhas C&amp;S'!$BU$15)</f>
        <v/>
      </c>
    </row>
    <row r="480" spans="1:19">
      <c r="A480" s="24" t="str">
        <f>IF(I480="","",IF(OR('Identificação da EG'!$B$7=0,'Identificação da EG'!$B$7=""),"",Capa!$C$10))</f>
        <v/>
      </c>
      <c r="B480" s="24" t="str">
        <f>IF(I480="","",IF(OR('Identificação da EG'!$B$7=0,'Identificação da EG'!$B$7=""),"",'Identificação da EG'!$B$7))</f>
        <v/>
      </c>
      <c r="C480" s="24" t="str">
        <f>IF(I480="","",IF(B480="","",VLOOKUP(B480,Auxiliar!$DK$23:$DL$45,2,0)))</f>
        <v/>
      </c>
      <c r="D480" s="24" t="str">
        <f>IF(I480="","",IF(OR('Identificação da EG'!$B$7=0,'Identificação da EG'!$B$7=""),"","Portugal"))</f>
        <v/>
      </c>
      <c r="E480" s="24" t="str">
        <f>IF(I480="","",'Identificação da EG'!$C$7)</f>
        <v/>
      </c>
      <c r="F480" s="24" t="str">
        <f>IF(I480="","",'Identificação da EG'!$E$7)</f>
        <v/>
      </c>
      <c r="G480" s="24" t="str">
        <f t="shared" si="15"/>
        <v/>
      </c>
      <c r="H480" s="24" t="str">
        <f>IF(I480="","",'Identificação da EG'!$D$7)</f>
        <v/>
      </c>
      <c r="I480" s="138" t="str">
        <f>IF(OR(J422="",'Campanhas C&amp;S'!$BU$6="",'Campanhas C&amp;S'!$BU$6="(Preencha o nome da campanha)"),"",'Campanhas C&amp;S'!$BU$6)</f>
        <v/>
      </c>
      <c r="J480" s="138"/>
      <c r="K480" s="138"/>
      <c r="L480" s="138"/>
      <c r="M480" s="138"/>
      <c r="N480" s="138"/>
      <c r="O480" s="138"/>
      <c r="P480" s="138" t="str">
        <f>IF(R480="","","População total abrangida")</f>
        <v/>
      </c>
      <c r="Q480" s="138" t="str">
        <f>IF(R480="","","nº")</f>
        <v/>
      </c>
      <c r="R480" s="138" t="str">
        <f>IF('Campanhas C&amp;S'!$BU$9="","",'Campanhas C&amp;S'!$BU$9)</f>
        <v/>
      </c>
      <c r="S480" s="138" t="str">
        <f>IF(OR(R480="",'Campanhas C&amp;S'!$BU$15="",'Campanhas C&amp;S'!$BU$15="(máximo 300 carateres)"),"",'Campanhas C&amp;S'!$BU$15)</f>
        <v/>
      </c>
    </row>
    <row r="481" spans="1:19">
      <c r="A481" s="24" t="str">
        <f>IF(I481="","",IF(OR('Identificação da EG'!$B$7=0,'Identificação da EG'!$B$7=""),"",Capa!$C$10))</f>
        <v/>
      </c>
      <c r="B481" s="24" t="str">
        <f>IF(I481="","",IF(OR('Identificação da EG'!$B$7=0,'Identificação da EG'!$B$7=""),"",'Identificação da EG'!$B$7))</f>
        <v/>
      </c>
      <c r="C481" s="24" t="str">
        <f>IF(I481="","",IF(B481="","",VLOOKUP(B481,Auxiliar!$DK$23:$DL$45,2,0)))</f>
        <v/>
      </c>
      <c r="D481" s="24" t="str">
        <f>IF(I481="","",IF(OR('Identificação da EG'!$B$7=0,'Identificação da EG'!$B$7=""),"","Portugal"))</f>
        <v/>
      </c>
      <c r="E481" s="24" t="str">
        <f>IF(I481="","",'Identificação da EG'!$C$7)</f>
        <v/>
      </c>
      <c r="F481" s="24" t="str">
        <f>IF(I481="","",'Identificação da EG'!$E$7)</f>
        <v/>
      </c>
      <c r="G481" s="24" t="str">
        <f t="shared" si="15"/>
        <v/>
      </c>
      <c r="H481" s="24" t="str">
        <f>IF(I481="","",'Identificação da EG'!$D$7)</f>
        <v/>
      </c>
      <c r="I481" s="138" t="str">
        <f>IF(OR(J423="",'Campanhas C&amp;S'!$BU$6="",'Campanhas C&amp;S'!$BU$6="(Preencha o nome da campanha)"),"",'Campanhas C&amp;S'!$BU$6)</f>
        <v/>
      </c>
      <c r="J481" s="138"/>
      <c r="K481" s="138"/>
      <c r="L481" s="138"/>
      <c r="M481" s="138"/>
      <c r="N481" s="138"/>
      <c r="O481" s="138"/>
      <c r="P481" s="138" t="str">
        <f>IF(R481="","","Duração da campanha")</f>
        <v/>
      </c>
      <c r="Q481" s="138" t="str">
        <f>IF(R481="","","dias")</f>
        <v/>
      </c>
      <c r="R481" s="138" t="str">
        <f>IF('Campanhas C&amp;S'!$BU$12="","",'Campanhas C&amp;S'!$BU$12)</f>
        <v/>
      </c>
      <c r="S481" s="138" t="str">
        <f>IF(OR(R481="",'Campanhas C&amp;S'!$BU$15="",'Campanhas C&amp;S'!$BU$15="(máximo 300 carateres)"),"",'Campanhas C&amp;S'!$BU$15)</f>
        <v/>
      </c>
    </row>
    <row r="482" spans="1:19">
      <c r="A482" s="24" t="str">
        <f>IF(I482="","",IF(OR('Identificação da EG'!$B$7=0,'Identificação da EG'!$B$7=""),"",Capa!$C$10))</f>
        <v/>
      </c>
      <c r="B482" s="24" t="str">
        <f>IF(I482="","",IF(OR('Identificação da EG'!$B$7=0,'Identificação da EG'!$B$7=""),"",'Identificação da EG'!$B$7))</f>
        <v/>
      </c>
      <c r="C482" s="24" t="str">
        <f>IF(I482="","",IF(B482="","",VLOOKUP(B482,Auxiliar!$DK$23:$DL$45,2,0)))</f>
        <v/>
      </c>
      <c r="D482" s="24" t="str">
        <f>IF(I482="","",IF(OR('Identificação da EG'!$B$7=0,'Identificação da EG'!$B$7=""),"","Portugal"))</f>
        <v/>
      </c>
      <c r="E482" s="24" t="str">
        <f>IF(I482="","",'Identificação da EG'!$C$7)</f>
        <v/>
      </c>
      <c r="F482" s="24" t="str">
        <f>IF(I482="","",'Identificação da EG'!$E$7)</f>
        <v/>
      </c>
      <c r="G482" s="24" t="str">
        <f t="shared" si="15"/>
        <v/>
      </c>
      <c r="H482" s="24" t="str">
        <f>IF(I482="","",'Identificação da EG'!$D$7)</f>
        <v/>
      </c>
      <c r="I482" s="138" t="str">
        <f>IF(OR(J482="",'Campanhas C&amp;S'!$CE$6="",'Campanhas C&amp;S'!$CE$6="(Preencha o nome da campanha)"),"",'Campanhas C&amp;S'!$CE$6)</f>
        <v/>
      </c>
      <c r="J482" s="138" t="str" cm="1">
        <f t="array" ref="J482:J539">IF(INDEX('Campanhas C&amp;S'!CD20:CD48,INT((_xlfn.SEQUENCE(ROWS('Campanhas C&amp;S'!CD20:CD48)*2,1,1,1)-1)/2)+1)=0,"",INDEX('Campanhas C&amp;S'!CD20:CD48,INT((_xlfn.SEQUENCE(ROWS('Campanhas C&amp;S'!CD20:CD48)*2,1,1,1)-1)/2)+1))</f>
        <v/>
      </c>
      <c r="K482" s="138" t="str" cm="1">
        <f t="array" ref="K482:K539">IF(INDEX('Campanhas C&amp;S'!CE20:CE48,INT((_xlfn.SEQUENCE(ROWS('Campanhas C&amp;S'!CE20:CE48)*2,1,1,1)-1)/2)+1)=0,"",INDEX('Campanhas C&amp;S'!CE20:CE48,INT((_xlfn.SEQUENCE(ROWS('Campanhas C&amp;S'!CE20:CE48)*2,1,1,1)-1)/2)+1))</f>
        <v/>
      </c>
      <c r="L482" s="138" t="str" cm="1">
        <f t="array" ref="L482:L539">IF(INDEX('Campanhas C&amp;S'!CF20:CF48,INT((_xlfn.SEQUENCE(ROWS('Campanhas C&amp;S'!CF20:CF48)*2,1,1,1)-1)/2)+1)=0,"",INDEX('Campanhas C&amp;S'!CF20:CF48,INT((_xlfn.SEQUENCE(ROWS('Campanhas C&amp;S'!CF20:CF48)*2,1,1,1)-1)/2)+1))</f>
        <v/>
      </c>
      <c r="M482" s="138" t="str" cm="1">
        <f t="array" ref="M482:M539">IF(INDEX('Campanhas C&amp;S'!CG20:CG48,INT((_xlfn.SEQUENCE(ROWS('Campanhas C&amp;S'!CG20:CG48)*2,1,1,1)-1)/2)+1)=0,"",INDEX('Campanhas C&amp;S'!CG20:CG48,INT((_xlfn.SEQUENCE(ROWS('Campanhas C&amp;S'!CG20:CG48)*2,1,1,1)-1)/2)+1))</f>
        <v/>
      </c>
      <c r="N482" s="138" t="str" cm="1">
        <f t="array" ref="N482:N539">IF(INDEX('Campanhas C&amp;S'!CH20:CH48,INT((_xlfn.SEQUENCE(ROWS('Campanhas C&amp;S'!CH20:CH48)*2,1,1,1)-1)/2)+1)=0,"",INDEX('Campanhas C&amp;S'!CH20:CH48,INT((_xlfn.SEQUENCE(ROWS('Campanhas C&amp;S'!CH20:CH48)*2,1,1,1)-1)/2)+1))</f>
        <v/>
      </c>
      <c r="O482" s="138" t="str" cm="1">
        <f t="array" ref="O482:O539">IF(INDEX('Campanhas C&amp;S'!CI20:CI48,INT((_xlfn.SEQUENCE(ROWS('Campanhas C&amp;S'!CI20:CI48)*2,1,1,1)-1)/2)+1)=0,"",INDEX('Campanhas C&amp;S'!CI20:CI48,INT((_xlfn.SEQUENCE(ROWS('Campanhas C&amp;S'!CI20:CI48)*2,1,1,1)-1)/2)+1))</f>
        <v/>
      </c>
      <c r="P482" s="138" t="str">
        <f>IF(J482="","","População abrangida")</f>
        <v/>
      </c>
      <c r="Q482" s="138" t="str">
        <f>IF(J482="","","nº")</f>
        <v/>
      </c>
      <c r="R482" s="138" t="str" cm="1">
        <f t="array" ref="R482">IF(ISBLANK(INDEX('Campanhas C&amp;S'!$CJ$20:$CK$48,INT((ROWS($A$1:A1)-1)/2)+1,MOD(ROWS($A$1:A1)-1,2)+1)),"",INDEX('Campanhas C&amp;S'!$CJ$20:$CK$48,INT((ROWS($A$1:A1)-1)/2)+1,MOD(ROWS($A$1:A1)-1,2)+1))</f>
        <v/>
      </c>
      <c r="S482" s="138" t="str">
        <f>IF(OR(J482="",'Campanhas C&amp;S'!$CE$15="",'Campanhas C&amp;S'!$CE$15="(máximo 300 carateres)"),"",'Campanhas C&amp;S'!$CE$15)</f>
        <v/>
      </c>
    </row>
    <row r="483" spans="1:19">
      <c r="A483" s="24" t="str">
        <f>IF(I483="","",IF(OR('Identificação da EG'!$B$7=0,'Identificação da EG'!$B$7=""),"",Capa!$C$10))</f>
        <v/>
      </c>
      <c r="B483" s="24" t="str">
        <f>IF(I483="","",IF(OR('Identificação da EG'!$B$7=0,'Identificação da EG'!$B$7=""),"",'Identificação da EG'!$B$7))</f>
        <v/>
      </c>
      <c r="C483" s="24" t="str">
        <f>IF(I483="","",IF(B483="","",VLOOKUP(B483,Auxiliar!$DK$23:$DL$45,2,0)))</f>
        <v/>
      </c>
      <c r="D483" s="24" t="str">
        <f>IF(I483="","",IF(OR('Identificação da EG'!$B$7=0,'Identificação da EG'!$B$7=""),"","Portugal"))</f>
        <v/>
      </c>
      <c r="E483" s="24" t="str">
        <f>IF(I483="","",'Identificação da EG'!$C$7)</f>
        <v/>
      </c>
      <c r="F483" s="24" t="str">
        <f>IF(I483="","",'Identificação da EG'!$E$7)</f>
        <v/>
      </c>
      <c r="G483" s="24" t="str">
        <f t="shared" si="15"/>
        <v/>
      </c>
      <c r="H483" s="24" t="str">
        <f>IF(I483="","",'Identificação da EG'!$D$7)</f>
        <v/>
      </c>
      <c r="I483" s="138" t="str">
        <f>IF(OR(J483="",'Campanhas C&amp;S'!$CE$6="",'Campanhas C&amp;S'!$CE$6="(Preencha o nome da campanha)"),"",'Campanhas C&amp;S'!$CE$6)</f>
        <v/>
      </c>
      <c r="J483" s="138" t="str">
        <v/>
      </c>
      <c r="K483" s="138" t="str">
        <v/>
      </c>
      <c r="L483" s="138" t="str">
        <v/>
      </c>
      <c r="M483" s="138" t="str">
        <v/>
      </c>
      <c r="N483" s="138" t="str">
        <v/>
      </c>
      <c r="O483" s="138" t="str">
        <v/>
      </c>
      <c r="P483" s="138" t="str">
        <f>IF(J483="","","Materiais distribuidos")</f>
        <v/>
      </c>
      <c r="Q483" s="138" t="str">
        <f t="shared" ref="Q483:Q539" si="16">IF(J483="","","nº")</f>
        <v/>
      </c>
      <c r="R483" s="138" t="str" cm="1">
        <f t="array" ref="R483">IF(ISBLANK(INDEX('Campanhas C&amp;S'!$CJ$20:$CK$48,INT((ROWS($A$1:A2)-1)/2)+1,MOD(ROWS($A$1:A2)-1,2)+1)),"",INDEX('Campanhas C&amp;S'!$CJ$20:$CK$48,INT((ROWS($A$1:A2)-1)/2)+1,MOD(ROWS($A$1:A2)-1,2)+1))</f>
        <v/>
      </c>
      <c r="S483" s="138" t="str">
        <f>IF(OR(J483="",'Campanhas C&amp;S'!$CE$15="",'Campanhas C&amp;S'!$CE$15="(máximo 300 carateres)"),"",'Campanhas C&amp;S'!$CE$15)</f>
        <v/>
      </c>
    </row>
    <row r="484" spans="1:19">
      <c r="A484" s="24" t="str">
        <f>IF(I484="","",IF(OR('Identificação da EG'!$B$7=0,'Identificação da EG'!$B$7=""),"",Capa!$C$10))</f>
        <v/>
      </c>
      <c r="B484" s="24" t="str">
        <f>IF(I484="","",IF(OR('Identificação da EG'!$B$7=0,'Identificação da EG'!$B$7=""),"",'Identificação da EG'!$B$7))</f>
        <v/>
      </c>
      <c r="C484" s="24" t="str">
        <f>IF(I484="","",IF(B484="","",VLOOKUP(B484,Auxiliar!$DK$23:$DL$45,2,0)))</f>
        <v/>
      </c>
      <c r="D484" s="24" t="str">
        <f>IF(I484="","",IF(OR('Identificação da EG'!$B$7=0,'Identificação da EG'!$B$7=""),"","Portugal"))</f>
        <v/>
      </c>
      <c r="E484" s="24" t="str">
        <f>IF(I484="","",'Identificação da EG'!$C$7)</f>
        <v/>
      </c>
      <c r="F484" s="24" t="str">
        <f>IF(I484="","",'Identificação da EG'!$E$7)</f>
        <v/>
      </c>
      <c r="G484" s="24" t="str">
        <f t="shared" si="15"/>
        <v/>
      </c>
      <c r="H484" s="24" t="str">
        <f>IF(I484="","",'Identificação da EG'!$D$7)</f>
        <v/>
      </c>
      <c r="I484" s="138" t="str">
        <f>IF(OR(J484="",'Campanhas C&amp;S'!$CE$6="",'Campanhas C&amp;S'!$CE$6="(Preencha o nome da campanha)"),"",'Campanhas C&amp;S'!$CE$6)</f>
        <v/>
      </c>
      <c r="J484" s="138" t="str">
        <v/>
      </c>
      <c r="K484" s="138" t="str">
        <v/>
      </c>
      <c r="L484" s="138" t="str">
        <v/>
      </c>
      <c r="M484" s="138" t="str">
        <v/>
      </c>
      <c r="N484" s="138" t="str">
        <v/>
      </c>
      <c r="O484" s="138" t="str">
        <v/>
      </c>
      <c r="P484" s="138" t="str">
        <f>IF(J484="","","População abrangida")</f>
        <v/>
      </c>
      <c r="Q484" s="138" t="str">
        <f t="shared" si="16"/>
        <v/>
      </c>
      <c r="R484" s="138" t="str" cm="1">
        <f t="array" ref="R484">IF(ISBLANK(INDEX('Campanhas C&amp;S'!$CJ$20:$CK$48,INT((ROWS($A$1:A3)-1)/2)+1,MOD(ROWS($A$1:A3)-1,2)+1)),"",INDEX('Campanhas C&amp;S'!$CJ$20:$CK$48,INT((ROWS($A$1:A3)-1)/2)+1,MOD(ROWS($A$1:A3)-1,2)+1))</f>
        <v/>
      </c>
      <c r="S484" s="138" t="str">
        <f>IF(OR(J484="",'Campanhas C&amp;S'!$CE$15="",'Campanhas C&amp;S'!$CE$15="(máximo 300 carateres)"),"",'Campanhas C&amp;S'!$CE$15)</f>
        <v/>
      </c>
    </row>
    <row r="485" spans="1:19">
      <c r="A485" s="24" t="str">
        <f>IF(I485="","",IF(OR('Identificação da EG'!$B$7=0,'Identificação da EG'!$B$7=""),"",Capa!$C$10))</f>
        <v/>
      </c>
      <c r="B485" s="24" t="str">
        <f>IF(I485="","",IF(OR('Identificação da EG'!$B$7=0,'Identificação da EG'!$B$7=""),"",'Identificação da EG'!$B$7))</f>
        <v/>
      </c>
      <c r="C485" s="24" t="str">
        <f>IF(I485="","",IF(B485="","",VLOOKUP(B485,Auxiliar!$DK$23:$DL$45,2,0)))</f>
        <v/>
      </c>
      <c r="D485" s="24" t="str">
        <f>IF(I485="","",IF(OR('Identificação da EG'!$B$7=0,'Identificação da EG'!$B$7=""),"","Portugal"))</f>
        <v/>
      </c>
      <c r="E485" s="24" t="str">
        <f>IF(I485="","",'Identificação da EG'!$C$7)</f>
        <v/>
      </c>
      <c r="F485" s="24" t="str">
        <f>IF(I485="","",'Identificação da EG'!$E$7)</f>
        <v/>
      </c>
      <c r="G485" s="24" t="str">
        <f t="shared" si="15"/>
        <v/>
      </c>
      <c r="H485" s="24" t="str">
        <f>IF(I485="","",'Identificação da EG'!$D$7)</f>
        <v/>
      </c>
      <c r="I485" s="138" t="str">
        <f>IF(OR(J485="",'Campanhas C&amp;S'!$CE$6="",'Campanhas C&amp;S'!$CE$6="(Preencha o nome da campanha)"),"",'Campanhas C&amp;S'!$CE$6)</f>
        <v/>
      </c>
      <c r="J485" s="138" t="str">
        <v/>
      </c>
      <c r="K485" s="138" t="str">
        <v/>
      </c>
      <c r="L485" s="138" t="str">
        <v/>
      </c>
      <c r="M485" s="138" t="str">
        <v/>
      </c>
      <c r="N485" s="138" t="str">
        <v/>
      </c>
      <c r="O485" s="138" t="str">
        <v/>
      </c>
      <c r="P485" s="138" t="str">
        <f>IF(J485="","","Materiais distribuidos")</f>
        <v/>
      </c>
      <c r="Q485" s="138" t="str">
        <f t="shared" si="16"/>
        <v/>
      </c>
      <c r="R485" s="138" t="str" cm="1">
        <f t="array" ref="R485">IF(ISBLANK(INDEX('Campanhas C&amp;S'!$CJ$20:$CK$48,INT((ROWS($A$1:A4)-1)/2)+1,MOD(ROWS($A$1:A4)-1,2)+1)),"",INDEX('Campanhas C&amp;S'!$CJ$20:$CK$48,INT((ROWS($A$1:A4)-1)/2)+1,MOD(ROWS($A$1:A4)-1,2)+1))</f>
        <v/>
      </c>
      <c r="S485" s="138" t="str">
        <f>IF(OR(J485="",'Campanhas C&amp;S'!$CE$15="",'Campanhas C&amp;S'!$CE$15="(máximo 300 carateres)"),"",'Campanhas C&amp;S'!$CE$15)</f>
        <v/>
      </c>
    </row>
    <row r="486" spans="1:19">
      <c r="A486" s="24" t="str">
        <f>IF(I486="","",IF(OR('Identificação da EG'!$B$7=0,'Identificação da EG'!$B$7=""),"",Capa!$C$10))</f>
        <v/>
      </c>
      <c r="B486" s="24" t="str">
        <f>IF(I486="","",IF(OR('Identificação da EG'!$B$7=0,'Identificação da EG'!$B$7=""),"",'Identificação da EG'!$B$7))</f>
        <v/>
      </c>
      <c r="C486" s="24" t="str">
        <f>IF(I486="","",IF(B486="","",VLOOKUP(B486,Auxiliar!$DK$23:$DL$45,2,0)))</f>
        <v/>
      </c>
      <c r="D486" s="24" t="str">
        <f>IF(I486="","",IF(OR('Identificação da EG'!$B$7=0,'Identificação da EG'!$B$7=""),"","Portugal"))</f>
        <v/>
      </c>
      <c r="E486" s="24" t="str">
        <f>IF(I486="","",'Identificação da EG'!$C$7)</f>
        <v/>
      </c>
      <c r="F486" s="24" t="str">
        <f>IF(I486="","",'Identificação da EG'!$E$7)</f>
        <v/>
      </c>
      <c r="G486" s="24" t="str">
        <f t="shared" si="15"/>
        <v/>
      </c>
      <c r="H486" s="24" t="str">
        <f>IF(I486="","",'Identificação da EG'!$D$7)</f>
        <v/>
      </c>
      <c r="I486" s="138" t="str">
        <f>IF(OR(J486="",'Campanhas C&amp;S'!$CE$6="",'Campanhas C&amp;S'!$CE$6="(Preencha o nome da campanha)"),"",'Campanhas C&amp;S'!$CE$6)</f>
        <v/>
      </c>
      <c r="J486" s="138" t="str">
        <v/>
      </c>
      <c r="K486" s="138" t="str">
        <v/>
      </c>
      <c r="L486" s="138" t="str">
        <v/>
      </c>
      <c r="M486" s="138" t="str">
        <v/>
      </c>
      <c r="N486" s="138" t="str">
        <v/>
      </c>
      <c r="O486" s="138" t="str">
        <v/>
      </c>
      <c r="P486" s="138" t="str">
        <f>IF(J486="","","População abrangida")</f>
        <v/>
      </c>
      <c r="Q486" s="138" t="str">
        <f t="shared" si="16"/>
        <v/>
      </c>
      <c r="R486" s="138" t="str" cm="1">
        <f t="array" ref="R486">IF(ISBLANK(INDEX('Campanhas C&amp;S'!$CJ$20:$CK$48,INT((ROWS($A$1:A5)-1)/2)+1,MOD(ROWS($A$1:A5)-1,2)+1)),"",INDEX('Campanhas C&amp;S'!$CJ$20:$CK$48,INT((ROWS($A$1:A5)-1)/2)+1,MOD(ROWS($A$1:A5)-1,2)+1))</f>
        <v/>
      </c>
      <c r="S486" s="138" t="str">
        <f>IF(OR(J486="",'Campanhas C&amp;S'!$CE$15="",'Campanhas C&amp;S'!$CE$15="(máximo 300 carateres)"),"",'Campanhas C&amp;S'!$CE$15)</f>
        <v/>
      </c>
    </row>
    <row r="487" spans="1:19">
      <c r="A487" s="24" t="str">
        <f>IF(I487="","",IF(OR('Identificação da EG'!$B$7=0,'Identificação da EG'!$B$7=""),"",Capa!$C$10))</f>
        <v/>
      </c>
      <c r="B487" s="24" t="str">
        <f>IF(I487="","",IF(OR('Identificação da EG'!$B$7=0,'Identificação da EG'!$B$7=""),"",'Identificação da EG'!$B$7))</f>
        <v/>
      </c>
      <c r="C487" s="24" t="str">
        <f>IF(I487="","",IF(B487="","",VLOOKUP(B487,Auxiliar!$DK$23:$DL$45,2,0)))</f>
        <v/>
      </c>
      <c r="D487" s="24" t="str">
        <f>IF(I487="","",IF(OR('Identificação da EG'!$B$7=0,'Identificação da EG'!$B$7=""),"","Portugal"))</f>
        <v/>
      </c>
      <c r="E487" s="24" t="str">
        <f>IF(I487="","",'Identificação da EG'!$C$7)</f>
        <v/>
      </c>
      <c r="F487" s="24" t="str">
        <f>IF(I487="","",'Identificação da EG'!$E$7)</f>
        <v/>
      </c>
      <c r="G487" s="24" t="str">
        <f t="shared" si="15"/>
        <v/>
      </c>
      <c r="H487" s="24" t="str">
        <f>IF(I487="","",'Identificação da EG'!$D$7)</f>
        <v/>
      </c>
      <c r="I487" s="138" t="str">
        <f>IF(OR(J487="",'Campanhas C&amp;S'!$CE$6="",'Campanhas C&amp;S'!$CE$6="(Preencha o nome da campanha)"),"",'Campanhas C&amp;S'!$CE$6)</f>
        <v/>
      </c>
      <c r="J487" s="138" t="str">
        <v/>
      </c>
      <c r="K487" s="138" t="str">
        <v/>
      </c>
      <c r="L487" s="138" t="str">
        <v/>
      </c>
      <c r="M487" s="138" t="str">
        <v/>
      </c>
      <c r="N487" s="138" t="str">
        <v/>
      </c>
      <c r="O487" s="138" t="str">
        <v/>
      </c>
      <c r="P487" s="138" t="str">
        <f>IF(J487="","","Materiais distribuidos")</f>
        <v/>
      </c>
      <c r="Q487" s="138" t="str">
        <f t="shared" si="16"/>
        <v/>
      </c>
      <c r="R487" s="138" t="str" cm="1">
        <f t="array" ref="R487">IF(ISBLANK(INDEX('Campanhas C&amp;S'!$CJ$20:$CK$48,INT((ROWS($A$1:A6)-1)/2)+1,MOD(ROWS($A$1:A6)-1,2)+1)),"",INDEX('Campanhas C&amp;S'!$CJ$20:$CK$48,INT((ROWS($A$1:A6)-1)/2)+1,MOD(ROWS($A$1:A6)-1,2)+1))</f>
        <v/>
      </c>
      <c r="S487" s="138" t="str">
        <f>IF(OR(J487="",'Campanhas C&amp;S'!$CE$15="",'Campanhas C&amp;S'!$CE$15="(máximo 300 carateres)"),"",'Campanhas C&amp;S'!$CE$15)</f>
        <v/>
      </c>
    </row>
    <row r="488" spans="1:19">
      <c r="A488" s="24" t="str">
        <f>IF(I488="","",IF(OR('Identificação da EG'!$B$7=0,'Identificação da EG'!$B$7=""),"",Capa!$C$10))</f>
        <v/>
      </c>
      <c r="B488" s="24" t="str">
        <f>IF(I488="","",IF(OR('Identificação da EG'!$B$7=0,'Identificação da EG'!$B$7=""),"",'Identificação da EG'!$B$7))</f>
        <v/>
      </c>
      <c r="C488" s="24" t="str">
        <f>IF(I488="","",IF(B488="","",VLOOKUP(B488,Auxiliar!$DK$23:$DL$45,2,0)))</f>
        <v/>
      </c>
      <c r="D488" s="24" t="str">
        <f>IF(I488="","",IF(OR('Identificação da EG'!$B$7=0,'Identificação da EG'!$B$7=""),"","Portugal"))</f>
        <v/>
      </c>
      <c r="E488" s="24" t="str">
        <f>IF(I488="","",'Identificação da EG'!$C$7)</f>
        <v/>
      </c>
      <c r="F488" s="24" t="str">
        <f>IF(I488="","",'Identificação da EG'!$E$7)</f>
        <v/>
      </c>
      <c r="G488" s="24" t="str">
        <f t="shared" si="15"/>
        <v/>
      </c>
      <c r="H488" s="24" t="str">
        <f>IF(I488="","",'Identificação da EG'!$D$7)</f>
        <v/>
      </c>
      <c r="I488" s="138" t="str">
        <f>IF(OR(J488="",'Campanhas C&amp;S'!$CE$6="",'Campanhas C&amp;S'!$CE$6="(Preencha o nome da campanha)"),"",'Campanhas C&amp;S'!$CE$6)</f>
        <v/>
      </c>
      <c r="J488" s="138" t="str">
        <v/>
      </c>
      <c r="K488" s="138" t="str">
        <v/>
      </c>
      <c r="L488" s="138" t="str">
        <v/>
      </c>
      <c r="M488" s="138" t="str">
        <v/>
      </c>
      <c r="N488" s="138" t="str">
        <v/>
      </c>
      <c r="O488" s="138" t="str">
        <v/>
      </c>
      <c r="P488" s="138" t="str">
        <f>IF(J488="","","População abrangida")</f>
        <v/>
      </c>
      <c r="Q488" s="138" t="str">
        <f t="shared" si="16"/>
        <v/>
      </c>
      <c r="R488" s="138" t="str" cm="1">
        <f t="array" ref="R488">IF(ISBLANK(INDEX('Campanhas C&amp;S'!$CJ$20:$CK$48,INT((ROWS($A$1:A7)-1)/2)+1,MOD(ROWS($A$1:A7)-1,2)+1)),"",INDEX('Campanhas C&amp;S'!$CJ$20:$CK$48,INT((ROWS($A$1:A7)-1)/2)+1,MOD(ROWS($A$1:A7)-1,2)+1))</f>
        <v/>
      </c>
      <c r="S488" s="138" t="str">
        <f>IF(OR(J488="",'Campanhas C&amp;S'!$CE$15="",'Campanhas C&amp;S'!$CE$15="(máximo 300 carateres)"),"",'Campanhas C&amp;S'!$CE$15)</f>
        <v/>
      </c>
    </row>
    <row r="489" spans="1:19">
      <c r="A489" s="24" t="str">
        <f>IF(I489="","",IF(OR('Identificação da EG'!$B$7=0,'Identificação da EG'!$B$7=""),"",Capa!$C$10))</f>
        <v/>
      </c>
      <c r="B489" s="24" t="str">
        <f>IF(I489="","",IF(OR('Identificação da EG'!$B$7=0,'Identificação da EG'!$B$7=""),"",'Identificação da EG'!$B$7))</f>
        <v/>
      </c>
      <c r="C489" s="24" t="str">
        <f>IF(I489="","",IF(B489="","",VLOOKUP(B489,Auxiliar!$DK$23:$DL$45,2,0)))</f>
        <v/>
      </c>
      <c r="D489" s="24" t="str">
        <f>IF(I489="","",IF(OR('Identificação da EG'!$B$7=0,'Identificação da EG'!$B$7=""),"","Portugal"))</f>
        <v/>
      </c>
      <c r="E489" s="24" t="str">
        <f>IF(I489="","",'Identificação da EG'!$C$7)</f>
        <v/>
      </c>
      <c r="F489" s="24" t="str">
        <f>IF(I489="","",'Identificação da EG'!$E$7)</f>
        <v/>
      </c>
      <c r="G489" s="24" t="str">
        <f t="shared" si="15"/>
        <v/>
      </c>
      <c r="H489" s="24" t="str">
        <f>IF(I489="","",'Identificação da EG'!$D$7)</f>
        <v/>
      </c>
      <c r="I489" s="138" t="str">
        <f>IF(OR(J489="",'Campanhas C&amp;S'!$CE$6="",'Campanhas C&amp;S'!$CE$6="(Preencha o nome da campanha)"),"",'Campanhas C&amp;S'!$CE$6)</f>
        <v/>
      </c>
      <c r="J489" s="138" t="str">
        <v/>
      </c>
      <c r="K489" s="138" t="str">
        <v/>
      </c>
      <c r="L489" s="138" t="str">
        <v/>
      </c>
      <c r="M489" s="138" t="str">
        <v/>
      </c>
      <c r="N489" s="138" t="str">
        <v/>
      </c>
      <c r="O489" s="138" t="str">
        <v/>
      </c>
      <c r="P489" s="138" t="str">
        <f>IF(J489="","","Materiais distribuidos")</f>
        <v/>
      </c>
      <c r="Q489" s="138" t="str">
        <f t="shared" si="16"/>
        <v/>
      </c>
      <c r="R489" s="138" t="str" cm="1">
        <f t="array" ref="R489">IF(ISBLANK(INDEX('Campanhas C&amp;S'!$CJ$20:$CK$48,INT((ROWS($A$1:A8)-1)/2)+1,MOD(ROWS($A$1:A8)-1,2)+1)),"",INDEX('Campanhas C&amp;S'!$CJ$20:$CK$48,INT((ROWS($A$1:A8)-1)/2)+1,MOD(ROWS($A$1:A8)-1,2)+1))</f>
        <v/>
      </c>
      <c r="S489" s="138" t="str">
        <f>IF(OR(J489="",'Campanhas C&amp;S'!$CE$15="",'Campanhas C&amp;S'!$CE$15="(máximo 300 carateres)"),"",'Campanhas C&amp;S'!$CE$15)</f>
        <v/>
      </c>
    </row>
    <row r="490" spans="1:19">
      <c r="A490" s="24" t="str">
        <f>IF(I490="","",IF(OR('Identificação da EG'!$B$7=0,'Identificação da EG'!$B$7=""),"",Capa!$C$10))</f>
        <v/>
      </c>
      <c r="B490" s="24" t="str">
        <f>IF(I490="","",IF(OR('Identificação da EG'!$B$7=0,'Identificação da EG'!$B$7=""),"",'Identificação da EG'!$B$7))</f>
        <v/>
      </c>
      <c r="C490" s="24" t="str">
        <f>IF(I490="","",IF(B490="","",VLOOKUP(B490,Auxiliar!$DK$23:$DL$45,2,0)))</f>
        <v/>
      </c>
      <c r="D490" s="24" t="str">
        <f>IF(I490="","",IF(OR('Identificação da EG'!$B$7=0,'Identificação da EG'!$B$7=""),"","Portugal"))</f>
        <v/>
      </c>
      <c r="E490" s="24" t="str">
        <f>IF(I490="","",'Identificação da EG'!$C$7)</f>
        <v/>
      </c>
      <c r="F490" s="24" t="str">
        <f>IF(I490="","",'Identificação da EG'!$E$7)</f>
        <v/>
      </c>
      <c r="G490" s="24" t="str">
        <f t="shared" si="15"/>
        <v/>
      </c>
      <c r="H490" s="24" t="str">
        <f>IF(I490="","",'Identificação da EG'!$D$7)</f>
        <v/>
      </c>
      <c r="I490" s="138" t="str">
        <f>IF(OR(J490="",'Campanhas C&amp;S'!$CE$6="",'Campanhas C&amp;S'!$CE$6="(Preencha o nome da campanha)"),"",'Campanhas C&amp;S'!$CE$6)</f>
        <v/>
      </c>
      <c r="J490" s="138" t="str">
        <v/>
      </c>
      <c r="K490" s="138" t="str">
        <v/>
      </c>
      <c r="L490" s="138" t="str">
        <v/>
      </c>
      <c r="M490" s="138" t="str">
        <v/>
      </c>
      <c r="N490" s="138" t="str">
        <v/>
      </c>
      <c r="O490" s="138" t="str">
        <v/>
      </c>
      <c r="P490" s="138" t="str">
        <f>IF(J490="","","População abrangida")</f>
        <v/>
      </c>
      <c r="Q490" s="138" t="str">
        <f t="shared" si="16"/>
        <v/>
      </c>
      <c r="R490" s="138" t="str" cm="1">
        <f t="array" ref="R490">IF(ISBLANK(INDEX('Campanhas C&amp;S'!$CJ$20:$CK$48,INT((ROWS($A$1:A9)-1)/2)+1,MOD(ROWS($A$1:A9)-1,2)+1)),"",INDEX('Campanhas C&amp;S'!$CJ$20:$CK$48,INT((ROWS($A$1:A9)-1)/2)+1,MOD(ROWS($A$1:A9)-1,2)+1))</f>
        <v/>
      </c>
      <c r="S490" s="138" t="str">
        <f>IF(OR(J490="",'Campanhas C&amp;S'!$CE$15="",'Campanhas C&amp;S'!$CE$15="(máximo 300 carateres)"),"",'Campanhas C&amp;S'!$CE$15)</f>
        <v/>
      </c>
    </row>
    <row r="491" spans="1:19">
      <c r="A491" s="24" t="str">
        <f>IF(I491="","",IF(OR('Identificação da EG'!$B$7=0,'Identificação da EG'!$B$7=""),"",Capa!$C$10))</f>
        <v/>
      </c>
      <c r="B491" s="24" t="str">
        <f>IF(I491="","",IF(OR('Identificação da EG'!$B$7=0,'Identificação da EG'!$B$7=""),"",'Identificação da EG'!$B$7))</f>
        <v/>
      </c>
      <c r="C491" s="24" t="str">
        <f>IF(I491="","",IF(B491="","",VLOOKUP(B491,Auxiliar!$DK$23:$DL$45,2,0)))</f>
        <v/>
      </c>
      <c r="D491" s="24" t="str">
        <f>IF(I491="","",IF(OR('Identificação da EG'!$B$7=0,'Identificação da EG'!$B$7=""),"","Portugal"))</f>
        <v/>
      </c>
      <c r="E491" s="24" t="str">
        <f>IF(I491="","",'Identificação da EG'!$C$7)</f>
        <v/>
      </c>
      <c r="F491" s="24" t="str">
        <f>IF(I491="","",'Identificação da EG'!$E$7)</f>
        <v/>
      </c>
      <c r="G491" s="24" t="str">
        <f t="shared" si="15"/>
        <v/>
      </c>
      <c r="H491" s="24" t="str">
        <f>IF(I491="","",'Identificação da EG'!$D$7)</f>
        <v/>
      </c>
      <c r="I491" s="138" t="str">
        <f>IF(OR(J491="",'Campanhas C&amp;S'!$CE$6="",'Campanhas C&amp;S'!$CE$6="(Preencha o nome da campanha)"),"",'Campanhas C&amp;S'!$CE$6)</f>
        <v/>
      </c>
      <c r="J491" s="138" t="str">
        <v/>
      </c>
      <c r="K491" s="138" t="str">
        <v/>
      </c>
      <c r="L491" s="138" t="str">
        <v/>
      </c>
      <c r="M491" s="138" t="str">
        <v/>
      </c>
      <c r="N491" s="138" t="str">
        <v/>
      </c>
      <c r="O491" s="138" t="str">
        <v/>
      </c>
      <c r="P491" s="138" t="str">
        <f>IF(J491="","","Materiais distribuidos")</f>
        <v/>
      </c>
      <c r="Q491" s="138" t="str">
        <f t="shared" si="16"/>
        <v/>
      </c>
      <c r="R491" s="138" t="str" cm="1">
        <f t="array" ref="R491">IF(ISBLANK(INDEX('Campanhas C&amp;S'!$CJ$20:$CK$48,INT((ROWS($A$1:A10)-1)/2)+1,MOD(ROWS($A$1:A10)-1,2)+1)),"",INDEX('Campanhas C&amp;S'!$CJ$20:$CK$48,INT((ROWS($A$1:A10)-1)/2)+1,MOD(ROWS($A$1:A10)-1,2)+1))</f>
        <v/>
      </c>
      <c r="S491" s="138" t="str">
        <f>IF(OR(J491="",'Campanhas C&amp;S'!$CE$15="",'Campanhas C&amp;S'!$CE$15="(máximo 300 carateres)"),"",'Campanhas C&amp;S'!$CE$15)</f>
        <v/>
      </c>
    </row>
    <row r="492" spans="1:19">
      <c r="A492" s="24" t="str">
        <f>IF(I492="","",IF(OR('Identificação da EG'!$B$7=0,'Identificação da EG'!$B$7=""),"",Capa!$C$10))</f>
        <v/>
      </c>
      <c r="B492" s="24" t="str">
        <f>IF(I492="","",IF(OR('Identificação da EG'!$B$7=0,'Identificação da EG'!$B$7=""),"",'Identificação da EG'!$B$7))</f>
        <v/>
      </c>
      <c r="C492" s="24" t="str">
        <f>IF(I492="","",IF(B492="","",VLOOKUP(B492,Auxiliar!$DK$23:$DL$45,2,0)))</f>
        <v/>
      </c>
      <c r="D492" s="24" t="str">
        <f>IF(I492="","",IF(OR('Identificação da EG'!$B$7=0,'Identificação da EG'!$B$7=""),"","Portugal"))</f>
        <v/>
      </c>
      <c r="E492" s="24" t="str">
        <f>IF(I492="","",'Identificação da EG'!$C$7)</f>
        <v/>
      </c>
      <c r="F492" s="24" t="str">
        <f>IF(I492="","",'Identificação da EG'!$E$7)</f>
        <v/>
      </c>
      <c r="G492" s="24" t="str">
        <f t="shared" si="15"/>
        <v/>
      </c>
      <c r="H492" s="24" t="str">
        <f>IF(I492="","",'Identificação da EG'!$D$7)</f>
        <v/>
      </c>
      <c r="I492" s="138" t="str">
        <f>IF(OR(J492="",'Campanhas C&amp;S'!$CE$6="",'Campanhas C&amp;S'!$CE$6="(Preencha o nome da campanha)"),"",'Campanhas C&amp;S'!$CE$6)</f>
        <v/>
      </c>
      <c r="J492" s="138" t="str">
        <v/>
      </c>
      <c r="K492" s="138" t="str">
        <v/>
      </c>
      <c r="L492" s="138" t="str">
        <v/>
      </c>
      <c r="M492" s="138" t="str">
        <v/>
      </c>
      <c r="N492" s="138" t="str">
        <v/>
      </c>
      <c r="O492" s="138" t="str">
        <v/>
      </c>
      <c r="P492" s="138" t="str">
        <f>IF(J492="","","População abrangida")</f>
        <v/>
      </c>
      <c r="Q492" s="138" t="str">
        <f t="shared" si="16"/>
        <v/>
      </c>
      <c r="R492" s="138" t="str" cm="1">
        <f t="array" ref="R492">IF(ISBLANK(INDEX('Campanhas C&amp;S'!$CJ$20:$CK$48,INT((ROWS($A$1:A11)-1)/2)+1,MOD(ROWS($A$1:A11)-1,2)+1)),"",INDEX('Campanhas C&amp;S'!$CJ$20:$CK$48,INT((ROWS($A$1:A11)-1)/2)+1,MOD(ROWS($A$1:A11)-1,2)+1))</f>
        <v/>
      </c>
      <c r="S492" s="138" t="str">
        <f>IF(OR(J492="",'Campanhas C&amp;S'!$CE$15="",'Campanhas C&amp;S'!$CE$15="(máximo 300 carateres)"),"",'Campanhas C&amp;S'!$CE$15)</f>
        <v/>
      </c>
    </row>
    <row r="493" spans="1:19">
      <c r="A493" s="24" t="str">
        <f>IF(I493="","",IF(OR('Identificação da EG'!$B$7=0,'Identificação da EG'!$B$7=""),"",Capa!$C$10))</f>
        <v/>
      </c>
      <c r="B493" s="24" t="str">
        <f>IF(I493="","",IF(OR('Identificação da EG'!$B$7=0,'Identificação da EG'!$B$7=""),"",'Identificação da EG'!$B$7))</f>
        <v/>
      </c>
      <c r="C493" s="24" t="str">
        <f>IF(I493="","",IF(B493="","",VLOOKUP(B493,Auxiliar!$DK$23:$DL$45,2,0)))</f>
        <v/>
      </c>
      <c r="D493" s="24" t="str">
        <f>IF(I493="","",IF(OR('Identificação da EG'!$B$7=0,'Identificação da EG'!$B$7=""),"","Portugal"))</f>
        <v/>
      </c>
      <c r="E493" s="24" t="str">
        <f>IF(I493="","",'Identificação da EG'!$C$7)</f>
        <v/>
      </c>
      <c r="F493" s="24" t="str">
        <f>IF(I493="","",'Identificação da EG'!$E$7)</f>
        <v/>
      </c>
      <c r="G493" s="24" t="str">
        <f t="shared" si="15"/>
        <v/>
      </c>
      <c r="H493" s="24" t="str">
        <f>IF(I493="","",'Identificação da EG'!$D$7)</f>
        <v/>
      </c>
      <c r="I493" s="138" t="str">
        <f>IF(OR(J493="",'Campanhas C&amp;S'!$CE$6="",'Campanhas C&amp;S'!$CE$6="(Preencha o nome da campanha)"),"",'Campanhas C&amp;S'!$CE$6)</f>
        <v/>
      </c>
      <c r="J493" s="138" t="str">
        <v/>
      </c>
      <c r="K493" s="138" t="str">
        <v/>
      </c>
      <c r="L493" s="138" t="str">
        <v/>
      </c>
      <c r="M493" s="138" t="str">
        <v/>
      </c>
      <c r="N493" s="138" t="str">
        <v/>
      </c>
      <c r="O493" s="138" t="str">
        <v/>
      </c>
      <c r="P493" s="138" t="str">
        <f>IF(J493="","","Materiais distribuidos")</f>
        <v/>
      </c>
      <c r="Q493" s="138" t="str">
        <f t="shared" si="16"/>
        <v/>
      </c>
      <c r="R493" s="138" t="str" cm="1">
        <f t="array" ref="R493">IF(ISBLANK(INDEX('Campanhas C&amp;S'!$CJ$20:$CK$48,INT((ROWS($A$1:A12)-1)/2)+1,MOD(ROWS($A$1:A12)-1,2)+1)),"",INDEX('Campanhas C&amp;S'!$CJ$20:$CK$48,INT((ROWS($A$1:A12)-1)/2)+1,MOD(ROWS($A$1:A12)-1,2)+1))</f>
        <v/>
      </c>
      <c r="S493" s="138" t="str">
        <f>IF(OR(J493="",'Campanhas C&amp;S'!$CE$15="",'Campanhas C&amp;S'!$CE$15="(máximo 300 carateres)"),"",'Campanhas C&amp;S'!$CE$15)</f>
        <v/>
      </c>
    </row>
    <row r="494" spans="1:19">
      <c r="A494" s="24" t="str">
        <f>IF(I494="","",IF(OR('Identificação da EG'!$B$7=0,'Identificação da EG'!$B$7=""),"",Capa!$C$10))</f>
        <v/>
      </c>
      <c r="B494" s="24" t="str">
        <f>IF(I494="","",IF(OR('Identificação da EG'!$B$7=0,'Identificação da EG'!$B$7=""),"",'Identificação da EG'!$B$7))</f>
        <v/>
      </c>
      <c r="C494" s="24" t="str">
        <f>IF(I494="","",IF(B494="","",VLOOKUP(B494,Auxiliar!$DK$23:$DL$45,2,0)))</f>
        <v/>
      </c>
      <c r="D494" s="24" t="str">
        <f>IF(I494="","",IF(OR('Identificação da EG'!$B$7=0,'Identificação da EG'!$B$7=""),"","Portugal"))</f>
        <v/>
      </c>
      <c r="E494" s="24" t="str">
        <f>IF(I494="","",'Identificação da EG'!$C$7)</f>
        <v/>
      </c>
      <c r="F494" s="24" t="str">
        <f>IF(I494="","",'Identificação da EG'!$E$7)</f>
        <v/>
      </c>
      <c r="G494" s="24" t="str">
        <f t="shared" si="15"/>
        <v/>
      </c>
      <c r="H494" s="24" t="str">
        <f>IF(I494="","",'Identificação da EG'!$D$7)</f>
        <v/>
      </c>
      <c r="I494" s="138" t="str">
        <f>IF(OR(J494="",'Campanhas C&amp;S'!$CE$6="",'Campanhas C&amp;S'!$CE$6="(Preencha o nome da campanha)"),"",'Campanhas C&amp;S'!$CE$6)</f>
        <v/>
      </c>
      <c r="J494" s="138" t="str">
        <v/>
      </c>
      <c r="K494" s="138" t="str">
        <v/>
      </c>
      <c r="L494" s="138" t="str">
        <v/>
      </c>
      <c r="M494" s="138" t="str">
        <v/>
      </c>
      <c r="N494" s="138" t="str">
        <v/>
      </c>
      <c r="O494" s="138" t="str">
        <v/>
      </c>
      <c r="P494" s="138" t="str">
        <f>IF(J494="","","População abrangida")</f>
        <v/>
      </c>
      <c r="Q494" s="138" t="str">
        <f t="shared" si="16"/>
        <v/>
      </c>
      <c r="R494" s="138" t="str" cm="1">
        <f t="array" ref="R494">IF(ISBLANK(INDEX('Campanhas C&amp;S'!$CJ$20:$CK$48,INT((ROWS($A$1:A13)-1)/2)+1,MOD(ROWS($A$1:A13)-1,2)+1)),"",INDEX('Campanhas C&amp;S'!$CJ$20:$CK$48,INT((ROWS($A$1:A13)-1)/2)+1,MOD(ROWS($A$1:A13)-1,2)+1))</f>
        <v/>
      </c>
      <c r="S494" s="138" t="str">
        <f>IF(OR(J494="",'Campanhas C&amp;S'!$CE$15="",'Campanhas C&amp;S'!$CE$15="(máximo 300 carateres)"),"",'Campanhas C&amp;S'!$CE$15)</f>
        <v/>
      </c>
    </row>
    <row r="495" spans="1:19">
      <c r="A495" s="24" t="str">
        <f>IF(I495="","",IF(OR('Identificação da EG'!$B$7=0,'Identificação da EG'!$B$7=""),"",Capa!$C$10))</f>
        <v/>
      </c>
      <c r="B495" s="24" t="str">
        <f>IF(I495="","",IF(OR('Identificação da EG'!$B$7=0,'Identificação da EG'!$B$7=""),"",'Identificação da EG'!$B$7))</f>
        <v/>
      </c>
      <c r="C495" s="24" t="str">
        <f>IF(I495="","",IF(B495="","",VLOOKUP(B495,Auxiliar!$DK$23:$DL$45,2,0)))</f>
        <v/>
      </c>
      <c r="D495" s="24" t="str">
        <f>IF(I495="","",IF(OR('Identificação da EG'!$B$7=0,'Identificação da EG'!$B$7=""),"","Portugal"))</f>
        <v/>
      </c>
      <c r="E495" s="24" t="str">
        <f>IF(I495="","",'Identificação da EG'!$C$7)</f>
        <v/>
      </c>
      <c r="F495" s="24" t="str">
        <f>IF(I495="","",'Identificação da EG'!$E$7)</f>
        <v/>
      </c>
      <c r="G495" s="24" t="str">
        <f t="shared" si="15"/>
        <v/>
      </c>
      <c r="H495" s="24" t="str">
        <f>IF(I495="","",'Identificação da EG'!$D$7)</f>
        <v/>
      </c>
      <c r="I495" s="138" t="str">
        <f>IF(OR(J495="",'Campanhas C&amp;S'!$CE$6="",'Campanhas C&amp;S'!$CE$6="(Preencha o nome da campanha)"),"",'Campanhas C&amp;S'!$CE$6)</f>
        <v/>
      </c>
      <c r="J495" s="138" t="str">
        <v/>
      </c>
      <c r="K495" s="138" t="str">
        <v/>
      </c>
      <c r="L495" s="138" t="str">
        <v/>
      </c>
      <c r="M495" s="138" t="str">
        <v/>
      </c>
      <c r="N495" s="138" t="str">
        <v/>
      </c>
      <c r="O495" s="138" t="str">
        <v/>
      </c>
      <c r="P495" s="138" t="str">
        <f>IF(J495="","","Materiais distribuidos")</f>
        <v/>
      </c>
      <c r="Q495" s="138" t="str">
        <f t="shared" si="16"/>
        <v/>
      </c>
      <c r="R495" s="138" t="str" cm="1">
        <f t="array" ref="R495">IF(ISBLANK(INDEX('Campanhas C&amp;S'!$CJ$20:$CK$48,INT((ROWS($A$1:A14)-1)/2)+1,MOD(ROWS($A$1:A14)-1,2)+1)),"",INDEX('Campanhas C&amp;S'!$CJ$20:$CK$48,INT((ROWS($A$1:A14)-1)/2)+1,MOD(ROWS($A$1:A14)-1,2)+1))</f>
        <v/>
      </c>
      <c r="S495" s="138" t="str">
        <f>IF(OR(J495="",'Campanhas C&amp;S'!$CE$15="",'Campanhas C&amp;S'!$CE$15="(máximo 300 carateres)"),"",'Campanhas C&amp;S'!$CE$15)</f>
        <v/>
      </c>
    </row>
    <row r="496" spans="1:19">
      <c r="A496" s="24" t="str">
        <f>IF(I496="","",IF(OR('Identificação da EG'!$B$7=0,'Identificação da EG'!$B$7=""),"",Capa!$C$10))</f>
        <v/>
      </c>
      <c r="B496" s="24" t="str">
        <f>IF(I496="","",IF(OR('Identificação da EG'!$B$7=0,'Identificação da EG'!$B$7=""),"",'Identificação da EG'!$B$7))</f>
        <v/>
      </c>
      <c r="C496" s="24" t="str">
        <f>IF(I496="","",IF(B496="","",VLOOKUP(B496,Auxiliar!$DK$23:$DL$45,2,0)))</f>
        <v/>
      </c>
      <c r="D496" s="24" t="str">
        <f>IF(I496="","",IF(OR('Identificação da EG'!$B$7=0,'Identificação da EG'!$B$7=""),"","Portugal"))</f>
        <v/>
      </c>
      <c r="E496" s="24" t="str">
        <f>IF(I496="","",'Identificação da EG'!$C$7)</f>
        <v/>
      </c>
      <c r="F496" s="24" t="str">
        <f>IF(I496="","",'Identificação da EG'!$E$7)</f>
        <v/>
      </c>
      <c r="G496" s="24" t="str">
        <f t="shared" si="15"/>
        <v/>
      </c>
      <c r="H496" s="24" t="str">
        <f>IF(I496="","",'Identificação da EG'!$D$7)</f>
        <v/>
      </c>
      <c r="I496" s="138" t="str">
        <f>IF(OR(J496="",'Campanhas C&amp;S'!$CE$6="",'Campanhas C&amp;S'!$CE$6="(Preencha o nome da campanha)"),"",'Campanhas C&amp;S'!$CE$6)</f>
        <v/>
      </c>
      <c r="J496" s="138" t="str">
        <v/>
      </c>
      <c r="K496" s="138" t="str">
        <v/>
      </c>
      <c r="L496" s="138" t="str">
        <v/>
      </c>
      <c r="M496" s="138" t="str">
        <v/>
      </c>
      <c r="N496" s="138" t="str">
        <v/>
      </c>
      <c r="O496" s="138" t="str">
        <v/>
      </c>
      <c r="P496" s="138" t="str">
        <f>IF(J496="","","População abrangida")</f>
        <v/>
      </c>
      <c r="Q496" s="138" t="str">
        <f t="shared" si="16"/>
        <v/>
      </c>
      <c r="R496" s="138" t="str" cm="1">
        <f t="array" ref="R496">IF(ISBLANK(INDEX('Campanhas C&amp;S'!$CJ$20:$CK$48,INT((ROWS($A$1:A15)-1)/2)+1,MOD(ROWS($A$1:A15)-1,2)+1)),"",INDEX('Campanhas C&amp;S'!$CJ$20:$CK$48,INT((ROWS($A$1:A15)-1)/2)+1,MOD(ROWS($A$1:A15)-1,2)+1))</f>
        <v/>
      </c>
      <c r="S496" s="138" t="str">
        <f>IF(OR(J496="",'Campanhas C&amp;S'!$CE$15="",'Campanhas C&amp;S'!$CE$15="(máximo 300 carateres)"),"",'Campanhas C&amp;S'!$CE$15)</f>
        <v/>
      </c>
    </row>
    <row r="497" spans="1:19">
      <c r="A497" s="24" t="str">
        <f>IF(I497="","",IF(OR('Identificação da EG'!$B$7=0,'Identificação da EG'!$B$7=""),"",Capa!$C$10))</f>
        <v/>
      </c>
      <c r="B497" s="24" t="str">
        <f>IF(I497="","",IF(OR('Identificação da EG'!$B$7=0,'Identificação da EG'!$B$7=""),"",'Identificação da EG'!$B$7))</f>
        <v/>
      </c>
      <c r="C497" s="24" t="str">
        <f>IF(I497="","",IF(B497="","",VLOOKUP(B497,Auxiliar!$DK$23:$DL$45,2,0)))</f>
        <v/>
      </c>
      <c r="D497" s="24" t="str">
        <f>IF(I497="","",IF(OR('Identificação da EG'!$B$7=0,'Identificação da EG'!$B$7=""),"","Portugal"))</f>
        <v/>
      </c>
      <c r="E497" s="24" t="str">
        <f>IF(I497="","",'Identificação da EG'!$C$7)</f>
        <v/>
      </c>
      <c r="F497" s="24" t="str">
        <f>IF(I497="","",'Identificação da EG'!$E$7)</f>
        <v/>
      </c>
      <c r="G497" s="24" t="str">
        <f t="shared" si="15"/>
        <v/>
      </c>
      <c r="H497" s="24" t="str">
        <f>IF(I497="","",'Identificação da EG'!$D$7)</f>
        <v/>
      </c>
      <c r="I497" s="138" t="str">
        <f>IF(OR(J497="",'Campanhas C&amp;S'!$CE$6="",'Campanhas C&amp;S'!$CE$6="(Preencha o nome da campanha)"),"",'Campanhas C&amp;S'!$CE$6)</f>
        <v/>
      </c>
      <c r="J497" s="138" t="str">
        <v/>
      </c>
      <c r="K497" s="138" t="str">
        <v/>
      </c>
      <c r="L497" s="138" t="str">
        <v/>
      </c>
      <c r="M497" s="138" t="str">
        <v/>
      </c>
      <c r="N497" s="138" t="str">
        <v/>
      </c>
      <c r="O497" s="138" t="str">
        <v/>
      </c>
      <c r="P497" s="138" t="str">
        <f>IF(J497="","","Materiais distribuidos")</f>
        <v/>
      </c>
      <c r="Q497" s="138" t="str">
        <f t="shared" si="16"/>
        <v/>
      </c>
      <c r="R497" s="138" t="str" cm="1">
        <f t="array" ref="R497">IF(ISBLANK(INDEX('Campanhas C&amp;S'!$CJ$20:$CK$48,INT((ROWS($A$1:A16)-1)/2)+1,MOD(ROWS($A$1:A16)-1,2)+1)),"",INDEX('Campanhas C&amp;S'!$CJ$20:$CK$48,INT((ROWS($A$1:A16)-1)/2)+1,MOD(ROWS($A$1:A16)-1,2)+1))</f>
        <v/>
      </c>
      <c r="S497" s="138" t="str">
        <f>IF(OR(J497="",'Campanhas C&amp;S'!$CE$15="",'Campanhas C&amp;S'!$CE$15="(máximo 300 carateres)"),"",'Campanhas C&amp;S'!$CE$15)</f>
        <v/>
      </c>
    </row>
    <row r="498" spans="1:19">
      <c r="A498" s="24" t="str">
        <f>IF(I498="","",IF(OR('Identificação da EG'!$B$7=0,'Identificação da EG'!$B$7=""),"",Capa!$C$10))</f>
        <v/>
      </c>
      <c r="B498" s="24" t="str">
        <f>IF(I498="","",IF(OR('Identificação da EG'!$B$7=0,'Identificação da EG'!$B$7=""),"",'Identificação da EG'!$B$7))</f>
        <v/>
      </c>
      <c r="C498" s="24" t="str">
        <f>IF(I498="","",IF(B498="","",VLOOKUP(B498,Auxiliar!$DK$23:$DL$45,2,0)))</f>
        <v/>
      </c>
      <c r="D498" s="24" t="str">
        <f>IF(I498="","",IF(OR('Identificação da EG'!$B$7=0,'Identificação da EG'!$B$7=""),"","Portugal"))</f>
        <v/>
      </c>
      <c r="E498" s="24" t="str">
        <f>IF(I498="","",'Identificação da EG'!$C$7)</f>
        <v/>
      </c>
      <c r="F498" s="24" t="str">
        <f>IF(I498="","",'Identificação da EG'!$E$7)</f>
        <v/>
      </c>
      <c r="G498" s="24" t="str">
        <f t="shared" si="15"/>
        <v/>
      </c>
      <c r="H498" s="24" t="str">
        <f>IF(I498="","",'Identificação da EG'!$D$7)</f>
        <v/>
      </c>
      <c r="I498" s="138" t="str">
        <f>IF(OR(J498="",'Campanhas C&amp;S'!$CE$6="",'Campanhas C&amp;S'!$CE$6="(Preencha o nome da campanha)"),"",'Campanhas C&amp;S'!$CE$6)</f>
        <v/>
      </c>
      <c r="J498" s="138" t="str">
        <v/>
      </c>
      <c r="K498" s="138" t="str">
        <v/>
      </c>
      <c r="L498" s="138" t="str">
        <v/>
      </c>
      <c r="M498" s="138" t="str">
        <v/>
      </c>
      <c r="N498" s="138" t="str">
        <v/>
      </c>
      <c r="O498" s="138" t="str">
        <v/>
      </c>
      <c r="P498" s="138" t="str">
        <f>IF(J498="","","População abrangida")</f>
        <v/>
      </c>
      <c r="Q498" s="138" t="str">
        <f t="shared" si="16"/>
        <v/>
      </c>
      <c r="R498" s="138" t="str" cm="1">
        <f t="array" ref="R498">IF(ISBLANK(INDEX('Campanhas C&amp;S'!$CJ$20:$CK$48,INT((ROWS($A$1:A17)-1)/2)+1,MOD(ROWS($A$1:A17)-1,2)+1)),"",INDEX('Campanhas C&amp;S'!$CJ$20:$CK$48,INT((ROWS($A$1:A17)-1)/2)+1,MOD(ROWS($A$1:A17)-1,2)+1))</f>
        <v/>
      </c>
      <c r="S498" s="138" t="str">
        <f>IF(OR(J498="",'Campanhas C&amp;S'!$CE$15="",'Campanhas C&amp;S'!$CE$15="(máximo 300 carateres)"),"",'Campanhas C&amp;S'!$CE$15)</f>
        <v/>
      </c>
    </row>
    <row r="499" spans="1:19">
      <c r="A499" s="24" t="str">
        <f>IF(I499="","",IF(OR('Identificação da EG'!$B$7=0,'Identificação da EG'!$B$7=""),"",Capa!$C$10))</f>
        <v/>
      </c>
      <c r="B499" s="24" t="str">
        <f>IF(I499="","",IF(OR('Identificação da EG'!$B$7=0,'Identificação da EG'!$B$7=""),"",'Identificação da EG'!$B$7))</f>
        <v/>
      </c>
      <c r="C499" s="24" t="str">
        <f>IF(I499="","",IF(B499="","",VLOOKUP(B499,Auxiliar!$DK$23:$DL$45,2,0)))</f>
        <v/>
      </c>
      <c r="D499" s="24" t="str">
        <f>IF(I499="","",IF(OR('Identificação da EG'!$B$7=0,'Identificação da EG'!$B$7=""),"","Portugal"))</f>
        <v/>
      </c>
      <c r="E499" s="24" t="str">
        <f>IF(I499="","",'Identificação da EG'!$C$7)</f>
        <v/>
      </c>
      <c r="F499" s="24" t="str">
        <f>IF(I499="","",'Identificação da EG'!$E$7)</f>
        <v/>
      </c>
      <c r="G499" s="24" t="str">
        <f t="shared" si="15"/>
        <v/>
      </c>
      <c r="H499" s="24" t="str">
        <f>IF(I499="","",'Identificação da EG'!$D$7)</f>
        <v/>
      </c>
      <c r="I499" s="138" t="str">
        <f>IF(OR(J499="",'Campanhas C&amp;S'!$CE$6="",'Campanhas C&amp;S'!$CE$6="(Preencha o nome da campanha)"),"",'Campanhas C&amp;S'!$CE$6)</f>
        <v/>
      </c>
      <c r="J499" s="138" t="str">
        <v/>
      </c>
      <c r="K499" s="138" t="str">
        <v/>
      </c>
      <c r="L499" s="138" t="str">
        <v/>
      </c>
      <c r="M499" s="138" t="str">
        <v/>
      </c>
      <c r="N499" s="138" t="str">
        <v/>
      </c>
      <c r="O499" s="138" t="str">
        <v/>
      </c>
      <c r="P499" s="138" t="str">
        <f>IF(J499="","","Materiais distribuidos")</f>
        <v/>
      </c>
      <c r="Q499" s="138" t="str">
        <f t="shared" si="16"/>
        <v/>
      </c>
      <c r="R499" s="138" t="str" cm="1">
        <f t="array" ref="R499">IF(ISBLANK(INDEX('Campanhas C&amp;S'!$CJ$20:$CK$48,INT((ROWS($A$1:A18)-1)/2)+1,MOD(ROWS($A$1:A18)-1,2)+1)),"",INDEX('Campanhas C&amp;S'!$CJ$20:$CK$48,INT((ROWS($A$1:A18)-1)/2)+1,MOD(ROWS($A$1:A18)-1,2)+1))</f>
        <v/>
      </c>
      <c r="S499" s="138" t="str">
        <f>IF(OR(J499="",'Campanhas C&amp;S'!$CE$15="",'Campanhas C&amp;S'!$CE$15="(máximo 300 carateres)"),"",'Campanhas C&amp;S'!$CE$15)</f>
        <v/>
      </c>
    </row>
    <row r="500" spans="1:19">
      <c r="A500" s="24" t="str">
        <f>IF(I500="","",IF(OR('Identificação da EG'!$B$7=0,'Identificação da EG'!$B$7=""),"",Capa!$C$10))</f>
        <v/>
      </c>
      <c r="B500" s="24" t="str">
        <f>IF(I500="","",IF(OR('Identificação da EG'!$B$7=0,'Identificação da EG'!$B$7=""),"",'Identificação da EG'!$B$7))</f>
        <v/>
      </c>
      <c r="C500" s="24" t="str">
        <f>IF(I500="","",IF(B500="","",VLOOKUP(B500,Auxiliar!$DK$23:$DL$45,2,0)))</f>
        <v/>
      </c>
      <c r="D500" s="24" t="str">
        <f>IF(I500="","",IF(OR('Identificação da EG'!$B$7=0,'Identificação da EG'!$B$7=""),"","Portugal"))</f>
        <v/>
      </c>
      <c r="E500" s="24" t="str">
        <f>IF(I500="","",'Identificação da EG'!$C$7)</f>
        <v/>
      </c>
      <c r="F500" s="24" t="str">
        <f>IF(I500="","",'Identificação da EG'!$E$7)</f>
        <v/>
      </c>
      <c r="G500" s="24" t="str">
        <f t="shared" si="15"/>
        <v/>
      </c>
      <c r="H500" s="24" t="str">
        <f>IF(I500="","",'Identificação da EG'!$D$7)</f>
        <v/>
      </c>
      <c r="I500" s="138" t="str">
        <f>IF(OR(J500="",'Campanhas C&amp;S'!$CE$6="",'Campanhas C&amp;S'!$CE$6="(Preencha o nome da campanha)"),"",'Campanhas C&amp;S'!$CE$6)</f>
        <v/>
      </c>
      <c r="J500" s="138" t="str">
        <v/>
      </c>
      <c r="K500" s="138" t="str">
        <v/>
      </c>
      <c r="L500" s="138" t="str">
        <v/>
      </c>
      <c r="M500" s="138" t="str">
        <v/>
      </c>
      <c r="N500" s="138" t="str">
        <v/>
      </c>
      <c r="O500" s="138" t="str">
        <v/>
      </c>
      <c r="P500" s="138" t="str">
        <f>IF(J500="","","População abrangida")</f>
        <v/>
      </c>
      <c r="Q500" s="138" t="str">
        <f t="shared" si="16"/>
        <v/>
      </c>
      <c r="R500" s="138" t="str" cm="1">
        <f t="array" ref="R500">IF(ISBLANK(INDEX('Campanhas C&amp;S'!$CJ$20:$CK$48,INT((ROWS($A$1:A19)-1)/2)+1,MOD(ROWS($A$1:A19)-1,2)+1)),"",INDEX('Campanhas C&amp;S'!$CJ$20:$CK$48,INT((ROWS($A$1:A19)-1)/2)+1,MOD(ROWS($A$1:A19)-1,2)+1))</f>
        <v/>
      </c>
      <c r="S500" s="138" t="str">
        <f>IF(OR(J500="",'Campanhas C&amp;S'!$CE$15="",'Campanhas C&amp;S'!$CE$15="(máximo 300 carateres)"),"",'Campanhas C&amp;S'!$CE$15)</f>
        <v/>
      </c>
    </row>
    <row r="501" spans="1:19">
      <c r="A501" s="24" t="str">
        <f>IF(I501="","",IF(OR('Identificação da EG'!$B$7=0,'Identificação da EG'!$B$7=""),"",Capa!$C$10))</f>
        <v/>
      </c>
      <c r="B501" s="24" t="str">
        <f>IF(I501="","",IF(OR('Identificação da EG'!$B$7=0,'Identificação da EG'!$B$7=""),"",'Identificação da EG'!$B$7))</f>
        <v/>
      </c>
      <c r="C501" s="24" t="str">
        <f>IF(I501="","",IF(B501="","",VLOOKUP(B501,Auxiliar!$DK$23:$DL$45,2,0)))</f>
        <v/>
      </c>
      <c r="D501" s="24" t="str">
        <f>IF(I501="","",IF(OR('Identificação da EG'!$B$7=0,'Identificação da EG'!$B$7=""),"","Portugal"))</f>
        <v/>
      </c>
      <c r="E501" s="24" t="str">
        <f>IF(I501="","",'Identificação da EG'!$C$7)</f>
        <v/>
      </c>
      <c r="F501" s="24" t="str">
        <f>IF(I501="","",'Identificação da EG'!$E$7)</f>
        <v/>
      </c>
      <c r="G501" s="24" t="str">
        <f t="shared" si="15"/>
        <v/>
      </c>
      <c r="H501" s="24" t="str">
        <f>IF(I501="","",'Identificação da EG'!$D$7)</f>
        <v/>
      </c>
      <c r="I501" s="138" t="str">
        <f>IF(OR(J501="",'Campanhas C&amp;S'!$CE$6="",'Campanhas C&amp;S'!$CE$6="(Preencha o nome da campanha)"),"",'Campanhas C&amp;S'!$CE$6)</f>
        <v/>
      </c>
      <c r="J501" s="138" t="str">
        <v/>
      </c>
      <c r="K501" s="138" t="str">
        <v/>
      </c>
      <c r="L501" s="138" t="str">
        <v/>
      </c>
      <c r="M501" s="138" t="str">
        <v/>
      </c>
      <c r="N501" s="138" t="str">
        <v/>
      </c>
      <c r="O501" s="138" t="str">
        <v/>
      </c>
      <c r="P501" s="138" t="str">
        <f>IF(J501="","","Materiais distribuidos")</f>
        <v/>
      </c>
      <c r="Q501" s="138" t="str">
        <f t="shared" si="16"/>
        <v/>
      </c>
      <c r="R501" s="138" t="str" cm="1">
        <f t="array" ref="R501">IF(ISBLANK(INDEX('Campanhas C&amp;S'!$CJ$20:$CK$48,INT((ROWS($A$1:A20)-1)/2)+1,MOD(ROWS($A$1:A20)-1,2)+1)),"",INDEX('Campanhas C&amp;S'!$CJ$20:$CK$48,INT((ROWS($A$1:A20)-1)/2)+1,MOD(ROWS($A$1:A20)-1,2)+1))</f>
        <v/>
      </c>
      <c r="S501" s="138" t="str">
        <f>IF(OR(J501="",'Campanhas C&amp;S'!$CE$15="",'Campanhas C&amp;S'!$CE$15="(máximo 300 carateres)"),"",'Campanhas C&amp;S'!$CE$15)</f>
        <v/>
      </c>
    </row>
    <row r="502" spans="1:19">
      <c r="A502" s="24" t="str">
        <f>IF(I502="","",IF(OR('Identificação da EG'!$B$7=0,'Identificação da EG'!$B$7=""),"",Capa!$C$10))</f>
        <v/>
      </c>
      <c r="B502" s="24" t="str">
        <f>IF(I502="","",IF(OR('Identificação da EG'!$B$7=0,'Identificação da EG'!$B$7=""),"",'Identificação da EG'!$B$7))</f>
        <v/>
      </c>
      <c r="C502" s="24" t="str">
        <f>IF(I502="","",IF(B502="","",VLOOKUP(B502,Auxiliar!$DK$23:$DL$45,2,0)))</f>
        <v/>
      </c>
      <c r="D502" s="24" t="str">
        <f>IF(I502="","",IF(OR('Identificação da EG'!$B$7=0,'Identificação da EG'!$B$7=""),"","Portugal"))</f>
        <v/>
      </c>
      <c r="E502" s="24" t="str">
        <f>IF(I502="","",'Identificação da EG'!$C$7)</f>
        <v/>
      </c>
      <c r="F502" s="24" t="str">
        <f>IF(I502="","",'Identificação da EG'!$E$7)</f>
        <v/>
      </c>
      <c r="G502" s="24" t="str">
        <f t="shared" si="15"/>
        <v/>
      </c>
      <c r="H502" s="24" t="str">
        <f>IF(I502="","",'Identificação da EG'!$D$7)</f>
        <v/>
      </c>
      <c r="I502" s="138" t="str">
        <f>IF(OR(J502="",'Campanhas C&amp;S'!$CE$6="",'Campanhas C&amp;S'!$CE$6="(Preencha o nome da campanha)"),"",'Campanhas C&amp;S'!$CE$6)</f>
        <v/>
      </c>
      <c r="J502" s="138" t="str">
        <v/>
      </c>
      <c r="K502" s="138" t="str">
        <v/>
      </c>
      <c r="L502" s="138" t="str">
        <v/>
      </c>
      <c r="M502" s="138" t="str">
        <v/>
      </c>
      <c r="N502" s="138" t="str">
        <v/>
      </c>
      <c r="O502" s="138" t="str">
        <v/>
      </c>
      <c r="P502" s="138" t="str">
        <f>IF(J502="","","População abrangida")</f>
        <v/>
      </c>
      <c r="Q502" s="138" t="str">
        <f t="shared" si="16"/>
        <v/>
      </c>
      <c r="R502" s="138" t="str" cm="1">
        <f t="array" ref="R502">IF(ISBLANK(INDEX('Campanhas C&amp;S'!$CJ$20:$CK$48,INT((ROWS($A$1:A21)-1)/2)+1,MOD(ROWS($A$1:A21)-1,2)+1)),"",INDEX('Campanhas C&amp;S'!$CJ$20:$CK$48,INT((ROWS($A$1:A21)-1)/2)+1,MOD(ROWS($A$1:A21)-1,2)+1))</f>
        <v/>
      </c>
      <c r="S502" s="138" t="str">
        <f>IF(OR(J502="",'Campanhas C&amp;S'!$CE$15="",'Campanhas C&amp;S'!$CE$15="(máximo 300 carateres)"),"",'Campanhas C&amp;S'!$CE$15)</f>
        <v/>
      </c>
    </row>
    <row r="503" spans="1:19">
      <c r="A503" s="24" t="str">
        <f>IF(I503="","",IF(OR('Identificação da EG'!$B$7=0,'Identificação da EG'!$B$7=""),"",Capa!$C$10))</f>
        <v/>
      </c>
      <c r="B503" s="24" t="str">
        <f>IF(I503="","",IF(OR('Identificação da EG'!$B$7=0,'Identificação da EG'!$B$7=""),"",'Identificação da EG'!$B$7))</f>
        <v/>
      </c>
      <c r="C503" s="24" t="str">
        <f>IF(I503="","",IF(B503="","",VLOOKUP(B503,Auxiliar!$DK$23:$DL$45,2,0)))</f>
        <v/>
      </c>
      <c r="D503" s="24" t="str">
        <f>IF(I503="","",IF(OR('Identificação da EG'!$B$7=0,'Identificação da EG'!$B$7=""),"","Portugal"))</f>
        <v/>
      </c>
      <c r="E503" s="24" t="str">
        <f>IF(I503="","",'Identificação da EG'!$C$7)</f>
        <v/>
      </c>
      <c r="F503" s="24" t="str">
        <f>IF(I503="","",'Identificação da EG'!$E$7)</f>
        <v/>
      </c>
      <c r="G503" s="24" t="str">
        <f t="shared" si="15"/>
        <v/>
      </c>
      <c r="H503" s="24" t="str">
        <f>IF(I503="","",'Identificação da EG'!$D$7)</f>
        <v/>
      </c>
      <c r="I503" s="138" t="str">
        <f>IF(OR(J503="",'Campanhas C&amp;S'!$CE$6="",'Campanhas C&amp;S'!$CE$6="(Preencha o nome da campanha)"),"",'Campanhas C&amp;S'!$CE$6)</f>
        <v/>
      </c>
      <c r="J503" s="138" t="str">
        <v/>
      </c>
      <c r="K503" s="138" t="str">
        <v/>
      </c>
      <c r="L503" s="138" t="str">
        <v/>
      </c>
      <c r="M503" s="138" t="str">
        <v/>
      </c>
      <c r="N503" s="138" t="str">
        <v/>
      </c>
      <c r="O503" s="138" t="str">
        <v/>
      </c>
      <c r="P503" s="138" t="str">
        <f>IF(J503="","","Materiais distribuidos")</f>
        <v/>
      </c>
      <c r="Q503" s="138" t="str">
        <f t="shared" si="16"/>
        <v/>
      </c>
      <c r="R503" s="138" t="str" cm="1">
        <f t="array" ref="R503">IF(ISBLANK(INDEX('Campanhas C&amp;S'!$CJ$20:$CK$48,INT((ROWS($A$1:A22)-1)/2)+1,MOD(ROWS($A$1:A22)-1,2)+1)),"",INDEX('Campanhas C&amp;S'!$CJ$20:$CK$48,INT((ROWS($A$1:A22)-1)/2)+1,MOD(ROWS($A$1:A22)-1,2)+1))</f>
        <v/>
      </c>
      <c r="S503" s="138" t="str">
        <f>IF(OR(J503="",'Campanhas C&amp;S'!$CE$15="",'Campanhas C&amp;S'!$CE$15="(máximo 300 carateres)"),"",'Campanhas C&amp;S'!$CE$15)</f>
        <v/>
      </c>
    </row>
    <row r="504" spans="1:19">
      <c r="A504" s="24" t="str">
        <f>IF(I504="","",IF(OR('Identificação da EG'!$B$7=0,'Identificação da EG'!$B$7=""),"",Capa!$C$10))</f>
        <v/>
      </c>
      <c r="B504" s="24" t="str">
        <f>IF(I504="","",IF(OR('Identificação da EG'!$B$7=0,'Identificação da EG'!$B$7=""),"",'Identificação da EG'!$B$7))</f>
        <v/>
      </c>
      <c r="C504" s="24" t="str">
        <f>IF(I504="","",IF(B504="","",VLOOKUP(B504,Auxiliar!$DK$23:$DL$45,2,0)))</f>
        <v/>
      </c>
      <c r="D504" s="24" t="str">
        <f>IF(I504="","",IF(OR('Identificação da EG'!$B$7=0,'Identificação da EG'!$B$7=""),"","Portugal"))</f>
        <v/>
      </c>
      <c r="E504" s="24" t="str">
        <f>IF(I504="","",'Identificação da EG'!$C$7)</f>
        <v/>
      </c>
      <c r="F504" s="24" t="str">
        <f>IF(I504="","",'Identificação da EG'!$E$7)</f>
        <v/>
      </c>
      <c r="G504" s="24" t="str">
        <f t="shared" si="15"/>
        <v/>
      </c>
      <c r="H504" s="24" t="str">
        <f>IF(I504="","",'Identificação da EG'!$D$7)</f>
        <v/>
      </c>
      <c r="I504" s="138" t="str">
        <f>IF(OR(J504="",'Campanhas C&amp;S'!$CE$6="",'Campanhas C&amp;S'!$CE$6="(Preencha o nome da campanha)"),"",'Campanhas C&amp;S'!$CE$6)</f>
        <v/>
      </c>
      <c r="J504" s="138" t="str">
        <v/>
      </c>
      <c r="K504" s="138" t="str">
        <v/>
      </c>
      <c r="L504" s="138" t="str">
        <v/>
      </c>
      <c r="M504" s="138" t="str">
        <v/>
      </c>
      <c r="N504" s="138" t="str">
        <v/>
      </c>
      <c r="O504" s="138" t="str">
        <v/>
      </c>
      <c r="P504" s="138" t="str">
        <f>IF(J504="","","População abrangida")</f>
        <v/>
      </c>
      <c r="Q504" s="138" t="str">
        <f t="shared" si="16"/>
        <v/>
      </c>
      <c r="R504" s="138" t="str" cm="1">
        <f t="array" ref="R504">IF(ISBLANK(INDEX('Campanhas C&amp;S'!$CJ$20:$CK$48,INT((ROWS($A$1:A23)-1)/2)+1,MOD(ROWS($A$1:A23)-1,2)+1)),"",INDEX('Campanhas C&amp;S'!$CJ$20:$CK$48,INT((ROWS($A$1:A23)-1)/2)+1,MOD(ROWS($A$1:A23)-1,2)+1))</f>
        <v/>
      </c>
      <c r="S504" s="138" t="str">
        <f>IF(OR(J504="",'Campanhas C&amp;S'!$CE$15="",'Campanhas C&amp;S'!$CE$15="(máximo 300 carateres)"),"",'Campanhas C&amp;S'!$CE$15)</f>
        <v/>
      </c>
    </row>
    <row r="505" spans="1:19">
      <c r="A505" s="24" t="str">
        <f>IF(I505="","",IF(OR('Identificação da EG'!$B$7=0,'Identificação da EG'!$B$7=""),"",Capa!$C$10))</f>
        <v/>
      </c>
      <c r="B505" s="24" t="str">
        <f>IF(I505="","",IF(OR('Identificação da EG'!$B$7=0,'Identificação da EG'!$B$7=""),"",'Identificação da EG'!$B$7))</f>
        <v/>
      </c>
      <c r="C505" s="24" t="str">
        <f>IF(I505="","",IF(B505="","",VLOOKUP(B505,Auxiliar!$DK$23:$DL$45,2,0)))</f>
        <v/>
      </c>
      <c r="D505" s="24" t="str">
        <f>IF(I505="","",IF(OR('Identificação da EG'!$B$7=0,'Identificação da EG'!$B$7=""),"","Portugal"))</f>
        <v/>
      </c>
      <c r="E505" s="24" t="str">
        <f>IF(I505="","",'Identificação da EG'!$C$7)</f>
        <v/>
      </c>
      <c r="F505" s="24" t="str">
        <f>IF(I505="","",'Identificação da EG'!$E$7)</f>
        <v/>
      </c>
      <c r="G505" s="24" t="str">
        <f t="shared" si="15"/>
        <v/>
      </c>
      <c r="H505" s="24" t="str">
        <f>IF(I505="","",'Identificação da EG'!$D$7)</f>
        <v/>
      </c>
      <c r="I505" s="138" t="str">
        <f>IF(OR(J505="",'Campanhas C&amp;S'!$CE$6="",'Campanhas C&amp;S'!$CE$6="(Preencha o nome da campanha)"),"",'Campanhas C&amp;S'!$CE$6)</f>
        <v/>
      </c>
      <c r="J505" s="138" t="str">
        <v/>
      </c>
      <c r="K505" s="138" t="str">
        <v/>
      </c>
      <c r="L505" s="138" t="str">
        <v/>
      </c>
      <c r="M505" s="138" t="str">
        <v/>
      </c>
      <c r="N505" s="138" t="str">
        <v/>
      </c>
      <c r="O505" s="138" t="str">
        <v/>
      </c>
      <c r="P505" s="138" t="str">
        <f>IF(J505="","","Materiais distribuidos")</f>
        <v/>
      </c>
      <c r="Q505" s="138" t="str">
        <f t="shared" si="16"/>
        <v/>
      </c>
      <c r="R505" s="138" t="str" cm="1">
        <f t="array" ref="R505">IF(ISBLANK(INDEX('Campanhas C&amp;S'!$CJ$20:$CK$48,INT((ROWS($A$1:A24)-1)/2)+1,MOD(ROWS($A$1:A24)-1,2)+1)),"",INDEX('Campanhas C&amp;S'!$CJ$20:$CK$48,INT((ROWS($A$1:A24)-1)/2)+1,MOD(ROWS($A$1:A24)-1,2)+1))</f>
        <v/>
      </c>
      <c r="S505" s="138" t="str">
        <f>IF(OR(J505="",'Campanhas C&amp;S'!$CE$15="",'Campanhas C&amp;S'!$CE$15="(máximo 300 carateres)"),"",'Campanhas C&amp;S'!$CE$15)</f>
        <v/>
      </c>
    </row>
    <row r="506" spans="1:19">
      <c r="A506" s="24" t="str">
        <f>IF(I506="","",IF(OR('Identificação da EG'!$B$7=0,'Identificação da EG'!$B$7=""),"",Capa!$C$10))</f>
        <v/>
      </c>
      <c r="B506" s="24" t="str">
        <f>IF(I506="","",IF(OR('Identificação da EG'!$B$7=0,'Identificação da EG'!$B$7=""),"",'Identificação da EG'!$B$7))</f>
        <v/>
      </c>
      <c r="C506" s="24" t="str">
        <f>IF(I506="","",IF(B506="","",VLOOKUP(B506,Auxiliar!$DK$23:$DL$45,2,0)))</f>
        <v/>
      </c>
      <c r="D506" s="24" t="str">
        <f>IF(I506="","",IF(OR('Identificação da EG'!$B$7=0,'Identificação da EG'!$B$7=""),"","Portugal"))</f>
        <v/>
      </c>
      <c r="E506" s="24" t="str">
        <f>IF(I506="","",'Identificação da EG'!$C$7)</f>
        <v/>
      </c>
      <c r="F506" s="24" t="str">
        <f>IF(I506="","",'Identificação da EG'!$E$7)</f>
        <v/>
      </c>
      <c r="G506" s="24" t="str">
        <f t="shared" si="15"/>
        <v/>
      </c>
      <c r="H506" s="24" t="str">
        <f>IF(I506="","",'Identificação da EG'!$D$7)</f>
        <v/>
      </c>
      <c r="I506" s="138" t="str">
        <f>IF(OR(J506="",'Campanhas C&amp;S'!$CE$6="",'Campanhas C&amp;S'!$CE$6="(Preencha o nome da campanha)"),"",'Campanhas C&amp;S'!$CE$6)</f>
        <v/>
      </c>
      <c r="J506" s="138" t="str">
        <v/>
      </c>
      <c r="K506" s="138" t="str">
        <v/>
      </c>
      <c r="L506" s="138" t="str">
        <v/>
      </c>
      <c r="M506" s="138" t="str">
        <v/>
      </c>
      <c r="N506" s="138" t="str">
        <v/>
      </c>
      <c r="O506" s="138" t="str">
        <v/>
      </c>
      <c r="P506" s="138" t="str">
        <f>IF(J506="","","População abrangida")</f>
        <v/>
      </c>
      <c r="Q506" s="138" t="str">
        <f t="shared" si="16"/>
        <v/>
      </c>
      <c r="R506" s="138" t="str" cm="1">
        <f t="array" ref="R506">IF(ISBLANK(INDEX('Campanhas C&amp;S'!$CJ$20:$CK$48,INT((ROWS($A$1:A25)-1)/2)+1,MOD(ROWS($A$1:A25)-1,2)+1)),"",INDEX('Campanhas C&amp;S'!$CJ$20:$CK$48,INT((ROWS($A$1:A25)-1)/2)+1,MOD(ROWS($A$1:A25)-1,2)+1))</f>
        <v/>
      </c>
      <c r="S506" s="138" t="str">
        <f>IF(OR(J506="",'Campanhas C&amp;S'!$CE$15="",'Campanhas C&amp;S'!$CE$15="(máximo 300 carateres)"),"",'Campanhas C&amp;S'!$CE$15)</f>
        <v/>
      </c>
    </row>
    <row r="507" spans="1:19">
      <c r="A507" s="24" t="str">
        <f>IF(I507="","",IF(OR('Identificação da EG'!$B$7=0,'Identificação da EG'!$B$7=""),"",Capa!$C$10))</f>
        <v/>
      </c>
      <c r="B507" s="24" t="str">
        <f>IF(I507="","",IF(OR('Identificação da EG'!$B$7=0,'Identificação da EG'!$B$7=""),"",'Identificação da EG'!$B$7))</f>
        <v/>
      </c>
      <c r="C507" s="24" t="str">
        <f>IF(I507="","",IF(B507="","",VLOOKUP(B507,Auxiliar!$DK$23:$DL$45,2,0)))</f>
        <v/>
      </c>
      <c r="D507" s="24" t="str">
        <f>IF(I507="","",IF(OR('Identificação da EG'!$B$7=0,'Identificação da EG'!$B$7=""),"","Portugal"))</f>
        <v/>
      </c>
      <c r="E507" s="24" t="str">
        <f>IF(I507="","",'Identificação da EG'!$C$7)</f>
        <v/>
      </c>
      <c r="F507" s="24" t="str">
        <f>IF(I507="","",'Identificação da EG'!$E$7)</f>
        <v/>
      </c>
      <c r="G507" s="24" t="str">
        <f t="shared" si="15"/>
        <v/>
      </c>
      <c r="H507" s="24" t="str">
        <f>IF(I507="","",'Identificação da EG'!$D$7)</f>
        <v/>
      </c>
      <c r="I507" s="138" t="str">
        <f>IF(OR(J507="",'Campanhas C&amp;S'!$CE$6="",'Campanhas C&amp;S'!$CE$6="(Preencha o nome da campanha)"),"",'Campanhas C&amp;S'!$CE$6)</f>
        <v/>
      </c>
      <c r="J507" s="138" t="str">
        <v/>
      </c>
      <c r="K507" s="138" t="str">
        <v/>
      </c>
      <c r="L507" s="138" t="str">
        <v/>
      </c>
      <c r="M507" s="138" t="str">
        <v/>
      </c>
      <c r="N507" s="138" t="str">
        <v/>
      </c>
      <c r="O507" s="138" t="str">
        <v/>
      </c>
      <c r="P507" s="138" t="str">
        <f>IF(J507="","","Materiais distribuidos")</f>
        <v/>
      </c>
      <c r="Q507" s="138" t="str">
        <f t="shared" si="16"/>
        <v/>
      </c>
      <c r="R507" s="138" t="str" cm="1">
        <f t="array" ref="R507">IF(ISBLANK(INDEX('Campanhas C&amp;S'!$CJ$20:$CK$48,INT((ROWS($A$1:A26)-1)/2)+1,MOD(ROWS($A$1:A26)-1,2)+1)),"",INDEX('Campanhas C&amp;S'!$CJ$20:$CK$48,INT((ROWS($A$1:A26)-1)/2)+1,MOD(ROWS($A$1:A26)-1,2)+1))</f>
        <v/>
      </c>
      <c r="S507" s="138" t="str">
        <f>IF(OR(J507="",'Campanhas C&amp;S'!$CE$15="",'Campanhas C&amp;S'!$CE$15="(máximo 300 carateres)"),"",'Campanhas C&amp;S'!$CE$15)</f>
        <v/>
      </c>
    </row>
    <row r="508" spans="1:19">
      <c r="A508" s="24" t="str">
        <f>IF(I508="","",IF(OR('Identificação da EG'!$B$7=0,'Identificação da EG'!$B$7=""),"",Capa!$C$10))</f>
        <v/>
      </c>
      <c r="B508" s="24" t="str">
        <f>IF(I508="","",IF(OR('Identificação da EG'!$B$7=0,'Identificação da EG'!$B$7=""),"",'Identificação da EG'!$B$7))</f>
        <v/>
      </c>
      <c r="C508" s="24" t="str">
        <f>IF(I508="","",IF(B508="","",VLOOKUP(B508,Auxiliar!$DK$23:$DL$45,2,0)))</f>
        <v/>
      </c>
      <c r="D508" s="24" t="str">
        <f>IF(I508="","",IF(OR('Identificação da EG'!$B$7=0,'Identificação da EG'!$B$7=""),"","Portugal"))</f>
        <v/>
      </c>
      <c r="E508" s="24" t="str">
        <f>IF(I508="","",'Identificação da EG'!$C$7)</f>
        <v/>
      </c>
      <c r="F508" s="24" t="str">
        <f>IF(I508="","",'Identificação da EG'!$E$7)</f>
        <v/>
      </c>
      <c r="G508" s="24" t="str">
        <f t="shared" si="15"/>
        <v/>
      </c>
      <c r="H508" s="24" t="str">
        <f>IF(I508="","",'Identificação da EG'!$D$7)</f>
        <v/>
      </c>
      <c r="I508" s="138" t="str">
        <f>IF(OR(J508="",'Campanhas C&amp;S'!$CE$6="",'Campanhas C&amp;S'!$CE$6="(Preencha o nome da campanha)"),"",'Campanhas C&amp;S'!$CE$6)</f>
        <v/>
      </c>
      <c r="J508" s="138" t="str">
        <v/>
      </c>
      <c r="K508" s="138" t="str">
        <v/>
      </c>
      <c r="L508" s="138" t="str">
        <v/>
      </c>
      <c r="M508" s="138" t="str">
        <v/>
      </c>
      <c r="N508" s="138" t="str">
        <v/>
      </c>
      <c r="O508" s="138" t="str">
        <v/>
      </c>
      <c r="P508" s="138" t="str">
        <f>IF(J508="","","População abrangida")</f>
        <v/>
      </c>
      <c r="Q508" s="138" t="str">
        <f t="shared" si="16"/>
        <v/>
      </c>
      <c r="R508" s="138" t="str" cm="1">
        <f t="array" ref="R508">IF(ISBLANK(INDEX('Campanhas C&amp;S'!$CJ$20:$CK$48,INT((ROWS($A$1:A27)-1)/2)+1,MOD(ROWS($A$1:A27)-1,2)+1)),"",INDEX('Campanhas C&amp;S'!$CJ$20:$CK$48,INT((ROWS($A$1:A27)-1)/2)+1,MOD(ROWS($A$1:A27)-1,2)+1))</f>
        <v/>
      </c>
      <c r="S508" s="138" t="str">
        <f>IF(OR(J508="",'Campanhas C&amp;S'!$CE$15="",'Campanhas C&amp;S'!$CE$15="(máximo 300 carateres)"),"",'Campanhas C&amp;S'!$CE$15)</f>
        <v/>
      </c>
    </row>
    <row r="509" spans="1:19">
      <c r="A509" s="24" t="str">
        <f>IF(I509="","",IF(OR('Identificação da EG'!$B$7=0,'Identificação da EG'!$B$7=""),"",Capa!$C$10))</f>
        <v/>
      </c>
      <c r="B509" s="24" t="str">
        <f>IF(I509="","",IF(OR('Identificação da EG'!$B$7=0,'Identificação da EG'!$B$7=""),"",'Identificação da EG'!$B$7))</f>
        <v/>
      </c>
      <c r="C509" s="24" t="str">
        <f>IF(I509="","",IF(B509="","",VLOOKUP(B509,Auxiliar!$DK$23:$DL$45,2,0)))</f>
        <v/>
      </c>
      <c r="D509" s="24" t="str">
        <f>IF(I509="","",IF(OR('Identificação da EG'!$B$7=0,'Identificação da EG'!$B$7=""),"","Portugal"))</f>
        <v/>
      </c>
      <c r="E509" s="24" t="str">
        <f>IF(I509="","",'Identificação da EG'!$C$7)</f>
        <v/>
      </c>
      <c r="F509" s="24" t="str">
        <f>IF(I509="","",'Identificação da EG'!$E$7)</f>
        <v/>
      </c>
      <c r="G509" s="24" t="str">
        <f t="shared" si="15"/>
        <v/>
      </c>
      <c r="H509" s="24" t="str">
        <f>IF(I509="","",'Identificação da EG'!$D$7)</f>
        <v/>
      </c>
      <c r="I509" s="138" t="str">
        <f>IF(OR(J509="",'Campanhas C&amp;S'!$CE$6="",'Campanhas C&amp;S'!$CE$6="(Preencha o nome da campanha)"),"",'Campanhas C&amp;S'!$CE$6)</f>
        <v/>
      </c>
      <c r="J509" s="138" t="str">
        <v/>
      </c>
      <c r="K509" s="138" t="str">
        <v/>
      </c>
      <c r="L509" s="138" t="str">
        <v/>
      </c>
      <c r="M509" s="138" t="str">
        <v/>
      </c>
      <c r="N509" s="138" t="str">
        <v/>
      </c>
      <c r="O509" s="138" t="str">
        <v/>
      </c>
      <c r="P509" s="138" t="str">
        <f>IF(J509="","","Materiais distribuidos")</f>
        <v/>
      </c>
      <c r="Q509" s="138" t="str">
        <f t="shared" si="16"/>
        <v/>
      </c>
      <c r="R509" s="138" t="str" cm="1">
        <f t="array" ref="R509">IF(ISBLANK(INDEX('Campanhas C&amp;S'!$CJ$20:$CK$48,INT((ROWS($A$1:A28)-1)/2)+1,MOD(ROWS($A$1:A28)-1,2)+1)),"",INDEX('Campanhas C&amp;S'!$CJ$20:$CK$48,INT((ROWS($A$1:A28)-1)/2)+1,MOD(ROWS($A$1:A28)-1,2)+1))</f>
        <v/>
      </c>
      <c r="S509" s="138" t="str">
        <f>IF(OR(J509="",'Campanhas C&amp;S'!$CE$15="",'Campanhas C&amp;S'!$CE$15="(máximo 300 carateres)"),"",'Campanhas C&amp;S'!$CE$15)</f>
        <v/>
      </c>
    </row>
    <row r="510" spans="1:19">
      <c r="A510" s="24" t="str">
        <f>IF(I510="","",IF(OR('Identificação da EG'!$B$7=0,'Identificação da EG'!$B$7=""),"",Capa!$C$10))</f>
        <v/>
      </c>
      <c r="B510" s="24" t="str">
        <f>IF(I510="","",IF(OR('Identificação da EG'!$B$7=0,'Identificação da EG'!$B$7=""),"",'Identificação da EG'!$B$7))</f>
        <v/>
      </c>
      <c r="C510" s="24" t="str">
        <f>IF(I510="","",IF(B510="","",VLOOKUP(B510,Auxiliar!$DK$23:$DL$45,2,0)))</f>
        <v/>
      </c>
      <c r="D510" s="24" t="str">
        <f>IF(I510="","",IF(OR('Identificação da EG'!$B$7=0,'Identificação da EG'!$B$7=""),"","Portugal"))</f>
        <v/>
      </c>
      <c r="E510" s="24" t="str">
        <f>IF(I510="","",'Identificação da EG'!$C$7)</f>
        <v/>
      </c>
      <c r="F510" s="24" t="str">
        <f>IF(I510="","",'Identificação da EG'!$E$7)</f>
        <v/>
      </c>
      <c r="G510" s="24" t="str">
        <f t="shared" si="15"/>
        <v/>
      </c>
      <c r="H510" s="24" t="str">
        <f>IF(I510="","",'Identificação da EG'!$D$7)</f>
        <v/>
      </c>
      <c r="I510" s="138" t="str">
        <f>IF(OR(J510="",'Campanhas C&amp;S'!$CE$6="",'Campanhas C&amp;S'!$CE$6="(Preencha o nome da campanha)"),"",'Campanhas C&amp;S'!$CE$6)</f>
        <v/>
      </c>
      <c r="J510" s="138" t="str">
        <v/>
      </c>
      <c r="K510" s="138" t="str">
        <v/>
      </c>
      <c r="L510" s="138" t="str">
        <v/>
      </c>
      <c r="M510" s="138" t="str">
        <v/>
      </c>
      <c r="N510" s="138" t="str">
        <v/>
      </c>
      <c r="O510" s="138" t="str">
        <v/>
      </c>
      <c r="P510" s="138" t="str">
        <f>IF(J510="","","População abrangida")</f>
        <v/>
      </c>
      <c r="Q510" s="138" t="str">
        <f t="shared" si="16"/>
        <v/>
      </c>
      <c r="R510" s="138" t="str" cm="1">
        <f t="array" ref="R510">IF(ISBLANK(INDEX('Campanhas C&amp;S'!$CJ$20:$CK$48,INT((ROWS($A$1:A29)-1)/2)+1,MOD(ROWS($A$1:A29)-1,2)+1)),"",INDEX('Campanhas C&amp;S'!$CJ$20:$CK$48,INT((ROWS($A$1:A29)-1)/2)+1,MOD(ROWS($A$1:A29)-1,2)+1))</f>
        <v/>
      </c>
      <c r="S510" s="138" t="str">
        <f>IF(OR(J510="",'Campanhas C&amp;S'!$CE$15="",'Campanhas C&amp;S'!$CE$15="(máximo 300 carateres)"),"",'Campanhas C&amp;S'!$CE$15)</f>
        <v/>
      </c>
    </row>
    <row r="511" spans="1:19">
      <c r="A511" s="24" t="str">
        <f>IF(I511="","",IF(OR('Identificação da EG'!$B$7=0,'Identificação da EG'!$B$7=""),"",Capa!$C$10))</f>
        <v/>
      </c>
      <c r="B511" s="24" t="str">
        <f>IF(I511="","",IF(OR('Identificação da EG'!$B$7=0,'Identificação da EG'!$B$7=""),"",'Identificação da EG'!$B$7))</f>
        <v/>
      </c>
      <c r="C511" s="24" t="str">
        <f>IF(I511="","",IF(B511="","",VLOOKUP(B511,Auxiliar!$DK$23:$DL$45,2,0)))</f>
        <v/>
      </c>
      <c r="D511" s="24" t="str">
        <f>IF(I511="","",IF(OR('Identificação da EG'!$B$7=0,'Identificação da EG'!$B$7=""),"","Portugal"))</f>
        <v/>
      </c>
      <c r="E511" s="24" t="str">
        <f>IF(I511="","",'Identificação da EG'!$C$7)</f>
        <v/>
      </c>
      <c r="F511" s="24" t="str">
        <f>IF(I511="","",'Identificação da EG'!$E$7)</f>
        <v/>
      </c>
      <c r="G511" s="24" t="str">
        <f t="shared" si="15"/>
        <v/>
      </c>
      <c r="H511" s="24" t="str">
        <f>IF(I511="","",'Identificação da EG'!$D$7)</f>
        <v/>
      </c>
      <c r="I511" s="138" t="str">
        <f>IF(OR(J511="",'Campanhas C&amp;S'!$CE$6="",'Campanhas C&amp;S'!$CE$6="(Preencha o nome da campanha)"),"",'Campanhas C&amp;S'!$CE$6)</f>
        <v/>
      </c>
      <c r="J511" s="138" t="str">
        <v/>
      </c>
      <c r="K511" s="138" t="str">
        <v/>
      </c>
      <c r="L511" s="138" t="str">
        <v/>
      </c>
      <c r="M511" s="138" t="str">
        <v/>
      </c>
      <c r="N511" s="138" t="str">
        <v/>
      </c>
      <c r="O511" s="138" t="str">
        <v/>
      </c>
      <c r="P511" s="138" t="str">
        <f>IF(J511="","","Materiais distribuidos")</f>
        <v/>
      </c>
      <c r="Q511" s="138" t="str">
        <f t="shared" si="16"/>
        <v/>
      </c>
      <c r="R511" s="138" t="str" cm="1">
        <f t="array" ref="R511">IF(ISBLANK(INDEX('Campanhas C&amp;S'!$CJ$20:$CK$48,INT((ROWS($A$1:A30)-1)/2)+1,MOD(ROWS($A$1:A30)-1,2)+1)),"",INDEX('Campanhas C&amp;S'!$CJ$20:$CK$48,INT((ROWS($A$1:A30)-1)/2)+1,MOD(ROWS($A$1:A30)-1,2)+1))</f>
        <v/>
      </c>
      <c r="S511" s="138" t="str">
        <f>IF(OR(J511="",'Campanhas C&amp;S'!$CE$15="",'Campanhas C&amp;S'!$CE$15="(máximo 300 carateres)"),"",'Campanhas C&amp;S'!$CE$15)</f>
        <v/>
      </c>
    </row>
    <row r="512" spans="1:19">
      <c r="A512" s="24" t="str">
        <f>IF(I512="","",IF(OR('Identificação da EG'!$B$7=0,'Identificação da EG'!$B$7=""),"",Capa!$C$10))</f>
        <v/>
      </c>
      <c r="B512" s="24" t="str">
        <f>IF(I512="","",IF(OR('Identificação da EG'!$B$7=0,'Identificação da EG'!$B$7=""),"",'Identificação da EG'!$B$7))</f>
        <v/>
      </c>
      <c r="C512" s="24" t="str">
        <f>IF(I512="","",IF(B512="","",VLOOKUP(B512,Auxiliar!$DK$23:$DL$45,2,0)))</f>
        <v/>
      </c>
      <c r="D512" s="24" t="str">
        <f>IF(I512="","",IF(OR('Identificação da EG'!$B$7=0,'Identificação da EG'!$B$7=""),"","Portugal"))</f>
        <v/>
      </c>
      <c r="E512" s="24" t="str">
        <f>IF(I512="","",'Identificação da EG'!$C$7)</f>
        <v/>
      </c>
      <c r="F512" s="24" t="str">
        <f>IF(I512="","",'Identificação da EG'!$E$7)</f>
        <v/>
      </c>
      <c r="G512" s="24" t="str">
        <f t="shared" si="15"/>
        <v/>
      </c>
      <c r="H512" s="24" t="str">
        <f>IF(I512="","",'Identificação da EG'!$D$7)</f>
        <v/>
      </c>
      <c r="I512" s="138" t="str">
        <f>IF(OR(J512="",'Campanhas C&amp;S'!$CE$6="",'Campanhas C&amp;S'!$CE$6="(Preencha o nome da campanha)"),"",'Campanhas C&amp;S'!$CE$6)</f>
        <v/>
      </c>
      <c r="J512" s="138" t="str">
        <v/>
      </c>
      <c r="K512" s="138" t="str">
        <v/>
      </c>
      <c r="L512" s="138" t="str">
        <v/>
      </c>
      <c r="M512" s="138" t="str">
        <v/>
      </c>
      <c r="N512" s="138" t="str">
        <v/>
      </c>
      <c r="O512" s="138" t="str">
        <v/>
      </c>
      <c r="P512" s="138" t="str">
        <f>IF(J512="","","População abrangida")</f>
        <v/>
      </c>
      <c r="Q512" s="138" t="str">
        <f t="shared" si="16"/>
        <v/>
      </c>
      <c r="R512" s="138" t="str" cm="1">
        <f t="array" ref="R512">IF(ISBLANK(INDEX('Campanhas C&amp;S'!$CJ$20:$CK$48,INT((ROWS($A$1:A31)-1)/2)+1,MOD(ROWS($A$1:A31)-1,2)+1)),"",INDEX('Campanhas C&amp;S'!$CJ$20:$CK$48,INT((ROWS($A$1:A31)-1)/2)+1,MOD(ROWS($A$1:A31)-1,2)+1))</f>
        <v/>
      </c>
      <c r="S512" s="138" t="str">
        <f>IF(OR(J512="",'Campanhas C&amp;S'!$CE$15="",'Campanhas C&amp;S'!$CE$15="(máximo 300 carateres)"),"",'Campanhas C&amp;S'!$CE$15)</f>
        <v/>
      </c>
    </row>
    <row r="513" spans="1:19">
      <c r="A513" s="24" t="str">
        <f>IF(I513="","",IF(OR('Identificação da EG'!$B$7=0,'Identificação da EG'!$B$7=""),"",Capa!$C$10))</f>
        <v/>
      </c>
      <c r="B513" s="24" t="str">
        <f>IF(I513="","",IF(OR('Identificação da EG'!$B$7=0,'Identificação da EG'!$B$7=""),"",'Identificação da EG'!$B$7))</f>
        <v/>
      </c>
      <c r="C513" s="24" t="str">
        <f>IF(I513="","",IF(B513="","",VLOOKUP(B513,Auxiliar!$DK$23:$DL$45,2,0)))</f>
        <v/>
      </c>
      <c r="D513" s="24" t="str">
        <f>IF(I513="","",IF(OR('Identificação da EG'!$B$7=0,'Identificação da EG'!$B$7=""),"","Portugal"))</f>
        <v/>
      </c>
      <c r="E513" s="24" t="str">
        <f>IF(I513="","",'Identificação da EG'!$C$7)</f>
        <v/>
      </c>
      <c r="F513" s="24" t="str">
        <f>IF(I513="","",'Identificação da EG'!$E$7)</f>
        <v/>
      </c>
      <c r="G513" s="24" t="str">
        <f t="shared" si="15"/>
        <v/>
      </c>
      <c r="H513" s="24" t="str">
        <f>IF(I513="","",'Identificação da EG'!$D$7)</f>
        <v/>
      </c>
      <c r="I513" s="138" t="str">
        <f>IF(OR(J513="",'Campanhas C&amp;S'!$CE$6="",'Campanhas C&amp;S'!$CE$6="(Preencha o nome da campanha)"),"",'Campanhas C&amp;S'!$CE$6)</f>
        <v/>
      </c>
      <c r="J513" s="138" t="str">
        <v/>
      </c>
      <c r="K513" s="138" t="str">
        <v/>
      </c>
      <c r="L513" s="138" t="str">
        <v/>
      </c>
      <c r="M513" s="138" t="str">
        <v/>
      </c>
      <c r="N513" s="138" t="str">
        <v/>
      </c>
      <c r="O513" s="138" t="str">
        <v/>
      </c>
      <c r="P513" s="138" t="str">
        <f>IF(J513="","","Materiais distribuidos")</f>
        <v/>
      </c>
      <c r="Q513" s="138" t="str">
        <f t="shared" si="16"/>
        <v/>
      </c>
      <c r="R513" s="138" t="str" cm="1">
        <f t="array" ref="R513">IF(ISBLANK(INDEX('Campanhas C&amp;S'!$CJ$20:$CK$48,INT((ROWS($A$1:A32)-1)/2)+1,MOD(ROWS($A$1:A32)-1,2)+1)),"",INDEX('Campanhas C&amp;S'!$CJ$20:$CK$48,INT((ROWS($A$1:A32)-1)/2)+1,MOD(ROWS($A$1:A32)-1,2)+1))</f>
        <v/>
      </c>
      <c r="S513" s="138" t="str">
        <f>IF(OR(J513="",'Campanhas C&amp;S'!$CE$15="",'Campanhas C&amp;S'!$CE$15="(máximo 300 carateres)"),"",'Campanhas C&amp;S'!$CE$15)</f>
        <v/>
      </c>
    </row>
    <row r="514" spans="1:19">
      <c r="A514" s="24" t="str">
        <f>IF(I514="","",IF(OR('Identificação da EG'!$B$7=0,'Identificação da EG'!$B$7=""),"",Capa!$C$10))</f>
        <v/>
      </c>
      <c r="B514" s="24" t="str">
        <f>IF(I514="","",IF(OR('Identificação da EG'!$B$7=0,'Identificação da EG'!$B$7=""),"",'Identificação da EG'!$B$7))</f>
        <v/>
      </c>
      <c r="C514" s="24" t="str">
        <f>IF(I514="","",IF(B514="","",VLOOKUP(B514,Auxiliar!$DK$23:$DL$45,2,0)))</f>
        <v/>
      </c>
      <c r="D514" s="24" t="str">
        <f>IF(I514="","",IF(OR('Identificação da EG'!$B$7=0,'Identificação da EG'!$B$7=""),"","Portugal"))</f>
        <v/>
      </c>
      <c r="E514" s="24" t="str">
        <f>IF(I514="","",'Identificação da EG'!$C$7)</f>
        <v/>
      </c>
      <c r="F514" s="24" t="str">
        <f>IF(I514="","",'Identificação da EG'!$E$7)</f>
        <v/>
      </c>
      <c r="G514" s="24" t="str">
        <f t="shared" si="15"/>
        <v/>
      </c>
      <c r="H514" s="24" t="str">
        <f>IF(I514="","",'Identificação da EG'!$D$7)</f>
        <v/>
      </c>
      <c r="I514" s="138" t="str">
        <f>IF(OR(J514="",'Campanhas C&amp;S'!$CE$6="",'Campanhas C&amp;S'!$CE$6="(Preencha o nome da campanha)"),"",'Campanhas C&amp;S'!$CE$6)</f>
        <v/>
      </c>
      <c r="J514" s="138" t="str">
        <v/>
      </c>
      <c r="K514" s="138" t="str">
        <v/>
      </c>
      <c r="L514" s="138" t="str">
        <v/>
      </c>
      <c r="M514" s="138" t="str">
        <v/>
      </c>
      <c r="N514" s="138" t="str">
        <v/>
      </c>
      <c r="O514" s="138" t="str">
        <v/>
      </c>
      <c r="P514" s="138" t="str">
        <f>IF(J514="","","População abrangida")</f>
        <v/>
      </c>
      <c r="Q514" s="138" t="str">
        <f t="shared" si="16"/>
        <v/>
      </c>
      <c r="R514" s="138" t="str" cm="1">
        <f t="array" ref="R514">IF(ISBLANK(INDEX('Campanhas C&amp;S'!$CJ$20:$CK$48,INT((ROWS($A$1:A33)-1)/2)+1,MOD(ROWS($A$1:A33)-1,2)+1)),"",INDEX('Campanhas C&amp;S'!$CJ$20:$CK$48,INT((ROWS($A$1:A33)-1)/2)+1,MOD(ROWS($A$1:A33)-1,2)+1))</f>
        <v/>
      </c>
      <c r="S514" s="138" t="str">
        <f>IF(OR(J514="",'Campanhas C&amp;S'!$CE$15="",'Campanhas C&amp;S'!$CE$15="(máximo 300 carateres)"),"",'Campanhas C&amp;S'!$CE$15)</f>
        <v/>
      </c>
    </row>
    <row r="515" spans="1:19">
      <c r="A515" s="24" t="str">
        <f>IF(I515="","",IF(OR('Identificação da EG'!$B$7=0,'Identificação da EG'!$B$7=""),"",Capa!$C$10))</f>
        <v/>
      </c>
      <c r="B515" s="24" t="str">
        <f>IF(I515="","",IF(OR('Identificação da EG'!$B$7=0,'Identificação da EG'!$B$7=""),"",'Identificação da EG'!$B$7))</f>
        <v/>
      </c>
      <c r="C515" s="24" t="str">
        <f>IF(I515="","",IF(B515="","",VLOOKUP(B515,Auxiliar!$DK$23:$DL$45,2,0)))</f>
        <v/>
      </c>
      <c r="D515" s="24" t="str">
        <f>IF(I515="","",IF(OR('Identificação da EG'!$B$7=0,'Identificação da EG'!$B$7=""),"","Portugal"))</f>
        <v/>
      </c>
      <c r="E515" s="24" t="str">
        <f>IF(I515="","",'Identificação da EG'!$C$7)</f>
        <v/>
      </c>
      <c r="F515" s="24" t="str">
        <f>IF(I515="","",'Identificação da EG'!$E$7)</f>
        <v/>
      </c>
      <c r="G515" s="24" t="str">
        <f t="shared" ref="G515:G578" si="17">IF(I515="","",B515)</f>
        <v/>
      </c>
      <c r="H515" s="24" t="str">
        <f>IF(I515="","",'Identificação da EG'!$D$7)</f>
        <v/>
      </c>
      <c r="I515" s="138" t="str">
        <f>IF(OR(J515="",'Campanhas C&amp;S'!$CE$6="",'Campanhas C&amp;S'!$CE$6="(Preencha o nome da campanha)"),"",'Campanhas C&amp;S'!$CE$6)</f>
        <v/>
      </c>
      <c r="J515" s="138" t="str">
        <v/>
      </c>
      <c r="K515" s="138" t="str">
        <v/>
      </c>
      <c r="L515" s="138" t="str">
        <v/>
      </c>
      <c r="M515" s="138" t="str">
        <v/>
      </c>
      <c r="N515" s="138" t="str">
        <v/>
      </c>
      <c r="O515" s="138" t="str">
        <v/>
      </c>
      <c r="P515" s="138" t="str">
        <f>IF(J515="","","Materiais distribuidos")</f>
        <v/>
      </c>
      <c r="Q515" s="138" t="str">
        <f t="shared" si="16"/>
        <v/>
      </c>
      <c r="R515" s="138" t="str" cm="1">
        <f t="array" ref="R515">IF(ISBLANK(INDEX('Campanhas C&amp;S'!$CJ$20:$CK$48,INT((ROWS($A$1:A34)-1)/2)+1,MOD(ROWS($A$1:A34)-1,2)+1)),"",INDEX('Campanhas C&amp;S'!$CJ$20:$CK$48,INT((ROWS($A$1:A34)-1)/2)+1,MOD(ROWS($A$1:A34)-1,2)+1))</f>
        <v/>
      </c>
      <c r="S515" s="138" t="str">
        <f>IF(OR(J515="",'Campanhas C&amp;S'!$CE$15="",'Campanhas C&amp;S'!$CE$15="(máximo 300 carateres)"),"",'Campanhas C&amp;S'!$CE$15)</f>
        <v/>
      </c>
    </row>
    <row r="516" spans="1:19">
      <c r="A516" s="24" t="str">
        <f>IF(I516="","",IF(OR('Identificação da EG'!$B$7=0,'Identificação da EG'!$B$7=""),"",Capa!$C$10))</f>
        <v/>
      </c>
      <c r="B516" s="24" t="str">
        <f>IF(I516="","",IF(OR('Identificação da EG'!$B$7=0,'Identificação da EG'!$B$7=""),"",'Identificação da EG'!$B$7))</f>
        <v/>
      </c>
      <c r="C516" s="24" t="str">
        <f>IF(I516="","",IF(B516="","",VLOOKUP(B516,Auxiliar!$DK$23:$DL$45,2,0)))</f>
        <v/>
      </c>
      <c r="D516" s="24" t="str">
        <f>IF(I516="","",IF(OR('Identificação da EG'!$B$7=0,'Identificação da EG'!$B$7=""),"","Portugal"))</f>
        <v/>
      </c>
      <c r="E516" s="24" t="str">
        <f>IF(I516="","",'Identificação da EG'!$C$7)</f>
        <v/>
      </c>
      <c r="F516" s="24" t="str">
        <f>IF(I516="","",'Identificação da EG'!$E$7)</f>
        <v/>
      </c>
      <c r="G516" s="24" t="str">
        <f t="shared" si="17"/>
        <v/>
      </c>
      <c r="H516" s="24" t="str">
        <f>IF(I516="","",'Identificação da EG'!$D$7)</f>
        <v/>
      </c>
      <c r="I516" s="138" t="str">
        <f>IF(OR(J516="",'Campanhas C&amp;S'!$CE$6="",'Campanhas C&amp;S'!$CE$6="(Preencha o nome da campanha)"),"",'Campanhas C&amp;S'!$CE$6)</f>
        <v/>
      </c>
      <c r="J516" s="138" t="str">
        <v/>
      </c>
      <c r="K516" s="138" t="str">
        <v/>
      </c>
      <c r="L516" s="138" t="str">
        <v/>
      </c>
      <c r="M516" s="138" t="str">
        <v/>
      </c>
      <c r="N516" s="138" t="str">
        <v/>
      </c>
      <c r="O516" s="138" t="str">
        <v/>
      </c>
      <c r="P516" s="138" t="str">
        <f>IF(J516="","","População abrangida")</f>
        <v/>
      </c>
      <c r="Q516" s="138" t="str">
        <f t="shared" si="16"/>
        <v/>
      </c>
      <c r="R516" s="138" t="str" cm="1">
        <f t="array" ref="R516">IF(ISBLANK(INDEX('Campanhas C&amp;S'!$CJ$20:$CK$48,INT((ROWS($A$1:A35)-1)/2)+1,MOD(ROWS($A$1:A35)-1,2)+1)),"",INDEX('Campanhas C&amp;S'!$CJ$20:$CK$48,INT((ROWS($A$1:A35)-1)/2)+1,MOD(ROWS($A$1:A35)-1,2)+1))</f>
        <v/>
      </c>
      <c r="S516" s="138" t="str">
        <f>IF(OR(J516="",'Campanhas C&amp;S'!$CE$15="",'Campanhas C&amp;S'!$CE$15="(máximo 300 carateres)"),"",'Campanhas C&amp;S'!$CE$15)</f>
        <v/>
      </c>
    </row>
    <row r="517" spans="1:19">
      <c r="A517" s="24" t="str">
        <f>IF(I517="","",IF(OR('Identificação da EG'!$B$7=0,'Identificação da EG'!$B$7=""),"",Capa!$C$10))</f>
        <v/>
      </c>
      <c r="B517" s="24" t="str">
        <f>IF(I517="","",IF(OR('Identificação da EG'!$B$7=0,'Identificação da EG'!$B$7=""),"",'Identificação da EG'!$B$7))</f>
        <v/>
      </c>
      <c r="C517" s="24" t="str">
        <f>IF(I517="","",IF(B517="","",VLOOKUP(B517,Auxiliar!$DK$23:$DL$45,2,0)))</f>
        <v/>
      </c>
      <c r="D517" s="24" t="str">
        <f>IF(I517="","",IF(OR('Identificação da EG'!$B$7=0,'Identificação da EG'!$B$7=""),"","Portugal"))</f>
        <v/>
      </c>
      <c r="E517" s="24" t="str">
        <f>IF(I517="","",'Identificação da EG'!$C$7)</f>
        <v/>
      </c>
      <c r="F517" s="24" t="str">
        <f>IF(I517="","",'Identificação da EG'!$E$7)</f>
        <v/>
      </c>
      <c r="G517" s="24" t="str">
        <f t="shared" si="17"/>
        <v/>
      </c>
      <c r="H517" s="24" t="str">
        <f>IF(I517="","",'Identificação da EG'!$D$7)</f>
        <v/>
      </c>
      <c r="I517" s="138" t="str">
        <f>IF(OR(J517="",'Campanhas C&amp;S'!$CE$6="",'Campanhas C&amp;S'!$CE$6="(Preencha o nome da campanha)"),"",'Campanhas C&amp;S'!$CE$6)</f>
        <v/>
      </c>
      <c r="J517" s="138" t="str">
        <v/>
      </c>
      <c r="K517" s="138" t="str">
        <v/>
      </c>
      <c r="L517" s="138" t="str">
        <v/>
      </c>
      <c r="M517" s="138" t="str">
        <v/>
      </c>
      <c r="N517" s="138" t="str">
        <v/>
      </c>
      <c r="O517" s="138" t="str">
        <v/>
      </c>
      <c r="P517" s="138" t="str">
        <f>IF(J517="","","Materiais distribuidos")</f>
        <v/>
      </c>
      <c r="Q517" s="138" t="str">
        <f t="shared" si="16"/>
        <v/>
      </c>
      <c r="R517" s="138" t="str" cm="1">
        <f t="array" ref="R517">IF(ISBLANK(INDEX('Campanhas C&amp;S'!$CJ$20:$CK$48,INT((ROWS($A$1:A36)-1)/2)+1,MOD(ROWS($A$1:A36)-1,2)+1)),"",INDEX('Campanhas C&amp;S'!$CJ$20:$CK$48,INT((ROWS($A$1:A36)-1)/2)+1,MOD(ROWS($A$1:A36)-1,2)+1))</f>
        <v/>
      </c>
      <c r="S517" s="138" t="str">
        <f>IF(OR(J517="",'Campanhas C&amp;S'!$CE$15="",'Campanhas C&amp;S'!$CE$15="(máximo 300 carateres)"),"",'Campanhas C&amp;S'!$CE$15)</f>
        <v/>
      </c>
    </row>
    <row r="518" spans="1:19">
      <c r="A518" s="24" t="str">
        <f>IF(I518="","",IF(OR('Identificação da EG'!$B$7=0,'Identificação da EG'!$B$7=""),"",Capa!$C$10))</f>
        <v/>
      </c>
      <c r="B518" s="24" t="str">
        <f>IF(I518="","",IF(OR('Identificação da EG'!$B$7=0,'Identificação da EG'!$B$7=""),"",'Identificação da EG'!$B$7))</f>
        <v/>
      </c>
      <c r="C518" s="24" t="str">
        <f>IF(I518="","",IF(B518="","",VLOOKUP(B518,Auxiliar!$DK$23:$DL$45,2,0)))</f>
        <v/>
      </c>
      <c r="D518" s="24" t="str">
        <f>IF(I518="","",IF(OR('Identificação da EG'!$B$7=0,'Identificação da EG'!$B$7=""),"","Portugal"))</f>
        <v/>
      </c>
      <c r="E518" s="24" t="str">
        <f>IF(I518="","",'Identificação da EG'!$C$7)</f>
        <v/>
      </c>
      <c r="F518" s="24" t="str">
        <f>IF(I518="","",'Identificação da EG'!$E$7)</f>
        <v/>
      </c>
      <c r="G518" s="24" t="str">
        <f t="shared" si="17"/>
        <v/>
      </c>
      <c r="H518" s="24" t="str">
        <f>IF(I518="","",'Identificação da EG'!$D$7)</f>
        <v/>
      </c>
      <c r="I518" s="138" t="str">
        <f>IF(OR(J518="",'Campanhas C&amp;S'!$CE$6="",'Campanhas C&amp;S'!$CE$6="(Preencha o nome da campanha)"),"",'Campanhas C&amp;S'!$CE$6)</f>
        <v/>
      </c>
      <c r="J518" s="138" t="str">
        <v/>
      </c>
      <c r="K518" s="138" t="str">
        <v/>
      </c>
      <c r="L518" s="138" t="str">
        <v/>
      </c>
      <c r="M518" s="138" t="str">
        <v/>
      </c>
      <c r="N518" s="138" t="str">
        <v/>
      </c>
      <c r="O518" s="138" t="str">
        <v/>
      </c>
      <c r="P518" s="138" t="str">
        <f>IF(J518="","","População abrangida")</f>
        <v/>
      </c>
      <c r="Q518" s="138" t="str">
        <f t="shared" si="16"/>
        <v/>
      </c>
      <c r="R518" s="138" t="str" cm="1">
        <f t="array" ref="R518">IF(ISBLANK(INDEX('Campanhas C&amp;S'!$CJ$20:$CK$48,INT((ROWS($A$1:A37)-1)/2)+1,MOD(ROWS($A$1:A37)-1,2)+1)),"",INDEX('Campanhas C&amp;S'!$CJ$20:$CK$48,INT((ROWS($A$1:A37)-1)/2)+1,MOD(ROWS($A$1:A37)-1,2)+1))</f>
        <v/>
      </c>
      <c r="S518" s="138" t="str">
        <f>IF(OR(J518="",'Campanhas C&amp;S'!$CE$15="",'Campanhas C&amp;S'!$CE$15="(máximo 300 carateres)"),"",'Campanhas C&amp;S'!$CE$15)</f>
        <v/>
      </c>
    </row>
    <row r="519" spans="1:19">
      <c r="A519" s="24" t="str">
        <f>IF(I519="","",IF(OR('Identificação da EG'!$B$7=0,'Identificação da EG'!$B$7=""),"",Capa!$C$10))</f>
        <v/>
      </c>
      <c r="B519" s="24" t="str">
        <f>IF(I519="","",IF(OR('Identificação da EG'!$B$7=0,'Identificação da EG'!$B$7=""),"",'Identificação da EG'!$B$7))</f>
        <v/>
      </c>
      <c r="C519" s="24" t="str">
        <f>IF(I519="","",IF(B519="","",VLOOKUP(B519,Auxiliar!$DK$23:$DL$45,2,0)))</f>
        <v/>
      </c>
      <c r="D519" s="24" t="str">
        <f>IF(I519="","",IF(OR('Identificação da EG'!$B$7=0,'Identificação da EG'!$B$7=""),"","Portugal"))</f>
        <v/>
      </c>
      <c r="E519" s="24" t="str">
        <f>IF(I519="","",'Identificação da EG'!$C$7)</f>
        <v/>
      </c>
      <c r="F519" s="24" t="str">
        <f>IF(I519="","",'Identificação da EG'!$E$7)</f>
        <v/>
      </c>
      <c r="G519" s="24" t="str">
        <f t="shared" si="17"/>
        <v/>
      </c>
      <c r="H519" s="24" t="str">
        <f>IF(I519="","",'Identificação da EG'!$D$7)</f>
        <v/>
      </c>
      <c r="I519" s="138" t="str">
        <f>IF(OR(J519="",'Campanhas C&amp;S'!$CE$6="",'Campanhas C&amp;S'!$CE$6="(Preencha o nome da campanha)"),"",'Campanhas C&amp;S'!$CE$6)</f>
        <v/>
      </c>
      <c r="J519" s="138" t="str">
        <v/>
      </c>
      <c r="K519" s="138" t="str">
        <v/>
      </c>
      <c r="L519" s="138" t="str">
        <v/>
      </c>
      <c r="M519" s="138" t="str">
        <v/>
      </c>
      <c r="N519" s="138" t="str">
        <v/>
      </c>
      <c r="O519" s="138" t="str">
        <v/>
      </c>
      <c r="P519" s="138" t="str">
        <f>IF(J519="","","Materiais distribuidos")</f>
        <v/>
      </c>
      <c r="Q519" s="138" t="str">
        <f t="shared" si="16"/>
        <v/>
      </c>
      <c r="R519" s="138" t="str" cm="1">
        <f t="array" ref="R519">IF(ISBLANK(INDEX('Campanhas C&amp;S'!$CJ$20:$CK$48,INT((ROWS($A$1:A38)-1)/2)+1,MOD(ROWS($A$1:A38)-1,2)+1)),"",INDEX('Campanhas C&amp;S'!$CJ$20:$CK$48,INT((ROWS($A$1:A38)-1)/2)+1,MOD(ROWS($A$1:A38)-1,2)+1))</f>
        <v/>
      </c>
      <c r="S519" s="138" t="str">
        <f>IF(OR(J519="",'Campanhas C&amp;S'!$CE$15="",'Campanhas C&amp;S'!$CE$15="(máximo 300 carateres)"),"",'Campanhas C&amp;S'!$CE$15)</f>
        <v/>
      </c>
    </row>
    <row r="520" spans="1:19">
      <c r="A520" s="24" t="str">
        <f>IF(I520="","",IF(OR('Identificação da EG'!$B$7=0,'Identificação da EG'!$B$7=""),"",Capa!$C$10))</f>
        <v/>
      </c>
      <c r="B520" s="24" t="str">
        <f>IF(I520="","",IF(OR('Identificação da EG'!$B$7=0,'Identificação da EG'!$B$7=""),"",'Identificação da EG'!$B$7))</f>
        <v/>
      </c>
      <c r="C520" s="24" t="str">
        <f>IF(I520="","",IF(B520="","",VLOOKUP(B520,Auxiliar!$DK$23:$DL$45,2,0)))</f>
        <v/>
      </c>
      <c r="D520" s="24" t="str">
        <f>IF(I520="","",IF(OR('Identificação da EG'!$B$7=0,'Identificação da EG'!$B$7=""),"","Portugal"))</f>
        <v/>
      </c>
      <c r="E520" s="24" t="str">
        <f>IF(I520="","",'Identificação da EG'!$C$7)</f>
        <v/>
      </c>
      <c r="F520" s="24" t="str">
        <f>IF(I520="","",'Identificação da EG'!$E$7)</f>
        <v/>
      </c>
      <c r="G520" s="24" t="str">
        <f t="shared" si="17"/>
        <v/>
      </c>
      <c r="H520" s="24" t="str">
        <f>IF(I520="","",'Identificação da EG'!$D$7)</f>
        <v/>
      </c>
      <c r="I520" s="138" t="str">
        <f>IF(OR(J520="",'Campanhas C&amp;S'!$CE$6="",'Campanhas C&amp;S'!$CE$6="(Preencha o nome da campanha)"),"",'Campanhas C&amp;S'!$CE$6)</f>
        <v/>
      </c>
      <c r="J520" s="138" t="str">
        <v/>
      </c>
      <c r="K520" s="138" t="str">
        <v/>
      </c>
      <c r="L520" s="138" t="str">
        <v/>
      </c>
      <c r="M520" s="138" t="str">
        <v/>
      </c>
      <c r="N520" s="138" t="str">
        <v/>
      </c>
      <c r="O520" s="138" t="str">
        <v/>
      </c>
      <c r="P520" s="138" t="str">
        <f>IF(J520="","","População abrangida")</f>
        <v/>
      </c>
      <c r="Q520" s="138" t="str">
        <f t="shared" si="16"/>
        <v/>
      </c>
      <c r="R520" s="138" t="str" cm="1">
        <f t="array" ref="R520">IF(ISBLANK(INDEX('Campanhas C&amp;S'!$CJ$20:$CK$48,INT((ROWS($A$1:A39)-1)/2)+1,MOD(ROWS($A$1:A39)-1,2)+1)),"",INDEX('Campanhas C&amp;S'!$CJ$20:$CK$48,INT((ROWS($A$1:A39)-1)/2)+1,MOD(ROWS($A$1:A39)-1,2)+1))</f>
        <v/>
      </c>
      <c r="S520" s="138" t="str">
        <f>IF(OR(J520="",'Campanhas C&amp;S'!$CE$15="",'Campanhas C&amp;S'!$CE$15="(máximo 300 carateres)"),"",'Campanhas C&amp;S'!$CE$15)</f>
        <v/>
      </c>
    </row>
    <row r="521" spans="1:19">
      <c r="A521" s="24" t="str">
        <f>IF(I521="","",IF(OR('Identificação da EG'!$B$7=0,'Identificação da EG'!$B$7=""),"",Capa!$C$10))</f>
        <v/>
      </c>
      <c r="B521" s="24" t="str">
        <f>IF(I521="","",IF(OR('Identificação da EG'!$B$7=0,'Identificação da EG'!$B$7=""),"",'Identificação da EG'!$B$7))</f>
        <v/>
      </c>
      <c r="C521" s="24" t="str">
        <f>IF(I521="","",IF(B521="","",VLOOKUP(B521,Auxiliar!$DK$23:$DL$45,2,0)))</f>
        <v/>
      </c>
      <c r="D521" s="24" t="str">
        <f>IF(I521="","",IF(OR('Identificação da EG'!$B$7=0,'Identificação da EG'!$B$7=""),"","Portugal"))</f>
        <v/>
      </c>
      <c r="E521" s="24" t="str">
        <f>IF(I521="","",'Identificação da EG'!$C$7)</f>
        <v/>
      </c>
      <c r="F521" s="24" t="str">
        <f>IF(I521="","",'Identificação da EG'!$E$7)</f>
        <v/>
      </c>
      <c r="G521" s="24" t="str">
        <f t="shared" si="17"/>
        <v/>
      </c>
      <c r="H521" s="24" t="str">
        <f>IF(I521="","",'Identificação da EG'!$D$7)</f>
        <v/>
      </c>
      <c r="I521" s="138" t="str">
        <f>IF(OR(J521="",'Campanhas C&amp;S'!$CE$6="",'Campanhas C&amp;S'!$CE$6="(Preencha o nome da campanha)"),"",'Campanhas C&amp;S'!$CE$6)</f>
        <v/>
      </c>
      <c r="J521" s="138" t="str">
        <v/>
      </c>
      <c r="K521" s="138" t="str">
        <v/>
      </c>
      <c r="L521" s="138" t="str">
        <v/>
      </c>
      <c r="M521" s="138" t="str">
        <v/>
      </c>
      <c r="N521" s="138" t="str">
        <v/>
      </c>
      <c r="O521" s="138" t="str">
        <v/>
      </c>
      <c r="P521" s="138" t="str">
        <f>IF(J521="","","Materiais distribuidos")</f>
        <v/>
      </c>
      <c r="Q521" s="138" t="str">
        <f t="shared" si="16"/>
        <v/>
      </c>
      <c r="R521" s="138" t="str" cm="1">
        <f t="array" ref="R521">IF(ISBLANK(INDEX('Campanhas C&amp;S'!$CJ$20:$CK$48,INT((ROWS($A$1:A40)-1)/2)+1,MOD(ROWS($A$1:A40)-1,2)+1)),"",INDEX('Campanhas C&amp;S'!$CJ$20:$CK$48,INT((ROWS($A$1:A40)-1)/2)+1,MOD(ROWS($A$1:A40)-1,2)+1))</f>
        <v/>
      </c>
      <c r="S521" s="138" t="str">
        <f>IF(OR(J521="",'Campanhas C&amp;S'!$CE$15="",'Campanhas C&amp;S'!$CE$15="(máximo 300 carateres)"),"",'Campanhas C&amp;S'!$CE$15)</f>
        <v/>
      </c>
    </row>
    <row r="522" spans="1:19">
      <c r="A522" s="24" t="str">
        <f>IF(I522="","",IF(OR('Identificação da EG'!$B$7=0,'Identificação da EG'!$B$7=""),"",Capa!$C$10))</f>
        <v/>
      </c>
      <c r="B522" s="24" t="str">
        <f>IF(I522="","",IF(OR('Identificação da EG'!$B$7=0,'Identificação da EG'!$B$7=""),"",'Identificação da EG'!$B$7))</f>
        <v/>
      </c>
      <c r="C522" s="24" t="str">
        <f>IF(I522="","",IF(B522="","",VLOOKUP(B522,Auxiliar!$DK$23:$DL$45,2,0)))</f>
        <v/>
      </c>
      <c r="D522" s="24" t="str">
        <f>IF(I522="","",IF(OR('Identificação da EG'!$B$7=0,'Identificação da EG'!$B$7=""),"","Portugal"))</f>
        <v/>
      </c>
      <c r="E522" s="24" t="str">
        <f>IF(I522="","",'Identificação da EG'!$C$7)</f>
        <v/>
      </c>
      <c r="F522" s="24" t="str">
        <f>IF(I522="","",'Identificação da EG'!$E$7)</f>
        <v/>
      </c>
      <c r="G522" s="24" t="str">
        <f t="shared" si="17"/>
        <v/>
      </c>
      <c r="H522" s="24" t="str">
        <f>IF(I522="","",'Identificação da EG'!$D$7)</f>
        <v/>
      </c>
      <c r="I522" s="138" t="str">
        <f>IF(OR(J522="",'Campanhas C&amp;S'!$CE$6="",'Campanhas C&amp;S'!$CE$6="(Preencha o nome da campanha)"),"",'Campanhas C&amp;S'!$CE$6)</f>
        <v/>
      </c>
      <c r="J522" s="138" t="str">
        <v/>
      </c>
      <c r="K522" s="138" t="str">
        <v/>
      </c>
      <c r="L522" s="138" t="str">
        <v/>
      </c>
      <c r="M522" s="138" t="str">
        <v/>
      </c>
      <c r="N522" s="138" t="str">
        <v/>
      </c>
      <c r="O522" s="138" t="str">
        <v/>
      </c>
      <c r="P522" s="138" t="str">
        <f>IF(J522="","","População abrangida")</f>
        <v/>
      </c>
      <c r="Q522" s="138" t="str">
        <f t="shared" si="16"/>
        <v/>
      </c>
      <c r="R522" s="138" t="str" cm="1">
        <f t="array" ref="R522">IF(ISBLANK(INDEX('Campanhas C&amp;S'!$CJ$20:$CK$48,INT((ROWS($A$1:A41)-1)/2)+1,MOD(ROWS($A$1:A41)-1,2)+1)),"",INDEX('Campanhas C&amp;S'!$CJ$20:$CK$48,INT((ROWS($A$1:A41)-1)/2)+1,MOD(ROWS($A$1:A41)-1,2)+1))</f>
        <v/>
      </c>
      <c r="S522" s="138" t="str">
        <f>IF(OR(J522="",'Campanhas C&amp;S'!$CE$15="",'Campanhas C&amp;S'!$CE$15="(máximo 300 carateres)"),"",'Campanhas C&amp;S'!$CE$15)</f>
        <v/>
      </c>
    </row>
    <row r="523" spans="1:19">
      <c r="A523" s="24" t="str">
        <f>IF(I523="","",IF(OR('Identificação da EG'!$B$7=0,'Identificação da EG'!$B$7=""),"",Capa!$C$10))</f>
        <v/>
      </c>
      <c r="B523" s="24" t="str">
        <f>IF(I523="","",IF(OR('Identificação da EG'!$B$7=0,'Identificação da EG'!$B$7=""),"",'Identificação da EG'!$B$7))</f>
        <v/>
      </c>
      <c r="C523" s="24" t="str">
        <f>IF(I523="","",IF(B523="","",VLOOKUP(B523,Auxiliar!$DK$23:$DL$45,2,0)))</f>
        <v/>
      </c>
      <c r="D523" s="24" t="str">
        <f>IF(I523="","",IF(OR('Identificação da EG'!$B$7=0,'Identificação da EG'!$B$7=""),"","Portugal"))</f>
        <v/>
      </c>
      <c r="E523" s="24" t="str">
        <f>IF(I523="","",'Identificação da EG'!$C$7)</f>
        <v/>
      </c>
      <c r="F523" s="24" t="str">
        <f>IF(I523="","",'Identificação da EG'!$E$7)</f>
        <v/>
      </c>
      <c r="G523" s="24" t="str">
        <f t="shared" si="17"/>
        <v/>
      </c>
      <c r="H523" s="24" t="str">
        <f>IF(I523="","",'Identificação da EG'!$D$7)</f>
        <v/>
      </c>
      <c r="I523" s="138" t="str">
        <f>IF(OR(J523="",'Campanhas C&amp;S'!$CE$6="",'Campanhas C&amp;S'!$CE$6="(Preencha o nome da campanha)"),"",'Campanhas C&amp;S'!$CE$6)</f>
        <v/>
      </c>
      <c r="J523" s="138" t="str">
        <v/>
      </c>
      <c r="K523" s="138" t="str">
        <v/>
      </c>
      <c r="L523" s="138" t="str">
        <v/>
      </c>
      <c r="M523" s="138" t="str">
        <v/>
      </c>
      <c r="N523" s="138" t="str">
        <v/>
      </c>
      <c r="O523" s="138" t="str">
        <v/>
      </c>
      <c r="P523" s="138" t="str">
        <f>IF(J523="","","Materiais distribuidos")</f>
        <v/>
      </c>
      <c r="Q523" s="138" t="str">
        <f t="shared" si="16"/>
        <v/>
      </c>
      <c r="R523" s="138" t="str" cm="1">
        <f t="array" ref="R523">IF(ISBLANK(INDEX('Campanhas C&amp;S'!$CJ$20:$CK$48,INT((ROWS($A$1:A42)-1)/2)+1,MOD(ROWS($A$1:A42)-1,2)+1)),"",INDEX('Campanhas C&amp;S'!$CJ$20:$CK$48,INT((ROWS($A$1:A42)-1)/2)+1,MOD(ROWS($A$1:A42)-1,2)+1))</f>
        <v/>
      </c>
      <c r="S523" s="138" t="str">
        <f>IF(OR(J523="",'Campanhas C&amp;S'!$CE$15="",'Campanhas C&amp;S'!$CE$15="(máximo 300 carateres)"),"",'Campanhas C&amp;S'!$CE$15)</f>
        <v/>
      </c>
    </row>
    <row r="524" spans="1:19">
      <c r="A524" s="24" t="str">
        <f>IF(I524="","",IF(OR('Identificação da EG'!$B$7=0,'Identificação da EG'!$B$7=""),"",Capa!$C$10))</f>
        <v/>
      </c>
      <c r="B524" s="24" t="str">
        <f>IF(I524="","",IF(OR('Identificação da EG'!$B$7=0,'Identificação da EG'!$B$7=""),"",'Identificação da EG'!$B$7))</f>
        <v/>
      </c>
      <c r="C524" s="24" t="str">
        <f>IF(I524="","",IF(B524="","",VLOOKUP(B524,Auxiliar!$DK$23:$DL$45,2,0)))</f>
        <v/>
      </c>
      <c r="D524" s="24" t="str">
        <f>IF(I524="","",IF(OR('Identificação da EG'!$B$7=0,'Identificação da EG'!$B$7=""),"","Portugal"))</f>
        <v/>
      </c>
      <c r="E524" s="24" t="str">
        <f>IF(I524="","",'Identificação da EG'!$C$7)</f>
        <v/>
      </c>
      <c r="F524" s="24" t="str">
        <f>IF(I524="","",'Identificação da EG'!$E$7)</f>
        <v/>
      </c>
      <c r="G524" s="24" t="str">
        <f t="shared" si="17"/>
        <v/>
      </c>
      <c r="H524" s="24" t="str">
        <f>IF(I524="","",'Identificação da EG'!$D$7)</f>
        <v/>
      </c>
      <c r="I524" s="138" t="str">
        <f>IF(OR(J524="",'Campanhas C&amp;S'!$CE$6="",'Campanhas C&amp;S'!$CE$6="(Preencha o nome da campanha)"),"",'Campanhas C&amp;S'!$CE$6)</f>
        <v/>
      </c>
      <c r="J524" s="138" t="str">
        <v/>
      </c>
      <c r="K524" s="138" t="str">
        <v/>
      </c>
      <c r="L524" s="138" t="str">
        <v/>
      </c>
      <c r="M524" s="138" t="str">
        <v/>
      </c>
      <c r="N524" s="138" t="str">
        <v/>
      </c>
      <c r="O524" s="138" t="str">
        <v/>
      </c>
      <c r="P524" s="138" t="str">
        <f>IF(J524="","","População abrangida")</f>
        <v/>
      </c>
      <c r="Q524" s="138" t="str">
        <f t="shared" si="16"/>
        <v/>
      </c>
      <c r="R524" s="138" t="str" cm="1">
        <f t="array" ref="R524">IF(ISBLANK(INDEX('Campanhas C&amp;S'!$CJ$20:$CK$48,INT((ROWS($A$1:A43)-1)/2)+1,MOD(ROWS($A$1:A43)-1,2)+1)),"",INDEX('Campanhas C&amp;S'!$CJ$20:$CK$48,INT((ROWS($A$1:A43)-1)/2)+1,MOD(ROWS($A$1:A43)-1,2)+1))</f>
        <v/>
      </c>
      <c r="S524" s="138" t="str">
        <f>IF(OR(J524="",'Campanhas C&amp;S'!$CE$15="",'Campanhas C&amp;S'!$CE$15="(máximo 300 carateres)"),"",'Campanhas C&amp;S'!$CE$15)</f>
        <v/>
      </c>
    </row>
    <row r="525" spans="1:19">
      <c r="A525" s="24" t="str">
        <f>IF(I525="","",IF(OR('Identificação da EG'!$B$7=0,'Identificação da EG'!$B$7=""),"",Capa!$C$10))</f>
        <v/>
      </c>
      <c r="B525" s="24" t="str">
        <f>IF(I525="","",IF(OR('Identificação da EG'!$B$7=0,'Identificação da EG'!$B$7=""),"",'Identificação da EG'!$B$7))</f>
        <v/>
      </c>
      <c r="C525" s="24" t="str">
        <f>IF(I525="","",IF(B525="","",VLOOKUP(B525,Auxiliar!$DK$23:$DL$45,2,0)))</f>
        <v/>
      </c>
      <c r="D525" s="24" t="str">
        <f>IF(I525="","",IF(OR('Identificação da EG'!$B$7=0,'Identificação da EG'!$B$7=""),"","Portugal"))</f>
        <v/>
      </c>
      <c r="E525" s="24" t="str">
        <f>IF(I525="","",'Identificação da EG'!$C$7)</f>
        <v/>
      </c>
      <c r="F525" s="24" t="str">
        <f>IF(I525="","",'Identificação da EG'!$E$7)</f>
        <v/>
      </c>
      <c r="G525" s="24" t="str">
        <f t="shared" si="17"/>
        <v/>
      </c>
      <c r="H525" s="24" t="str">
        <f>IF(I525="","",'Identificação da EG'!$D$7)</f>
        <v/>
      </c>
      <c r="I525" s="138" t="str">
        <f>IF(OR(J525="",'Campanhas C&amp;S'!$CE$6="",'Campanhas C&amp;S'!$CE$6="(Preencha o nome da campanha)"),"",'Campanhas C&amp;S'!$CE$6)</f>
        <v/>
      </c>
      <c r="J525" s="138" t="str">
        <v/>
      </c>
      <c r="K525" s="138" t="str">
        <v/>
      </c>
      <c r="L525" s="138" t="str">
        <v/>
      </c>
      <c r="M525" s="138" t="str">
        <v/>
      </c>
      <c r="N525" s="138" t="str">
        <v/>
      </c>
      <c r="O525" s="138" t="str">
        <v/>
      </c>
      <c r="P525" s="138" t="str">
        <f>IF(J525="","","Materiais distribuidos")</f>
        <v/>
      </c>
      <c r="Q525" s="138" t="str">
        <f t="shared" si="16"/>
        <v/>
      </c>
      <c r="R525" s="138" t="str" cm="1">
        <f t="array" ref="R525">IF(ISBLANK(INDEX('Campanhas C&amp;S'!$CJ$20:$CK$48,INT((ROWS($A$1:A44)-1)/2)+1,MOD(ROWS($A$1:A44)-1,2)+1)),"",INDEX('Campanhas C&amp;S'!$CJ$20:$CK$48,INT((ROWS($A$1:A44)-1)/2)+1,MOD(ROWS($A$1:A44)-1,2)+1))</f>
        <v/>
      </c>
      <c r="S525" s="138" t="str">
        <f>IF(OR(J525="",'Campanhas C&amp;S'!$CE$15="",'Campanhas C&amp;S'!$CE$15="(máximo 300 carateres)"),"",'Campanhas C&amp;S'!$CE$15)</f>
        <v/>
      </c>
    </row>
    <row r="526" spans="1:19">
      <c r="A526" s="24" t="str">
        <f>IF(I526="","",IF(OR('Identificação da EG'!$B$7=0,'Identificação da EG'!$B$7=""),"",Capa!$C$10))</f>
        <v/>
      </c>
      <c r="B526" s="24" t="str">
        <f>IF(I526="","",IF(OR('Identificação da EG'!$B$7=0,'Identificação da EG'!$B$7=""),"",'Identificação da EG'!$B$7))</f>
        <v/>
      </c>
      <c r="C526" s="24" t="str">
        <f>IF(I526="","",IF(B526="","",VLOOKUP(B526,Auxiliar!$DK$23:$DL$45,2,0)))</f>
        <v/>
      </c>
      <c r="D526" s="24" t="str">
        <f>IF(I526="","",IF(OR('Identificação da EG'!$B$7=0,'Identificação da EG'!$B$7=""),"","Portugal"))</f>
        <v/>
      </c>
      <c r="E526" s="24" t="str">
        <f>IF(I526="","",'Identificação da EG'!$C$7)</f>
        <v/>
      </c>
      <c r="F526" s="24" t="str">
        <f>IF(I526="","",'Identificação da EG'!$E$7)</f>
        <v/>
      </c>
      <c r="G526" s="24" t="str">
        <f t="shared" si="17"/>
        <v/>
      </c>
      <c r="H526" s="24" t="str">
        <f>IF(I526="","",'Identificação da EG'!$D$7)</f>
        <v/>
      </c>
      <c r="I526" s="138" t="str">
        <f>IF(OR(J526="",'Campanhas C&amp;S'!$CE$6="",'Campanhas C&amp;S'!$CE$6="(Preencha o nome da campanha)"),"",'Campanhas C&amp;S'!$CE$6)</f>
        <v/>
      </c>
      <c r="J526" s="138" t="str">
        <v/>
      </c>
      <c r="K526" s="138" t="str">
        <v/>
      </c>
      <c r="L526" s="138" t="str">
        <v/>
      </c>
      <c r="M526" s="138" t="str">
        <v/>
      </c>
      <c r="N526" s="138" t="str">
        <v/>
      </c>
      <c r="O526" s="138" t="str">
        <v/>
      </c>
      <c r="P526" s="138" t="str">
        <f>IF(J526="","","População abrangida")</f>
        <v/>
      </c>
      <c r="Q526" s="138" t="str">
        <f t="shared" si="16"/>
        <v/>
      </c>
      <c r="R526" s="138" t="str" cm="1">
        <f t="array" ref="R526">IF(ISBLANK(INDEX('Campanhas C&amp;S'!$CJ$20:$CK$48,INT((ROWS($A$1:A45)-1)/2)+1,MOD(ROWS($A$1:A45)-1,2)+1)),"",INDEX('Campanhas C&amp;S'!$CJ$20:$CK$48,INT((ROWS($A$1:A45)-1)/2)+1,MOD(ROWS($A$1:A45)-1,2)+1))</f>
        <v/>
      </c>
      <c r="S526" s="138" t="str">
        <f>IF(OR(J526="",'Campanhas C&amp;S'!$CE$15="",'Campanhas C&amp;S'!$CE$15="(máximo 300 carateres)"),"",'Campanhas C&amp;S'!$CE$15)</f>
        <v/>
      </c>
    </row>
    <row r="527" spans="1:19">
      <c r="A527" s="24" t="str">
        <f>IF(I527="","",IF(OR('Identificação da EG'!$B$7=0,'Identificação da EG'!$B$7=""),"",Capa!$C$10))</f>
        <v/>
      </c>
      <c r="B527" s="24" t="str">
        <f>IF(I527="","",IF(OR('Identificação da EG'!$B$7=0,'Identificação da EG'!$B$7=""),"",'Identificação da EG'!$B$7))</f>
        <v/>
      </c>
      <c r="C527" s="24" t="str">
        <f>IF(I527="","",IF(B527="","",VLOOKUP(B527,Auxiliar!$DK$23:$DL$45,2,0)))</f>
        <v/>
      </c>
      <c r="D527" s="24" t="str">
        <f>IF(I527="","",IF(OR('Identificação da EG'!$B$7=0,'Identificação da EG'!$B$7=""),"","Portugal"))</f>
        <v/>
      </c>
      <c r="E527" s="24" t="str">
        <f>IF(I527="","",'Identificação da EG'!$C$7)</f>
        <v/>
      </c>
      <c r="F527" s="24" t="str">
        <f>IF(I527="","",'Identificação da EG'!$E$7)</f>
        <v/>
      </c>
      <c r="G527" s="24" t="str">
        <f t="shared" si="17"/>
        <v/>
      </c>
      <c r="H527" s="24" t="str">
        <f>IF(I527="","",'Identificação da EG'!$D$7)</f>
        <v/>
      </c>
      <c r="I527" s="138" t="str">
        <f>IF(OR(J527="",'Campanhas C&amp;S'!$CE$6="",'Campanhas C&amp;S'!$CE$6="(Preencha o nome da campanha)"),"",'Campanhas C&amp;S'!$CE$6)</f>
        <v/>
      </c>
      <c r="J527" s="138" t="str">
        <v/>
      </c>
      <c r="K527" s="138" t="str">
        <v/>
      </c>
      <c r="L527" s="138" t="str">
        <v/>
      </c>
      <c r="M527" s="138" t="str">
        <v/>
      </c>
      <c r="N527" s="138" t="str">
        <v/>
      </c>
      <c r="O527" s="138" t="str">
        <v/>
      </c>
      <c r="P527" s="138" t="str">
        <f>IF(J527="","","Materiais distribuidos")</f>
        <v/>
      </c>
      <c r="Q527" s="138" t="str">
        <f t="shared" si="16"/>
        <v/>
      </c>
      <c r="R527" s="138" t="str" cm="1">
        <f t="array" ref="R527">IF(ISBLANK(INDEX('Campanhas C&amp;S'!$CJ$20:$CK$48,INT((ROWS($A$1:A46)-1)/2)+1,MOD(ROWS($A$1:A46)-1,2)+1)),"",INDEX('Campanhas C&amp;S'!$CJ$20:$CK$48,INT((ROWS($A$1:A46)-1)/2)+1,MOD(ROWS($A$1:A46)-1,2)+1))</f>
        <v/>
      </c>
      <c r="S527" s="138" t="str">
        <f>IF(OR(J527="",'Campanhas C&amp;S'!$CE$15="",'Campanhas C&amp;S'!$CE$15="(máximo 300 carateres)"),"",'Campanhas C&amp;S'!$CE$15)</f>
        <v/>
      </c>
    </row>
    <row r="528" spans="1:19">
      <c r="A528" s="24" t="str">
        <f>IF(I528="","",IF(OR('Identificação da EG'!$B$7=0,'Identificação da EG'!$B$7=""),"",Capa!$C$10))</f>
        <v/>
      </c>
      <c r="B528" s="24" t="str">
        <f>IF(I528="","",IF(OR('Identificação da EG'!$B$7=0,'Identificação da EG'!$B$7=""),"",'Identificação da EG'!$B$7))</f>
        <v/>
      </c>
      <c r="C528" s="24" t="str">
        <f>IF(I528="","",IF(B528="","",VLOOKUP(B528,Auxiliar!$DK$23:$DL$45,2,0)))</f>
        <v/>
      </c>
      <c r="D528" s="24" t="str">
        <f>IF(I528="","",IF(OR('Identificação da EG'!$B$7=0,'Identificação da EG'!$B$7=""),"","Portugal"))</f>
        <v/>
      </c>
      <c r="E528" s="24" t="str">
        <f>IF(I528="","",'Identificação da EG'!$C$7)</f>
        <v/>
      </c>
      <c r="F528" s="24" t="str">
        <f>IF(I528="","",'Identificação da EG'!$E$7)</f>
        <v/>
      </c>
      <c r="G528" s="24" t="str">
        <f t="shared" si="17"/>
        <v/>
      </c>
      <c r="H528" s="24" t="str">
        <f>IF(I528="","",'Identificação da EG'!$D$7)</f>
        <v/>
      </c>
      <c r="I528" s="138" t="str">
        <f>IF(OR(J528="",'Campanhas C&amp;S'!$CE$6="",'Campanhas C&amp;S'!$CE$6="(Preencha o nome da campanha)"),"",'Campanhas C&amp;S'!$CE$6)</f>
        <v/>
      </c>
      <c r="J528" s="138" t="str">
        <v/>
      </c>
      <c r="K528" s="138" t="str">
        <v/>
      </c>
      <c r="L528" s="138" t="str">
        <v/>
      </c>
      <c r="M528" s="138" t="str">
        <v/>
      </c>
      <c r="N528" s="138" t="str">
        <v/>
      </c>
      <c r="O528" s="138" t="str">
        <v/>
      </c>
      <c r="P528" s="138" t="str">
        <f>IF(J528="","","População abrangida")</f>
        <v/>
      </c>
      <c r="Q528" s="138" t="str">
        <f t="shared" si="16"/>
        <v/>
      </c>
      <c r="R528" s="138" t="str" cm="1">
        <f t="array" ref="R528">IF(ISBLANK(INDEX('Campanhas C&amp;S'!$CJ$20:$CK$48,INT((ROWS($A$1:A47)-1)/2)+1,MOD(ROWS($A$1:A47)-1,2)+1)),"",INDEX('Campanhas C&amp;S'!$CJ$20:$CK$48,INT((ROWS($A$1:A47)-1)/2)+1,MOD(ROWS($A$1:A47)-1,2)+1))</f>
        <v/>
      </c>
      <c r="S528" s="138" t="str">
        <f>IF(OR(J528="",'Campanhas C&amp;S'!$CE$15="",'Campanhas C&amp;S'!$CE$15="(máximo 300 carateres)"),"",'Campanhas C&amp;S'!$CE$15)</f>
        <v/>
      </c>
    </row>
    <row r="529" spans="1:19">
      <c r="A529" s="24" t="str">
        <f>IF(I529="","",IF(OR('Identificação da EG'!$B$7=0,'Identificação da EG'!$B$7=""),"",Capa!$C$10))</f>
        <v/>
      </c>
      <c r="B529" s="24" t="str">
        <f>IF(I529="","",IF(OR('Identificação da EG'!$B$7=0,'Identificação da EG'!$B$7=""),"",'Identificação da EG'!$B$7))</f>
        <v/>
      </c>
      <c r="C529" s="24" t="str">
        <f>IF(I529="","",IF(B529="","",VLOOKUP(B529,Auxiliar!$DK$23:$DL$45,2,0)))</f>
        <v/>
      </c>
      <c r="D529" s="24" t="str">
        <f>IF(I529="","",IF(OR('Identificação da EG'!$B$7=0,'Identificação da EG'!$B$7=""),"","Portugal"))</f>
        <v/>
      </c>
      <c r="E529" s="24" t="str">
        <f>IF(I529="","",'Identificação da EG'!$C$7)</f>
        <v/>
      </c>
      <c r="F529" s="24" t="str">
        <f>IF(I529="","",'Identificação da EG'!$E$7)</f>
        <v/>
      </c>
      <c r="G529" s="24" t="str">
        <f t="shared" si="17"/>
        <v/>
      </c>
      <c r="H529" s="24" t="str">
        <f>IF(I529="","",'Identificação da EG'!$D$7)</f>
        <v/>
      </c>
      <c r="I529" s="138" t="str">
        <f>IF(OR(J529="",'Campanhas C&amp;S'!$CE$6="",'Campanhas C&amp;S'!$CE$6="(Preencha o nome da campanha)"),"",'Campanhas C&amp;S'!$CE$6)</f>
        <v/>
      </c>
      <c r="J529" s="138" t="str">
        <v/>
      </c>
      <c r="K529" s="138" t="str">
        <v/>
      </c>
      <c r="L529" s="138" t="str">
        <v/>
      </c>
      <c r="M529" s="138" t="str">
        <v/>
      </c>
      <c r="N529" s="138" t="str">
        <v/>
      </c>
      <c r="O529" s="138" t="str">
        <v/>
      </c>
      <c r="P529" s="138" t="str">
        <f>IF(J529="","","Materiais distribuidos")</f>
        <v/>
      </c>
      <c r="Q529" s="138" t="str">
        <f t="shared" si="16"/>
        <v/>
      </c>
      <c r="R529" s="138" t="str" cm="1">
        <f t="array" ref="R529">IF(ISBLANK(INDEX('Campanhas C&amp;S'!$CJ$20:$CK$48,INT((ROWS($A$1:A48)-1)/2)+1,MOD(ROWS($A$1:A48)-1,2)+1)),"",INDEX('Campanhas C&amp;S'!$CJ$20:$CK$48,INT((ROWS($A$1:A48)-1)/2)+1,MOD(ROWS($A$1:A48)-1,2)+1))</f>
        <v/>
      </c>
      <c r="S529" s="138" t="str">
        <f>IF(OR(J529="",'Campanhas C&amp;S'!$CE$15="",'Campanhas C&amp;S'!$CE$15="(máximo 300 carateres)"),"",'Campanhas C&amp;S'!$CE$15)</f>
        <v/>
      </c>
    </row>
    <row r="530" spans="1:19">
      <c r="A530" s="24" t="str">
        <f>IF(I530="","",IF(OR('Identificação da EG'!$B$7=0,'Identificação da EG'!$B$7=""),"",Capa!$C$10))</f>
        <v/>
      </c>
      <c r="B530" s="24" t="str">
        <f>IF(I530="","",IF(OR('Identificação da EG'!$B$7=0,'Identificação da EG'!$B$7=""),"",'Identificação da EG'!$B$7))</f>
        <v/>
      </c>
      <c r="C530" s="24" t="str">
        <f>IF(I530="","",IF(B530="","",VLOOKUP(B530,Auxiliar!$DK$23:$DL$45,2,0)))</f>
        <v/>
      </c>
      <c r="D530" s="24" t="str">
        <f>IF(I530="","",IF(OR('Identificação da EG'!$B$7=0,'Identificação da EG'!$B$7=""),"","Portugal"))</f>
        <v/>
      </c>
      <c r="E530" s="24" t="str">
        <f>IF(I530="","",'Identificação da EG'!$C$7)</f>
        <v/>
      </c>
      <c r="F530" s="24" t="str">
        <f>IF(I530="","",'Identificação da EG'!$E$7)</f>
        <v/>
      </c>
      <c r="G530" s="24" t="str">
        <f t="shared" si="17"/>
        <v/>
      </c>
      <c r="H530" s="24" t="str">
        <f>IF(I530="","",'Identificação da EG'!$D$7)</f>
        <v/>
      </c>
      <c r="I530" s="138" t="str">
        <f>IF(OR(J530="",'Campanhas C&amp;S'!$CE$6="",'Campanhas C&amp;S'!$CE$6="(Preencha o nome da campanha)"),"",'Campanhas C&amp;S'!$CE$6)</f>
        <v/>
      </c>
      <c r="J530" s="138" t="str">
        <v/>
      </c>
      <c r="K530" s="138" t="str">
        <v/>
      </c>
      <c r="L530" s="138" t="str">
        <v/>
      </c>
      <c r="M530" s="138" t="str">
        <v/>
      </c>
      <c r="N530" s="138" t="str">
        <v/>
      </c>
      <c r="O530" s="138" t="str">
        <v/>
      </c>
      <c r="P530" s="138" t="str">
        <f>IF(J530="","","População abrangida")</f>
        <v/>
      </c>
      <c r="Q530" s="138" t="str">
        <f t="shared" si="16"/>
        <v/>
      </c>
      <c r="R530" s="138" t="str" cm="1">
        <f t="array" ref="R530">IF(ISBLANK(INDEX('Campanhas C&amp;S'!$CJ$20:$CK$48,INT((ROWS($A$1:A49)-1)/2)+1,MOD(ROWS($A$1:A49)-1,2)+1)),"",INDEX('Campanhas C&amp;S'!$CJ$20:$CK$48,INT((ROWS($A$1:A49)-1)/2)+1,MOD(ROWS($A$1:A49)-1,2)+1))</f>
        <v/>
      </c>
      <c r="S530" s="138" t="str">
        <f>IF(OR(J530="",'Campanhas C&amp;S'!$CE$15="",'Campanhas C&amp;S'!$CE$15="(máximo 300 carateres)"),"",'Campanhas C&amp;S'!$CE$15)</f>
        <v/>
      </c>
    </row>
    <row r="531" spans="1:19">
      <c r="A531" s="24" t="str">
        <f>IF(I531="","",IF(OR('Identificação da EG'!$B$7=0,'Identificação da EG'!$B$7=""),"",Capa!$C$10))</f>
        <v/>
      </c>
      <c r="B531" s="24" t="str">
        <f>IF(I531="","",IF(OR('Identificação da EG'!$B$7=0,'Identificação da EG'!$B$7=""),"",'Identificação da EG'!$B$7))</f>
        <v/>
      </c>
      <c r="C531" s="24" t="str">
        <f>IF(I531="","",IF(B531="","",VLOOKUP(B531,Auxiliar!$DK$23:$DL$45,2,0)))</f>
        <v/>
      </c>
      <c r="D531" s="24" t="str">
        <f>IF(I531="","",IF(OR('Identificação da EG'!$B$7=0,'Identificação da EG'!$B$7=""),"","Portugal"))</f>
        <v/>
      </c>
      <c r="E531" s="24" t="str">
        <f>IF(I531="","",'Identificação da EG'!$C$7)</f>
        <v/>
      </c>
      <c r="F531" s="24" t="str">
        <f>IF(I531="","",'Identificação da EG'!$E$7)</f>
        <v/>
      </c>
      <c r="G531" s="24" t="str">
        <f t="shared" si="17"/>
        <v/>
      </c>
      <c r="H531" s="24" t="str">
        <f>IF(I531="","",'Identificação da EG'!$D$7)</f>
        <v/>
      </c>
      <c r="I531" s="138" t="str">
        <f>IF(OR(J531="",'Campanhas C&amp;S'!$CE$6="",'Campanhas C&amp;S'!$CE$6="(Preencha o nome da campanha)"),"",'Campanhas C&amp;S'!$CE$6)</f>
        <v/>
      </c>
      <c r="J531" s="138" t="str">
        <v/>
      </c>
      <c r="K531" s="138" t="str">
        <v/>
      </c>
      <c r="L531" s="138" t="str">
        <v/>
      </c>
      <c r="M531" s="138" t="str">
        <v/>
      </c>
      <c r="N531" s="138" t="str">
        <v/>
      </c>
      <c r="O531" s="138" t="str">
        <v/>
      </c>
      <c r="P531" s="138" t="str">
        <f>IF(J531="","","Materiais distribuidos")</f>
        <v/>
      </c>
      <c r="Q531" s="138" t="str">
        <f t="shared" si="16"/>
        <v/>
      </c>
      <c r="R531" s="138" t="str" cm="1">
        <f t="array" ref="R531">IF(ISBLANK(INDEX('Campanhas C&amp;S'!$CJ$20:$CK$48,INT((ROWS($A$1:A50)-1)/2)+1,MOD(ROWS($A$1:A50)-1,2)+1)),"",INDEX('Campanhas C&amp;S'!$CJ$20:$CK$48,INT((ROWS($A$1:A50)-1)/2)+1,MOD(ROWS($A$1:A50)-1,2)+1))</f>
        <v/>
      </c>
      <c r="S531" s="138" t="str">
        <f>IF(OR(J531="",'Campanhas C&amp;S'!$CE$15="",'Campanhas C&amp;S'!$CE$15="(máximo 300 carateres)"),"",'Campanhas C&amp;S'!$CE$15)</f>
        <v/>
      </c>
    </row>
    <row r="532" spans="1:19">
      <c r="A532" s="24" t="str">
        <f>IF(I532="","",IF(OR('Identificação da EG'!$B$7=0,'Identificação da EG'!$B$7=""),"",Capa!$C$10))</f>
        <v/>
      </c>
      <c r="B532" s="24" t="str">
        <f>IF(I532="","",IF(OR('Identificação da EG'!$B$7=0,'Identificação da EG'!$B$7=""),"",'Identificação da EG'!$B$7))</f>
        <v/>
      </c>
      <c r="C532" s="24" t="str">
        <f>IF(I532="","",IF(B532="","",VLOOKUP(B532,Auxiliar!$DK$23:$DL$45,2,0)))</f>
        <v/>
      </c>
      <c r="D532" s="24" t="str">
        <f>IF(I532="","",IF(OR('Identificação da EG'!$B$7=0,'Identificação da EG'!$B$7=""),"","Portugal"))</f>
        <v/>
      </c>
      <c r="E532" s="24" t="str">
        <f>IF(I532="","",'Identificação da EG'!$C$7)</f>
        <v/>
      </c>
      <c r="F532" s="24" t="str">
        <f>IF(I532="","",'Identificação da EG'!$E$7)</f>
        <v/>
      </c>
      <c r="G532" s="24" t="str">
        <f t="shared" si="17"/>
        <v/>
      </c>
      <c r="H532" s="24" t="str">
        <f>IF(I532="","",'Identificação da EG'!$D$7)</f>
        <v/>
      </c>
      <c r="I532" s="138" t="str">
        <f>IF(OR(J532="",'Campanhas C&amp;S'!$CE$6="",'Campanhas C&amp;S'!$CE$6="(Preencha o nome da campanha)"),"",'Campanhas C&amp;S'!$CE$6)</f>
        <v/>
      </c>
      <c r="J532" s="138" t="str">
        <v/>
      </c>
      <c r="K532" s="138" t="str">
        <v/>
      </c>
      <c r="L532" s="138" t="str">
        <v/>
      </c>
      <c r="M532" s="138" t="str">
        <v/>
      </c>
      <c r="N532" s="138" t="str">
        <v/>
      </c>
      <c r="O532" s="138" t="str">
        <v/>
      </c>
      <c r="P532" s="138" t="str">
        <f>IF(J532="","","População abrangida")</f>
        <v/>
      </c>
      <c r="Q532" s="138" t="str">
        <f t="shared" si="16"/>
        <v/>
      </c>
      <c r="R532" s="138" t="str" cm="1">
        <f t="array" ref="R532">IF(ISBLANK(INDEX('Campanhas C&amp;S'!$CJ$20:$CK$48,INT((ROWS($A$1:A51)-1)/2)+1,MOD(ROWS($A$1:A51)-1,2)+1)),"",INDEX('Campanhas C&amp;S'!$CJ$20:$CK$48,INT((ROWS($A$1:A51)-1)/2)+1,MOD(ROWS($A$1:A51)-1,2)+1))</f>
        <v/>
      </c>
      <c r="S532" s="138" t="str">
        <f>IF(OR(J532="",'Campanhas C&amp;S'!$CE$15="",'Campanhas C&amp;S'!$CE$15="(máximo 300 carateres)"),"",'Campanhas C&amp;S'!$CE$15)</f>
        <v/>
      </c>
    </row>
    <row r="533" spans="1:19">
      <c r="A533" s="24" t="str">
        <f>IF(I533="","",IF(OR('Identificação da EG'!$B$7=0,'Identificação da EG'!$B$7=""),"",Capa!$C$10))</f>
        <v/>
      </c>
      <c r="B533" s="24" t="str">
        <f>IF(I533="","",IF(OR('Identificação da EG'!$B$7=0,'Identificação da EG'!$B$7=""),"",'Identificação da EG'!$B$7))</f>
        <v/>
      </c>
      <c r="C533" s="24" t="str">
        <f>IF(I533="","",IF(B533="","",VLOOKUP(B533,Auxiliar!$DK$23:$DL$45,2,0)))</f>
        <v/>
      </c>
      <c r="D533" s="24" t="str">
        <f>IF(I533="","",IF(OR('Identificação da EG'!$B$7=0,'Identificação da EG'!$B$7=""),"","Portugal"))</f>
        <v/>
      </c>
      <c r="E533" s="24" t="str">
        <f>IF(I533="","",'Identificação da EG'!$C$7)</f>
        <v/>
      </c>
      <c r="F533" s="24" t="str">
        <f>IF(I533="","",'Identificação da EG'!$E$7)</f>
        <v/>
      </c>
      <c r="G533" s="24" t="str">
        <f t="shared" si="17"/>
        <v/>
      </c>
      <c r="H533" s="24" t="str">
        <f>IF(I533="","",'Identificação da EG'!$D$7)</f>
        <v/>
      </c>
      <c r="I533" s="138" t="str">
        <f>IF(OR(J533="",'Campanhas C&amp;S'!$CE$6="",'Campanhas C&amp;S'!$CE$6="(Preencha o nome da campanha)"),"",'Campanhas C&amp;S'!$CE$6)</f>
        <v/>
      </c>
      <c r="J533" s="138" t="str">
        <v/>
      </c>
      <c r="K533" s="138" t="str">
        <v/>
      </c>
      <c r="L533" s="138" t="str">
        <v/>
      </c>
      <c r="M533" s="138" t="str">
        <v/>
      </c>
      <c r="N533" s="138" t="str">
        <v/>
      </c>
      <c r="O533" s="138" t="str">
        <v/>
      </c>
      <c r="P533" s="138" t="str">
        <f>IF(J533="","","Materiais distribuidos")</f>
        <v/>
      </c>
      <c r="Q533" s="138" t="str">
        <f t="shared" si="16"/>
        <v/>
      </c>
      <c r="R533" s="138" t="str" cm="1">
        <f t="array" ref="R533">IF(ISBLANK(INDEX('Campanhas C&amp;S'!$CJ$20:$CK$48,INT((ROWS($A$1:A52)-1)/2)+1,MOD(ROWS($A$1:A52)-1,2)+1)),"",INDEX('Campanhas C&amp;S'!$CJ$20:$CK$48,INT((ROWS($A$1:A52)-1)/2)+1,MOD(ROWS($A$1:A52)-1,2)+1))</f>
        <v/>
      </c>
      <c r="S533" s="138" t="str">
        <f>IF(OR(J533="",'Campanhas C&amp;S'!$CE$15="",'Campanhas C&amp;S'!$CE$15="(máximo 300 carateres)"),"",'Campanhas C&amp;S'!$CE$15)</f>
        <v/>
      </c>
    </row>
    <row r="534" spans="1:19">
      <c r="A534" s="24" t="str">
        <f>IF(I534="","",IF(OR('Identificação da EG'!$B$7=0,'Identificação da EG'!$B$7=""),"",Capa!$C$10))</f>
        <v/>
      </c>
      <c r="B534" s="24" t="str">
        <f>IF(I534="","",IF(OR('Identificação da EG'!$B$7=0,'Identificação da EG'!$B$7=""),"",'Identificação da EG'!$B$7))</f>
        <v/>
      </c>
      <c r="C534" s="24" t="str">
        <f>IF(I534="","",IF(B534="","",VLOOKUP(B534,Auxiliar!$DK$23:$DL$45,2,0)))</f>
        <v/>
      </c>
      <c r="D534" s="24" t="str">
        <f>IF(I534="","",IF(OR('Identificação da EG'!$B$7=0,'Identificação da EG'!$B$7=""),"","Portugal"))</f>
        <v/>
      </c>
      <c r="E534" s="24" t="str">
        <f>IF(I534="","",'Identificação da EG'!$C$7)</f>
        <v/>
      </c>
      <c r="F534" s="24" t="str">
        <f>IF(I534="","",'Identificação da EG'!$E$7)</f>
        <v/>
      </c>
      <c r="G534" s="24" t="str">
        <f t="shared" si="17"/>
        <v/>
      </c>
      <c r="H534" s="24" t="str">
        <f>IF(I534="","",'Identificação da EG'!$D$7)</f>
        <v/>
      </c>
      <c r="I534" s="138" t="str">
        <f>IF(OR(J534="",'Campanhas C&amp;S'!$CE$6="",'Campanhas C&amp;S'!$CE$6="(Preencha o nome da campanha)"),"",'Campanhas C&amp;S'!$CE$6)</f>
        <v/>
      </c>
      <c r="J534" s="138" t="str">
        <v/>
      </c>
      <c r="K534" s="138" t="str">
        <v/>
      </c>
      <c r="L534" s="138" t="str">
        <v/>
      </c>
      <c r="M534" s="138" t="str">
        <v/>
      </c>
      <c r="N534" s="138" t="str">
        <v/>
      </c>
      <c r="O534" s="138" t="str">
        <v/>
      </c>
      <c r="P534" s="138" t="str">
        <f>IF(J534="","","População abrangida")</f>
        <v/>
      </c>
      <c r="Q534" s="138" t="str">
        <f t="shared" si="16"/>
        <v/>
      </c>
      <c r="R534" s="138" t="str" cm="1">
        <f t="array" ref="R534">IF(ISBLANK(INDEX('Campanhas C&amp;S'!$CJ$20:$CK$48,INT((ROWS($A$1:A53)-1)/2)+1,MOD(ROWS($A$1:A53)-1,2)+1)),"",INDEX('Campanhas C&amp;S'!$CJ$20:$CK$48,INT((ROWS($A$1:A53)-1)/2)+1,MOD(ROWS($A$1:A53)-1,2)+1))</f>
        <v/>
      </c>
      <c r="S534" s="138" t="str">
        <f>IF(OR(J534="",'Campanhas C&amp;S'!$CE$15="",'Campanhas C&amp;S'!$CE$15="(máximo 300 carateres)"),"",'Campanhas C&amp;S'!$CE$15)</f>
        <v/>
      </c>
    </row>
    <row r="535" spans="1:19">
      <c r="A535" s="24" t="str">
        <f>IF(I535="","",IF(OR('Identificação da EG'!$B$7=0,'Identificação da EG'!$B$7=""),"",Capa!$C$10))</f>
        <v/>
      </c>
      <c r="B535" s="24" t="str">
        <f>IF(I535="","",IF(OR('Identificação da EG'!$B$7=0,'Identificação da EG'!$B$7=""),"",'Identificação da EG'!$B$7))</f>
        <v/>
      </c>
      <c r="C535" s="24" t="str">
        <f>IF(I535="","",IF(B535="","",VLOOKUP(B535,Auxiliar!$DK$23:$DL$45,2,0)))</f>
        <v/>
      </c>
      <c r="D535" s="24" t="str">
        <f>IF(I535="","",IF(OR('Identificação da EG'!$B$7=0,'Identificação da EG'!$B$7=""),"","Portugal"))</f>
        <v/>
      </c>
      <c r="E535" s="24" t="str">
        <f>IF(I535="","",'Identificação da EG'!$C$7)</f>
        <v/>
      </c>
      <c r="F535" s="24" t="str">
        <f>IF(I535="","",'Identificação da EG'!$E$7)</f>
        <v/>
      </c>
      <c r="G535" s="24" t="str">
        <f t="shared" si="17"/>
        <v/>
      </c>
      <c r="H535" s="24" t="str">
        <f>IF(I535="","",'Identificação da EG'!$D$7)</f>
        <v/>
      </c>
      <c r="I535" s="138" t="str">
        <f>IF(OR(J535="",'Campanhas C&amp;S'!$CE$6="",'Campanhas C&amp;S'!$CE$6="(Preencha o nome da campanha)"),"",'Campanhas C&amp;S'!$CE$6)</f>
        <v/>
      </c>
      <c r="J535" s="138" t="str">
        <v/>
      </c>
      <c r="K535" s="138" t="str">
        <v/>
      </c>
      <c r="L535" s="138" t="str">
        <v/>
      </c>
      <c r="M535" s="138" t="str">
        <v/>
      </c>
      <c r="N535" s="138" t="str">
        <v/>
      </c>
      <c r="O535" s="138" t="str">
        <v/>
      </c>
      <c r="P535" s="138" t="str">
        <f>IF(J535="","","Materiais distribuidos")</f>
        <v/>
      </c>
      <c r="Q535" s="138" t="str">
        <f t="shared" si="16"/>
        <v/>
      </c>
      <c r="R535" s="138" t="str" cm="1">
        <f t="array" ref="R535">IF(ISBLANK(INDEX('Campanhas C&amp;S'!$CJ$20:$CK$48,INT((ROWS($A$1:A54)-1)/2)+1,MOD(ROWS($A$1:A54)-1,2)+1)),"",INDEX('Campanhas C&amp;S'!$CJ$20:$CK$48,INT((ROWS($A$1:A54)-1)/2)+1,MOD(ROWS($A$1:A54)-1,2)+1))</f>
        <v/>
      </c>
      <c r="S535" s="138" t="str">
        <f>IF(OR(J535="",'Campanhas C&amp;S'!$CE$15="",'Campanhas C&amp;S'!$CE$15="(máximo 300 carateres)"),"",'Campanhas C&amp;S'!$CE$15)</f>
        <v/>
      </c>
    </row>
    <row r="536" spans="1:19">
      <c r="A536" s="24" t="str">
        <f>IF(I536="","",IF(OR('Identificação da EG'!$B$7=0,'Identificação da EG'!$B$7=""),"",Capa!$C$10))</f>
        <v/>
      </c>
      <c r="B536" s="24" t="str">
        <f>IF(I536="","",IF(OR('Identificação da EG'!$B$7=0,'Identificação da EG'!$B$7=""),"",'Identificação da EG'!$B$7))</f>
        <v/>
      </c>
      <c r="C536" s="24" t="str">
        <f>IF(I536="","",IF(B536="","",VLOOKUP(B536,Auxiliar!$DK$23:$DL$45,2,0)))</f>
        <v/>
      </c>
      <c r="D536" s="24" t="str">
        <f>IF(I536="","",IF(OR('Identificação da EG'!$B$7=0,'Identificação da EG'!$B$7=""),"","Portugal"))</f>
        <v/>
      </c>
      <c r="E536" s="24" t="str">
        <f>IF(I536="","",'Identificação da EG'!$C$7)</f>
        <v/>
      </c>
      <c r="F536" s="24" t="str">
        <f>IF(I536="","",'Identificação da EG'!$E$7)</f>
        <v/>
      </c>
      <c r="G536" s="24" t="str">
        <f t="shared" si="17"/>
        <v/>
      </c>
      <c r="H536" s="24" t="str">
        <f>IF(I536="","",'Identificação da EG'!$D$7)</f>
        <v/>
      </c>
      <c r="I536" s="138" t="str">
        <f>IF(OR(J536="",'Campanhas C&amp;S'!$CE$6="",'Campanhas C&amp;S'!$CE$6="(Preencha o nome da campanha)"),"",'Campanhas C&amp;S'!$CE$6)</f>
        <v/>
      </c>
      <c r="J536" s="138" t="str">
        <v/>
      </c>
      <c r="K536" s="138" t="str">
        <v/>
      </c>
      <c r="L536" s="138" t="str">
        <v/>
      </c>
      <c r="M536" s="138" t="str">
        <v/>
      </c>
      <c r="N536" s="138" t="str">
        <v/>
      </c>
      <c r="O536" s="138" t="str">
        <v/>
      </c>
      <c r="P536" s="138" t="str">
        <f>IF(J536="","","População abrangida")</f>
        <v/>
      </c>
      <c r="Q536" s="138" t="str">
        <f t="shared" si="16"/>
        <v/>
      </c>
      <c r="R536" s="138" t="str" cm="1">
        <f t="array" ref="R536">IF(ISBLANK(INDEX('Campanhas C&amp;S'!$CJ$20:$CK$48,INT((ROWS($A$1:A55)-1)/2)+1,MOD(ROWS($A$1:A55)-1,2)+1)),"",INDEX('Campanhas C&amp;S'!$CJ$20:$CK$48,INT((ROWS($A$1:A55)-1)/2)+1,MOD(ROWS($A$1:A55)-1,2)+1))</f>
        <v/>
      </c>
      <c r="S536" s="138" t="str">
        <f>IF(OR(J536="",'Campanhas C&amp;S'!$CE$15="",'Campanhas C&amp;S'!$CE$15="(máximo 300 carateres)"),"",'Campanhas C&amp;S'!$CE$15)</f>
        <v/>
      </c>
    </row>
    <row r="537" spans="1:19">
      <c r="A537" s="24" t="str">
        <f>IF(I537="","",IF(OR('Identificação da EG'!$B$7=0,'Identificação da EG'!$B$7=""),"",Capa!$C$10))</f>
        <v/>
      </c>
      <c r="B537" s="24" t="str">
        <f>IF(I537="","",IF(OR('Identificação da EG'!$B$7=0,'Identificação da EG'!$B$7=""),"",'Identificação da EG'!$B$7))</f>
        <v/>
      </c>
      <c r="C537" s="24" t="str">
        <f>IF(I537="","",IF(B537="","",VLOOKUP(B537,Auxiliar!$DK$23:$DL$45,2,0)))</f>
        <v/>
      </c>
      <c r="D537" s="24" t="str">
        <f>IF(I537="","",IF(OR('Identificação da EG'!$B$7=0,'Identificação da EG'!$B$7=""),"","Portugal"))</f>
        <v/>
      </c>
      <c r="E537" s="24" t="str">
        <f>IF(I537="","",'Identificação da EG'!$C$7)</f>
        <v/>
      </c>
      <c r="F537" s="24" t="str">
        <f>IF(I537="","",'Identificação da EG'!$E$7)</f>
        <v/>
      </c>
      <c r="G537" s="24" t="str">
        <f t="shared" si="17"/>
        <v/>
      </c>
      <c r="H537" s="24" t="str">
        <f>IF(I537="","",'Identificação da EG'!$D$7)</f>
        <v/>
      </c>
      <c r="I537" s="138" t="str">
        <f>IF(OR(J537="",'Campanhas C&amp;S'!$CE$6="",'Campanhas C&amp;S'!$CE$6="(Preencha o nome da campanha)"),"",'Campanhas C&amp;S'!$CE$6)</f>
        <v/>
      </c>
      <c r="J537" s="138" t="str">
        <v/>
      </c>
      <c r="K537" s="138" t="str">
        <v/>
      </c>
      <c r="L537" s="138" t="str">
        <v/>
      </c>
      <c r="M537" s="138" t="str">
        <v/>
      </c>
      <c r="N537" s="138" t="str">
        <v/>
      </c>
      <c r="O537" s="138" t="str">
        <v/>
      </c>
      <c r="P537" s="138" t="str">
        <f>IF(J537="","","Materiais distribuidos")</f>
        <v/>
      </c>
      <c r="Q537" s="138" t="str">
        <f t="shared" si="16"/>
        <v/>
      </c>
      <c r="R537" s="138" t="str" cm="1">
        <f t="array" ref="R537">IF(ISBLANK(INDEX('Campanhas C&amp;S'!$CJ$20:$CK$48,INT((ROWS($A$1:A56)-1)/2)+1,MOD(ROWS($A$1:A56)-1,2)+1)),"",INDEX('Campanhas C&amp;S'!$CJ$20:$CK$48,INT((ROWS($A$1:A56)-1)/2)+1,MOD(ROWS($A$1:A56)-1,2)+1))</f>
        <v/>
      </c>
      <c r="S537" s="138" t="str">
        <f>IF(OR(J537="",'Campanhas C&amp;S'!$CE$15="",'Campanhas C&amp;S'!$CE$15="(máximo 300 carateres)"),"",'Campanhas C&amp;S'!$CE$15)</f>
        <v/>
      </c>
    </row>
    <row r="538" spans="1:19">
      <c r="A538" s="24" t="str">
        <f>IF(I538="","",IF(OR('Identificação da EG'!$B$7=0,'Identificação da EG'!$B$7=""),"",Capa!$C$10))</f>
        <v/>
      </c>
      <c r="B538" s="24" t="str">
        <f>IF(I538="","",IF(OR('Identificação da EG'!$B$7=0,'Identificação da EG'!$B$7=""),"",'Identificação da EG'!$B$7))</f>
        <v/>
      </c>
      <c r="C538" s="24" t="str">
        <f>IF(I538="","",IF(B538="","",VLOOKUP(B538,Auxiliar!$DK$23:$DL$45,2,0)))</f>
        <v/>
      </c>
      <c r="D538" s="24" t="str">
        <f>IF(I538="","",IF(OR('Identificação da EG'!$B$7=0,'Identificação da EG'!$B$7=""),"","Portugal"))</f>
        <v/>
      </c>
      <c r="E538" s="24" t="str">
        <f>IF(I538="","",'Identificação da EG'!$C$7)</f>
        <v/>
      </c>
      <c r="F538" s="24" t="str">
        <f>IF(I538="","",'Identificação da EG'!$E$7)</f>
        <v/>
      </c>
      <c r="G538" s="24" t="str">
        <f t="shared" si="17"/>
        <v/>
      </c>
      <c r="H538" s="24" t="str">
        <f>IF(I538="","",'Identificação da EG'!$D$7)</f>
        <v/>
      </c>
      <c r="I538" s="138" t="str">
        <f>IF(OR(J538="",'Campanhas C&amp;S'!$CE$6="",'Campanhas C&amp;S'!$CE$6="(Preencha o nome da campanha)"),"",'Campanhas C&amp;S'!$CE$6)</f>
        <v/>
      </c>
      <c r="J538" s="138" t="str">
        <v/>
      </c>
      <c r="K538" s="138" t="str">
        <v/>
      </c>
      <c r="L538" s="138" t="str">
        <v/>
      </c>
      <c r="M538" s="138" t="str">
        <v/>
      </c>
      <c r="N538" s="138" t="str">
        <v/>
      </c>
      <c r="O538" s="138" t="str">
        <v/>
      </c>
      <c r="P538" s="138" t="str">
        <f>IF(J538="","","População abrangida")</f>
        <v/>
      </c>
      <c r="Q538" s="138" t="str">
        <f t="shared" si="16"/>
        <v/>
      </c>
      <c r="R538" s="138" t="str" cm="1">
        <f t="array" ref="R538">IF(ISBLANK(INDEX('Campanhas C&amp;S'!$CJ$20:$CK$48,INT((ROWS($A$1:A57)-1)/2)+1,MOD(ROWS($A$1:A57)-1,2)+1)),"",INDEX('Campanhas C&amp;S'!$CJ$20:$CK$48,INT((ROWS($A$1:A57)-1)/2)+1,MOD(ROWS($A$1:A57)-1,2)+1))</f>
        <v/>
      </c>
      <c r="S538" s="138" t="str">
        <f>IF(OR(J538="",'Campanhas C&amp;S'!$CE$15="",'Campanhas C&amp;S'!$CE$15="(máximo 300 carateres)"),"",'Campanhas C&amp;S'!$CE$15)</f>
        <v/>
      </c>
    </row>
    <row r="539" spans="1:19">
      <c r="A539" s="24" t="str">
        <f>IF(I539="","",IF(OR('Identificação da EG'!$B$7=0,'Identificação da EG'!$B$7=""),"",Capa!$C$10))</f>
        <v/>
      </c>
      <c r="B539" s="24" t="str">
        <f>IF(I539="","",IF(OR('Identificação da EG'!$B$7=0,'Identificação da EG'!$B$7=""),"",'Identificação da EG'!$B$7))</f>
        <v/>
      </c>
      <c r="C539" s="24" t="str">
        <f>IF(I539="","",IF(B539="","",VLOOKUP(B539,Auxiliar!$DK$23:$DL$45,2,0)))</f>
        <v/>
      </c>
      <c r="D539" s="24" t="str">
        <f>IF(I539="","",IF(OR('Identificação da EG'!$B$7=0,'Identificação da EG'!$B$7=""),"","Portugal"))</f>
        <v/>
      </c>
      <c r="E539" s="24" t="str">
        <f>IF(I539="","",'Identificação da EG'!$C$7)</f>
        <v/>
      </c>
      <c r="F539" s="24" t="str">
        <f>IF(I539="","",'Identificação da EG'!$E$7)</f>
        <v/>
      </c>
      <c r="G539" s="24" t="str">
        <f t="shared" si="17"/>
        <v/>
      </c>
      <c r="H539" s="24" t="str">
        <f>IF(I539="","",'Identificação da EG'!$D$7)</f>
        <v/>
      </c>
      <c r="I539" s="138" t="str">
        <f>IF(OR(J539="",'Campanhas C&amp;S'!$CE$6="",'Campanhas C&amp;S'!$CE$6="(Preencha o nome da campanha)"),"",'Campanhas C&amp;S'!$CE$6)</f>
        <v/>
      </c>
      <c r="J539" s="138" t="str">
        <v/>
      </c>
      <c r="K539" s="138" t="str">
        <v/>
      </c>
      <c r="L539" s="138" t="str">
        <v/>
      </c>
      <c r="M539" s="138" t="str">
        <v/>
      </c>
      <c r="N539" s="138" t="str">
        <v/>
      </c>
      <c r="O539" s="138" t="str">
        <v/>
      </c>
      <c r="P539" s="138" t="str">
        <f>IF(J539="","","Materiais distribuidos")</f>
        <v/>
      </c>
      <c r="Q539" s="138" t="str">
        <f t="shared" si="16"/>
        <v/>
      </c>
      <c r="R539" s="138" t="str" cm="1">
        <f t="array" ref="R539">IF(ISBLANK(INDEX('Campanhas C&amp;S'!$CJ$20:$CK$48,INT((ROWS($A$1:A58)-1)/2)+1,MOD(ROWS($A$1:A58)-1,2)+1)),"",INDEX('Campanhas C&amp;S'!$CJ$20:$CK$48,INT((ROWS($A$1:A58)-1)/2)+1,MOD(ROWS($A$1:A58)-1,2)+1))</f>
        <v/>
      </c>
      <c r="S539" s="138" t="str">
        <f>IF(OR(J539="",'Campanhas C&amp;S'!$CE$15="",'Campanhas C&amp;S'!$CE$15="(máximo 300 carateres)"),"",'Campanhas C&amp;S'!$CE$15)</f>
        <v/>
      </c>
    </row>
    <row r="540" spans="1:19">
      <c r="A540" s="24" t="str">
        <f>IF(I540="","",IF(OR('Identificação da EG'!$B$7=0,'Identificação da EG'!$B$7=""),"",Capa!$C$10))</f>
        <v/>
      </c>
      <c r="B540" s="24" t="str">
        <f>IF(I540="","",IF(OR('Identificação da EG'!$B$7=0,'Identificação da EG'!$B$7=""),"",'Identificação da EG'!$B$7))</f>
        <v/>
      </c>
      <c r="C540" s="24" t="str">
        <f>IF(I540="","",IF(B540="","",VLOOKUP(B540,Auxiliar!$DK$23:$DL$45,2,0)))</f>
        <v/>
      </c>
      <c r="D540" s="24" t="str">
        <f>IF(I540="","",IF(OR('Identificação da EG'!$B$7=0,'Identificação da EG'!$B$7=""),"","Portugal"))</f>
        <v/>
      </c>
      <c r="E540" s="24" t="str">
        <f>IF(I540="","",'Identificação da EG'!$C$7)</f>
        <v/>
      </c>
      <c r="F540" s="24" t="str">
        <f>IF(I540="","",'Identificação da EG'!$E$7)</f>
        <v/>
      </c>
      <c r="G540" s="24" t="str">
        <f t="shared" si="17"/>
        <v/>
      </c>
      <c r="H540" s="24" t="str">
        <f>IF(I540="","",'Identificação da EG'!$D$7)</f>
        <v/>
      </c>
      <c r="I540" s="138" t="str">
        <f>IF(OR(J482="",'Campanhas C&amp;S'!$CE$6="",'Campanhas C&amp;S'!$CE$6="(Preencha o nome da campanha)"),"",'Campanhas C&amp;S'!$CE$6)</f>
        <v/>
      </c>
      <c r="J540" s="138"/>
      <c r="K540" s="138"/>
      <c r="L540" s="138"/>
      <c r="M540" s="138"/>
      <c r="N540" s="138"/>
      <c r="O540" s="138"/>
      <c r="P540" s="138" t="str">
        <f>IF(R540="","","População total abrangida")</f>
        <v/>
      </c>
      <c r="Q540" s="138" t="str">
        <f>IF(R540="","","nº")</f>
        <v/>
      </c>
      <c r="R540" s="138" t="str">
        <f>IF('Campanhas C&amp;S'!$CE$9="","",'Campanhas C&amp;S'!$CE$9)</f>
        <v/>
      </c>
      <c r="S540" s="138" t="str">
        <f>IF(OR(R540="",'Campanhas C&amp;S'!$CE$15="",'Campanhas C&amp;S'!$CE$15="(máximo 300 carateres)"),"",'Campanhas C&amp;S'!$CE$15)</f>
        <v/>
      </c>
    </row>
    <row r="541" spans="1:19">
      <c r="A541" s="24" t="str">
        <f>IF(I541="","",IF(OR('Identificação da EG'!$B$7=0,'Identificação da EG'!$B$7=""),"",Capa!$C$10))</f>
        <v/>
      </c>
      <c r="B541" s="24" t="str">
        <f>IF(I541="","",IF(OR('Identificação da EG'!$B$7=0,'Identificação da EG'!$B$7=""),"",'Identificação da EG'!$B$7))</f>
        <v/>
      </c>
      <c r="C541" s="24" t="str">
        <f>IF(I541="","",IF(B541="","",VLOOKUP(B541,Auxiliar!$DK$23:$DL$45,2,0)))</f>
        <v/>
      </c>
      <c r="D541" s="24" t="str">
        <f>IF(I541="","",IF(OR('Identificação da EG'!$B$7=0,'Identificação da EG'!$B$7=""),"","Portugal"))</f>
        <v/>
      </c>
      <c r="E541" s="24" t="str">
        <f>IF(I541="","",'Identificação da EG'!$C$7)</f>
        <v/>
      </c>
      <c r="F541" s="24" t="str">
        <f>IF(I541="","",'Identificação da EG'!$E$7)</f>
        <v/>
      </c>
      <c r="G541" s="24" t="str">
        <f t="shared" si="17"/>
        <v/>
      </c>
      <c r="H541" s="24" t="str">
        <f>IF(I541="","",'Identificação da EG'!$D$7)</f>
        <v/>
      </c>
      <c r="I541" s="138" t="str">
        <f>IF(OR(J483="",'Campanhas C&amp;S'!$CE$6="",'Campanhas C&amp;S'!$CE$6="(Preencha o nome da campanha)"),"",'Campanhas C&amp;S'!$CE$6)</f>
        <v/>
      </c>
      <c r="J541" s="138"/>
      <c r="K541" s="138"/>
      <c r="L541" s="138"/>
      <c r="M541" s="138"/>
      <c r="N541" s="138"/>
      <c r="O541" s="138"/>
      <c r="P541" s="138" t="str">
        <f>IF(R541="","","Duração da campanha")</f>
        <v/>
      </c>
      <c r="Q541" s="138" t="str">
        <f>IF(R541="","","dias")</f>
        <v/>
      </c>
      <c r="R541" s="138" t="str">
        <f>IF('Campanhas C&amp;S'!$CE$12="","",'Campanhas C&amp;S'!$CE$12)</f>
        <v/>
      </c>
      <c r="S541" s="138" t="str">
        <f>IF(OR(R541="",'Campanhas C&amp;S'!$CE$15="",'Campanhas C&amp;S'!$CE$15="(máximo 300 carateres)"),"",'Campanhas C&amp;S'!$CE$15)</f>
        <v/>
      </c>
    </row>
    <row r="542" spans="1:19">
      <c r="A542" s="24" t="str">
        <f>IF(I542="","",IF(OR('Identificação da EG'!$B$7=0,'Identificação da EG'!$B$7=""),"",Capa!$C$10))</f>
        <v/>
      </c>
      <c r="B542" s="24" t="str">
        <f>IF(I542="","",IF(OR('Identificação da EG'!$B$7=0,'Identificação da EG'!$B$7=""),"",'Identificação da EG'!$B$7))</f>
        <v/>
      </c>
      <c r="C542" s="24" t="str">
        <f>IF(I542="","",IF(B542="","",VLOOKUP(B542,Auxiliar!$DK$23:$DL$45,2,0)))</f>
        <v/>
      </c>
      <c r="D542" s="24" t="str">
        <f>IF(I542="","",IF(OR('Identificação da EG'!$B$7=0,'Identificação da EG'!$B$7=""),"","Portugal"))</f>
        <v/>
      </c>
      <c r="E542" s="24" t="str">
        <f>IF(I542="","",'Identificação da EG'!$C$7)</f>
        <v/>
      </c>
      <c r="F542" s="24" t="str">
        <f>IF(I542="","",'Identificação da EG'!$E$7)</f>
        <v/>
      </c>
      <c r="G542" s="24" t="str">
        <f t="shared" si="17"/>
        <v/>
      </c>
      <c r="H542" s="24" t="str">
        <f>IF(I542="","",'Identificação da EG'!$D$7)</f>
        <v/>
      </c>
      <c r="I542" s="138" t="str">
        <f>IF(OR(J542="",'Campanhas C&amp;S'!$CO$6="",'Campanhas C&amp;S'!$CO$6="(Preencha o nome da campanha)"),"",'Campanhas C&amp;S'!$CO$6)</f>
        <v/>
      </c>
      <c r="J542" s="138" t="str" cm="1">
        <f t="array" ref="J542:J599">IF(INDEX('Campanhas C&amp;S'!CN20:CN48,INT((_xlfn.SEQUENCE(ROWS('Campanhas C&amp;S'!CN20:CN48)*2,1,1,1)-1)/2)+1)=0,"",INDEX('Campanhas C&amp;S'!CN20:CN48,INT((_xlfn.SEQUENCE(ROWS('Campanhas C&amp;S'!CN20:CN48)*2,1,1,1)-1)/2)+1))</f>
        <v/>
      </c>
      <c r="K542" s="138" t="str" cm="1">
        <f t="array" ref="K542:K599">IF(INDEX('Campanhas C&amp;S'!CO20:CO48,INT((_xlfn.SEQUENCE(ROWS('Campanhas C&amp;S'!CO20:CO48)*2,1,1,1)-1)/2)+1)=0,"",INDEX('Campanhas C&amp;S'!CO20:CO48,INT((_xlfn.SEQUENCE(ROWS('Campanhas C&amp;S'!CO20:CO48)*2,1,1,1)-1)/2)+1))</f>
        <v/>
      </c>
      <c r="L542" s="138" t="str" cm="1">
        <f t="array" ref="L542:L599">IF(INDEX('Campanhas C&amp;S'!CP20:CP48,INT((_xlfn.SEQUENCE(ROWS('Campanhas C&amp;S'!CP20:CP48)*2,1,1,1)-1)/2)+1)=0,"",INDEX('Campanhas C&amp;S'!CP20:CP48,INT((_xlfn.SEQUENCE(ROWS('Campanhas C&amp;S'!CP20:CP48)*2,1,1,1)-1)/2)+1))</f>
        <v/>
      </c>
      <c r="M542" s="138" t="str" cm="1">
        <f t="array" ref="M542:M599">IF(INDEX('Campanhas C&amp;S'!CQ20:CQ48,INT((_xlfn.SEQUENCE(ROWS('Campanhas C&amp;S'!CQ20:CQ48)*2,1,1,1)-1)/2)+1)=0,"",INDEX('Campanhas C&amp;S'!CQ20:CQ48,INT((_xlfn.SEQUENCE(ROWS('Campanhas C&amp;S'!CQ20:CQ48)*2,1,1,1)-1)/2)+1))</f>
        <v/>
      </c>
      <c r="N542" s="138" t="str" cm="1">
        <f t="array" ref="N542:N599">IF(INDEX('Campanhas C&amp;S'!CR20:CR48,INT((_xlfn.SEQUENCE(ROWS('Campanhas C&amp;S'!CR20:CR48)*2,1,1,1)-1)/2)+1)=0,"",INDEX('Campanhas C&amp;S'!CR20:CR48,INT((_xlfn.SEQUENCE(ROWS('Campanhas C&amp;S'!CR20:CR48)*2,1,1,1)-1)/2)+1))</f>
        <v/>
      </c>
      <c r="O542" s="138" t="str" cm="1">
        <f t="array" ref="O542:O599">IF(INDEX('Campanhas C&amp;S'!CS20:CS48,INT((_xlfn.SEQUENCE(ROWS('Campanhas C&amp;S'!CS20:CS48)*2,1,1,1)-1)/2)+1)=0,"",INDEX('Campanhas C&amp;S'!CS20:CS48,INT((_xlfn.SEQUENCE(ROWS('Campanhas C&amp;S'!CS20:CS48)*2,1,1,1)-1)/2)+1))</f>
        <v/>
      </c>
      <c r="P542" s="138" t="str">
        <f>IF(J542="","","População abrangida")</f>
        <v/>
      </c>
      <c r="Q542" s="138" t="str">
        <f>IF(J542="","","nº")</f>
        <v/>
      </c>
      <c r="R542" s="138" t="str" cm="1">
        <f t="array" ref="R542">IF(ISBLANK(INDEX('Campanhas C&amp;S'!$CT$20:$CU$48,INT((ROWS($A$1:A1)-1)/2)+1,MOD(ROWS($A$1:A1)-1,2)+1)),"",INDEX('Campanhas C&amp;S'!$CT$20:$CU$48,INT((ROWS($A$1:A1)-1)/2)+1,MOD(ROWS($A$1:A1)-1,2)+1))</f>
        <v/>
      </c>
      <c r="S542" s="138" t="str">
        <f>IF(OR(J542="",'Campanhas C&amp;S'!$CO$15="",'Campanhas C&amp;S'!$CO$15="(máximo 300 carateres)"),"",'Campanhas C&amp;S'!$CO$15)</f>
        <v/>
      </c>
    </row>
    <row r="543" spans="1:19">
      <c r="A543" s="24" t="str">
        <f>IF(I543="","",IF(OR('Identificação da EG'!$B$7=0,'Identificação da EG'!$B$7=""),"",Capa!$C$10))</f>
        <v/>
      </c>
      <c r="B543" s="24" t="str">
        <f>IF(I543="","",IF(OR('Identificação da EG'!$B$7=0,'Identificação da EG'!$B$7=""),"",'Identificação da EG'!$B$7))</f>
        <v/>
      </c>
      <c r="C543" s="24" t="str">
        <f>IF(I543="","",IF(B543="","",VLOOKUP(B543,Auxiliar!$DK$23:$DL$45,2,0)))</f>
        <v/>
      </c>
      <c r="D543" s="24" t="str">
        <f>IF(I543="","",IF(OR('Identificação da EG'!$B$7=0,'Identificação da EG'!$B$7=""),"","Portugal"))</f>
        <v/>
      </c>
      <c r="E543" s="24" t="str">
        <f>IF(I543="","",'Identificação da EG'!$C$7)</f>
        <v/>
      </c>
      <c r="F543" s="24" t="str">
        <f>IF(I543="","",'Identificação da EG'!$E$7)</f>
        <v/>
      </c>
      <c r="G543" s="24" t="str">
        <f t="shared" si="17"/>
        <v/>
      </c>
      <c r="H543" s="24" t="str">
        <f>IF(I543="","",'Identificação da EG'!$D$7)</f>
        <v/>
      </c>
      <c r="I543" s="138" t="str">
        <f>IF(OR(J543="",'Campanhas C&amp;S'!$CO$6="",'Campanhas C&amp;S'!$CO$6="(Preencha o nome da campanha)"),"",'Campanhas C&amp;S'!$CO$6)</f>
        <v/>
      </c>
      <c r="J543" s="138" t="str">
        <v/>
      </c>
      <c r="K543" s="138" t="str">
        <v/>
      </c>
      <c r="L543" s="138" t="str">
        <v/>
      </c>
      <c r="M543" s="138" t="str">
        <v/>
      </c>
      <c r="N543" s="138" t="str">
        <v/>
      </c>
      <c r="O543" s="138" t="str">
        <v/>
      </c>
      <c r="P543" s="138" t="str">
        <f>IF(J543="","","Materiais distribuidos")</f>
        <v/>
      </c>
      <c r="Q543" s="138" t="str">
        <f t="shared" ref="Q543:Q599" si="18">IF(J543="","","nº")</f>
        <v/>
      </c>
      <c r="R543" s="138" t="str" cm="1">
        <f t="array" ref="R543">IF(ISBLANK(INDEX('Campanhas C&amp;S'!$CT$20:$CU$48,INT((ROWS($A$1:A2)-1)/2)+1,MOD(ROWS($A$1:A2)-1,2)+1)),"",INDEX('Campanhas C&amp;S'!$CT$20:$CU$48,INT((ROWS($A$1:A2)-1)/2)+1,MOD(ROWS($A$1:A2)-1,2)+1))</f>
        <v/>
      </c>
      <c r="S543" s="138" t="str">
        <f>IF(OR(J543="",'Campanhas C&amp;S'!$CO$15="",'Campanhas C&amp;S'!$CO$15="(máximo 300 carateres)"),"",'Campanhas C&amp;S'!$CO$15)</f>
        <v/>
      </c>
    </row>
    <row r="544" spans="1:19">
      <c r="A544" s="24" t="str">
        <f>IF(I544="","",IF(OR('Identificação da EG'!$B$7=0,'Identificação da EG'!$B$7=""),"",Capa!$C$10))</f>
        <v/>
      </c>
      <c r="B544" s="24" t="str">
        <f>IF(I544="","",IF(OR('Identificação da EG'!$B$7=0,'Identificação da EG'!$B$7=""),"",'Identificação da EG'!$B$7))</f>
        <v/>
      </c>
      <c r="C544" s="24" t="str">
        <f>IF(I544="","",IF(B544="","",VLOOKUP(B544,Auxiliar!$DK$23:$DL$45,2,0)))</f>
        <v/>
      </c>
      <c r="D544" s="24" t="str">
        <f>IF(I544="","",IF(OR('Identificação da EG'!$B$7=0,'Identificação da EG'!$B$7=""),"","Portugal"))</f>
        <v/>
      </c>
      <c r="E544" s="24" t="str">
        <f>IF(I544="","",'Identificação da EG'!$C$7)</f>
        <v/>
      </c>
      <c r="F544" s="24" t="str">
        <f>IF(I544="","",'Identificação da EG'!$E$7)</f>
        <v/>
      </c>
      <c r="G544" s="24" t="str">
        <f t="shared" si="17"/>
        <v/>
      </c>
      <c r="H544" s="24" t="str">
        <f>IF(I544="","",'Identificação da EG'!$D$7)</f>
        <v/>
      </c>
      <c r="I544" s="138" t="str">
        <f>IF(OR(J544="",'Campanhas C&amp;S'!$CO$6="",'Campanhas C&amp;S'!$CO$6="(Preencha o nome da campanha)"),"",'Campanhas C&amp;S'!$CO$6)</f>
        <v/>
      </c>
      <c r="J544" s="138" t="str">
        <v/>
      </c>
      <c r="K544" s="138" t="str">
        <v/>
      </c>
      <c r="L544" s="138" t="str">
        <v/>
      </c>
      <c r="M544" s="138" t="str">
        <v/>
      </c>
      <c r="N544" s="138" t="str">
        <v/>
      </c>
      <c r="O544" s="138" t="str">
        <v/>
      </c>
      <c r="P544" s="138" t="str">
        <f>IF(J544="","","População abrangida")</f>
        <v/>
      </c>
      <c r="Q544" s="138" t="str">
        <f t="shared" si="18"/>
        <v/>
      </c>
      <c r="R544" s="138" t="str" cm="1">
        <f t="array" ref="R544">IF(ISBLANK(INDEX('Campanhas C&amp;S'!$CT$20:$CU$48,INT((ROWS($A$1:A3)-1)/2)+1,MOD(ROWS($A$1:A3)-1,2)+1)),"",INDEX('Campanhas C&amp;S'!$CT$20:$CU$48,INT((ROWS($A$1:A3)-1)/2)+1,MOD(ROWS($A$1:A3)-1,2)+1))</f>
        <v/>
      </c>
      <c r="S544" s="138" t="str">
        <f>IF(OR(J544="",'Campanhas C&amp;S'!$CO$15="",'Campanhas C&amp;S'!$CO$15="(máximo 300 carateres)"),"",'Campanhas C&amp;S'!$CO$15)</f>
        <v/>
      </c>
    </row>
    <row r="545" spans="1:19">
      <c r="A545" s="24" t="str">
        <f>IF(I545="","",IF(OR('Identificação da EG'!$B$7=0,'Identificação da EG'!$B$7=""),"",Capa!$C$10))</f>
        <v/>
      </c>
      <c r="B545" s="24" t="str">
        <f>IF(I545="","",IF(OR('Identificação da EG'!$B$7=0,'Identificação da EG'!$B$7=""),"",'Identificação da EG'!$B$7))</f>
        <v/>
      </c>
      <c r="C545" s="24" t="str">
        <f>IF(I545="","",IF(B545="","",VLOOKUP(B545,Auxiliar!$DK$23:$DL$45,2,0)))</f>
        <v/>
      </c>
      <c r="D545" s="24" t="str">
        <f>IF(I545="","",IF(OR('Identificação da EG'!$B$7=0,'Identificação da EG'!$B$7=""),"","Portugal"))</f>
        <v/>
      </c>
      <c r="E545" s="24" t="str">
        <f>IF(I545="","",'Identificação da EG'!$C$7)</f>
        <v/>
      </c>
      <c r="F545" s="24" t="str">
        <f>IF(I545="","",'Identificação da EG'!$E$7)</f>
        <v/>
      </c>
      <c r="G545" s="24" t="str">
        <f t="shared" si="17"/>
        <v/>
      </c>
      <c r="H545" s="24" t="str">
        <f>IF(I545="","",'Identificação da EG'!$D$7)</f>
        <v/>
      </c>
      <c r="I545" s="138" t="str">
        <f>IF(OR(J545="",'Campanhas C&amp;S'!$CO$6="",'Campanhas C&amp;S'!$CO$6="(Preencha o nome da campanha)"),"",'Campanhas C&amp;S'!$CO$6)</f>
        <v/>
      </c>
      <c r="J545" s="138" t="str">
        <v/>
      </c>
      <c r="K545" s="138" t="str">
        <v/>
      </c>
      <c r="L545" s="138" t="str">
        <v/>
      </c>
      <c r="M545" s="138" t="str">
        <v/>
      </c>
      <c r="N545" s="138" t="str">
        <v/>
      </c>
      <c r="O545" s="138" t="str">
        <v/>
      </c>
      <c r="P545" s="138" t="str">
        <f>IF(J545="","","Materiais distribuidos")</f>
        <v/>
      </c>
      <c r="Q545" s="138" t="str">
        <f t="shared" si="18"/>
        <v/>
      </c>
      <c r="R545" s="138" t="str" cm="1">
        <f t="array" ref="R545">IF(ISBLANK(INDEX('Campanhas C&amp;S'!$CT$20:$CU$48,INT((ROWS($A$1:A4)-1)/2)+1,MOD(ROWS($A$1:A4)-1,2)+1)),"",INDEX('Campanhas C&amp;S'!$CT$20:$CU$48,INT((ROWS($A$1:A4)-1)/2)+1,MOD(ROWS($A$1:A4)-1,2)+1))</f>
        <v/>
      </c>
      <c r="S545" s="138" t="str">
        <f>IF(OR(J545="",'Campanhas C&amp;S'!$CO$15="",'Campanhas C&amp;S'!$CO$15="(máximo 300 carateres)"),"",'Campanhas C&amp;S'!$CO$15)</f>
        <v/>
      </c>
    </row>
    <row r="546" spans="1:19">
      <c r="A546" s="24" t="str">
        <f>IF(I546="","",IF(OR('Identificação da EG'!$B$7=0,'Identificação da EG'!$B$7=""),"",Capa!$C$10))</f>
        <v/>
      </c>
      <c r="B546" s="24" t="str">
        <f>IF(I546="","",IF(OR('Identificação da EG'!$B$7=0,'Identificação da EG'!$B$7=""),"",'Identificação da EG'!$B$7))</f>
        <v/>
      </c>
      <c r="C546" s="24" t="str">
        <f>IF(I546="","",IF(B546="","",VLOOKUP(B546,Auxiliar!$DK$23:$DL$45,2,0)))</f>
        <v/>
      </c>
      <c r="D546" s="24" t="str">
        <f>IF(I546="","",IF(OR('Identificação da EG'!$B$7=0,'Identificação da EG'!$B$7=""),"","Portugal"))</f>
        <v/>
      </c>
      <c r="E546" s="24" t="str">
        <f>IF(I546="","",'Identificação da EG'!$C$7)</f>
        <v/>
      </c>
      <c r="F546" s="24" t="str">
        <f>IF(I546="","",'Identificação da EG'!$E$7)</f>
        <v/>
      </c>
      <c r="G546" s="24" t="str">
        <f t="shared" si="17"/>
        <v/>
      </c>
      <c r="H546" s="24" t="str">
        <f>IF(I546="","",'Identificação da EG'!$D$7)</f>
        <v/>
      </c>
      <c r="I546" s="138" t="str">
        <f>IF(OR(J546="",'Campanhas C&amp;S'!$CO$6="",'Campanhas C&amp;S'!$CO$6="(Preencha o nome da campanha)"),"",'Campanhas C&amp;S'!$CO$6)</f>
        <v/>
      </c>
      <c r="J546" s="138" t="str">
        <v/>
      </c>
      <c r="K546" s="138" t="str">
        <v/>
      </c>
      <c r="L546" s="138" t="str">
        <v/>
      </c>
      <c r="M546" s="138" t="str">
        <v/>
      </c>
      <c r="N546" s="138" t="str">
        <v/>
      </c>
      <c r="O546" s="138" t="str">
        <v/>
      </c>
      <c r="P546" s="138" t="str">
        <f>IF(J546="","","População abrangida")</f>
        <v/>
      </c>
      <c r="Q546" s="138" t="str">
        <f t="shared" si="18"/>
        <v/>
      </c>
      <c r="R546" s="138" t="str" cm="1">
        <f t="array" ref="R546">IF(ISBLANK(INDEX('Campanhas C&amp;S'!$CT$20:$CU$48,INT((ROWS($A$1:A5)-1)/2)+1,MOD(ROWS($A$1:A5)-1,2)+1)),"",INDEX('Campanhas C&amp;S'!$CT$20:$CU$48,INT((ROWS($A$1:A5)-1)/2)+1,MOD(ROWS($A$1:A5)-1,2)+1))</f>
        <v/>
      </c>
      <c r="S546" s="138" t="str">
        <f>IF(OR(J546="",'Campanhas C&amp;S'!$CO$15="",'Campanhas C&amp;S'!$CO$15="(máximo 300 carateres)"),"",'Campanhas C&amp;S'!$CO$15)</f>
        <v/>
      </c>
    </row>
    <row r="547" spans="1:19">
      <c r="A547" s="24" t="str">
        <f>IF(I547="","",IF(OR('Identificação da EG'!$B$7=0,'Identificação da EG'!$B$7=""),"",Capa!$C$10))</f>
        <v/>
      </c>
      <c r="B547" s="24" t="str">
        <f>IF(I547="","",IF(OR('Identificação da EG'!$B$7=0,'Identificação da EG'!$B$7=""),"",'Identificação da EG'!$B$7))</f>
        <v/>
      </c>
      <c r="C547" s="24" t="str">
        <f>IF(I547="","",IF(B547="","",VLOOKUP(B547,Auxiliar!$DK$23:$DL$45,2,0)))</f>
        <v/>
      </c>
      <c r="D547" s="24" t="str">
        <f>IF(I547="","",IF(OR('Identificação da EG'!$B$7=0,'Identificação da EG'!$B$7=""),"","Portugal"))</f>
        <v/>
      </c>
      <c r="E547" s="24" t="str">
        <f>IF(I547="","",'Identificação da EG'!$C$7)</f>
        <v/>
      </c>
      <c r="F547" s="24" t="str">
        <f>IF(I547="","",'Identificação da EG'!$E$7)</f>
        <v/>
      </c>
      <c r="G547" s="24" t="str">
        <f t="shared" si="17"/>
        <v/>
      </c>
      <c r="H547" s="24" t="str">
        <f>IF(I547="","",'Identificação da EG'!$D$7)</f>
        <v/>
      </c>
      <c r="I547" s="138" t="str">
        <f>IF(OR(J547="",'Campanhas C&amp;S'!$CO$6="",'Campanhas C&amp;S'!$CO$6="(Preencha o nome da campanha)"),"",'Campanhas C&amp;S'!$CO$6)</f>
        <v/>
      </c>
      <c r="J547" s="138" t="str">
        <v/>
      </c>
      <c r="K547" s="138" t="str">
        <v/>
      </c>
      <c r="L547" s="138" t="str">
        <v/>
      </c>
      <c r="M547" s="138" t="str">
        <v/>
      </c>
      <c r="N547" s="138" t="str">
        <v/>
      </c>
      <c r="O547" s="138" t="str">
        <v/>
      </c>
      <c r="P547" s="138" t="str">
        <f>IF(J547="","","Materiais distribuidos")</f>
        <v/>
      </c>
      <c r="Q547" s="138" t="str">
        <f t="shared" si="18"/>
        <v/>
      </c>
      <c r="R547" s="138" t="str" cm="1">
        <f t="array" ref="R547">IF(ISBLANK(INDEX('Campanhas C&amp;S'!$CT$20:$CU$48,INT((ROWS($A$1:A6)-1)/2)+1,MOD(ROWS($A$1:A6)-1,2)+1)),"",INDEX('Campanhas C&amp;S'!$CT$20:$CU$48,INT((ROWS($A$1:A6)-1)/2)+1,MOD(ROWS($A$1:A6)-1,2)+1))</f>
        <v/>
      </c>
      <c r="S547" s="138" t="str">
        <f>IF(OR(J547="",'Campanhas C&amp;S'!$CO$15="",'Campanhas C&amp;S'!$CO$15="(máximo 300 carateres)"),"",'Campanhas C&amp;S'!$CO$15)</f>
        <v/>
      </c>
    </row>
    <row r="548" spans="1:19">
      <c r="A548" s="24" t="str">
        <f>IF(I548="","",IF(OR('Identificação da EG'!$B$7=0,'Identificação da EG'!$B$7=""),"",Capa!$C$10))</f>
        <v/>
      </c>
      <c r="B548" s="24" t="str">
        <f>IF(I548="","",IF(OR('Identificação da EG'!$B$7=0,'Identificação da EG'!$B$7=""),"",'Identificação da EG'!$B$7))</f>
        <v/>
      </c>
      <c r="C548" s="24" t="str">
        <f>IF(I548="","",IF(B548="","",VLOOKUP(B548,Auxiliar!$DK$23:$DL$45,2,0)))</f>
        <v/>
      </c>
      <c r="D548" s="24" t="str">
        <f>IF(I548="","",IF(OR('Identificação da EG'!$B$7=0,'Identificação da EG'!$B$7=""),"","Portugal"))</f>
        <v/>
      </c>
      <c r="E548" s="24" t="str">
        <f>IF(I548="","",'Identificação da EG'!$C$7)</f>
        <v/>
      </c>
      <c r="F548" s="24" t="str">
        <f>IF(I548="","",'Identificação da EG'!$E$7)</f>
        <v/>
      </c>
      <c r="G548" s="24" t="str">
        <f t="shared" si="17"/>
        <v/>
      </c>
      <c r="H548" s="24" t="str">
        <f>IF(I548="","",'Identificação da EG'!$D$7)</f>
        <v/>
      </c>
      <c r="I548" s="138" t="str">
        <f>IF(OR(J548="",'Campanhas C&amp;S'!$CO$6="",'Campanhas C&amp;S'!$CO$6="(Preencha o nome da campanha)"),"",'Campanhas C&amp;S'!$CO$6)</f>
        <v/>
      </c>
      <c r="J548" s="138" t="str">
        <v/>
      </c>
      <c r="K548" s="138" t="str">
        <v/>
      </c>
      <c r="L548" s="138" t="str">
        <v/>
      </c>
      <c r="M548" s="138" t="str">
        <v/>
      </c>
      <c r="N548" s="138" t="str">
        <v/>
      </c>
      <c r="O548" s="138" t="str">
        <v/>
      </c>
      <c r="P548" s="138" t="str">
        <f>IF(J548="","","População abrangida")</f>
        <v/>
      </c>
      <c r="Q548" s="138" t="str">
        <f t="shared" si="18"/>
        <v/>
      </c>
      <c r="R548" s="138" t="str" cm="1">
        <f t="array" ref="R548">IF(ISBLANK(INDEX('Campanhas C&amp;S'!$CT$20:$CU$48,INT((ROWS($A$1:A7)-1)/2)+1,MOD(ROWS($A$1:A7)-1,2)+1)),"",INDEX('Campanhas C&amp;S'!$CT$20:$CU$48,INT((ROWS($A$1:A7)-1)/2)+1,MOD(ROWS($A$1:A7)-1,2)+1))</f>
        <v/>
      </c>
      <c r="S548" s="138" t="str">
        <f>IF(OR(J548="",'Campanhas C&amp;S'!$CO$15="",'Campanhas C&amp;S'!$CO$15="(máximo 300 carateres)"),"",'Campanhas C&amp;S'!$CO$15)</f>
        <v/>
      </c>
    </row>
    <row r="549" spans="1:19">
      <c r="A549" s="24" t="str">
        <f>IF(I549="","",IF(OR('Identificação da EG'!$B$7=0,'Identificação da EG'!$B$7=""),"",Capa!$C$10))</f>
        <v/>
      </c>
      <c r="B549" s="24" t="str">
        <f>IF(I549="","",IF(OR('Identificação da EG'!$B$7=0,'Identificação da EG'!$B$7=""),"",'Identificação da EG'!$B$7))</f>
        <v/>
      </c>
      <c r="C549" s="24" t="str">
        <f>IF(I549="","",IF(B549="","",VLOOKUP(B549,Auxiliar!$DK$23:$DL$45,2,0)))</f>
        <v/>
      </c>
      <c r="D549" s="24" t="str">
        <f>IF(I549="","",IF(OR('Identificação da EG'!$B$7=0,'Identificação da EG'!$B$7=""),"","Portugal"))</f>
        <v/>
      </c>
      <c r="E549" s="24" t="str">
        <f>IF(I549="","",'Identificação da EG'!$C$7)</f>
        <v/>
      </c>
      <c r="F549" s="24" t="str">
        <f>IF(I549="","",'Identificação da EG'!$E$7)</f>
        <v/>
      </c>
      <c r="G549" s="24" t="str">
        <f t="shared" si="17"/>
        <v/>
      </c>
      <c r="H549" s="24" t="str">
        <f>IF(I549="","",'Identificação da EG'!$D$7)</f>
        <v/>
      </c>
      <c r="I549" s="138" t="str">
        <f>IF(OR(J549="",'Campanhas C&amp;S'!$CO$6="",'Campanhas C&amp;S'!$CO$6="(Preencha o nome da campanha)"),"",'Campanhas C&amp;S'!$CO$6)</f>
        <v/>
      </c>
      <c r="J549" s="138" t="str">
        <v/>
      </c>
      <c r="K549" s="138" t="str">
        <v/>
      </c>
      <c r="L549" s="138" t="str">
        <v/>
      </c>
      <c r="M549" s="138" t="str">
        <v/>
      </c>
      <c r="N549" s="138" t="str">
        <v/>
      </c>
      <c r="O549" s="138" t="str">
        <v/>
      </c>
      <c r="P549" s="138" t="str">
        <f>IF(J549="","","Materiais distribuidos")</f>
        <v/>
      </c>
      <c r="Q549" s="138" t="str">
        <f t="shared" si="18"/>
        <v/>
      </c>
      <c r="R549" s="138" t="str" cm="1">
        <f t="array" ref="R549">IF(ISBLANK(INDEX('Campanhas C&amp;S'!$CT$20:$CU$48,INT((ROWS($A$1:A8)-1)/2)+1,MOD(ROWS($A$1:A8)-1,2)+1)),"",INDEX('Campanhas C&amp;S'!$CT$20:$CU$48,INT((ROWS($A$1:A8)-1)/2)+1,MOD(ROWS($A$1:A8)-1,2)+1))</f>
        <v/>
      </c>
      <c r="S549" s="138" t="str">
        <f>IF(OR(J549="",'Campanhas C&amp;S'!$CO$15="",'Campanhas C&amp;S'!$CO$15="(máximo 300 carateres)"),"",'Campanhas C&amp;S'!$CO$15)</f>
        <v/>
      </c>
    </row>
    <row r="550" spans="1:19">
      <c r="A550" s="24" t="str">
        <f>IF(I550="","",IF(OR('Identificação da EG'!$B$7=0,'Identificação da EG'!$B$7=""),"",Capa!$C$10))</f>
        <v/>
      </c>
      <c r="B550" s="24" t="str">
        <f>IF(I550="","",IF(OR('Identificação da EG'!$B$7=0,'Identificação da EG'!$B$7=""),"",'Identificação da EG'!$B$7))</f>
        <v/>
      </c>
      <c r="C550" s="24" t="str">
        <f>IF(I550="","",IF(B550="","",VLOOKUP(B550,Auxiliar!$DK$23:$DL$45,2,0)))</f>
        <v/>
      </c>
      <c r="D550" s="24" t="str">
        <f>IF(I550="","",IF(OR('Identificação da EG'!$B$7=0,'Identificação da EG'!$B$7=""),"","Portugal"))</f>
        <v/>
      </c>
      <c r="E550" s="24" t="str">
        <f>IF(I550="","",'Identificação da EG'!$C$7)</f>
        <v/>
      </c>
      <c r="F550" s="24" t="str">
        <f>IF(I550="","",'Identificação da EG'!$E$7)</f>
        <v/>
      </c>
      <c r="G550" s="24" t="str">
        <f t="shared" si="17"/>
        <v/>
      </c>
      <c r="H550" s="24" t="str">
        <f>IF(I550="","",'Identificação da EG'!$D$7)</f>
        <v/>
      </c>
      <c r="I550" s="138" t="str">
        <f>IF(OR(J550="",'Campanhas C&amp;S'!$CO$6="",'Campanhas C&amp;S'!$CO$6="(Preencha o nome da campanha)"),"",'Campanhas C&amp;S'!$CO$6)</f>
        <v/>
      </c>
      <c r="J550" s="138" t="str">
        <v/>
      </c>
      <c r="K550" s="138" t="str">
        <v/>
      </c>
      <c r="L550" s="138" t="str">
        <v/>
      </c>
      <c r="M550" s="138" t="str">
        <v/>
      </c>
      <c r="N550" s="138" t="str">
        <v/>
      </c>
      <c r="O550" s="138" t="str">
        <v/>
      </c>
      <c r="P550" s="138" t="str">
        <f>IF(J550="","","População abrangida")</f>
        <v/>
      </c>
      <c r="Q550" s="138" t="str">
        <f t="shared" si="18"/>
        <v/>
      </c>
      <c r="R550" s="138" t="str" cm="1">
        <f t="array" ref="R550">IF(ISBLANK(INDEX('Campanhas C&amp;S'!$CT$20:$CU$48,INT((ROWS($A$1:A9)-1)/2)+1,MOD(ROWS($A$1:A9)-1,2)+1)),"",INDEX('Campanhas C&amp;S'!$CT$20:$CU$48,INT((ROWS($A$1:A9)-1)/2)+1,MOD(ROWS($A$1:A9)-1,2)+1))</f>
        <v/>
      </c>
      <c r="S550" s="138" t="str">
        <f>IF(OR(J550="",'Campanhas C&amp;S'!$CO$15="",'Campanhas C&amp;S'!$CO$15="(máximo 300 carateres)"),"",'Campanhas C&amp;S'!$CO$15)</f>
        <v/>
      </c>
    </row>
    <row r="551" spans="1:19">
      <c r="A551" s="24" t="str">
        <f>IF(I551="","",IF(OR('Identificação da EG'!$B$7=0,'Identificação da EG'!$B$7=""),"",Capa!$C$10))</f>
        <v/>
      </c>
      <c r="B551" s="24" t="str">
        <f>IF(I551="","",IF(OR('Identificação da EG'!$B$7=0,'Identificação da EG'!$B$7=""),"",'Identificação da EG'!$B$7))</f>
        <v/>
      </c>
      <c r="C551" s="24" t="str">
        <f>IF(I551="","",IF(B551="","",VLOOKUP(B551,Auxiliar!$DK$23:$DL$45,2,0)))</f>
        <v/>
      </c>
      <c r="D551" s="24" t="str">
        <f>IF(I551="","",IF(OR('Identificação da EG'!$B$7=0,'Identificação da EG'!$B$7=""),"","Portugal"))</f>
        <v/>
      </c>
      <c r="E551" s="24" t="str">
        <f>IF(I551="","",'Identificação da EG'!$C$7)</f>
        <v/>
      </c>
      <c r="F551" s="24" t="str">
        <f>IF(I551="","",'Identificação da EG'!$E$7)</f>
        <v/>
      </c>
      <c r="G551" s="24" t="str">
        <f t="shared" si="17"/>
        <v/>
      </c>
      <c r="H551" s="24" t="str">
        <f>IF(I551="","",'Identificação da EG'!$D$7)</f>
        <v/>
      </c>
      <c r="I551" s="138" t="str">
        <f>IF(OR(J551="",'Campanhas C&amp;S'!$CO$6="",'Campanhas C&amp;S'!$CO$6="(Preencha o nome da campanha)"),"",'Campanhas C&amp;S'!$CO$6)</f>
        <v/>
      </c>
      <c r="J551" s="138" t="str">
        <v/>
      </c>
      <c r="K551" s="138" t="str">
        <v/>
      </c>
      <c r="L551" s="138" t="str">
        <v/>
      </c>
      <c r="M551" s="138" t="str">
        <v/>
      </c>
      <c r="N551" s="138" t="str">
        <v/>
      </c>
      <c r="O551" s="138" t="str">
        <v/>
      </c>
      <c r="P551" s="138" t="str">
        <f>IF(J551="","","Materiais distribuidos")</f>
        <v/>
      </c>
      <c r="Q551" s="138" t="str">
        <f t="shared" si="18"/>
        <v/>
      </c>
      <c r="R551" s="138" t="str" cm="1">
        <f t="array" ref="R551">IF(ISBLANK(INDEX('Campanhas C&amp;S'!$CT$20:$CU$48,INT((ROWS($A$1:A10)-1)/2)+1,MOD(ROWS($A$1:A10)-1,2)+1)),"",INDEX('Campanhas C&amp;S'!$CT$20:$CU$48,INT((ROWS($A$1:A10)-1)/2)+1,MOD(ROWS($A$1:A10)-1,2)+1))</f>
        <v/>
      </c>
      <c r="S551" s="138" t="str">
        <f>IF(OR(J551="",'Campanhas C&amp;S'!$CO$15="",'Campanhas C&amp;S'!$CO$15="(máximo 300 carateres)"),"",'Campanhas C&amp;S'!$CO$15)</f>
        <v/>
      </c>
    </row>
    <row r="552" spans="1:19">
      <c r="A552" s="24" t="str">
        <f>IF(I552="","",IF(OR('Identificação da EG'!$B$7=0,'Identificação da EG'!$B$7=""),"",Capa!$C$10))</f>
        <v/>
      </c>
      <c r="B552" s="24" t="str">
        <f>IF(I552="","",IF(OR('Identificação da EG'!$B$7=0,'Identificação da EG'!$B$7=""),"",'Identificação da EG'!$B$7))</f>
        <v/>
      </c>
      <c r="C552" s="24" t="str">
        <f>IF(I552="","",IF(B552="","",VLOOKUP(B552,Auxiliar!$DK$23:$DL$45,2,0)))</f>
        <v/>
      </c>
      <c r="D552" s="24" t="str">
        <f>IF(I552="","",IF(OR('Identificação da EG'!$B$7=0,'Identificação da EG'!$B$7=""),"","Portugal"))</f>
        <v/>
      </c>
      <c r="E552" s="24" t="str">
        <f>IF(I552="","",'Identificação da EG'!$C$7)</f>
        <v/>
      </c>
      <c r="F552" s="24" t="str">
        <f>IF(I552="","",'Identificação da EG'!$E$7)</f>
        <v/>
      </c>
      <c r="G552" s="24" t="str">
        <f t="shared" si="17"/>
        <v/>
      </c>
      <c r="H552" s="24" t="str">
        <f>IF(I552="","",'Identificação da EG'!$D$7)</f>
        <v/>
      </c>
      <c r="I552" s="138" t="str">
        <f>IF(OR(J552="",'Campanhas C&amp;S'!$CO$6="",'Campanhas C&amp;S'!$CO$6="(Preencha o nome da campanha)"),"",'Campanhas C&amp;S'!$CO$6)</f>
        <v/>
      </c>
      <c r="J552" s="138" t="str">
        <v/>
      </c>
      <c r="K552" s="138" t="str">
        <v/>
      </c>
      <c r="L552" s="138" t="str">
        <v/>
      </c>
      <c r="M552" s="138" t="str">
        <v/>
      </c>
      <c r="N552" s="138" t="str">
        <v/>
      </c>
      <c r="O552" s="138" t="str">
        <v/>
      </c>
      <c r="P552" s="138" t="str">
        <f>IF(J552="","","População abrangida")</f>
        <v/>
      </c>
      <c r="Q552" s="138" t="str">
        <f t="shared" si="18"/>
        <v/>
      </c>
      <c r="R552" s="138" t="str" cm="1">
        <f t="array" ref="R552">IF(ISBLANK(INDEX('Campanhas C&amp;S'!$CT$20:$CU$48,INT((ROWS($A$1:A11)-1)/2)+1,MOD(ROWS($A$1:A11)-1,2)+1)),"",INDEX('Campanhas C&amp;S'!$CT$20:$CU$48,INT((ROWS($A$1:A11)-1)/2)+1,MOD(ROWS($A$1:A11)-1,2)+1))</f>
        <v/>
      </c>
      <c r="S552" s="138" t="str">
        <f>IF(OR(J552="",'Campanhas C&amp;S'!$CO$15="",'Campanhas C&amp;S'!$CO$15="(máximo 300 carateres)"),"",'Campanhas C&amp;S'!$CO$15)</f>
        <v/>
      </c>
    </row>
    <row r="553" spans="1:19">
      <c r="A553" s="24" t="str">
        <f>IF(I553="","",IF(OR('Identificação da EG'!$B$7=0,'Identificação da EG'!$B$7=""),"",Capa!$C$10))</f>
        <v/>
      </c>
      <c r="B553" s="24" t="str">
        <f>IF(I553="","",IF(OR('Identificação da EG'!$B$7=0,'Identificação da EG'!$B$7=""),"",'Identificação da EG'!$B$7))</f>
        <v/>
      </c>
      <c r="C553" s="24" t="str">
        <f>IF(I553="","",IF(B553="","",VLOOKUP(B553,Auxiliar!$DK$23:$DL$45,2,0)))</f>
        <v/>
      </c>
      <c r="D553" s="24" t="str">
        <f>IF(I553="","",IF(OR('Identificação da EG'!$B$7=0,'Identificação da EG'!$B$7=""),"","Portugal"))</f>
        <v/>
      </c>
      <c r="E553" s="24" t="str">
        <f>IF(I553="","",'Identificação da EG'!$C$7)</f>
        <v/>
      </c>
      <c r="F553" s="24" t="str">
        <f>IF(I553="","",'Identificação da EG'!$E$7)</f>
        <v/>
      </c>
      <c r="G553" s="24" t="str">
        <f t="shared" si="17"/>
        <v/>
      </c>
      <c r="H553" s="24" t="str">
        <f>IF(I553="","",'Identificação da EG'!$D$7)</f>
        <v/>
      </c>
      <c r="I553" s="138" t="str">
        <f>IF(OR(J553="",'Campanhas C&amp;S'!$CO$6="",'Campanhas C&amp;S'!$CO$6="(Preencha o nome da campanha)"),"",'Campanhas C&amp;S'!$CO$6)</f>
        <v/>
      </c>
      <c r="J553" s="138" t="str">
        <v/>
      </c>
      <c r="K553" s="138" t="str">
        <v/>
      </c>
      <c r="L553" s="138" t="str">
        <v/>
      </c>
      <c r="M553" s="138" t="str">
        <v/>
      </c>
      <c r="N553" s="138" t="str">
        <v/>
      </c>
      <c r="O553" s="138" t="str">
        <v/>
      </c>
      <c r="P553" s="138" t="str">
        <f>IF(J553="","","Materiais distribuidos")</f>
        <v/>
      </c>
      <c r="Q553" s="138" t="str">
        <f t="shared" si="18"/>
        <v/>
      </c>
      <c r="R553" s="138" t="str" cm="1">
        <f t="array" ref="R553">IF(ISBLANK(INDEX('Campanhas C&amp;S'!$CT$20:$CU$48,INT((ROWS($A$1:A12)-1)/2)+1,MOD(ROWS($A$1:A12)-1,2)+1)),"",INDEX('Campanhas C&amp;S'!$CT$20:$CU$48,INT((ROWS($A$1:A12)-1)/2)+1,MOD(ROWS($A$1:A12)-1,2)+1))</f>
        <v/>
      </c>
      <c r="S553" s="138" t="str">
        <f>IF(OR(J553="",'Campanhas C&amp;S'!$CO$15="",'Campanhas C&amp;S'!$CO$15="(máximo 300 carateres)"),"",'Campanhas C&amp;S'!$CO$15)</f>
        <v/>
      </c>
    </row>
    <row r="554" spans="1:19">
      <c r="A554" s="24" t="str">
        <f>IF(I554="","",IF(OR('Identificação da EG'!$B$7=0,'Identificação da EG'!$B$7=""),"",Capa!$C$10))</f>
        <v/>
      </c>
      <c r="B554" s="24" t="str">
        <f>IF(I554="","",IF(OR('Identificação da EG'!$B$7=0,'Identificação da EG'!$B$7=""),"",'Identificação da EG'!$B$7))</f>
        <v/>
      </c>
      <c r="C554" s="24" t="str">
        <f>IF(I554="","",IF(B554="","",VLOOKUP(B554,Auxiliar!$DK$23:$DL$45,2,0)))</f>
        <v/>
      </c>
      <c r="D554" s="24" t="str">
        <f>IF(I554="","",IF(OR('Identificação da EG'!$B$7=0,'Identificação da EG'!$B$7=""),"","Portugal"))</f>
        <v/>
      </c>
      <c r="E554" s="24" t="str">
        <f>IF(I554="","",'Identificação da EG'!$C$7)</f>
        <v/>
      </c>
      <c r="F554" s="24" t="str">
        <f>IF(I554="","",'Identificação da EG'!$E$7)</f>
        <v/>
      </c>
      <c r="G554" s="24" t="str">
        <f t="shared" si="17"/>
        <v/>
      </c>
      <c r="H554" s="24" t="str">
        <f>IF(I554="","",'Identificação da EG'!$D$7)</f>
        <v/>
      </c>
      <c r="I554" s="138" t="str">
        <f>IF(OR(J554="",'Campanhas C&amp;S'!$CO$6="",'Campanhas C&amp;S'!$CO$6="(Preencha o nome da campanha)"),"",'Campanhas C&amp;S'!$CO$6)</f>
        <v/>
      </c>
      <c r="J554" s="138" t="str">
        <v/>
      </c>
      <c r="K554" s="138" t="str">
        <v/>
      </c>
      <c r="L554" s="138" t="str">
        <v/>
      </c>
      <c r="M554" s="138" t="str">
        <v/>
      </c>
      <c r="N554" s="138" t="str">
        <v/>
      </c>
      <c r="O554" s="138" t="str">
        <v/>
      </c>
      <c r="P554" s="138" t="str">
        <f>IF(J554="","","População abrangida")</f>
        <v/>
      </c>
      <c r="Q554" s="138" t="str">
        <f t="shared" si="18"/>
        <v/>
      </c>
      <c r="R554" s="138" t="str" cm="1">
        <f t="array" ref="R554">IF(ISBLANK(INDEX('Campanhas C&amp;S'!$CT$20:$CU$48,INT((ROWS($A$1:A13)-1)/2)+1,MOD(ROWS($A$1:A13)-1,2)+1)),"",INDEX('Campanhas C&amp;S'!$CT$20:$CU$48,INT((ROWS($A$1:A13)-1)/2)+1,MOD(ROWS($A$1:A13)-1,2)+1))</f>
        <v/>
      </c>
      <c r="S554" s="138" t="str">
        <f>IF(OR(J554="",'Campanhas C&amp;S'!$CO$15="",'Campanhas C&amp;S'!$CO$15="(máximo 300 carateres)"),"",'Campanhas C&amp;S'!$CO$15)</f>
        <v/>
      </c>
    </row>
    <row r="555" spans="1:19">
      <c r="A555" s="24" t="str">
        <f>IF(I555="","",IF(OR('Identificação da EG'!$B$7=0,'Identificação da EG'!$B$7=""),"",Capa!$C$10))</f>
        <v/>
      </c>
      <c r="B555" s="24" t="str">
        <f>IF(I555="","",IF(OR('Identificação da EG'!$B$7=0,'Identificação da EG'!$B$7=""),"",'Identificação da EG'!$B$7))</f>
        <v/>
      </c>
      <c r="C555" s="24" t="str">
        <f>IF(I555="","",IF(B555="","",VLOOKUP(B555,Auxiliar!$DK$23:$DL$45,2,0)))</f>
        <v/>
      </c>
      <c r="D555" s="24" t="str">
        <f>IF(I555="","",IF(OR('Identificação da EG'!$B$7=0,'Identificação da EG'!$B$7=""),"","Portugal"))</f>
        <v/>
      </c>
      <c r="E555" s="24" t="str">
        <f>IF(I555="","",'Identificação da EG'!$C$7)</f>
        <v/>
      </c>
      <c r="F555" s="24" t="str">
        <f>IF(I555="","",'Identificação da EG'!$E$7)</f>
        <v/>
      </c>
      <c r="G555" s="24" t="str">
        <f t="shared" si="17"/>
        <v/>
      </c>
      <c r="H555" s="24" t="str">
        <f>IF(I555="","",'Identificação da EG'!$D$7)</f>
        <v/>
      </c>
      <c r="I555" s="138" t="str">
        <f>IF(OR(J555="",'Campanhas C&amp;S'!$CO$6="",'Campanhas C&amp;S'!$CO$6="(Preencha o nome da campanha)"),"",'Campanhas C&amp;S'!$CO$6)</f>
        <v/>
      </c>
      <c r="J555" s="138" t="str">
        <v/>
      </c>
      <c r="K555" s="138" t="str">
        <v/>
      </c>
      <c r="L555" s="138" t="str">
        <v/>
      </c>
      <c r="M555" s="138" t="str">
        <v/>
      </c>
      <c r="N555" s="138" t="str">
        <v/>
      </c>
      <c r="O555" s="138" t="str">
        <v/>
      </c>
      <c r="P555" s="138" t="str">
        <f>IF(J555="","","Materiais distribuidos")</f>
        <v/>
      </c>
      <c r="Q555" s="138" t="str">
        <f t="shared" si="18"/>
        <v/>
      </c>
      <c r="R555" s="138" t="str" cm="1">
        <f t="array" ref="R555">IF(ISBLANK(INDEX('Campanhas C&amp;S'!$CT$20:$CU$48,INT((ROWS($A$1:A14)-1)/2)+1,MOD(ROWS($A$1:A14)-1,2)+1)),"",INDEX('Campanhas C&amp;S'!$CT$20:$CU$48,INT((ROWS($A$1:A14)-1)/2)+1,MOD(ROWS($A$1:A14)-1,2)+1))</f>
        <v/>
      </c>
      <c r="S555" s="138" t="str">
        <f>IF(OR(J555="",'Campanhas C&amp;S'!$CO$15="",'Campanhas C&amp;S'!$CO$15="(máximo 300 carateres)"),"",'Campanhas C&amp;S'!$CO$15)</f>
        <v/>
      </c>
    </row>
    <row r="556" spans="1:19">
      <c r="A556" s="24" t="str">
        <f>IF(I556="","",IF(OR('Identificação da EG'!$B$7=0,'Identificação da EG'!$B$7=""),"",Capa!$C$10))</f>
        <v/>
      </c>
      <c r="B556" s="24" t="str">
        <f>IF(I556="","",IF(OR('Identificação da EG'!$B$7=0,'Identificação da EG'!$B$7=""),"",'Identificação da EG'!$B$7))</f>
        <v/>
      </c>
      <c r="C556" s="24" t="str">
        <f>IF(I556="","",IF(B556="","",VLOOKUP(B556,Auxiliar!$DK$23:$DL$45,2,0)))</f>
        <v/>
      </c>
      <c r="D556" s="24" t="str">
        <f>IF(I556="","",IF(OR('Identificação da EG'!$B$7=0,'Identificação da EG'!$B$7=""),"","Portugal"))</f>
        <v/>
      </c>
      <c r="E556" s="24" t="str">
        <f>IF(I556="","",'Identificação da EG'!$C$7)</f>
        <v/>
      </c>
      <c r="F556" s="24" t="str">
        <f>IF(I556="","",'Identificação da EG'!$E$7)</f>
        <v/>
      </c>
      <c r="G556" s="24" t="str">
        <f t="shared" si="17"/>
        <v/>
      </c>
      <c r="H556" s="24" t="str">
        <f>IF(I556="","",'Identificação da EG'!$D$7)</f>
        <v/>
      </c>
      <c r="I556" s="138" t="str">
        <f>IF(OR(J556="",'Campanhas C&amp;S'!$CO$6="",'Campanhas C&amp;S'!$CO$6="(Preencha o nome da campanha)"),"",'Campanhas C&amp;S'!$CO$6)</f>
        <v/>
      </c>
      <c r="J556" s="138" t="str">
        <v/>
      </c>
      <c r="K556" s="138" t="str">
        <v/>
      </c>
      <c r="L556" s="138" t="str">
        <v/>
      </c>
      <c r="M556" s="138" t="str">
        <v/>
      </c>
      <c r="N556" s="138" t="str">
        <v/>
      </c>
      <c r="O556" s="138" t="str">
        <v/>
      </c>
      <c r="P556" s="138" t="str">
        <f>IF(J556="","","População abrangida")</f>
        <v/>
      </c>
      <c r="Q556" s="138" t="str">
        <f t="shared" si="18"/>
        <v/>
      </c>
      <c r="R556" s="138" t="str" cm="1">
        <f t="array" ref="R556">IF(ISBLANK(INDEX('Campanhas C&amp;S'!$CT$20:$CU$48,INT((ROWS($A$1:A15)-1)/2)+1,MOD(ROWS($A$1:A15)-1,2)+1)),"",INDEX('Campanhas C&amp;S'!$CT$20:$CU$48,INT((ROWS($A$1:A15)-1)/2)+1,MOD(ROWS($A$1:A15)-1,2)+1))</f>
        <v/>
      </c>
      <c r="S556" s="138" t="str">
        <f>IF(OR(J556="",'Campanhas C&amp;S'!$CO$15="",'Campanhas C&amp;S'!$CO$15="(máximo 300 carateres)"),"",'Campanhas C&amp;S'!$CO$15)</f>
        <v/>
      </c>
    </row>
    <row r="557" spans="1:19">
      <c r="A557" s="24" t="str">
        <f>IF(I557="","",IF(OR('Identificação da EG'!$B$7=0,'Identificação da EG'!$B$7=""),"",Capa!$C$10))</f>
        <v/>
      </c>
      <c r="B557" s="24" t="str">
        <f>IF(I557="","",IF(OR('Identificação da EG'!$B$7=0,'Identificação da EG'!$B$7=""),"",'Identificação da EG'!$B$7))</f>
        <v/>
      </c>
      <c r="C557" s="24" t="str">
        <f>IF(I557="","",IF(B557="","",VLOOKUP(B557,Auxiliar!$DK$23:$DL$45,2,0)))</f>
        <v/>
      </c>
      <c r="D557" s="24" t="str">
        <f>IF(I557="","",IF(OR('Identificação da EG'!$B$7=0,'Identificação da EG'!$B$7=""),"","Portugal"))</f>
        <v/>
      </c>
      <c r="E557" s="24" t="str">
        <f>IF(I557="","",'Identificação da EG'!$C$7)</f>
        <v/>
      </c>
      <c r="F557" s="24" t="str">
        <f>IF(I557="","",'Identificação da EG'!$E$7)</f>
        <v/>
      </c>
      <c r="G557" s="24" t="str">
        <f t="shared" si="17"/>
        <v/>
      </c>
      <c r="H557" s="24" t="str">
        <f>IF(I557="","",'Identificação da EG'!$D$7)</f>
        <v/>
      </c>
      <c r="I557" s="138" t="str">
        <f>IF(OR(J557="",'Campanhas C&amp;S'!$CO$6="",'Campanhas C&amp;S'!$CO$6="(Preencha o nome da campanha)"),"",'Campanhas C&amp;S'!$CO$6)</f>
        <v/>
      </c>
      <c r="J557" s="138" t="str">
        <v/>
      </c>
      <c r="K557" s="138" t="str">
        <v/>
      </c>
      <c r="L557" s="138" t="str">
        <v/>
      </c>
      <c r="M557" s="138" t="str">
        <v/>
      </c>
      <c r="N557" s="138" t="str">
        <v/>
      </c>
      <c r="O557" s="138" t="str">
        <v/>
      </c>
      <c r="P557" s="138" t="str">
        <f>IF(J557="","","Materiais distribuidos")</f>
        <v/>
      </c>
      <c r="Q557" s="138" t="str">
        <f t="shared" si="18"/>
        <v/>
      </c>
      <c r="R557" s="138" t="str" cm="1">
        <f t="array" ref="R557">IF(ISBLANK(INDEX('Campanhas C&amp;S'!$CT$20:$CU$48,INT((ROWS($A$1:A16)-1)/2)+1,MOD(ROWS($A$1:A16)-1,2)+1)),"",INDEX('Campanhas C&amp;S'!$CT$20:$CU$48,INT((ROWS($A$1:A16)-1)/2)+1,MOD(ROWS($A$1:A16)-1,2)+1))</f>
        <v/>
      </c>
      <c r="S557" s="138" t="str">
        <f>IF(OR(J557="",'Campanhas C&amp;S'!$CO$15="",'Campanhas C&amp;S'!$CO$15="(máximo 300 carateres)"),"",'Campanhas C&amp;S'!$CO$15)</f>
        <v/>
      </c>
    </row>
    <row r="558" spans="1:19">
      <c r="A558" s="24" t="str">
        <f>IF(I558="","",IF(OR('Identificação da EG'!$B$7=0,'Identificação da EG'!$B$7=""),"",Capa!$C$10))</f>
        <v/>
      </c>
      <c r="B558" s="24" t="str">
        <f>IF(I558="","",IF(OR('Identificação da EG'!$B$7=0,'Identificação da EG'!$B$7=""),"",'Identificação da EG'!$B$7))</f>
        <v/>
      </c>
      <c r="C558" s="24" t="str">
        <f>IF(I558="","",IF(B558="","",VLOOKUP(B558,Auxiliar!$DK$23:$DL$45,2,0)))</f>
        <v/>
      </c>
      <c r="D558" s="24" t="str">
        <f>IF(I558="","",IF(OR('Identificação da EG'!$B$7=0,'Identificação da EG'!$B$7=""),"","Portugal"))</f>
        <v/>
      </c>
      <c r="E558" s="24" t="str">
        <f>IF(I558="","",'Identificação da EG'!$C$7)</f>
        <v/>
      </c>
      <c r="F558" s="24" t="str">
        <f>IF(I558="","",'Identificação da EG'!$E$7)</f>
        <v/>
      </c>
      <c r="G558" s="24" t="str">
        <f t="shared" si="17"/>
        <v/>
      </c>
      <c r="H558" s="24" t="str">
        <f>IF(I558="","",'Identificação da EG'!$D$7)</f>
        <v/>
      </c>
      <c r="I558" s="138" t="str">
        <f>IF(OR(J558="",'Campanhas C&amp;S'!$CO$6="",'Campanhas C&amp;S'!$CO$6="(Preencha o nome da campanha)"),"",'Campanhas C&amp;S'!$CO$6)</f>
        <v/>
      </c>
      <c r="J558" s="138" t="str">
        <v/>
      </c>
      <c r="K558" s="138" t="str">
        <v/>
      </c>
      <c r="L558" s="138" t="str">
        <v/>
      </c>
      <c r="M558" s="138" t="str">
        <v/>
      </c>
      <c r="N558" s="138" t="str">
        <v/>
      </c>
      <c r="O558" s="138" t="str">
        <v/>
      </c>
      <c r="P558" s="138" t="str">
        <f>IF(J558="","","População abrangida")</f>
        <v/>
      </c>
      <c r="Q558" s="138" t="str">
        <f t="shared" si="18"/>
        <v/>
      </c>
      <c r="R558" s="138" t="str" cm="1">
        <f t="array" ref="R558">IF(ISBLANK(INDEX('Campanhas C&amp;S'!$CT$20:$CU$48,INT((ROWS($A$1:A17)-1)/2)+1,MOD(ROWS($A$1:A17)-1,2)+1)),"",INDEX('Campanhas C&amp;S'!$CT$20:$CU$48,INT((ROWS($A$1:A17)-1)/2)+1,MOD(ROWS($A$1:A17)-1,2)+1))</f>
        <v/>
      </c>
      <c r="S558" s="138" t="str">
        <f>IF(OR(J558="",'Campanhas C&amp;S'!$CO$15="",'Campanhas C&amp;S'!$CO$15="(máximo 300 carateres)"),"",'Campanhas C&amp;S'!$CO$15)</f>
        <v/>
      </c>
    </row>
    <row r="559" spans="1:19">
      <c r="A559" s="24" t="str">
        <f>IF(I559="","",IF(OR('Identificação da EG'!$B$7=0,'Identificação da EG'!$B$7=""),"",Capa!$C$10))</f>
        <v/>
      </c>
      <c r="B559" s="24" t="str">
        <f>IF(I559="","",IF(OR('Identificação da EG'!$B$7=0,'Identificação da EG'!$B$7=""),"",'Identificação da EG'!$B$7))</f>
        <v/>
      </c>
      <c r="C559" s="24" t="str">
        <f>IF(I559="","",IF(B559="","",VLOOKUP(B559,Auxiliar!$DK$23:$DL$45,2,0)))</f>
        <v/>
      </c>
      <c r="D559" s="24" t="str">
        <f>IF(I559="","",IF(OR('Identificação da EG'!$B$7=0,'Identificação da EG'!$B$7=""),"","Portugal"))</f>
        <v/>
      </c>
      <c r="E559" s="24" t="str">
        <f>IF(I559="","",'Identificação da EG'!$C$7)</f>
        <v/>
      </c>
      <c r="F559" s="24" t="str">
        <f>IF(I559="","",'Identificação da EG'!$E$7)</f>
        <v/>
      </c>
      <c r="G559" s="24" t="str">
        <f t="shared" si="17"/>
        <v/>
      </c>
      <c r="H559" s="24" t="str">
        <f>IF(I559="","",'Identificação da EG'!$D$7)</f>
        <v/>
      </c>
      <c r="I559" s="138" t="str">
        <f>IF(OR(J559="",'Campanhas C&amp;S'!$CO$6="",'Campanhas C&amp;S'!$CO$6="(Preencha o nome da campanha)"),"",'Campanhas C&amp;S'!$CO$6)</f>
        <v/>
      </c>
      <c r="J559" s="138" t="str">
        <v/>
      </c>
      <c r="K559" s="138" t="str">
        <v/>
      </c>
      <c r="L559" s="138" t="str">
        <v/>
      </c>
      <c r="M559" s="138" t="str">
        <v/>
      </c>
      <c r="N559" s="138" t="str">
        <v/>
      </c>
      <c r="O559" s="138" t="str">
        <v/>
      </c>
      <c r="P559" s="138" t="str">
        <f>IF(J559="","","Materiais distribuidos")</f>
        <v/>
      </c>
      <c r="Q559" s="138" t="str">
        <f t="shared" si="18"/>
        <v/>
      </c>
      <c r="R559" s="138" t="str" cm="1">
        <f t="array" ref="R559">IF(ISBLANK(INDEX('Campanhas C&amp;S'!$CT$20:$CU$48,INT((ROWS($A$1:A18)-1)/2)+1,MOD(ROWS($A$1:A18)-1,2)+1)),"",INDEX('Campanhas C&amp;S'!$CT$20:$CU$48,INT((ROWS($A$1:A18)-1)/2)+1,MOD(ROWS($A$1:A18)-1,2)+1))</f>
        <v/>
      </c>
      <c r="S559" s="138" t="str">
        <f>IF(OR(J559="",'Campanhas C&amp;S'!$CO$15="",'Campanhas C&amp;S'!$CO$15="(máximo 300 carateres)"),"",'Campanhas C&amp;S'!$CO$15)</f>
        <v/>
      </c>
    </row>
    <row r="560" spans="1:19">
      <c r="A560" s="24" t="str">
        <f>IF(I560="","",IF(OR('Identificação da EG'!$B$7=0,'Identificação da EG'!$B$7=""),"",Capa!$C$10))</f>
        <v/>
      </c>
      <c r="B560" s="24" t="str">
        <f>IF(I560="","",IF(OR('Identificação da EG'!$B$7=0,'Identificação da EG'!$B$7=""),"",'Identificação da EG'!$B$7))</f>
        <v/>
      </c>
      <c r="C560" s="24" t="str">
        <f>IF(I560="","",IF(B560="","",VLOOKUP(B560,Auxiliar!$DK$23:$DL$45,2,0)))</f>
        <v/>
      </c>
      <c r="D560" s="24" t="str">
        <f>IF(I560="","",IF(OR('Identificação da EG'!$B$7=0,'Identificação da EG'!$B$7=""),"","Portugal"))</f>
        <v/>
      </c>
      <c r="E560" s="24" t="str">
        <f>IF(I560="","",'Identificação da EG'!$C$7)</f>
        <v/>
      </c>
      <c r="F560" s="24" t="str">
        <f>IF(I560="","",'Identificação da EG'!$E$7)</f>
        <v/>
      </c>
      <c r="G560" s="24" t="str">
        <f t="shared" si="17"/>
        <v/>
      </c>
      <c r="H560" s="24" t="str">
        <f>IF(I560="","",'Identificação da EG'!$D$7)</f>
        <v/>
      </c>
      <c r="I560" s="138" t="str">
        <f>IF(OR(J560="",'Campanhas C&amp;S'!$CO$6="",'Campanhas C&amp;S'!$CO$6="(Preencha o nome da campanha)"),"",'Campanhas C&amp;S'!$CO$6)</f>
        <v/>
      </c>
      <c r="J560" s="138" t="str">
        <v/>
      </c>
      <c r="K560" s="138" t="str">
        <v/>
      </c>
      <c r="L560" s="138" t="str">
        <v/>
      </c>
      <c r="M560" s="138" t="str">
        <v/>
      </c>
      <c r="N560" s="138" t="str">
        <v/>
      </c>
      <c r="O560" s="138" t="str">
        <v/>
      </c>
      <c r="P560" s="138" t="str">
        <f>IF(J560="","","População abrangida")</f>
        <v/>
      </c>
      <c r="Q560" s="138" t="str">
        <f t="shared" si="18"/>
        <v/>
      </c>
      <c r="R560" s="138" t="str" cm="1">
        <f t="array" ref="R560">IF(ISBLANK(INDEX('Campanhas C&amp;S'!$CT$20:$CU$48,INT((ROWS($A$1:A19)-1)/2)+1,MOD(ROWS($A$1:A19)-1,2)+1)),"",INDEX('Campanhas C&amp;S'!$CT$20:$CU$48,INT((ROWS($A$1:A19)-1)/2)+1,MOD(ROWS($A$1:A19)-1,2)+1))</f>
        <v/>
      </c>
      <c r="S560" s="138" t="str">
        <f>IF(OR(J560="",'Campanhas C&amp;S'!$CO$15="",'Campanhas C&amp;S'!$CO$15="(máximo 300 carateres)"),"",'Campanhas C&amp;S'!$CO$15)</f>
        <v/>
      </c>
    </row>
    <row r="561" spans="1:19">
      <c r="A561" s="24" t="str">
        <f>IF(I561="","",IF(OR('Identificação da EG'!$B$7=0,'Identificação da EG'!$B$7=""),"",Capa!$C$10))</f>
        <v/>
      </c>
      <c r="B561" s="24" t="str">
        <f>IF(I561="","",IF(OR('Identificação da EG'!$B$7=0,'Identificação da EG'!$B$7=""),"",'Identificação da EG'!$B$7))</f>
        <v/>
      </c>
      <c r="C561" s="24" t="str">
        <f>IF(I561="","",IF(B561="","",VLOOKUP(B561,Auxiliar!$DK$23:$DL$45,2,0)))</f>
        <v/>
      </c>
      <c r="D561" s="24" t="str">
        <f>IF(I561="","",IF(OR('Identificação da EG'!$B$7=0,'Identificação da EG'!$B$7=""),"","Portugal"))</f>
        <v/>
      </c>
      <c r="E561" s="24" t="str">
        <f>IF(I561="","",'Identificação da EG'!$C$7)</f>
        <v/>
      </c>
      <c r="F561" s="24" t="str">
        <f>IF(I561="","",'Identificação da EG'!$E$7)</f>
        <v/>
      </c>
      <c r="G561" s="24" t="str">
        <f t="shared" si="17"/>
        <v/>
      </c>
      <c r="H561" s="24" t="str">
        <f>IF(I561="","",'Identificação da EG'!$D$7)</f>
        <v/>
      </c>
      <c r="I561" s="138" t="str">
        <f>IF(OR(J561="",'Campanhas C&amp;S'!$CO$6="",'Campanhas C&amp;S'!$CO$6="(Preencha o nome da campanha)"),"",'Campanhas C&amp;S'!$CO$6)</f>
        <v/>
      </c>
      <c r="J561" s="138" t="str">
        <v/>
      </c>
      <c r="K561" s="138" t="str">
        <v/>
      </c>
      <c r="L561" s="138" t="str">
        <v/>
      </c>
      <c r="M561" s="138" t="str">
        <v/>
      </c>
      <c r="N561" s="138" t="str">
        <v/>
      </c>
      <c r="O561" s="138" t="str">
        <v/>
      </c>
      <c r="P561" s="138" t="str">
        <f>IF(J561="","","Materiais distribuidos")</f>
        <v/>
      </c>
      <c r="Q561" s="138" t="str">
        <f t="shared" si="18"/>
        <v/>
      </c>
      <c r="R561" s="138" t="str" cm="1">
        <f t="array" ref="R561">IF(ISBLANK(INDEX('Campanhas C&amp;S'!$CT$20:$CU$48,INT((ROWS($A$1:A20)-1)/2)+1,MOD(ROWS($A$1:A20)-1,2)+1)),"",INDEX('Campanhas C&amp;S'!$CT$20:$CU$48,INT((ROWS($A$1:A20)-1)/2)+1,MOD(ROWS($A$1:A20)-1,2)+1))</f>
        <v/>
      </c>
      <c r="S561" s="138" t="str">
        <f>IF(OR(J561="",'Campanhas C&amp;S'!$CO$15="",'Campanhas C&amp;S'!$CO$15="(máximo 300 carateres)"),"",'Campanhas C&amp;S'!$CO$15)</f>
        <v/>
      </c>
    </row>
    <row r="562" spans="1:19">
      <c r="A562" s="24" t="str">
        <f>IF(I562="","",IF(OR('Identificação da EG'!$B$7=0,'Identificação da EG'!$B$7=""),"",Capa!$C$10))</f>
        <v/>
      </c>
      <c r="B562" s="24" t="str">
        <f>IF(I562="","",IF(OR('Identificação da EG'!$B$7=0,'Identificação da EG'!$B$7=""),"",'Identificação da EG'!$B$7))</f>
        <v/>
      </c>
      <c r="C562" s="24" t="str">
        <f>IF(I562="","",IF(B562="","",VLOOKUP(B562,Auxiliar!$DK$23:$DL$45,2,0)))</f>
        <v/>
      </c>
      <c r="D562" s="24" t="str">
        <f>IF(I562="","",IF(OR('Identificação da EG'!$B$7=0,'Identificação da EG'!$B$7=""),"","Portugal"))</f>
        <v/>
      </c>
      <c r="E562" s="24" t="str">
        <f>IF(I562="","",'Identificação da EG'!$C$7)</f>
        <v/>
      </c>
      <c r="F562" s="24" t="str">
        <f>IF(I562="","",'Identificação da EG'!$E$7)</f>
        <v/>
      </c>
      <c r="G562" s="24" t="str">
        <f t="shared" si="17"/>
        <v/>
      </c>
      <c r="H562" s="24" t="str">
        <f>IF(I562="","",'Identificação da EG'!$D$7)</f>
        <v/>
      </c>
      <c r="I562" s="138" t="str">
        <f>IF(OR(J562="",'Campanhas C&amp;S'!$CO$6="",'Campanhas C&amp;S'!$CO$6="(Preencha o nome da campanha)"),"",'Campanhas C&amp;S'!$CO$6)</f>
        <v/>
      </c>
      <c r="J562" s="138" t="str">
        <v/>
      </c>
      <c r="K562" s="138" t="str">
        <v/>
      </c>
      <c r="L562" s="138" t="str">
        <v/>
      </c>
      <c r="M562" s="138" t="str">
        <v/>
      </c>
      <c r="N562" s="138" t="str">
        <v/>
      </c>
      <c r="O562" s="138" t="str">
        <v/>
      </c>
      <c r="P562" s="138" t="str">
        <f>IF(J562="","","População abrangida")</f>
        <v/>
      </c>
      <c r="Q562" s="138" t="str">
        <f t="shared" si="18"/>
        <v/>
      </c>
      <c r="R562" s="138" t="str" cm="1">
        <f t="array" ref="R562">IF(ISBLANK(INDEX('Campanhas C&amp;S'!$CT$20:$CU$48,INT((ROWS($A$1:A21)-1)/2)+1,MOD(ROWS($A$1:A21)-1,2)+1)),"",INDEX('Campanhas C&amp;S'!$CT$20:$CU$48,INT((ROWS($A$1:A21)-1)/2)+1,MOD(ROWS($A$1:A21)-1,2)+1))</f>
        <v/>
      </c>
      <c r="S562" s="138" t="str">
        <f>IF(OR(J562="",'Campanhas C&amp;S'!$CO$15="",'Campanhas C&amp;S'!$CO$15="(máximo 300 carateres)"),"",'Campanhas C&amp;S'!$CO$15)</f>
        <v/>
      </c>
    </row>
    <row r="563" spans="1:19">
      <c r="A563" s="24" t="str">
        <f>IF(I563="","",IF(OR('Identificação da EG'!$B$7=0,'Identificação da EG'!$B$7=""),"",Capa!$C$10))</f>
        <v/>
      </c>
      <c r="B563" s="24" t="str">
        <f>IF(I563="","",IF(OR('Identificação da EG'!$B$7=0,'Identificação da EG'!$B$7=""),"",'Identificação da EG'!$B$7))</f>
        <v/>
      </c>
      <c r="C563" s="24" t="str">
        <f>IF(I563="","",IF(B563="","",VLOOKUP(B563,Auxiliar!$DK$23:$DL$45,2,0)))</f>
        <v/>
      </c>
      <c r="D563" s="24" t="str">
        <f>IF(I563="","",IF(OR('Identificação da EG'!$B$7=0,'Identificação da EG'!$B$7=""),"","Portugal"))</f>
        <v/>
      </c>
      <c r="E563" s="24" t="str">
        <f>IF(I563="","",'Identificação da EG'!$C$7)</f>
        <v/>
      </c>
      <c r="F563" s="24" t="str">
        <f>IF(I563="","",'Identificação da EG'!$E$7)</f>
        <v/>
      </c>
      <c r="G563" s="24" t="str">
        <f t="shared" si="17"/>
        <v/>
      </c>
      <c r="H563" s="24" t="str">
        <f>IF(I563="","",'Identificação da EG'!$D$7)</f>
        <v/>
      </c>
      <c r="I563" s="138" t="str">
        <f>IF(OR(J563="",'Campanhas C&amp;S'!$CO$6="",'Campanhas C&amp;S'!$CO$6="(Preencha o nome da campanha)"),"",'Campanhas C&amp;S'!$CO$6)</f>
        <v/>
      </c>
      <c r="J563" s="138" t="str">
        <v/>
      </c>
      <c r="K563" s="138" t="str">
        <v/>
      </c>
      <c r="L563" s="138" t="str">
        <v/>
      </c>
      <c r="M563" s="138" t="str">
        <v/>
      </c>
      <c r="N563" s="138" t="str">
        <v/>
      </c>
      <c r="O563" s="138" t="str">
        <v/>
      </c>
      <c r="P563" s="138" t="str">
        <f>IF(J563="","","Materiais distribuidos")</f>
        <v/>
      </c>
      <c r="Q563" s="138" t="str">
        <f t="shared" si="18"/>
        <v/>
      </c>
      <c r="R563" s="138" t="str" cm="1">
        <f t="array" ref="R563">IF(ISBLANK(INDEX('Campanhas C&amp;S'!$CT$20:$CU$48,INT((ROWS($A$1:A22)-1)/2)+1,MOD(ROWS($A$1:A22)-1,2)+1)),"",INDEX('Campanhas C&amp;S'!$CT$20:$CU$48,INT((ROWS($A$1:A22)-1)/2)+1,MOD(ROWS($A$1:A22)-1,2)+1))</f>
        <v/>
      </c>
      <c r="S563" s="138" t="str">
        <f>IF(OR(J563="",'Campanhas C&amp;S'!$CO$15="",'Campanhas C&amp;S'!$CO$15="(máximo 300 carateres)"),"",'Campanhas C&amp;S'!$CO$15)</f>
        <v/>
      </c>
    </row>
    <row r="564" spans="1:19">
      <c r="A564" s="24" t="str">
        <f>IF(I564="","",IF(OR('Identificação da EG'!$B$7=0,'Identificação da EG'!$B$7=""),"",Capa!$C$10))</f>
        <v/>
      </c>
      <c r="B564" s="24" t="str">
        <f>IF(I564="","",IF(OR('Identificação da EG'!$B$7=0,'Identificação da EG'!$B$7=""),"",'Identificação da EG'!$B$7))</f>
        <v/>
      </c>
      <c r="C564" s="24" t="str">
        <f>IF(I564="","",IF(B564="","",VLOOKUP(B564,Auxiliar!$DK$23:$DL$45,2,0)))</f>
        <v/>
      </c>
      <c r="D564" s="24" t="str">
        <f>IF(I564="","",IF(OR('Identificação da EG'!$B$7=0,'Identificação da EG'!$B$7=""),"","Portugal"))</f>
        <v/>
      </c>
      <c r="E564" s="24" t="str">
        <f>IF(I564="","",'Identificação da EG'!$C$7)</f>
        <v/>
      </c>
      <c r="F564" s="24" t="str">
        <f>IF(I564="","",'Identificação da EG'!$E$7)</f>
        <v/>
      </c>
      <c r="G564" s="24" t="str">
        <f t="shared" si="17"/>
        <v/>
      </c>
      <c r="H564" s="24" t="str">
        <f>IF(I564="","",'Identificação da EG'!$D$7)</f>
        <v/>
      </c>
      <c r="I564" s="138" t="str">
        <f>IF(OR(J564="",'Campanhas C&amp;S'!$CO$6="",'Campanhas C&amp;S'!$CO$6="(Preencha o nome da campanha)"),"",'Campanhas C&amp;S'!$CO$6)</f>
        <v/>
      </c>
      <c r="J564" s="138" t="str">
        <v/>
      </c>
      <c r="K564" s="138" t="str">
        <v/>
      </c>
      <c r="L564" s="138" t="str">
        <v/>
      </c>
      <c r="M564" s="138" t="str">
        <v/>
      </c>
      <c r="N564" s="138" t="str">
        <v/>
      </c>
      <c r="O564" s="138" t="str">
        <v/>
      </c>
      <c r="P564" s="138" t="str">
        <f>IF(J564="","","População abrangida")</f>
        <v/>
      </c>
      <c r="Q564" s="138" t="str">
        <f t="shared" si="18"/>
        <v/>
      </c>
      <c r="R564" s="138" t="str" cm="1">
        <f t="array" ref="R564">IF(ISBLANK(INDEX('Campanhas C&amp;S'!$CT$20:$CU$48,INT((ROWS($A$1:A23)-1)/2)+1,MOD(ROWS($A$1:A23)-1,2)+1)),"",INDEX('Campanhas C&amp;S'!$CT$20:$CU$48,INT((ROWS($A$1:A23)-1)/2)+1,MOD(ROWS($A$1:A23)-1,2)+1))</f>
        <v/>
      </c>
      <c r="S564" s="138" t="str">
        <f>IF(OR(J564="",'Campanhas C&amp;S'!$CO$15="",'Campanhas C&amp;S'!$CO$15="(máximo 300 carateres)"),"",'Campanhas C&amp;S'!$CO$15)</f>
        <v/>
      </c>
    </row>
    <row r="565" spans="1:19">
      <c r="A565" s="24" t="str">
        <f>IF(I565="","",IF(OR('Identificação da EG'!$B$7=0,'Identificação da EG'!$B$7=""),"",Capa!$C$10))</f>
        <v/>
      </c>
      <c r="B565" s="24" t="str">
        <f>IF(I565="","",IF(OR('Identificação da EG'!$B$7=0,'Identificação da EG'!$B$7=""),"",'Identificação da EG'!$B$7))</f>
        <v/>
      </c>
      <c r="C565" s="24" t="str">
        <f>IF(I565="","",IF(B565="","",VLOOKUP(B565,Auxiliar!$DK$23:$DL$45,2,0)))</f>
        <v/>
      </c>
      <c r="D565" s="24" t="str">
        <f>IF(I565="","",IF(OR('Identificação da EG'!$B$7=0,'Identificação da EG'!$B$7=""),"","Portugal"))</f>
        <v/>
      </c>
      <c r="E565" s="24" t="str">
        <f>IF(I565="","",'Identificação da EG'!$C$7)</f>
        <v/>
      </c>
      <c r="F565" s="24" t="str">
        <f>IF(I565="","",'Identificação da EG'!$E$7)</f>
        <v/>
      </c>
      <c r="G565" s="24" t="str">
        <f t="shared" si="17"/>
        <v/>
      </c>
      <c r="H565" s="24" t="str">
        <f>IF(I565="","",'Identificação da EG'!$D$7)</f>
        <v/>
      </c>
      <c r="I565" s="138" t="str">
        <f>IF(OR(J565="",'Campanhas C&amp;S'!$CO$6="",'Campanhas C&amp;S'!$CO$6="(Preencha o nome da campanha)"),"",'Campanhas C&amp;S'!$CO$6)</f>
        <v/>
      </c>
      <c r="J565" s="138" t="str">
        <v/>
      </c>
      <c r="K565" s="138" t="str">
        <v/>
      </c>
      <c r="L565" s="138" t="str">
        <v/>
      </c>
      <c r="M565" s="138" t="str">
        <v/>
      </c>
      <c r="N565" s="138" t="str">
        <v/>
      </c>
      <c r="O565" s="138" t="str">
        <v/>
      </c>
      <c r="P565" s="138" t="str">
        <f>IF(J565="","","Materiais distribuidos")</f>
        <v/>
      </c>
      <c r="Q565" s="138" t="str">
        <f t="shared" si="18"/>
        <v/>
      </c>
      <c r="R565" s="138" t="str" cm="1">
        <f t="array" ref="R565">IF(ISBLANK(INDEX('Campanhas C&amp;S'!$CT$20:$CU$48,INT((ROWS($A$1:A24)-1)/2)+1,MOD(ROWS($A$1:A24)-1,2)+1)),"",INDEX('Campanhas C&amp;S'!$CT$20:$CU$48,INT((ROWS($A$1:A24)-1)/2)+1,MOD(ROWS($A$1:A24)-1,2)+1))</f>
        <v/>
      </c>
      <c r="S565" s="138" t="str">
        <f>IF(OR(J565="",'Campanhas C&amp;S'!$CO$15="",'Campanhas C&amp;S'!$CO$15="(máximo 300 carateres)"),"",'Campanhas C&amp;S'!$CO$15)</f>
        <v/>
      </c>
    </row>
    <row r="566" spans="1:19">
      <c r="A566" s="24" t="str">
        <f>IF(I566="","",IF(OR('Identificação da EG'!$B$7=0,'Identificação da EG'!$B$7=""),"",Capa!$C$10))</f>
        <v/>
      </c>
      <c r="B566" s="24" t="str">
        <f>IF(I566="","",IF(OR('Identificação da EG'!$B$7=0,'Identificação da EG'!$B$7=""),"",'Identificação da EG'!$B$7))</f>
        <v/>
      </c>
      <c r="C566" s="24" t="str">
        <f>IF(I566="","",IF(B566="","",VLOOKUP(B566,Auxiliar!$DK$23:$DL$45,2,0)))</f>
        <v/>
      </c>
      <c r="D566" s="24" t="str">
        <f>IF(I566="","",IF(OR('Identificação da EG'!$B$7=0,'Identificação da EG'!$B$7=""),"","Portugal"))</f>
        <v/>
      </c>
      <c r="E566" s="24" t="str">
        <f>IF(I566="","",'Identificação da EG'!$C$7)</f>
        <v/>
      </c>
      <c r="F566" s="24" t="str">
        <f>IF(I566="","",'Identificação da EG'!$E$7)</f>
        <v/>
      </c>
      <c r="G566" s="24" t="str">
        <f t="shared" si="17"/>
        <v/>
      </c>
      <c r="H566" s="24" t="str">
        <f>IF(I566="","",'Identificação da EG'!$D$7)</f>
        <v/>
      </c>
      <c r="I566" s="138" t="str">
        <f>IF(OR(J566="",'Campanhas C&amp;S'!$CO$6="",'Campanhas C&amp;S'!$CO$6="(Preencha o nome da campanha)"),"",'Campanhas C&amp;S'!$CO$6)</f>
        <v/>
      </c>
      <c r="J566" s="138" t="str">
        <v/>
      </c>
      <c r="K566" s="138" t="str">
        <v/>
      </c>
      <c r="L566" s="138" t="str">
        <v/>
      </c>
      <c r="M566" s="138" t="str">
        <v/>
      </c>
      <c r="N566" s="138" t="str">
        <v/>
      </c>
      <c r="O566" s="138" t="str">
        <v/>
      </c>
      <c r="P566" s="138" t="str">
        <f>IF(J566="","","População abrangida")</f>
        <v/>
      </c>
      <c r="Q566" s="138" t="str">
        <f t="shared" si="18"/>
        <v/>
      </c>
      <c r="R566" s="138" t="str" cm="1">
        <f t="array" ref="R566">IF(ISBLANK(INDEX('Campanhas C&amp;S'!$CT$20:$CU$48,INT((ROWS($A$1:A25)-1)/2)+1,MOD(ROWS($A$1:A25)-1,2)+1)),"",INDEX('Campanhas C&amp;S'!$CT$20:$CU$48,INT((ROWS($A$1:A25)-1)/2)+1,MOD(ROWS($A$1:A25)-1,2)+1))</f>
        <v/>
      </c>
      <c r="S566" s="138" t="str">
        <f>IF(OR(J566="",'Campanhas C&amp;S'!$CO$15="",'Campanhas C&amp;S'!$CO$15="(máximo 300 carateres)"),"",'Campanhas C&amp;S'!$CO$15)</f>
        <v/>
      </c>
    </row>
    <row r="567" spans="1:19">
      <c r="A567" s="24" t="str">
        <f>IF(I567="","",IF(OR('Identificação da EG'!$B$7=0,'Identificação da EG'!$B$7=""),"",Capa!$C$10))</f>
        <v/>
      </c>
      <c r="B567" s="24" t="str">
        <f>IF(I567="","",IF(OR('Identificação da EG'!$B$7=0,'Identificação da EG'!$B$7=""),"",'Identificação da EG'!$B$7))</f>
        <v/>
      </c>
      <c r="C567" s="24" t="str">
        <f>IF(I567="","",IF(B567="","",VLOOKUP(B567,Auxiliar!$DK$23:$DL$45,2,0)))</f>
        <v/>
      </c>
      <c r="D567" s="24" t="str">
        <f>IF(I567="","",IF(OR('Identificação da EG'!$B$7=0,'Identificação da EG'!$B$7=""),"","Portugal"))</f>
        <v/>
      </c>
      <c r="E567" s="24" t="str">
        <f>IF(I567="","",'Identificação da EG'!$C$7)</f>
        <v/>
      </c>
      <c r="F567" s="24" t="str">
        <f>IF(I567="","",'Identificação da EG'!$E$7)</f>
        <v/>
      </c>
      <c r="G567" s="24" t="str">
        <f t="shared" si="17"/>
        <v/>
      </c>
      <c r="H567" s="24" t="str">
        <f>IF(I567="","",'Identificação da EG'!$D$7)</f>
        <v/>
      </c>
      <c r="I567" s="138" t="str">
        <f>IF(OR(J567="",'Campanhas C&amp;S'!$CO$6="",'Campanhas C&amp;S'!$CO$6="(Preencha o nome da campanha)"),"",'Campanhas C&amp;S'!$CO$6)</f>
        <v/>
      </c>
      <c r="J567" s="138" t="str">
        <v/>
      </c>
      <c r="K567" s="138" t="str">
        <v/>
      </c>
      <c r="L567" s="138" t="str">
        <v/>
      </c>
      <c r="M567" s="138" t="str">
        <v/>
      </c>
      <c r="N567" s="138" t="str">
        <v/>
      </c>
      <c r="O567" s="138" t="str">
        <v/>
      </c>
      <c r="P567" s="138" t="str">
        <f>IF(J567="","","Materiais distribuidos")</f>
        <v/>
      </c>
      <c r="Q567" s="138" t="str">
        <f t="shared" si="18"/>
        <v/>
      </c>
      <c r="R567" s="138" t="str" cm="1">
        <f t="array" ref="R567">IF(ISBLANK(INDEX('Campanhas C&amp;S'!$CT$20:$CU$48,INT((ROWS($A$1:A26)-1)/2)+1,MOD(ROWS($A$1:A26)-1,2)+1)),"",INDEX('Campanhas C&amp;S'!$CT$20:$CU$48,INT((ROWS($A$1:A26)-1)/2)+1,MOD(ROWS($A$1:A26)-1,2)+1))</f>
        <v/>
      </c>
      <c r="S567" s="138" t="str">
        <f>IF(OR(J567="",'Campanhas C&amp;S'!$CO$15="",'Campanhas C&amp;S'!$CO$15="(máximo 300 carateres)"),"",'Campanhas C&amp;S'!$CO$15)</f>
        <v/>
      </c>
    </row>
    <row r="568" spans="1:19">
      <c r="A568" s="24" t="str">
        <f>IF(I568="","",IF(OR('Identificação da EG'!$B$7=0,'Identificação da EG'!$B$7=""),"",Capa!$C$10))</f>
        <v/>
      </c>
      <c r="B568" s="24" t="str">
        <f>IF(I568="","",IF(OR('Identificação da EG'!$B$7=0,'Identificação da EG'!$B$7=""),"",'Identificação da EG'!$B$7))</f>
        <v/>
      </c>
      <c r="C568" s="24" t="str">
        <f>IF(I568="","",IF(B568="","",VLOOKUP(B568,Auxiliar!$DK$23:$DL$45,2,0)))</f>
        <v/>
      </c>
      <c r="D568" s="24" t="str">
        <f>IF(I568="","",IF(OR('Identificação da EG'!$B$7=0,'Identificação da EG'!$B$7=""),"","Portugal"))</f>
        <v/>
      </c>
      <c r="E568" s="24" t="str">
        <f>IF(I568="","",'Identificação da EG'!$C$7)</f>
        <v/>
      </c>
      <c r="F568" s="24" t="str">
        <f>IF(I568="","",'Identificação da EG'!$E$7)</f>
        <v/>
      </c>
      <c r="G568" s="24" t="str">
        <f t="shared" si="17"/>
        <v/>
      </c>
      <c r="H568" s="24" t="str">
        <f>IF(I568="","",'Identificação da EG'!$D$7)</f>
        <v/>
      </c>
      <c r="I568" s="138" t="str">
        <f>IF(OR(J568="",'Campanhas C&amp;S'!$CO$6="",'Campanhas C&amp;S'!$CO$6="(Preencha o nome da campanha)"),"",'Campanhas C&amp;S'!$CO$6)</f>
        <v/>
      </c>
      <c r="J568" s="138" t="str">
        <v/>
      </c>
      <c r="K568" s="138" t="str">
        <v/>
      </c>
      <c r="L568" s="138" t="str">
        <v/>
      </c>
      <c r="M568" s="138" t="str">
        <v/>
      </c>
      <c r="N568" s="138" t="str">
        <v/>
      </c>
      <c r="O568" s="138" t="str">
        <v/>
      </c>
      <c r="P568" s="138" t="str">
        <f>IF(J568="","","População abrangida")</f>
        <v/>
      </c>
      <c r="Q568" s="138" t="str">
        <f t="shared" si="18"/>
        <v/>
      </c>
      <c r="R568" s="138" t="str" cm="1">
        <f t="array" ref="R568">IF(ISBLANK(INDEX('Campanhas C&amp;S'!$CT$20:$CU$48,INT((ROWS($A$1:A27)-1)/2)+1,MOD(ROWS($A$1:A27)-1,2)+1)),"",INDEX('Campanhas C&amp;S'!$CT$20:$CU$48,INT((ROWS($A$1:A27)-1)/2)+1,MOD(ROWS($A$1:A27)-1,2)+1))</f>
        <v/>
      </c>
      <c r="S568" s="138" t="str">
        <f>IF(OR(J568="",'Campanhas C&amp;S'!$CO$15="",'Campanhas C&amp;S'!$CO$15="(máximo 300 carateres)"),"",'Campanhas C&amp;S'!$CO$15)</f>
        <v/>
      </c>
    </row>
    <row r="569" spans="1:19">
      <c r="A569" s="24" t="str">
        <f>IF(I569="","",IF(OR('Identificação da EG'!$B$7=0,'Identificação da EG'!$B$7=""),"",Capa!$C$10))</f>
        <v/>
      </c>
      <c r="B569" s="24" t="str">
        <f>IF(I569="","",IF(OR('Identificação da EG'!$B$7=0,'Identificação da EG'!$B$7=""),"",'Identificação da EG'!$B$7))</f>
        <v/>
      </c>
      <c r="C569" s="24" t="str">
        <f>IF(I569="","",IF(B569="","",VLOOKUP(B569,Auxiliar!$DK$23:$DL$45,2,0)))</f>
        <v/>
      </c>
      <c r="D569" s="24" t="str">
        <f>IF(I569="","",IF(OR('Identificação da EG'!$B$7=0,'Identificação da EG'!$B$7=""),"","Portugal"))</f>
        <v/>
      </c>
      <c r="E569" s="24" t="str">
        <f>IF(I569="","",'Identificação da EG'!$C$7)</f>
        <v/>
      </c>
      <c r="F569" s="24" t="str">
        <f>IF(I569="","",'Identificação da EG'!$E$7)</f>
        <v/>
      </c>
      <c r="G569" s="24" t="str">
        <f t="shared" si="17"/>
        <v/>
      </c>
      <c r="H569" s="24" t="str">
        <f>IF(I569="","",'Identificação da EG'!$D$7)</f>
        <v/>
      </c>
      <c r="I569" s="138" t="str">
        <f>IF(OR(J569="",'Campanhas C&amp;S'!$CO$6="",'Campanhas C&amp;S'!$CO$6="(Preencha o nome da campanha)"),"",'Campanhas C&amp;S'!$CO$6)</f>
        <v/>
      </c>
      <c r="J569" s="138" t="str">
        <v/>
      </c>
      <c r="K569" s="138" t="str">
        <v/>
      </c>
      <c r="L569" s="138" t="str">
        <v/>
      </c>
      <c r="M569" s="138" t="str">
        <v/>
      </c>
      <c r="N569" s="138" t="str">
        <v/>
      </c>
      <c r="O569" s="138" t="str">
        <v/>
      </c>
      <c r="P569" s="138" t="str">
        <f>IF(J569="","","Materiais distribuidos")</f>
        <v/>
      </c>
      <c r="Q569" s="138" t="str">
        <f t="shared" si="18"/>
        <v/>
      </c>
      <c r="R569" s="138" t="str" cm="1">
        <f t="array" ref="R569">IF(ISBLANK(INDEX('Campanhas C&amp;S'!$CT$20:$CU$48,INT((ROWS($A$1:A28)-1)/2)+1,MOD(ROWS($A$1:A28)-1,2)+1)),"",INDEX('Campanhas C&amp;S'!$CT$20:$CU$48,INT((ROWS($A$1:A28)-1)/2)+1,MOD(ROWS($A$1:A28)-1,2)+1))</f>
        <v/>
      </c>
      <c r="S569" s="138" t="str">
        <f>IF(OR(J569="",'Campanhas C&amp;S'!$CO$15="",'Campanhas C&amp;S'!$CO$15="(máximo 300 carateres)"),"",'Campanhas C&amp;S'!$CO$15)</f>
        <v/>
      </c>
    </row>
    <row r="570" spans="1:19">
      <c r="A570" s="24" t="str">
        <f>IF(I570="","",IF(OR('Identificação da EG'!$B$7=0,'Identificação da EG'!$B$7=""),"",Capa!$C$10))</f>
        <v/>
      </c>
      <c r="B570" s="24" t="str">
        <f>IF(I570="","",IF(OR('Identificação da EG'!$B$7=0,'Identificação da EG'!$B$7=""),"",'Identificação da EG'!$B$7))</f>
        <v/>
      </c>
      <c r="C570" s="24" t="str">
        <f>IF(I570="","",IF(B570="","",VLOOKUP(B570,Auxiliar!$DK$23:$DL$45,2,0)))</f>
        <v/>
      </c>
      <c r="D570" s="24" t="str">
        <f>IF(I570="","",IF(OR('Identificação da EG'!$B$7=0,'Identificação da EG'!$B$7=""),"","Portugal"))</f>
        <v/>
      </c>
      <c r="E570" s="24" t="str">
        <f>IF(I570="","",'Identificação da EG'!$C$7)</f>
        <v/>
      </c>
      <c r="F570" s="24" t="str">
        <f>IF(I570="","",'Identificação da EG'!$E$7)</f>
        <v/>
      </c>
      <c r="G570" s="24" t="str">
        <f t="shared" si="17"/>
        <v/>
      </c>
      <c r="H570" s="24" t="str">
        <f>IF(I570="","",'Identificação da EG'!$D$7)</f>
        <v/>
      </c>
      <c r="I570" s="138" t="str">
        <f>IF(OR(J570="",'Campanhas C&amp;S'!$CO$6="",'Campanhas C&amp;S'!$CO$6="(Preencha o nome da campanha)"),"",'Campanhas C&amp;S'!$CO$6)</f>
        <v/>
      </c>
      <c r="J570" s="138" t="str">
        <v/>
      </c>
      <c r="K570" s="138" t="str">
        <v/>
      </c>
      <c r="L570" s="138" t="str">
        <v/>
      </c>
      <c r="M570" s="138" t="str">
        <v/>
      </c>
      <c r="N570" s="138" t="str">
        <v/>
      </c>
      <c r="O570" s="138" t="str">
        <v/>
      </c>
      <c r="P570" s="138" t="str">
        <f>IF(J570="","","População abrangida")</f>
        <v/>
      </c>
      <c r="Q570" s="138" t="str">
        <f t="shared" si="18"/>
        <v/>
      </c>
      <c r="R570" s="138" t="str" cm="1">
        <f t="array" ref="R570">IF(ISBLANK(INDEX('Campanhas C&amp;S'!$CT$20:$CU$48,INT((ROWS($A$1:A29)-1)/2)+1,MOD(ROWS($A$1:A29)-1,2)+1)),"",INDEX('Campanhas C&amp;S'!$CT$20:$CU$48,INT((ROWS($A$1:A29)-1)/2)+1,MOD(ROWS($A$1:A29)-1,2)+1))</f>
        <v/>
      </c>
      <c r="S570" s="138" t="str">
        <f>IF(OR(J570="",'Campanhas C&amp;S'!$CO$15="",'Campanhas C&amp;S'!$CO$15="(máximo 300 carateres)"),"",'Campanhas C&amp;S'!$CO$15)</f>
        <v/>
      </c>
    </row>
    <row r="571" spans="1:19">
      <c r="A571" s="24" t="str">
        <f>IF(I571="","",IF(OR('Identificação da EG'!$B$7=0,'Identificação da EG'!$B$7=""),"",Capa!$C$10))</f>
        <v/>
      </c>
      <c r="B571" s="24" t="str">
        <f>IF(I571="","",IF(OR('Identificação da EG'!$B$7=0,'Identificação da EG'!$B$7=""),"",'Identificação da EG'!$B$7))</f>
        <v/>
      </c>
      <c r="C571" s="24" t="str">
        <f>IF(I571="","",IF(B571="","",VLOOKUP(B571,Auxiliar!$DK$23:$DL$45,2,0)))</f>
        <v/>
      </c>
      <c r="D571" s="24" t="str">
        <f>IF(I571="","",IF(OR('Identificação da EG'!$B$7=0,'Identificação da EG'!$B$7=""),"","Portugal"))</f>
        <v/>
      </c>
      <c r="E571" s="24" t="str">
        <f>IF(I571="","",'Identificação da EG'!$C$7)</f>
        <v/>
      </c>
      <c r="F571" s="24" t="str">
        <f>IF(I571="","",'Identificação da EG'!$E$7)</f>
        <v/>
      </c>
      <c r="G571" s="24" t="str">
        <f t="shared" si="17"/>
        <v/>
      </c>
      <c r="H571" s="24" t="str">
        <f>IF(I571="","",'Identificação da EG'!$D$7)</f>
        <v/>
      </c>
      <c r="I571" s="138" t="str">
        <f>IF(OR(J571="",'Campanhas C&amp;S'!$CO$6="",'Campanhas C&amp;S'!$CO$6="(Preencha o nome da campanha)"),"",'Campanhas C&amp;S'!$CO$6)</f>
        <v/>
      </c>
      <c r="J571" s="138" t="str">
        <v/>
      </c>
      <c r="K571" s="138" t="str">
        <v/>
      </c>
      <c r="L571" s="138" t="str">
        <v/>
      </c>
      <c r="M571" s="138" t="str">
        <v/>
      </c>
      <c r="N571" s="138" t="str">
        <v/>
      </c>
      <c r="O571" s="138" t="str">
        <v/>
      </c>
      <c r="P571" s="138" t="str">
        <f>IF(J571="","","Materiais distribuidos")</f>
        <v/>
      </c>
      <c r="Q571" s="138" t="str">
        <f t="shared" si="18"/>
        <v/>
      </c>
      <c r="R571" s="138" t="str" cm="1">
        <f t="array" ref="R571">IF(ISBLANK(INDEX('Campanhas C&amp;S'!$CT$20:$CU$48,INT((ROWS($A$1:A30)-1)/2)+1,MOD(ROWS($A$1:A30)-1,2)+1)),"",INDEX('Campanhas C&amp;S'!$CT$20:$CU$48,INT((ROWS($A$1:A30)-1)/2)+1,MOD(ROWS($A$1:A30)-1,2)+1))</f>
        <v/>
      </c>
      <c r="S571" s="138" t="str">
        <f>IF(OR(J571="",'Campanhas C&amp;S'!$CO$15="",'Campanhas C&amp;S'!$CO$15="(máximo 300 carateres)"),"",'Campanhas C&amp;S'!$CO$15)</f>
        <v/>
      </c>
    </row>
    <row r="572" spans="1:19">
      <c r="A572" s="24" t="str">
        <f>IF(I572="","",IF(OR('Identificação da EG'!$B$7=0,'Identificação da EG'!$B$7=""),"",Capa!$C$10))</f>
        <v/>
      </c>
      <c r="B572" s="24" t="str">
        <f>IF(I572="","",IF(OR('Identificação da EG'!$B$7=0,'Identificação da EG'!$B$7=""),"",'Identificação da EG'!$B$7))</f>
        <v/>
      </c>
      <c r="C572" s="24" t="str">
        <f>IF(I572="","",IF(B572="","",VLOOKUP(B572,Auxiliar!$DK$23:$DL$45,2,0)))</f>
        <v/>
      </c>
      <c r="D572" s="24" t="str">
        <f>IF(I572="","",IF(OR('Identificação da EG'!$B$7=0,'Identificação da EG'!$B$7=""),"","Portugal"))</f>
        <v/>
      </c>
      <c r="E572" s="24" t="str">
        <f>IF(I572="","",'Identificação da EG'!$C$7)</f>
        <v/>
      </c>
      <c r="F572" s="24" t="str">
        <f>IF(I572="","",'Identificação da EG'!$E$7)</f>
        <v/>
      </c>
      <c r="G572" s="24" t="str">
        <f t="shared" si="17"/>
        <v/>
      </c>
      <c r="H572" s="24" t="str">
        <f>IF(I572="","",'Identificação da EG'!$D$7)</f>
        <v/>
      </c>
      <c r="I572" s="138" t="str">
        <f>IF(OR(J572="",'Campanhas C&amp;S'!$CO$6="",'Campanhas C&amp;S'!$CO$6="(Preencha o nome da campanha)"),"",'Campanhas C&amp;S'!$CO$6)</f>
        <v/>
      </c>
      <c r="J572" s="138" t="str">
        <v/>
      </c>
      <c r="K572" s="138" t="str">
        <v/>
      </c>
      <c r="L572" s="138" t="str">
        <v/>
      </c>
      <c r="M572" s="138" t="str">
        <v/>
      </c>
      <c r="N572" s="138" t="str">
        <v/>
      </c>
      <c r="O572" s="138" t="str">
        <v/>
      </c>
      <c r="P572" s="138" t="str">
        <f>IF(J572="","","População abrangida")</f>
        <v/>
      </c>
      <c r="Q572" s="138" t="str">
        <f t="shared" si="18"/>
        <v/>
      </c>
      <c r="R572" s="138" t="str" cm="1">
        <f t="array" ref="R572">IF(ISBLANK(INDEX('Campanhas C&amp;S'!$CT$20:$CU$48,INT((ROWS($A$1:A31)-1)/2)+1,MOD(ROWS($A$1:A31)-1,2)+1)),"",INDEX('Campanhas C&amp;S'!$CT$20:$CU$48,INT((ROWS($A$1:A31)-1)/2)+1,MOD(ROWS($A$1:A31)-1,2)+1))</f>
        <v/>
      </c>
      <c r="S572" s="138" t="str">
        <f>IF(OR(J572="",'Campanhas C&amp;S'!$CO$15="",'Campanhas C&amp;S'!$CO$15="(máximo 300 carateres)"),"",'Campanhas C&amp;S'!$CO$15)</f>
        <v/>
      </c>
    </row>
    <row r="573" spans="1:19">
      <c r="A573" s="24" t="str">
        <f>IF(I573="","",IF(OR('Identificação da EG'!$B$7=0,'Identificação da EG'!$B$7=""),"",Capa!$C$10))</f>
        <v/>
      </c>
      <c r="B573" s="24" t="str">
        <f>IF(I573="","",IF(OR('Identificação da EG'!$B$7=0,'Identificação da EG'!$B$7=""),"",'Identificação da EG'!$B$7))</f>
        <v/>
      </c>
      <c r="C573" s="24" t="str">
        <f>IF(I573="","",IF(B573="","",VLOOKUP(B573,Auxiliar!$DK$23:$DL$45,2,0)))</f>
        <v/>
      </c>
      <c r="D573" s="24" t="str">
        <f>IF(I573="","",IF(OR('Identificação da EG'!$B$7=0,'Identificação da EG'!$B$7=""),"","Portugal"))</f>
        <v/>
      </c>
      <c r="E573" s="24" t="str">
        <f>IF(I573="","",'Identificação da EG'!$C$7)</f>
        <v/>
      </c>
      <c r="F573" s="24" t="str">
        <f>IF(I573="","",'Identificação da EG'!$E$7)</f>
        <v/>
      </c>
      <c r="G573" s="24" t="str">
        <f t="shared" si="17"/>
        <v/>
      </c>
      <c r="H573" s="24" t="str">
        <f>IF(I573="","",'Identificação da EG'!$D$7)</f>
        <v/>
      </c>
      <c r="I573" s="138" t="str">
        <f>IF(OR(J573="",'Campanhas C&amp;S'!$CO$6="",'Campanhas C&amp;S'!$CO$6="(Preencha o nome da campanha)"),"",'Campanhas C&amp;S'!$CO$6)</f>
        <v/>
      </c>
      <c r="J573" s="138" t="str">
        <v/>
      </c>
      <c r="K573" s="138" t="str">
        <v/>
      </c>
      <c r="L573" s="138" t="str">
        <v/>
      </c>
      <c r="M573" s="138" t="str">
        <v/>
      </c>
      <c r="N573" s="138" t="str">
        <v/>
      </c>
      <c r="O573" s="138" t="str">
        <v/>
      </c>
      <c r="P573" s="138" t="str">
        <f>IF(J573="","","Materiais distribuidos")</f>
        <v/>
      </c>
      <c r="Q573" s="138" t="str">
        <f t="shared" si="18"/>
        <v/>
      </c>
      <c r="R573" s="138" t="str" cm="1">
        <f t="array" ref="R573">IF(ISBLANK(INDEX('Campanhas C&amp;S'!$CT$20:$CU$48,INT((ROWS($A$1:A32)-1)/2)+1,MOD(ROWS($A$1:A32)-1,2)+1)),"",INDEX('Campanhas C&amp;S'!$CT$20:$CU$48,INT((ROWS($A$1:A32)-1)/2)+1,MOD(ROWS($A$1:A32)-1,2)+1))</f>
        <v/>
      </c>
      <c r="S573" s="138" t="str">
        <f>IF(OR(J573="",'Campanhas C&amp;S'!$CO$15="",'Campanhas C&amp;S'!$CO$15="(máximo 300 carateres)"),"",'Campanhas C&amp;S'!$CO$15)</f>
        <v/>
      </c>
    </row>
    <row r="574" spans="1:19">
      <c r="A574" s="24" t="str">
        <f>IF(I574="","",IF(OR('Identificação da EG'!$B$7=0,'Identificação da EG'!$B$7=""),"",Capa!$C$10))</f>
        <v/>
      </c>
      <c r="B574" s="24" t="str">
        <f>IF(I574="","",IF(OR('Identificação da EG'!$B$7=0,'Identificação da EG'!$B$7=""),"",'Identificação da EG'!$B$7))</f>
        <v/>
      </c>
      <c r="C574" s="24" t="str">
        <f>IF(I574="","",IF(B574="","",VLOOKUP(B574,Auxiliar!$DK$23:$DL$45,2,0)))</f>
        <v/>
      </c>
      <c r="D574" s="24" t="str">
        <f>IF(I574="","",IF(OR('Identificação da EG'!$B$7=0,'Identificação da EG'!$B$7=""),"","Portugal"))</f>
        <v/>
      </c>
      <c r="E574" s="24" t="str">
        <f>IF(I574="","",'Identificação da EG'!$C$7)</f>
        <v/>
      </c>
      <c r="F574" s="24" t="str">
        <f>IF(I574="","",'Identificação da EG'!$E$7)</f>
        <v/>
      </c>
      <c r="G574" s="24" t="str">
        <f t="shared" si="17"/>
        <v/>
      </c>
      <c r="H574" s="24" t="str">
        <f>IF(I574="","",'Identificação da EG'!$D$7)</f>
        <v/>
      </c>
      <c r="I574" s="138" t="str">
        <f>IF(OR(J574="",'Campanhas C&amp;S'!$CO$6="",'Campanhas C&amp;S'!$CO$6="(Preencha o nome da campanha)"),"",'Campanhas C&amp;S'!$CO$6)</f>
        <v/>
      </c>
      <c r="J574" s="138" t="str">
        <v/>
      </c>
      <c r="K574" s="138" t="str">
        <v/>
      </c>
      <c r="L574" s="138" t="str">
        <v/>
      </c>
      <c r="M574" s="138" t="str">
        <v/>
      </c>
      <c r="N574" s="138" t="str">
        <v/>
      </c>
      <c r="O574" s="138" t="str">
        <v/>
      </c>
      <c r="P574" s="138" t="str">
        <f>IF(J574="","","População abrangida")</f>
        <v/>
      </c>
      <c r="Q574" s="138" t="str">
        <f t="shared" si="18"/>
        <v/>
      </c>
      <c r="R574" s="138" t="str" cm="1">
        <f t="array" ref="R574">IF(ISBLANK(INDEX('Campanhas C&amp;S'!$CT$20:$CU$48,INT((ROWS($A$1:A33)-1)/2)+1,MOD(ROWS($A$1:A33)-1,2)+1)),"",INDEX('Campanhas C&amp;S'!$CT$20:$CU$48,INT((ROWS($A$1:A33)-1)/2)+1,MOD(ROWS($A$1:A33)-1,2)+1))</f>
        <v/>
      </c>
      <c r="S574" s="138" t="str">
        <f>IF(OR(J574="",'Campanhas C&amp;S'!$CO$15="",'Campanhas C&amp;S'!$CO$15="(máximo 300 carateres)"),"",'Campanhas C&amp;S'!$CO$15)</f>
        <v/>
      </c>
    </row>
    <row r="575" spans="1:19">
      <c r="A575" s="24" t="str">
        <f>IF(I575="","",IF(OR('Identificação da EG'!$B$7=0,'Identificação da EG'!$B$7=""),"",Capa!$C$10))</f>
        <v/>
      </c>
      <c r="B575" s="24" t="str">
        <f>IF(I575="","",IF(OR('Identificação da EG'!$B$7=0,'Identificação da EG'!$B$7=""),"",'Identificação da EG'!$B$7))</f>
        <v/>
      </c>
      <c r="C575" s="24" t="str">
        <f>IF(I575="","",IF(B575="","",VLOOKUP(B575,Auxiliar!$DK$23:$DL$45,2,0)))</f>
        <v/>
      </c>
      <c r="D575" s="24" t="str">
        <f>IF(I575="","",IF(OR('Identificação da EG'!$B$7=0,'Identificação da EG'!$B$7=""),"","Portugal"))</f>
        <v/>
      </c>
      <c r="E575" s="24" t="str">
        <f>IF(I575="","",'Identificação da EG'!$C$7)</f>
        <v/>
      </c>
      <c r="F575" s="24" t="str">
        <f>IF(I575="","",'Identificação da EG'!$E$7)</f>
        <v/>
      </c>
      <c r="G575" s="24" t="str">
        <f t="shared" si="17"/>
        <v/>
      </c>
      <c r="H575" s="24" t="str">
        <f>IF(I575="","",'Identificação da EG'!$D$7)</f>
        <v/>
      </c>
      <c r="I575" s="138" t="str">
        <f>IF(OR(J575="",'Campanhas C&amp;S'!$CO$6="",'Campanhas C&amp;S'!$CO$6="(Preencha o nome da campanha)"),"",'Campanhas C&amp;S'!$CO$6)</f>
        <v/>
      </c>
      <c r="J575" s="138" t="str">
        <v/>
      </c>
      <c r="K575" s="138" t="str">
        <v/>
      </c>
      <c r="L575" s="138" t="str">
        <v/>
      </c>
      <c r="M575" s="138" t="str">
        <v/>
      </c>
      <c r="N575" s="138" t="str">
        <v/>
      </c>
      <c r="O575" s="138" t="str">
        <v/>
      </c>
      <c r="P575" s="138" t="str">
        <f>IF(J575="","","Materiais distribuidos")</f>
        <v/>
      </c>
      <c r="Q575" s="138" t="str">
        <f t="shared" si="18"/>
        <v/>
      </c>
      <c r="R575" s="138" t="str" cm="1">
        <f t="array" ref="R575">IF(ISBLANK(INDEX('Campanhas C&amp;S'!$CT$20:$CU$48,INT((ROWS($A$1:A34)-1)/2)+1,MOD(ROWS($A$1:A34)-1,2)+1)),"",INDEX('Campanhas C&amp;S'!$CT$20:$CU$48,INT((ROWS($A$1:A34)-1)/2)+1,MOD(ROWS($A$1:A34)-1,2)+1))</f>
        <v/>
      </c>
      <c r="S575" s="138" t="str">
        <f>IF(OR(J575="",'Campanhas C&amp;S'!$CO$15="",'Campanhas C&amp;S'!$CO$15="(máximo 300 carateres)"),"",'Campanhas C&amp;S'!$CO$15)</f>
        <v/>
      </c>
    </row>
    <row r="576" spans="1:19">
      <c r="A576" s="24" t="str">
        <f>IF(I576="","",IF(OR('Identificação da EG'!$B$7=0,'Identificação da EG'!$B$7=""),"",Capa!$C$10))</f>
        <v/>
      </c>
      <c r="B576" s="24" t="str">
        <f>IF(I576="","",IF(OR('Identificação da EG'!$B$7=0,'Identificação da EG'!$B$7=""),"",'Identificação da EG'!$B$7))</f>
        <v/>
      </c>
      <c r="C576" s="24" t="str">
        <f>IF(I576="","",IF(B576="","",VLOOKUP(B576,Auxiliar!$DK$23:$DL$45,2,0)))</f>
        <v/>
      </c>
      <c r="D576" s="24" t="str">
        <f>IF(I576="","",IF(OR('Identificação da EG'!$B$7=0,'Identificação da EG'!$B$7=""),"","Portugal"))</f>
        <v/>
      </c>
      <c r="E576" s="24" t="str">
        <f>IF(I576="","",'Identificação da EG'!$C$7)</f>
        <v/>
      </c>
      <c r="F576" s="24" t="str">
        <f>IF(I576="","",'Identificação da EG'!$E$7)</f>
        <v/>
      </c>
      <c r="G576" s="24" t="str">
        <f t="shared" si="17"/>
        <v/>
      </c>
      <c r="H576" s="24" t="str">
        <f>IF(I576="","",'Identificação da EG'!$D$7)</f>
        <v/>
      </c>
      <c r="I576" s="138" t="str">
        <f>IF(OR(J576="",'Campanhas C&amp;S'!$CO$6="",'Campanhas C&amp;S'!$CO$6="(Preencha o nome da campanha)"),"",'Campanhas C&amp;S'!$CO$6)</f>
        <v/>
      </c>
      <c r="J576" s="138" t="str">
        <v/>
      </c>
      <c r="K576" s="138" t="str">
        <v/>
      </c>
      <c r="L576" s="138" t="str">
        <v/>
      </c>
      <c r="M576" s="138" t="str">
        <v/>
      </c>
      <c r="N576" s="138" t="str">
        <v/>
      </c>
      <c r="O576" s="138" t="str">
        <v/>
      </c>
      <c r="P576" s="138" t="str">
        <f>IF(J576="","","População abrangida")</f>
        <v/>
      </c>
      <c r="Q576" s="138" t="str">
        <f t="shared" si="18"/>
        <v/>
      </c>
      <c r="R576" s="138" t="str" cm="1">
        <f t="array" ref="R576">IF(ISBLANK(INDEX('Campanhas C&amp;S'!$CT$20:$CU$48,INT((ROWS($A$1:A35)-1)/2)+1,MOD(ROWS($A$1:A35)-1,2)+1)),"",INDEX('Campanhas C&amp;S'!$CT$20:$CU$48,INT((ROWS($A$1:A35)-1)/2)+1,MOD(ROWS($A$1:A35)-1,2)+1))</f>
        <v/>
      </c>
      <c r="S576" s="138" t="str">
        <f>IF(OR(J576="",'Campanhas C&amp;S'!$CO$15="",'Campanhas C&amp;S'!$CO$15="(máximo 300 carateres)"),"",'Campanhas C&amp;S'!$CO$15)</f>
        <v/>
      </c>
    </row>
    <row r="577" spans="1:19">
      <c r="A577" s="24" t="str">
        <f>IF(I577="","",IF(OR('Identificação da EG'!$B$7=0,'Identificação da EG'!$B$7=""),"",Capa!$C$10))</f>
        <v/>
      </c>
      <c r="B577" s="24" t="str">
        <f>IF(I577="","",IF(OR('Identificação da EG'!$B$7=0,'Identificação da EG'!$B$7=""),"",'Identificação da EG'!$B$7))</f>
        <v/>
      </c>
      <c r="C577" s="24" t="str">
        <f>IF(I577="","",IF(B577="","",VLOOKUP(B577,Auxiliar!$DK$23:$DL$45,2,0)))</f>
        <v/>
      </c>
      <c r="D577" s="24" t="str">
        <f>IF(I577="","",IF(OR('Identificação da EG'!$B$7=0,'Identificação da EG'!$B$7=""),"","Portugal"))</f>
        <v/>
      </c>
      <c r="E577" s="24" t="str">
        <f>IF(I577="","",'Identificação da EG'!$C$7)</f>
        <v/>
      </c>
      <c r="F577" s="24" t="str">
        <f>IF(I577="","",'Identificação da EG'!$E$7)</f>
        <v/>
      </c>
      <c r="G577" s="24" t="str">
        <f t="shared" si="17"/>
        <v/>
      </c>
      <c r="H577" s="24" t="str">
        <f>IF(I577="","",'Identificação da EG'!$D$7)</f>
        <v/>
      </c>
      <c r="I577" s="138" t="str">
        <f>IF(OR(J577="",'Campanhas C&amp;S'!$CO$6="",'Campanhas C&amp;S'!$CO$6="(Preencha o nome da campanha)"),"",'Campanhas C&amp;S'!$CO$6)</f>
        <v/>
      </c>
      <c r="J577" s="138" t="str">
        <v/>
      </c>
      <c r="K577" s="138" t="str">
        <v/>
      </c>
      <c r="L577" s="138" t="str">
        <v/>
      </c>
      <c r="M577" s="138" t="str">
        <v/>
      </c>
      <c r="N577" s="138" t="str">
        <v/>
      </c>
      <c r="O577" s="138" t="str">
        <v/>
      </c>
      <c r="P577" s="138" t="str">
        <f>IF(J577="","","Materiais distribuidos")</f>
        <v/>
      </c>
      <c r="Q577" s="138" t="str">
        <f t="shared" si="18"/>
        <v/>
      </c>
      <c r="R577" s="138" t="str" cm="1">
        <f t="array" ref="R577">IF(ISBLANK(INDEX('Campanhas C&amp;S'!$CT$20:$CU$48,INT((ROWS($A$1:A36)-1)/2)+1,MOD(ROWS($A$1:A36)-1,2)+1)),"",INDEX('Campanhas C&amp;S'!$CT$20:$CU$48,INT((ROWS($A$1:A36)-1)/2)+1,MOD(ROWS($A$1:A36)-1,2)+1))</f>
        <v/>
      </c>
      <c r="S577" s="138" t="str">
        <f>IF(OR(J577="",'Campanhas C&amp;S'!$CO$15="",'Campanhas C&amp;S'!$CO$15="(máximo 300 carateres)"),"",'Campanhas C&amp;S'!$CO$15)</f>
        <v/>
      </c>
    </row>
    <row r="578" spans="1:19">
      <c r="A578" s="24" t="str">
        <f>IF(I578="","",IF(OR('Identificação da EG'!$B$7=0,'Identificação da EG'!$B$7=""),"",Capa!$C$10))</f>
        <v/>
      </c>
      <c r="B578" s="24" t="str">
        <f>IF(I578="","",IF(OR('Identificação da EG'!$B$7=0,'Identificação da EG'!$B$7=""),"",'Identificação da EG'!$B$7))</f>
        <v/>
      </c>
      <c r="C578" s="24" t="str">
        <f>IF(I578="","",IF(B578="","",VLOOKUP(B578,Auxiliar!$DK$23:$DL$45,2,0)))</f>
        <v/>
      </c>
      <c r="D578" s="24" t="str">
        <f>IF(I578="","",IF(OR('Identificação da EG'!$B$7=0,'Identificação da EG'!$B$7=""),"","Portugal"))</f>
        <v/>
      </c>
      <c r="E578" s="24" t="str">
        <f>IF(I578="","",'Identificação da EG'!$C$7)</f>
        <v/>
      </c>
      <c r="F578" s="24" t="str">
        <f>IF(I578="","",'Identificação da EG'!$E$7)</f>
        <v/>
      </c>
      <c r="G578" s="24" t="str">
        <f t="shared" si="17"/>
        <v/>
      </c>
      <c r="H578" s="24" t="str">
        <f>IF(I578="","",'Identificação da EG'!$D$7)</f>
        <v/>
      </c>
      <c r="I578" s="138" t="str">
        <f>IF(OR(J578="",'Campanhas C&amp;S'!$CO$6="",'Campanhas C&amp;S'!$CO$6="(Preencha o nome da campanha)"),"",'Campanhas C&amp;S'!$CO$6)</f>
        <v/>
      </c>
      <c r="J578" s="138" t="str">
        <v/>
      </c>
      <c r="K578" s="138" t="str">
        <v/>
      </c>
      <c r="L578" s="138" t="str">
        <v/>
      </c>
      <c r="M578" s="138" t="str">
        <v/>
      </c>
      <c r="N578" s="138" t="str">
        <v/>
      </c>
      <c r="O578" s="138" t="str">
        <v/>
      </c>
      <c r="P578" s="138" t="str">
        <f>IF(J578="","","População abrangida")</f>
        <v/>
      </c>
      <c r="Q578" s="138" t="str">
        <f t="shared" si="18"/>
        <v/>
      </c>
      <c r="R578" s="138" t="str" cm="1">
        <f t="array" ref="R578">IF(ISBLANK(INDEX('Campanhas C&amp;S'!$CT$20:$CU$48,INT((ROWS($A$1:A37)-1)/2)+1,MOD(ROWS($A$1:A37)-1,2)+1)),"",INDEX('Campanhas C&amp;S'!$CT$20:$CU$48,INT((ROWS($A$1:A37)-1)/2)+1,MOD(ROWS($A$1:A37)-1,2)+1))</f>
        <v/>
      </c>
      <c r="S578" s="138" t="str">
        <f>IF(OR(J578="",'Campanhas C&amp;S'!$CO$15="",'Campanhas C&amp;S'!$CO$15="(máximo 300 carateres)"),"",'Campanhas C&amp;S'!$CO$15)</f>
        <v/>
      </c>
    </row>
    <row r="579" spans="1:19">
      <c r="A579" s="24" t="str">
        <f>IF(I579="","",IF(OR('Identificação da EG'!$B$7=0,'Identificação da EG'!$B$7=""),"",Capa!$C$10))</f>
        <v/>
      </c>
      <c r="B579" s="24" t="str">
        <f>IF(I579="","",IF(OR('Identificação da EG'!$B$7=0,'Identificação da EG'!$B$7=""),"",'Identificação da EG'!$B$7))</f>
        <v/>
      </c>
      <c r="C579" s="24" t="str">
        <f>IF(I579="","",IF(B579="","",VLOOKUP(B579,Auxiliar!$DK$23:$DL$45,2,0)))</f>
        <v/>
      </c>
      <c r="D579" s="24" t="str">
        <f>IF(I579="","",IF(OR('Identificação da EG'!$B$7=0,'Identificação da EG'!$B$7=""),"","Portugal"))</f>
        <v/>
      </c>
      <c r="E579" s="24" t="str">
        <f>IF(I579="","",'Identificação da EG'!$C$7)</f>
        <v/>
      </c>
      <c r="F579" s="24" t="str">
        <f>IF(I579="","",'Identificação da EG'!$E$7)</f>
        <v/>
      </c>
      <c r="G579" s="24" t="str">
        <f t="shared" ref="G579:G601" si="19">IF(I579="","",B579)</f>
        <v/>
      </c>
      <c r="H579" s="24" t="str">
        <f>IF(I579="","",'Identificação da EG'!$D$7)</f>
        <v/>
      </c>
      <c r="I579" s="138" t="str">
        <f>IF(OR(J579="",'Campanhas C&amp;S'!$CO$6="",'Campanhas C&amp;S'!$CO$6="(Preencha o nome da campanha)"),"",'Campanhas C&amp;S'!$CO$6)</f>
        <v/>
      </c>
      <c r="J579" s="138" t="str">
        <v/>
      </c>
      <c r="K579" s="138" t="str">
        <v/>
      </c>
      <c r="L579" s="138" t="str">
        <v/>
      </c>
      <c r="M579" s="138" t="str">
        <v/>
      </c>
      <c r="N579" s="138" t="str">
        <v/>
      </c>
      <c r="O579" s="138" t="str">
        <v/>
      </c>
      <c r="P579" s="138" t="str">
        <f>IF(J579="","","Materiais distribuidos")</f>
        <v/>
      </c>
      <c r="Q579" s="138" t="str">
        <f t="shared" si="18"/>
        <v/>
      </c>
      <c r="R579" s="138" t="str" cm="1">
        <f t="array" ref="R579">IF(ISBLANK(INDEX('Campanhas C&amp;S'!$CT$20:$CU$48,INT((ROWS($A$1:A38)-1)/2)+1,MOD(ROWS($A$1:A38)-1,2)+1)),"",INDEX('Campanhas C&amp;S'!$CT$20:$CU$48,INT((ROWS($A$1:A38)-1)/2)+1,MOD(ROWS($A$1:A38)-1,2)+1))</f>
        <v/>
      </c>
      <c r="S579" s="138" t="str">
        <f>IF(OR(J579="",'Campanhas C&amp;S'!$CO$15="",'Campanhas C&amp;S'!$CO$15="(máximo 300 carateres)"),"",'Campanhas C&amp;S'!$CO$15)</f>
        <v/>
      </c>
    </row>
    <row r="580" spans="1:19">
      <c r="A580" s="24" t="str">
        <f>IF(I580="","",IF(OR('Identificação da EG'!$B$7=0,'Identificação da EG'!$B$7=""),"",Capa!$C$10))</f>
        <v/>
      </c>
      <c r="B580" s="24" t="str">
        <f>IF(I580="","",IF(OR('Identificação da EG'!$B$7=0,'Identificação da EG'!$B$7=""),"",'Identificação da EG'!$B$7))</f>
        <v/>
      </c>
      <c r="C580" s="24" t="str">
        <f>IF(I580="","",IF(B580="","",VLOOKUP(B580,Auxiliar!$DK$23:$DL$45,2,0)))</f>
        <v/>
      </c>
      <c r="D580" s="24" t="str">
        <f>IF(I580="","",IF(OR('Identificação da EG'!$B$7=0,'Identificação da EG'!$B$7=""),"","Portugal"))</f>
        <v/>
      </c>
      <c r="E580" s="24" t="str">
        <f>IF(I580="","",'Identificação da EG'!$C$7)</f>
        <v/>
      </c>
      <c r="F580" s="24" t="str">
        <f>IF(I580="","",'Identificação da EG'!$E$7)</f>
        <v/>
      </c>
      <c r="G580" s="24" t="str">
        <f t="shared" si="19"/>
        <v/>
      </c>
      <c r="H580" s="24" t="str">
        <f>IF(I580="","",'Identificação da EG'!$D$7)</f>
        <v/>
      </c>
      <c r="I580" s="138" t="str">
        <f>IF(OR(J580="",'Campanhas C&amp;S'!$CO$6="",'Campanhas C&amp;S'!$CO$6="(Preencha o nome da campanha)"),"",'Campanhas C&amp;S'!$CO$6)</f>
        <v/>
      </c>
      <c r="J580" s="138" t="str">
        <v/>
      </c>
      <c r="K580" s="138" t="str">
        <v/>
      </c>
      <c r="L580" s="138" t="str">
        <v/>
      </c>
      <c r="M580" s="138" t="str">
        <v/>
      </c>
      <c r="N580" s="138" t="str">
        <v/>
      </c>
      <c r="O580" s="138" t="str">
        <v/>
      </c>
      <c r="P580" s="138" t="str">
        <f>IF(J580="","","População abrangida")</f>
        <v/>
      </c>
      <c r="Q580" s="138" t="str">
        <f t="shared" si="18"/>
        <v/>
      </c>
      <c r="R580" s="138" t="str" cm="1">
        <f t="array" ref="R580">IF(ISBLANK(INDEX('Campanhas C&amp;S'!$CT$20:$CU$48,INT((ROWS($A$1:A39)-1)/2)+1,MOD(ROWS($A$1:A39)-1,2)+1)),"",INDEX('Campanhas C&amp;S'!$CT$20:$CU$48,INT((ROWS($A$1:A39)-1)/2)+1,MOD(ROWS($A$1:A39)-1,2)+1))</f>
        <v/>
      </c>
      <c r="S580" s="138" t="str">
        <f>IF(OR(J580="",'Campanhas C&amp;S'!$CO$15="",'Campanhas C&amp;S'!$CO$15="(máximo 300 carateres)"),"",'Campanhas C&amp;S'!$CO$15)</f>
        <v/>
      </c>
    </row>
    <row r="581" spans="1:19">
      <c r="A581" s="24" t="str">
        <f>IF(I581="","",IF(OR('Identificação da EG'!$B$7=0,'Identificação da EG'!$B$7=""),"",Capa!$C$10))</f>
        <v/>
      </c>
      <c r="B581" s="24" t="str">
        <f>IF(I581="","",IF(OR('Identificação da EG'!$B$7=0,'Identificação da EG'!$B$7=""),"",'Identificação da EG'!$B$7))</f>
        <v/>
      </c>
      <c r="C581" s="24" t="str">
        <f>IF(I581="","",IF(B581="","",VLOOKUP(B581,Auxiliar!$DK$23:$DL$45,2,0)))</f>
        <v/>
      </c>
      <c r="D581" s="24" t="str">
        <f>IF(I581="","",IF(OR('Identificação da EG'!$B$7=0,'Identificação da EG'!$B$7=""),"","Portugal"))</f>
        <v/>
      </c>
      <c r="E581" s="24" t="str">
        <f>IF(I581="","",'Identificação da EG'!$C$7)</f>
        <v/>
      </c>
      <c r="F581" s="24" t="str">
        <f>IF(I581="","",'Identificação da EG'!$E$7)</f>
        <v/>
      </c>
      <c r="G581" s="24" t="str">
        <f t="shared" si="19"/>
        <v/>
      </c>
      <c r="H581" s="24" t="str">
        <f>IF(I581="","",'Identificação da EG'!$D$7)</f>
        <v/>
      </c>
      <c r="I581" s="138" t="str">
        <f>IF(OR(J581="",'Campanhas C&amp;S'!$CO$6="",'Campanhas C&amp;S'!$CO$6="(Preencha o nome da campanha)"),"",'Campanhas C&amp;S'!$CO$6)</f>
        <v/>
      </c>
      <c r="J581" s="138" t="str">
        <v/>
      </c>
      <c r="K581" s="138" t="str">
        <v/>
      </c>
      <c r="L581" s="138" t="str">
        <v/>
      </c>
      <c r="M581" s="138" t="str">
        <v/>
      </c>
      <c r="N581" s="138" t="str">
        <v/>
      </c>
      <c r="O581" s="138" t="str">
        <v/>
      </c>
      <c r="P581" s="138" t="str">
        <f>IF(J581="","","Materiais distribuidos")</f>
        <v/>
      </c>
      <c r="Q581" s="138" t="str">
        <f t="shared" si="18"/>
        <v/>
      </c>
      <c r="R581" s="138" t="str" cm="1">
        <f t="array" ref="R581">IF(ISBLANK(INDEX('Campanhas C&amp;S'!$CT$20:$CU$48,INT((ROWS($A$1:A40)-1)/2)+1,MOD(ROWS($A$1:A40)-1,2)+1)),"",INDEX('Campanhas C&amp;S'!$CT$20:$CU$48,INT((ROWS($A$1:A40)-1)/2)+1,MOD(ROWS($A$1:A40)-1,2)+1))</f>
        <v/>
      </c>
      <c r="S581" s="138" t="str">
        <f>IF(OR(J581="",'Campanhas C&amp;S'!$CO$15="",'Campanhas C&amp;S'!$CO$15="(máximo 300 carateres)"),"",'Campanhas C&amp;S'!$CO$15)</f>
        <v/>
      </c>
    </row>
    <row r="582" spans="1:19">
      <c r="A582" s="24" t="str">
        <f>IF(I582="","",IF(OR('Identificação da EG'!$B$7=0,'Identificação da EG'!$B$7=""),"",Capa!$C$10))</f>
        <v/>
      </c>
      <c r="B582" s="24" t="str">
        <f>IF(I582="","",IF(OR('Identificação da EG'!$B$7=0,'Identificação da EG'!$B$7=""),"",'Identificação da EG'!$B$7))</f>
        <v/>
      </c>
      <c r="C582" s="24" t="str">
        <f>IF(I582="","",IF(B582="","",VLOOKUP(B582,Auxiliar!$DK$23:$DL$45,2,0)))</f>
        <v/>
      </c>
      <c r="D582" s="24" t="str">
        <f>IF(I582="","",IF(OR('Identificação da EG'!$B$7=0,'Identificação da EG'!$B$7=""),"","Portugal"))</f>
        <v/>
      </c>
      <c r="E582" s="24" t="str">
        <f>IF(I582="","",'Identificação da EG'!$C$7)</f>
        <v/>
      </c>
      <c r="F582" s="24" t="str">
        <f>IF(I582="","",'Identificação da EG'!$E$7)</f>
        <v/>
      </c>
      <c r="G582" s="24" t="str">
        <f t="shared" si="19"/>
        <v/>
      </c>
      <c r="H582" s="24" t="str">
        <f>IF(I582="","",'Identificação da EG'!$D$7)</f>
        <v/>
      </c>
      <c r="I582" s="138" t="str">
        <f>IF(OR(J582="",'Campanhas C&amp;S'!$CO$6="",'Campanhas C&amp;S'!$CO$6="(Preencha o nome da campanha)"),"",'Campanhas C&amp;S'!$CO$6)</f>
        <v/>
      </c>
      <c r="J582" s="138" t="str">
        <v/>
      </c>
      <c r="K582" s="138" t="str">
        <v/>
      </c>
      <c r="L582" s="138" t="str">
        <v/>
      </c>
      <c r="M582" s="138" t="str">
        <v/>
      </c>
      <c r="N582" s="138" t="str">
        <v/>
      </c>
      <c r="O582" s="138" t="str">
        <v/>
      </c>
      <c r="P582" s="138" t="str">
        <f>IF(J582="","","População abrangida")</f>
        <v/>
      </c>
      <c r="Q582" s="138" t="str">
        <f t="shared" si="18"/>
        <v/>
      </c>
      <c r="R582" s="138" t="str" cm="1">
        <f t="array" ref="R582">IF(ISBLANK(INDEX('Campanhas C&amp;S'!$CT$20:$CU$48,INT((ROWS($A$1:A41)-1)/2)+1,MOD(ROWS($A$1:A41)-1,2)+1)),"",INDEX('Campanhas C&amp;S'!$CT$20:$CU$48,INT((ROWS($A$1:A41)-1)/2)+1,MOD(ROWS($A$1:A41)-1,2)+1))</f>
        <v/>
      </c>
      <c r="S582" s="138" t="str">
        <f>IF(OR(J582="",'Campanhas C&amp;S'!$CO$15="",'Campanhas C&amp;S'!$CO$15="(máximo 300 carateres)"),"",'Campanhas C&amp;S'!$CO$15)</f>
        <v/>
      </c>
    </row>
    <row r="583" spans="1:19">
      <c r="A583" s="24" t="str">
        <f>IF(I583="","",IF(OR('Identificação da EG'!$B$7=0,'Identificação da EG'!$B$7=""),"",Capa!$C$10))</f>
        <v/>
      </c>
      <c r="B583" s="24" t="str">
        <f>IF(I583="","",IF(OR('Identificação da EG'!$B$7=0,'Identificação da EG'!$B$7=""),"",'Identificação da EG'!$B$7))</f>
        <v/>
      </c>
      <c r="C583" s="24" t="str">
        <f>IF(I583="","",IF(B583="","",VLOOKUP(B583,Auxiliar!$DK$23:$DL$45,2,0)))</f>
        <v/>
      </c>
      <c r="D583" s="24" t="str">
        <f>IF(I583="","",IF(OR('Identificação da EG'!$B$7=0,'Identificação da EG'!$B$7=""),"","Portugal"))</f>
        <v/>
      </c>
      <c r="E583" s="24" t="str">
        <f>IF(I583="","",'Identificação da EG'!$C$7)</f>
        <v/>
      </c>
      <c r="F583" s="24" t="str">
        <f>IF(I583="","",'Identificação da EG'!$E$7)</f>
        <v/>
      </c>
      <c r="G583" s="24" t="str">
        <f t="shared" si="19"/>
        <v/>
      </c>
      <c r="H583" s="24" t="str">
        <f>IF(I583="","",'Identificação da EG'!$D$7)</f>
        <v/>
      </c>
      <c r="I583" s="138" t="str">
        <f>IF(OR(J583="",'Campanhas C&amp;S'!$CO$6="",'Campanhas C&amp;S'!$CO$6="(Preencha o nome da campanha)"),"",'Campanhas C&amp;S'!$CO$6)</f>
        <v/>
      </c>
      <c r="J583" s="138" t="str">
        <v/>
      </c>
      <c r="K583" s="138" t="str">
        <v/>
      </c>
      <c r="L583" s="138" t="str">
        <v/>
      </c>
      <c r="M583" s="138" t="str">
        <v/>
      </c>
      <c r="N583" s="138" t="str">
        <v/>
      </c>
      <c r="O583" s="138" t="str">
        <v/>
      </c>
      <c r="P583" s="138" t="str">
        <f>IF(J583="","","Materiais distribuidos")</f>
        <v/>
      </c>
      <c r="Q583" s="138" t="str">
        <f t="shared" si="18"/>
        <v/>
      </c>
      <c r="R583" s="138" t="str" cm="1">
        <f t="array" ref="R583">IF(ISBLANK(INDEX('Campanhas C&amp;S'!$CT$20:$CU$48,INT((ROWS($A$1:A42)-1)/2)+1,MOD(ROWS($A$1:A42)-1,2)+1)),"",INDEX('Campanhas C&amp;S'!$CT$20:$CU$48,INT((ROWS($A$1:A42)-1)/2)+1,MOD(ROWS($A$1:A42)-1,2)+1))</f>
        <v/>
      </c>
      <c r="S583" s="138" t="str">
        <f>IF(OR(J583="",'Campanhas C&amp;S'!$CO$15="",'Campanhas C&amp;S'!$CO$15="(máximo 300 carateres)"),"",'Campanhas C&amp;S'!$CO$15)</f>
        <v/>
      </c>
    </row>
    <row r="584" spans="1:19">
      <c r="A584" s="24" t="str">
        <f>IF(I584="","",IF(OR('Identificação da EG'!$B$7=0,'Identificação da EG'!$B$7=""),"",Capa!$C$10))</f>
        <v/>
      </c>
      <c r="B584" s="24" t="str">
        <f>IF(I584="","",IF(OR('Identificação da EG'!$B$7=0,'Identificação da EG'!$B$7=""),"",'Identificação da EG'!$B$7))</f>
        <v/>
      </c>
      <c r="C584" s="24" t="str">
        <f>IF(I584="","",IF(B584="","",VLOOKUP(B584,Auxiliar!$DK$23:$DL$45,2,0)))</f>
        <v/>
      </c>
      <c r="D584" s="24" t="str">
        <f>IF(I584="","",IF(OR('Identificação da EG'!$B$7=0,'Identificação da EG'!$B$7=""),"","Portugal"))</f>
        <v/>
      </c>
      <c r="E584" s="24" t="str">
        <f>IF(I584="","",'Identificação da EG'!$C$7)</f>
        <v/>
      </c>
      <c r="F584" s="24" t="str">
        <f>IF(I584="","",'Identificação da EG'!$E$7)</f>
        <v/>
      </c>
      <c r="G584" s="24" t="str">
        <f t="shared" si="19"/>
        <v/>
      </c>
      <c r="H584" s="24" t="str">
        <f>IF(I584="","",'Identificação da EG'!$D$7)</f>
        <v/>
      </c>
      <c r="I584" s="138" t="str">
        <f>IF(OR(J584="",'Campanhas C&amp;S'!$CO$6="",'Campanhas C&amp;S'!$CO$6="(Preencha o nome da campanha)"),"",'Campanhas C&amp;S'!$CO$6)</f>
        <v/>
      </c>
      <c r="J584" s="138" t="str">
        <v/>
      </c>
      <c r="K584" s="138" t="str">
        <v/>
      </c>
      <c r="L584" s="138" t="str">
        <v/>
      </c>
      <c r="M584" s="138" t="str">
        <v/>
      </c>
      <c r="N584" s="138" t="str">
        <v/>
      </c>
      <c r="O584" s="138" t="str">
        <v/>
      </c>
      <c r="P584" s="138" t="str">
        <f>IF(J584="","","População abrangida")</f>
        <v/>
      </c>
      <c r="Q584" s="138" t="str">
        <f t="shared" si="18"/>
        <v/>
      </c>
      <c r="R584" s="138" t="str" cm="1">
        <f t="array" ref="R584">IF(ISBLANK(INDEX('Campanhas C&amp;S'!$CT$20:$CU$48,INT((ROWS($A$1:A43)-1)/2)+1,MOD(ROWS($A$1:A43)-1,2)+1)),"",INDEX('Campanhas C&amp;S'!$CT$20:$CU$48,INT((ROWS($A$1:A43)-1)/2)+1,MOD(ROWS($A$1:A43)-1,2)+1))</f>
        <v/>
      </c>
      <c r="S584" s="138" t="str">
        <f>IF(OR(J584="",'Campanhas C&amp;S'!$CO$15="",'Campanhas C&amp;S'!$CO$15="(máximo 300 carateres)"),"",'Campanhas C&amp;S'!$CO$15)</f>
        <v/>
      </c>
    </row>
    <row r="585" spans="1:19">
      <c r="A585" s="24" t="str">
        <f>IF(I585="","",IF(OR('Identificação da EG'!$B$7=0,'Identificação da EG'!$B$7=""),"",Capa!$C$10))</f>
        <v/>
      </c>
      <c r="B585" s="24" t="str">
        <f>IF(I585="","",IF(OR('Identificação da EG'!$B$7=0,'Identificação da EG'!$B$7=""),"",'Identificação da EG'!$B$7))</f>
        <v/>
      </c>
      <c r="C585" s="24" t="str">
        <f>IF(I585="","",IF(B585="","",VLOOKUP(B585,Auxiliar!$DK$23:$DL$45,2,0)))</f>
        <v/>
      </c>
      <c r="D585" s="24" t="str">
        <f>IF(I585="","",IF(OR('Identificação da EG'!$B$7=0,'Identificação da EG'!$B$7=""),"","Portugal"))</f>
        <v/>
      </c>
      <c r="E585" s="24" t="str">
        <f>IF(I585="","",'Identificação da EG'!$C$7)</f>
        <v/>
      </c>
      <c r="F585" s="24" t="str">
        <f>IF(I585="","",'Identificação da EG'!$E$7)</f>
        <v/>
      </c>
      <c r="G585" s="24" t="str">
        <f t="shared" si="19"/>
        <v/>
      </c>
      <c r="H585" s="24" t="str">
        <f>IF(I585="","",'Identificação da EG'!$D$7)</f>
        <v/>
      </c>
      <c r="I585" s="138" t="str">
        <f>IF(OR(J585="",'Campanhas C&amp;S'!$CO$6="",'Campanhas C&amp;S'!$CO$6="(Preencha o nome da campanha)"),"",'Campanhas C&amp;S'!$CO$6)</f>
        <v/>
      </c>
      <c r="J585" s="138" t="str">
        <v/>
      </c>
      <c r="K585" s="138" t="str">
        <v/>
      </c>
      <c r="L585" s="138" t="str">
        <v/>
      </c>
      <c r="M585" s="138" t="str">
        <v/>
      </c>
      <c r="N585" s="138" t="str">
        <v/>
      </c>
      <c r="O585" s="138" t="str">
        <v/>
      </c>
      <c r="P585" s="138" t="str">
        <f>IF(J585="","","Materiais distribuidos")</f>
        <v/>
      </c>
      <c r="Q585" s="138" t="str">
        <f t="shared" si="18"/>
        <v/>
      </c>
      <c r="R585" s="138" t="str" cm="1">
        <f t="array" ref="R585">IF(ISBLANK(INDEX('Campanhas C&amp;S'!$CT$20:$CU$48,INT((ROWS($A$1:A44)-1)/2)+1,MOD(ROWS($A$1:A44)-1,2)+1)),"",INDEX('Campanhas C&amp;S'!$CT$20:$CU$48,INT((ROWS($A$1:A44)-1)/2)+1,MOD(ROWS($A$1:A44)-1,2)+1))</f>
        <v/>
      </c>
      <c r="S585" s="138" t="str">
        <f>IF(OR(J585="",'Campanhas C&amp;S'!$CO$15="",'Campanhas C&amp;S'!$CO$15="(máximo 300 carateres)"),"",'Campanhas C&amp;S'!$CO$15)</f>
        <v/>
      </c>
    </row>
    <row r="586" spans="1:19">
      <c r="A586" s="24" t="str">
        <f>IF(I586="","",IF(OR('Identificação da EG'!$B$7=0,'Identificação da EG'!$B$7=""),"",Capa!$C$10))</f>
        <v/>
      </c>
      <c r="B586" s="24" t="str">
        <f>IF(I586="","",IF(OR('Identificação da EG'!$B$7=0,'Identificação da EG'!$B$7=""),"",'Identificação da EG'!$B$7))</f>
        <v/>
      </c>
      <c r="C586" s="24" t="str">
        <f>IF(I586="","",IF(B586="","",VLOOKUP(B586,Auxiliar!$DK$23:$DL$45,2,0)))</f>
        <v/>
      </c>
      <c r="D586" s="24" t="str">
        <f>IF(I586="","",IF(OR('Identificação da EG'!$B$7=0,'Identificação da EG'!$B$7=""),"","Portugal"))</f>
        <v/>
      </c>
      <c r="E586" s="24" t="str">
        <f>IF(I586="","",'Identificação da EG'!$C$7)</f>
        <v/>
      </c>
      <c r="F586" s="24" t="str">
        <f>IF(I586="","",'Identificação da EG'!$E$7)</f>
        <v/>
      </c>
      <c r="G586" s="24" t="str">
        <f t="shared" si="19"/>
        <v/>
      </c>
      <c r="H586" s="24" t="str">
        <f>IF(I586="","",'Identificação da EG'!$D$7)</f>
        <v/>
      </c>
      <c r="I586" s="138" t="str">
        <f>IF(OR(J586="",'Campanhas C&amp;S'!$CO$6="",'Campanhas C&amp;S'!$CO$6="(Preencha o nome da campanha)"),"",'Campanhas C&amp;S'!$CO$6)</f>
        <v/>
      </c>
      <c r="J586" s="138" t="str">
        <v/>
      </c>
      <c r="K586" s="138" t="str">
        <v/>
      </c>
      <c r="L586" s="138" t="str">
        <v/>
      </c>
      <c r="M586" s="138" t="str">
        <v/>
      </c>
      <c r="N586" s="138" t="str">
        <v/>
      </c>
      <c r="O586" s="138" t="str">
        <v/>
      </c>
      <c r="P586" s="138" t="str">
        <f>IF(J586="","","População abrangida")</f>
        <v/>
      </c>
      <c r="Q586" s="138" t="str">
        <f t="shared" si="18"/>
        <v/>
      </c>
      <c r="R586" s="138" t="str" cm="1">
        <f t="array" ref="R586">IF(ISBLANK(INDEX('Campanhas C&amp;S'!$CT$20:$CU$48,INT((ROWS($A$1:A45)-1)/2)+1,MOD(ROWS($A$1:A45)-1,2)+1)),"",INDEX('Campanhas C&amp;S'!$CT$20:$CU$48,INT((ROWS($A$1:A45)-1)/2)+1,MOD(ROWS($A$1:A45)-1,2)+1))</f>
        <v/>
      </c>
      <c r="S586" s="138" t="str">
        <f>IF(OR(J586="",'Campanhas C&amp;S'!$CO$15="",'Campanhas C&amp;S'!$CO$15="(máximo 300 carateres)"),"",'Campanhas C&amp;S'!$CO$15)</f>
        <v/>
      </c>
    </row>
    <row r="587" spans="1:19">
      <c r="A587" s="24" t="str">
        <f>IF(I587="","",IF(OR('Identificação da EG'!$B$7=0,'Identificação da EG'!$B$7=""),"",Capa!$C$10))</f>
        <v/>
      </c>
      <c r="B587" s="24" t="str">
        <f>IF(I587="","",IF(OR('Identificação da EG'!$B$7=0,'Identificação da EG'!$B$7=""),"",'Identificação da EG'!$B$7))</f>
        <v/>
      </c>
      <c r="C587" s="24" t="str">
        <f>IF(I587="","",IF(B587="","",VLOOKUP(B587,Auxiliar!$DK$23:$DL$45,2,0)))</f>
        <v/>
      </c>
      <c r="D587" s="24" t="str">
        <f>IF(I587="","",IF(OR('Identificação da EG'!$B$7=0,'Identificação da EG'!$B$7=""),"","Portugal"))</f>
        <v/>
      </c>
      <c r="E587" s="24" t="str">
        <f>IF(I587="","",'Identificação da EG'!$C$7)</f>
        <v/>
      </c>
      <c r="F587" s="24" t="str">
        <f>IF(I587="","",'Identificação da EG'!$E$7)</f>
        <v/>
      </c>
      <c r="G587" s="24" t="str">
        <f t="shared" si="19"/>
        <v/>
      </c>
      <c r="H587" s="24" t="str">
        <f>IF(I587="","",'Identificação da EG'!$D$7)</f>
        <v/>
      </c>
      <c r="I587" s="138" t="str">
        <f>IF(OR(J587="",'Campanhas C&amp;S'!$CO$6="",'Campanhas C&amp;S'!$CO$6="(Preencha o nome da campanha)"),"",'Campanhas C&amp;S'!$CO$6)</f>
        <v/>
      </c>
      <c r="J587" s="138" t="str">
        <v/>
      </c>
      <c r="K587" s="138" t="str">
        <v/>
      </c>
      <c r="L587" s="138" t="str">
        <v/>
      </c>
      <c r="M587" s="138" t="str">
        <v/>
      </c>
      <c r="N587" s="138" t="str">
        <v/>
      </c>
      <c r="O587" s="138" t="str">
        <v/>
      </c>
      <c r="P587" s="138" t="str">
        <f>IF(J587="","","Materiais distribuidos")</f>
        <v/>
      </c>
      <c r="Q587" s="138" t="str">
        <f t="shared" si="18"/>
        <v/>
      </c>
      <c r="R587" s="138" t="str" cm="1">
        <f t="array" ref="R587">IF(ISBLANK(INDEX('Campanhas C&amp;S'!$CT$20:$CU$48,INT((ROWS($A$1:A46)-1)/2)+1,MOD(ROWS($A$1:A46)-1,2)+1)),"",INDEX('Campanhas C&amp;S'!$CT$20:$CU$48,INT((ROWS($A$1:A46)-1)/2)+1,MOD(ROWS($A$1:A46)-1,2)+1))</f>
        <v/>
      </c>
      <c r="S587" s="138" t="str">
        <f>IF(OR(J587="",'Campanhas C&amp;S'!$CO$15="",'Campanhas C&amp;S'!$CO$15="(máximo 300 carateres)"),"",'Campanhas C&amp;S'!$CO$15)</f>
        <v/>
      </c>
    </row>
    <row r="588" spans="1:19">
      <c r="A588" s="24" t="str">
        <f>IF(I588="","",IF(OR('Identificação da EG'!$B$7=0,'Identificação da EG'!$B$7=""),"",Capa!$C$10))</f>
        <v/>
      </c>
      <c r="B588" s="24" t="str">
        <f>IF(I588="","",IF(OR('Identificação da EG'!$B$7=0,'Identificação da EG'!$B$7=""),"",'Identificação da EG'!$B$7))</f>
        <v/>
      </c>
      <c r="C588" s="24" t="str">
        <f>IF(I588="","",IF(B588="","",VLOOKUP(B588,Auxiliar!$DK$23:$DL$45,2,0)))</f>
        <v/>
      </c>
      <c r="D588" s="24" t="str">
        <f>IF(I588="","",IF(OR('Identificação da EG'!$B$7=0,'Identificação da EG'!$B$7=""),"","Portugal"))</f>
        <v/>
      </c>
      <c r="E588" s="24" t="str">
        <f>IF(I588="","",'Identificação da EG'!$C$7)</f>
        <v/>
      </c>
      <c r="F588" s="24" t="str">
        <f>IF(I588="","",'Identificação da EG'!$E$7)</f>
        <v/>
      </c>
      <c r="G588" s="24" t="str">
        <f t="shared" si="19"/>
        <v/>
      </c>
      <c r="H588" s="24" t="str">
        <f>IF(I588="","",'Identificação da EG'!$D$7)</f>
        <v/>
      </c>
      <c r="I588" s="138" t="str">
        <f>IF(OR(J588="",'Campanhas C&amp;S'!$CO$6="",'Campanhas C&amp;S'!$CO$6="(Preencha o nome da campanha)"),"",'Campanhas C&amp;S'!$CO$6)</f>
        <v/>
      </c>
      <c r="J588" s="138" t="str">
        <v/>
      </c>
      <c r="K588" s="138" t="str">
        <v/>
      </c>
      <c r="L588" s="138" t="str">
        <v/>
      </c>
      <c r="M588" s="138" t="str">
        <v/>
      </c>
      <c r="N588" s="138" t="str">
        <v/>
      </c>
      <c r="O588" s="138" t="str">
        <v/>
      </c>
      <c r="P588" s="138" t="str">
        <f>IF(J588="","","População abrangida")</f>
        <v/>
      </c>
      <c r="Q588" s="138" t="str">
        <f t="shared" si="18"/>
        <v/>
      </c>
      <c r="R588" s="138" t="str" cm="1">
        <f t="array" ref="R588">IF(ISBLANK(INDEX('Campanhas C&amp;S'!$CT$20:$CU$48,INT((ROWS($A$1:A47)-1)/2)+1,MOD(ROWS($A$1:A47)-1,2)+1)),"",INDEX('Campanhas C&amp;S'!$CT$20:$CU$48,INT((ROWS($A$1:A47)-1)/2)+1,MOD(ROWS($A$1:A47)-1,2)+1))</f>
        <v/>
      </c>
      <c r="S588" s="138" t="str">
        <f>IF(OR(J588="",'Campanhas C&amp;S'!$CO$15="",'Campanhas C&amp;S'!$CO$15="(máximo 300 carateres)"),"",'Campanhas C&amp;S'!$CO$15)</f>
        <v/>
      </c>
    </row>
    <row r="589" spans="1:19">
      <c r="A589" s="24" t="str">
        <f>IF(I589="","",IF(OR('Identificação da EG'!$B$7=0,'Identificação da EG'!$B$7=""),"",Capa!$C$10))</f>
        <v/>
      </c>
      <c r="B589" s="24" t="str">
        <f>IF(I589="","",IF(OR('Identificação da EG'!$B$7=0,'Identificação da EG'!$B$7=""),"",'Identificação da EG'!$B$7))</f>
        <v/>
      </c>
      <c r="C589" s="24" t="str">
        <f>IF(I589="","",IF(B589="","",VLOOKUP(B589,Auxiliar!$DK$23:$DL$45,2,0)))</f>
        <v/>
      </c>
      <c r="D589" s="24" t="str">
        <f>IF(I589="","",IF(OR('Identificação da EG'!$B$7=0,'Identificação da EG'!$B$7=""),"","Portugal"))</f>
        <v/>
      </c>
      <c r="E589" s="24" t="str">
        <f>IF(I589="","",'Identificação da EG'!$C$7)</f>
        <v/>
      </c>
      <c r="F589" s="24" t="str">
        <f>IF(I589="","",'Identificação da EG'!$E$7)</f>
        <v/>
      </c>
      <c r="G589" s="24" t="str">
        <f t="shared" si="19"/>
        <v/>
      </c>
      <c r="H589" s="24" t="str">
        <f>IF(I589="","",'Identificação da EG'!$D$7)</f>
        <v/>
      </c>
      <c r="I589" s="138" t="str">
        <f>IF(OR(J589="",'Campanhas C&amp;S'!$CO$6="",'Campanhas C&amp;S'!$CO$6="(Preencha o nome da campanha)"),"",'Campanhas C&amp;S'!$CO$6)</f>
        <v/>
      </c>
      <c r="J589" s="138" t="str">
        <v/>
      </c>
      <c r="K589" s="138" t="str">
        <v/>
      </c>
      <c r="L589" s="138" t="str">
        <v/>
      </c>
      <c r="M589" s="138" t="str">
        <v/>
      </c>
      <c r="N589" s="138" t="str">
        <v/>
      </c>
      <c r="O589" s="138" t="str">
        <v/>
      </c>
      <c r="P589" s="138" t="str">
        <f>IF(J589="","","Materiais distribuidos")</f>
        <v/>
      </c>
      <c r="Q589" s="138" t="str">
        <f t="shared" si="18"/>
        <v/>
      </c>
      <c r="R589" s="138" t="str" cm="1">
        <f t="array" ref="R589">IF(ISBLANK(INDEX('Campanhas C&amp;S'!$CT$20:$CU$48,INT((ROWS($A$1:A48)-1)/2)+1,MOD(ROWS($A$1:A48)-1,2)+1)),"",INDEX('Campanhas C&amp;S'!$CT$20:$CU$48,INT((ROWS($A$1:A48)-1)/2)+1,MOD(ROWS($A$1:A48)-1,2)+1))</f>
        <v/>
      </c>
      <c r="S589" s="138" t="str">
        <f>IF(OR(J589="",'Campanhas C&amp;S'!$CO$15="",'Campanhas C&amp;S'!$CO$15="(máximo 300 carateres)"),"",'Campanhas C&amp;S'!$CO$15)</f>
        <v/>
      </c>
    </row>
    <row r="590" spans="1:19">
      <c r="A590" s="24" t="str">
        <f>IF(I590="","",IF(OR('Identificação da EG'!$B$7=0,'Identificação da EG'!$B$7=""),"",Capa!$C$10))</f>
        <v/>
      </c>
      <c r="B590" s="24" t="str">
        <f>IF(I590="","",IF(OR('Identificação da EG'!$B$7=0,'Identificação da EG'!$B$7=""),"",'Identificação da EG'!$B$7))</f>
        <v/>
      </c>
      <c r="C590" s="24" t="str">
        <f>IF(I590="","",IF(B590="","",VLOOKUP(B590,Auxiliar!$DK$23:$DL$45,2,0)))</f>
        <v/>
      </c>
      <c r="D590" s="24" t="str">
        <f>IF(I590="","",IF(OR('Identificação da EG'!$B$7=0,'Identificação da EG'!$B$7=""),"","Portugal"))</f>
        <v/>
      </c>
      <c r="E590" s="24" t="str">
        <f>IF(I590="","",'Identificação da EG'!$C$7)</f>
        <v/>
      </c>
      <c r="F590" s="24" t="str">
        <f>IF(I590="","",'Identificação da EG'!$E$7)</f>
        <v/>
      </c>
      <c r="G590" s="24" t="str">
        <f t="shared" si="19"/>
        <v/>
      </c>
      <c r="H590" s="24" t="str">
        <f>IF(I590="","",'Identificação da EG'!$D$7)</f>
        <v/>
      </c>
      <c r="I590" s="138" t="str">
        <f>IF(OR(J590="",'Campanhas C&amp;S'!$CO$6="",'Campanhas C&amp;S'!$CO$6="(Preencha o nome da campanha)"),"",'Campanhas C&amp;S'!$CO$6)</f>
        <v/>
      </c>
      <c r="J590" s="138" t="str">
        <v/>
      </c>
      <c r="K590" s="138" t="str">
        <v/>
      </c>
      <c r="L590" s="138" t="str">
        <v/>
      </c>
      <c r="M590" s="138" t="str">
        <v/>
      </c>
      <c r="N590" s="138" t="str">
        <v/>
      </c>
      <c r="O590" s="138" t="str">
        <v/>
      </c>
      <c r="P590" s="138" t="str">
        <f>IF(J590="","","População abrangida")</f>
        <v/>
      </c>
      <c r="Q590" s="138" t="str">
        <f t="shared" si="18"/>
        <v/>
      </c>
      <c r="R590" s="138" t="str" cm="1">
        <f t="array" ref="R590">IF(ISBLANK(INDEX('Campanhas C&amp;S'!$CT$20:$CU$48,INT((ROWS($A$1:A49)-1)/2)+1,MOD(ROWS($A$1:A49)-1,2)+1)),"",INDEX('Campanhas C&amp;S'!$CT$20:$CU$48,INT((ROWS($A$1:A49)-1)/2)+1,MOD(ROWS($A$1:A49)-1,2)+1))</f>
        <v/>
      </c>
      <c r="S590" s="138" t="str">
        <f>IF(OR(J590="",'Campanhas C&amp;S'!$CO$15="",'Campanhas C&amp;S'!$CO$15="(máximo 300 carateres)"),"",'Campanhas C&amp;S'!$CO$15)</f>
        <v/>
      </c>
    </row>
    <row r="591" spans="1:19">
      <c r="A591" s="24" t="str">
        <f>IF(I591="","",IF(OR('Identificação da EG'!$B$7=0,'Identificação da EG'!$B$7=""),"",Capa!$C$10))</f>
        <v/>
      </c>
      <c r="B591" s="24" t="str">
        <f>IF(I591="","",IF(OR('Identificação da EG'!$B$7=0,'Identificação da EG'!$B$7=""),"",'Identificação da EG'!$B$7))</f>
        <v/>
      </c>
      <c r="C591" s="24" t="str">
        <f>IF(I591="","",IF(B591="","",VLOOKUP(B591,Auxiliar!$DK$23:$DL$45,2,0)))</f>
        <v/>
      </c>
      <c r="D591" s="24" t="str">
        <f>IF(I591="","",IF(OR('Identificação da EG'!$B$7=0,'Identificação da EG'!$B$7=""),"","Portugal"))</f>
        <v/>
      </c>
      <c r="E591" s="24" t="str">
        <f>IF(I591="","",'Identificação da EG'!$C$7)</f>
        <v/>
      </c>
      <c r="F591" s="24" t="str">
        <f>IF(I591="","",'Identificação da EG'!$E$7)</f>
        <v/>
      </c>
      <c r="G591" s="24" t="str">
        <f t="shared" si="19"/>
        <v/>
      </c>
      <c r="H591" s="24" t="str">
        <f>IF(I591="","",'Identificação da EG'!$D$7)</f>
        <v/>
      </c>
      <c r="I591" s="138" t="str">
        <f>IF(OR(J591="",'Campanhas C&amp;S'!$CO$6="",'Campanhas C&amp;S'!$CO$6="(Preencha o nome da campanha)"),"",'Campanhas C&amp;S'!$CO$6)</f>
        <v/>
      </c>
      <c r="J591" s="138" t="str">
        <v/>
      </c>
      <c r="K591" s="138" t="str">
        <v/>
      </c>
      <c r="L591" s="138" t="str">
        <v/>
      </c>
      <c r="M591" s="138" t="str">
        <v/>
      </c>
      <c r="N591" s="138" t="str">
        <v/>
      </c>
      <c r="O591" s="138" t="str">
        <v/>
      </c>
      <c r="P591" s="138" t="str">
        <f>IF(J591="","","Materiais distribuidos")</f>
        <v/>
      </c>
      <c r="Q591" s="138" t="str">
        <f t="shared" si="18"/>
        <v/>
      </c>
      <c r="R591" s="138" t="str" cm="1">
        <f t="array" ref="R591">IF(ISBLANK(INDEX('Campanhas C&amp;S'!$CT$20:$CU$48,INT((ROWS($A$1:A50)-1)/2)+1,MOD(ROWS($A$1:A50)-1,2)+1)),"",INDEX('Campanhas C&amp;S'!$CT$20:$CU$48,INT((ROWS($A$1:A50)-1)/2)+1,MOD(ROWS($A$1:A50)-1,2)+1))</f>
        <v/>
      </c>
      <c r="S591" s="138" t="str">
        <f>IF(OR(J591="",'Campanhas C&amp;S'!$CO$15="",'Campanhas C&amp;S'!$CO$15="(máximo 300 carateres)"),"",'Campanhas C&amp;S'!$CO$15)</f>
        <v/>
      </c>
    </row>
    <row r="592" spans="1:19">
      <c r="A592" s="24" t="str">
        <f>IF(I592="","",IF(OR('Identificação da EG'!$B$7=0,'Identificação da EG'!$B$7=""),"",Capa!$C$10))</f>
        <v/>
      </c>
      <c r="B592" s="24" t="str">
        <f>IF(I592="","",IF(OR('Identificação da EG'!$B$7=0,'Identificação da EG'!$B$7=""),"",'Identificação da EG'!$B$7))</f>
        <v/>
      </c>
      <c r="C592" s="24" t="str">
        <f>IF(I592="","",IF(B592="","",VLOOKUP(B592,Auxiliar!$DK$23:$DL$45,2,0)))</f>
        <v/>
      </c>
      <c r="D592" s="24" t="str">
        <f>IF(I592="","",IF(OR('Identificação da EG'!$B$7=0,'Identificação da EG'!$B$7=""),"","Portugal"))</f>
        <v/>
      </c>
      <c r="E592" s="24" t="str">
        <f>IF(I592="","",'Identificação da EG'!$C$7)</f>
        <v/>
      </c>
      <c r="F592" s="24" t="str">
        <f>IF(I592="","",'Identificação da EG'!$E$7)</f>
        <v/>
      </c>
      <c r="G592" s="24" t="str">
        <f t="shared" si="19"/>
        <v/>
      </c>
      <c r="H592" s="24" t="str">
        <f>IF(I592="","",'Identificação da EG'!$D$7)</f>
        <v/>
      </c>
      <c r="I592" s="138" t="str">
        <f>IF(OR(J592="",'Campanhas C&amp;S'!$CO$6="",'Campanhas C&amp;S'!$CO$6="(Preencha o nome da campanha)"),"",'Campanhas C&amp;S'!$CO$6)</f>
        <v/>
      </c>
      <c r="J592" s="138" t="str">
        <v/>
      </c>
      <c r="K592" s="138" t="str">
        <v/>
      </c>
      <c r="L592" s="138" t="str">
        <v/>
      </c>
      <c r="M592" s="138" t="str">
        <v/>
      </c>
      <c r="N592" s="138" t="str">
        <v/>
      </c>
      <c r="O592" s="138" t="str">
        <v/>
      </c>
      <c r="P592" s="138" t="str">
        <f>IF(J592="","","População abrangida")</f>
        <v/>
      </c>
      <c r="Q592" s="138" t="str">
        <f t="shared" si="18"/>
        <v/>
      </c>
      <c r="R592" s="138" t="str" cm="1">
        <f t="array" ref="R592">IF(ISBLANK(INDEX('Campanhas C&amp;S'!$CT$20:$CU$48,INT((ROWS($A$1:A51)-1)/2)+1,MOD(ROWS($A$1:A51)-1,2)+1)),"",INDEX('Campanhas C&amp;S'!$CT$20:$CU$48,INT((ROWS($A$1:A51)-1)/2)+1,MOD(ROWS($A$1:A51)-1,2)+1))</f>
        <v/>
      </c>
      <c r="S592" s="138" t="str">
        <f>IF(OR(J592="",'Campanhas C&amp;S'!$CO$15="",'Campanhas C&amp;S'!$CO$15="(máximo 300 carateres)"),"",'Campanhas C&amp;S'!$CO$15)</f>
        <v/>
      </c>
    </row>
    <row r="593" spans="1:19">
      <c r="A593" s="24" t="str">
        <f>IF(I593="","",IF(OR('Identificação da EG'!$B$7=0,'Identificação da EG'!$B$7=""),"",Capa!$C$10))</f>
        <v/>
      </c>
      <c r="B593" s="24" t="str">
        <f>IF(I593="","",IF(OR('Identificação da EG'!$B$7=0,'Identificação da EG'!$B$7=""),"",'Identificação da EG'!$B$7))</f>
        <v/>
      </c>
      <c r="C593" s="24" t="str">
        <f>IF(I593="","",IF(B593="","",VLOOKUP(B593,Auxiliar!$DK$23:$DL$45,2,0)))</f>
        <v/>
      </c>
      <c r="D593" s="24" t="str">
        <f>IF(I593="","",IF(OR('Identificação da EG'!$B$7=0,'Identificação da EG'!$B$7=""),"","Portugal"))</f>
        <v/>
      </c>
      <c r="E593" s="24" t="str">
        <f>IF(I593="","",'Identificação da EG'!$C$7)</f>
        <v/>
      </c>
      <c r="F593" s="24" t="str">
        <f>IF(I593="","",'Identificação da EG'!$E$7)</f>
        <v/>
      </c>
      <c r="G593" s="24" t="str">
        <f t="shared" si="19"/>
        <v/>
      </c>
      <c r="H593" s="24" t="str">
        <f>IF(I593="","",'Identificação da EG'!$D$7)</f>
        <v/>
      </c>
      <c r="I593" s="138" t="str">
        <f>IF(OR(J593="",'Campanhas C&amp;S'!$CO$6="",'Campanhas C&amp;S'!$CO$6="(Preencha o nome da campanha)"),"",'Campanhas C&amp;S'!$CO$6)</f>
        <v/>
      </c>
      <c r="J593" s="138" t="str">
        <v/>
      </c>
      <c r="K593" s="138" t="str">
        <v/>
      </c>
      <c r="L593" s="138" t="str">
        <v/>
      </c>
      <c r="M593" s="138" t="str">
        <v/>
      </c>
      <c r="N593" s="138" t="str">
        <v/>
      </c>
      <c r="O593" s="138" t="str">
        <v/>
      </c>
      <c r="P593" s="138" t="str">
        <f>IF(J593="","","Materiais distribuidos")</f>
        <v/>
      </c>
      <c r="Q593" s="138" t="str">
        <f t="shared" si="18"/>
        <v/>
      </c>
      <c r="R593" s="138" t="str" cm="1">
        <f t="array" ref="R593">IF(ISBLANK(INDEX('Campanhas C&amp;S'!$CT$20:$CU$48,INT((ROWS($A$1:A52)-1)/2)+1,MOD(ROWS($A$1:A52)-1,2)+1)),"",INDEX('Campanhas C&amp;S'!$CT$20:$CU$48,INT((ROWS($A$1:A52)-1)/2)+1,MOD(ROWS($A$1:A52)-1,2)+1))</f>
        <v/>
      </c>
      <c r="S593" s="138" t="str">
        <f>IF(OR(J593="",'Campanhas C&amp;S'!$CO$15="",'Campanhas C&amp;S'!$CO$15="(máximo 300 carateres)"),"",'Campanhas C&amp;S'!$CO$15)</f>
        <v/>
      </c>
    </row>
    <row r="594" spans="1:19">
      <c r="A594" s="24" t="str">
        <f>IF(I594="","",IF(OR('Identificação da EG'!$B$7=0,'Identificação da EG'!$B$7=""),"",Capa!$C$10))</f>
        <v/>
      </c>
      <c r="B594" s="24" t="str">
        <f>IF(I594="","",IF(OR('Identificação da EG'!$B$7=0,'Identificação da EG'!$B$7=""),"",'Identificação da EG'!$B$7))</f>
        <v/>
      </c>
      <c r="C594" s="24" t="str">
        <f>IF(I594="","",IF(B594="","",VLOOKUP(B594,Auxiliar!$DK$23:$DL$45,2,0)))</f>
        <v/>
      </c>
      <c r="D594" s="24" t="str">
        <f>IF(I594="","",IF(OR('Identificação da EG'!$B$7=0,'Identificação da EG'!$B$7=""),"","Portugal"))</f>
        <v/>
      </c>
      <c r="E594" s="24" t="str">
        <f>IF(I594="","",'Identificação da EG'!$C$7)</f>
        <v/>
      </c>
      <c r="F594" s="24" t="str">
        <f>IF(I594="","",'Identificação da EG'!$E$7)</f>
        <v/>
      </c>
      <c r="G594" s="24" t="str">
        <f t="shared" si="19"/>
        <v/>
      </c>
      <c r="H594" s="24" t="str">
        <f>IF(I594="","",'Identificação da EG'!$D$7)</f>
        <v/>
      </c>
      <c r="I594" s="138" t="str">
        <f>IF(OR(J594="",'Campanhas C&amp;S'!$CO$6="",'Campanhas C&amp;S'!$CO$6="(Preencha o nome da campanha)"),"",'Campanhas C&amp;S'!$CO$6)</f>
        <v/>
      </c>
      <c r="J594" s="138" t="str">
        <v/>
      </c>
      <c r="K594" s="138" t="str">
        <v/>
      </c>
      <c r="L594" s="138" t="str">
        <v/>
      </c>
      <c r="M594" s="138" t="str">
        <v/>
      </c>
      <c r="N594" s="138" t="str">
        <v/>
      </c>
      <c r="O594" s="138" t="str">
        <v/>
      </c>
      <c r="P594" s="138" t="str">
        <f>IF(J594="","","População abrangida")</f>
        <v/>
      </c>
      <c r="Q594" s="138" t="str">
        <f t="shared" si="18"/>
        <v/>
      </c>
      <c r="R594" s="138" t="str" cm="1">
        <f t="array" ref="R594">IF(ISBLANK(INDEX('Campanhas C&amp;S'!$CT$20:$CU$48,INT((ROWS($A$1:A53)-1)/2)+1,MOD(ROWS($A$1:A53)-1,2)+1)),"",INDEX('Campanhas C&amp;S'!$CT$20:$CU$48,INT((ROWS($A$1:A53)-1)/2)+1,MOD(ROWS($A$1:A53)-1,2)+1))</f>
        <v/>
      </c>
      <c r="S594" s="138" t="str">
        <f>IF(OR(J594="",'Campanhas C&amp;S'!$CO$15="",'Campanhas C&amp;S'!$CO$15="(máximo 300 carateres)"),"",'Campanhas C&amp;S'!$CO$15)</f>
        <v/>
      </c>
    </row>
    <row r="595" spans="1:19">
      <c r="A595" s="24" t="str">
        <f>IF(I595="","",IF(OR('Identificação da EG'!$B$7=0,'Identificação da EG'!$B$7=""),"",Capa!$C$10))</f>
        <v/>
      </c>
      <c r="B595" s="24" t="str">
        <f>IF(I595="","",IF(OR('Identificação da EG'!$B$7=0,'Identificação da EG'!$B$7=""),"",'Identificação da EG'!$B$7))</f>
        <v/>
      </c>
      <c r="C595" s="24" t="str">
        <f>IF(I595="","",IF(B595="","",VLOOKUP(B595,Auxiliar!$DK$23:$DL$45,2,0)))</f>
        <v/>
      </c>
      <c r="D595" s="24" t="str">
        <f>IF(I595="","",IF(OR('Identificação da EG'!$B$7=0,'Identificação da EG'!$B$7=""),"","Portugal"))</f>
        <v/>
      </c>
      <c r="E595" s="24" t="str">
        <f>IF(I595="","",'Identificação da EG'!$C$7)</f>
        <v/>
      </c>
      <c r="F595" s="24" t="str">
        <f>IF(I595="","",'Identificação da EG'!$E$7)</f>
        <v/>
      </c>
      <c r="G595" s="24" t="str">
        <f t="shared" si="19"/>
        <v/>
      </c>
      <c r="H595" s="24" t="str">
        <f>IF(I595="","",'Identificação da EG'!$D$7)</f>
        <v/>
      </c>
      <c r="I595" s="138" t="str">
        <f>IF(OR(J595="",'Campanhas C&amp;S'!$CO$6="",'Campanhas C&amp;S'!$CO$6="(Preencha o nome da campanha)"),"",'Campanhas C&amp;S'!$CO$6)</f>
        <v/>
      </c>
      <c r="J595" s="138" t="str">
        <v/>
      </c>
      <c r="K595" s="138" t="str">
        <v/>
      </c>
      <c r="L595" s="138" t="str">
        <v/>
      </c>
      <c r="M595" s="138" t="str">
        <v/>
      </c>
      <c r="N595" s="138" t="str">
        <v/>
      </c>
      <c r="O595" s="138" t="str">
        <v/>
      </c>
      <c r="P595" s="138" t="str">
        <f>IF(J595="","","Materiais distribuidos")</f>
        <v/>
      </c>
      <c r="Q595" s="138" t="str">
        <f t="shared" si="18"/>
        <v/>
      </c>
      <c r="R595" s="138" t="str" cm="1">
        <f t="array" ref="R595">IF(ISBLANK(INDEX('Campanhas C&amp;S'!$CT$20:$CU$48,INT((ROWS($A$1:A54)-1)/2)+1,MOD(ROWS($A$1:A54)-1,2)+1)),"",INDEX('Campanhas C&amp;S'!$CT$20:$CU$48,INT((ROWS($A$1:A54)-1)/2)+1,MOD(ROWS($A$1:A54)-1,2)+1))</f>
        <v/>
      </c>
      <c r="S595" s="138" t="str">
        <f>IF(OR(J595="",'Campanhas C&amp;S'!$CO$15="",'Campanhas C&amp;S'!$CO$15="(máximo 300 carateres)"),"",'Campanhas C&amp;S'!$CO$15)</f>
        <v/>
      </c>
    </row>
    <row r="596" spans="1:19">
      <c r="A596" s="24" t="str">
        <f>IF(I596="","",IF(OR('Identificação da EG'!$B$7=0,'Identificação da EG'!$B$7=""),"",Capa!$C$10))</f>
        <v/>
      </c>
      <c r="B596" s="24" t="str">
        <f>IF(I596="","",IF(OR('Identificação da EG'!$B$7=0,'Identificação da EG'!$B$7=""),"",'Identificação da EG'!$B$7))</f>
        <v/>
      </c>
      <c r="C596" s="24" t="str">
        <f>IF(I596="","",IF(B596="","",VLOOKUP(B596,Auxiliar!$DK$23:$DL$45,2,0)))</f>
        <v/>
      </c>
      <c r="D596" s="24" t="str">
        <f>IF(I596="","",IF(OR('Identificação da EG'!$B$7=0,'Identificação da EG'!$B$7=""),"","Portugal"))</f>
        <v/>
      </c>
      <c r="E596" s="24" t="str">
        <f>IF(I596="","",'Identificação da EG'!$C$7)</f>
        <v/>
      </c>
      <c r="F596" s="24" t="str">
        <f>IF(I596="","",'Identificação da EG'!$E$7)</f>
        <v/>
      </c>
      <c r="G596" s="24" t="str">
        <f t="shared" si="19"/>
        <v/>
      </c>
      <c r="H596" s="24" t="str">
        <f>IF(I596="","",'Identificação da EG'!$D$7)</f>
        <v/>
      </c>
      <c r="I596" s="138" t="str">
        <f>IF(OR(J596="",'Campanhas C&amp;S'!$CO$6="",'Campanhas C&amp;S'!$CO$6="(Preencha o nome da campanha)"),"",'Campanhas C&amp;S'!$CO$6)</f>
        <v/>
      </c>
      <c r="J596" s="138" t="str">
        <v/>
      </c>
      <c r="K596" s="138" t="str">
        <v/>
      </c>
      <c r="L596" s="138" t="str">
        <v/>
      </c>
      <c r="M596" s="138" t="str">
        <v/>
      </c>
      <c r="N596" s="138" t="str">
        <v/>
      </c>
      <c r="O596" s="138" t="str">
        <v/>
      </c>
      <c r="P596" s="138" t="str">
        <f>IF(J596="","","População abrangida")</f>
        <v/>
      </c>
      <c r="Q596" s="138" t="str">
        <f t="shared" si="18"/>
        <v/>
      </c>
      <c r="R596" s="138" t="str" cm="1">
        <f t="array" ref="R596">IF(ISBLANK(INDEX('Campanhas C&amp;S'!$CT$20:$CU$48,INT((ROWS($A$1:A55)-1)/2)+1,MOD(ROWS($A$1:A55)-1,2)+1)),"",INDEX('Campanhas C&amp;S'!$CT$20:$CU$48,INT((ROWS($A$1:A55)-1)/2)+1,MOD(ROWS($A$1:A55)-1,2)+1))</f>
        <v/>
      </c>
      <c r="S596" s="138" t="str">
        <f>IF(OR(J596="",'Campanhas C&amp;S'!$CO$15="",'Campanhas C&amp;S'!$CO$15="(máximo 300 carateres)"),"",'Campanhas C&amp;S'!$CO$15)</f>
        <v/>
      </c>
    </row>
    <row r="597" spans="1:19">
      <c r="A597" s="24" t="str">
        <f>IF(I597="","",IF(OR('Identificação da EG'!$B$7=0,'Identificação da EG'!$B$7=""),"",Capa!$C$10))</f>
        <v/>
      </c>
      <c r="B597" s="24" t="str">
        <f>IF(I597="","",IF(OR('Identificação da EG'!$B$7=0,'Identificação da EG'!$B$7=""),"",'Identificação da EG'!$B$7))</f>
        <v/>
      </c>
      <c r="C597" s="24" t="str">
        <f>IF(I597="","",IF(B597="","",VLOOKUP(B597,Auxiliar!$DK$23:$DL$45,2,0)))</f>
        <v/>
      </c>
      <c r="D597" s="24" t="str">
        <f>IF(I597="","",IF(OR('Identificação da EG'!$B$7=0,'Identificação da EG'!$B$7=""),"","Portugal"))</f>
        <v/>
      </c>
      <c r="E597" s="24" t="str">
        <f>IF(I597="","",'Identificação da EG'!$C$7)</f>
        <v/>
      </c>
      <c r="F597" s="24" t="str">
        <f>IF(I597="","",'Identificação da EG'!$E$7)</f>
        <v/>
      </c>
      <c r="G597" s="24" t="str">
        <f t="shared" si="19"/>
        <v/>
      </c>
      <c r="H597" s="24" t="str">
        <f>IF(I597="","",'Identificação da EG'!$D$7)</f>
        <v/>
      </c>
      <c r="I597" s="138" t="str">
        <f>IF(OR(J597="",'Campanhas C&amp;S'!$CO$6="",'Campanhas C&amp;S'!$CO$6="(Preencha o nome da campanha)"),"",'Campanhas C&amp;S'!$CO$6)</f>
        <v/>
      </c>
      <c r="J597" s="138" t="str">
        <v/>
      </c>
      <c r="K597" s="138" t="str">
        <v/>
      </c>
      <c r="L597" s="138" t="str">
        <v/>
      </c>
      <c r="M597" s="138" t="str">
        <v/>
      </c>
      <c r="N597" s="138" t="str">
        <v/>
      </c>
      <c r="O597" s="138" t="str">
        <v/>
      </c>
      <c r="P597" s="138" t="str">
        <f>IF(J597="","","Materiais distribuidos")</f>
        <v/>
      </c>
      <c r="Q597" s="138" t="str">
        <f t="shared" si="18"/>
        <v/>
      </c>
      <c r="R597" s="138" t="str" cm="1">
        <f t="array" ref="R597">IF(ISBLANK(INDEX('Campanhas C&amp;S'!$CT$20:$CU$48,INT((ROWS($A$1:A56)-1)/2)+1,MOD(ROWS($A$1:A56)-1,2)+1)),"",INDEX('Campanhas C&amp;S'!$CT$20:$CU$48,INT((ROWS($A$1:A56)-1)/2)+1,MOD(ROWS($A$1:A56)-1,2)+1))</f>
        <v/>
      </c>
      <c r="S597" s="138" t="str">
        <f>IF(OR(J597="",'Campanhas C&amp;S'!$CO$15="",'Campanhas C&amp;S'!$CO$15="(máximo 300 carateres)"),"",'Campanhas C&amp;S'!$CO$15)</f>
        <v/>
      </c>
    </row>
    <row r="598" spans="1:19">
      <c r="A598" s="24" t="str">
        <f>IF(I598="","",IF(OR('Identificação da EG'!$B$7=0,'Identificação da EG'!$B$7=""),"",Capa!$C$10))</f>
        <v/>
      </c>
      <c r="B598" s="24" t="str">
        <f>IF(I598="","",IF(OR('Identificação da EG'!$B$7=0,'Identificação da EG'!$B$7=""),"",'Identificação da EG'!$B$7))</f>
        <v/>
      </c>
      <c r="C598" s="24" t="str">
        <f>IF(I598="","",IF(B598="","",VLOOKUP(B598,Auxiliar!$DK$23:$DL$45,2,0)))</f>
        <v/>
      </c>
      <c r="D598" s="24" t="str">
        <f>IF(I598="","",IF(OR('Identificação da EG'!$B$7=0,'Identificação da EG'!$B$7=""),"","Portugal"))</f>
        <v/>
      </c>
      <c r="E598" s="24" t="str">
        <f>IF(I598="","",'Identificação da EG'!$C$7)</f>
        <v/>
      </c>
      <c r="F598" s="24" t="str">
        <f>IF(I598="","",'Identificação da EG'!$E$7)</f>
        <v/>
      </c>
      <c r="G598" s="24" t="str">
        <f t="shared" si="19"/>
        <v/>
      </c>
      <c r="H598" s="24" t="str">
        <f>IF(I598="","",'Identificação da EG'!$D$7)</f>
        <v/>
      </c>
      <c r="I598" s="138" t="str">
        <f>IF(OR(J598="",'Campanhas C&amp;S'!$CO$6="",'Campanhas C&amp;S'!$CO$6="(Preencha o nome da campanha)"),"",'Campanhas C&amp;S'!$CO$6)</f>
        <v/>
      </c>
      <c r="J598" s="138" t="str">
        <v/>
      </c>
      <c r="K598" s="138" t="str">
        <v/>
      </c>
      <c r="L598" s="138" t="str">
        <v/>
      </c>
      <c r="M598" s="138" t="str">
        <v/>
      </c>
      <c r="N598" s="138" t="str">
        <v/>
      </c>
      <c r="O598" s="138" t="str">
        <v/>
      </c>
      <c r="P598" s="138" t="str">
        <f>IF(J598="","","População abrangida")</f>
        <v/>
      </c>
      <c r="Q598" s="138" t="str">
        <f t="shared" si="18"/>
        <v/>
      </c>
      <c r="R598" s="138" t="str" cm="1">
        <f t="array" ref="R598">IF(ISBLANK(INDEX('Campanhas C&amp;S'!$CT$20:$CU$48,INT((ROWS($A$1:A57)-1)/2)+1,MOD(ROWS($A$1:A57)-1,2)+1)),"",INDEX('Campanhas C&amp;S'!$CT$20:$CU$48,INT((ROWS($A$1:A57)-1)/2)+1,MOD(ROWS($A$1:A57)-1,2)+1))</f>
        <v/>
      </c>
      <c r="S598" s="138" t="str">
        <f>IF(OR(J598="",'Campanhas C&amp;S'!$CO$15="",'Campanhas C&amp;S'!$CO$15="(máximo 300 carateres)"),"",'Campanhas C&amp;S'!$CO$15)</f>
        <v/>
      </c>
    </row>
    <row r="599" spans="1:19">
      <c r="A599" s="24" t="str">
        <f>IF(I599="","",IF(OR('Identificação da EG'!$B$7=0,'Identificação da EG'!$B$7=""),"",Capa!$C$10))</f>
        <v/>
      </c>
      <c r="B599" s="24" t="str">
        <f>IF(I599="","",IF(OR('Identificação da EG'!$B$7=0,'Identificação da EG'!$B$7=""),"",'Identificação da EG'!$B$7))</f>
        <v/>
      </c>
      <c r="C599" s="24" t="str">
        <f>IF(I599="","",IF(B599="","",VLOOKUP(B599,Auxiliar!$DK$23:$DL$45,2,0)))</f>
        <v/>
      </c>
      <c r="D599" s="24" t="str">
        <f>IF(I599="","",IF(OR('Identificação da EG'!$B$7=0,'Identificação da EG'!$B$7=""),"","Portugal"))</f>
        <v/>
      </c>
      <c r="E599" s="24" t="str">
        <f>IF(I599="","",'Identificação da EG'!$C$7)</f>
        <v/>
      </c>
      <c r="F599" s="24" t="str">
        <f>IF(I599="","",'Identificação da EG'!$E$7)</f>
        <v/>
      </c>
      <c r="G599" s="24" t="str">
        <f t="shared" si="19"/>
        <v/>
      </c>
      <c r="H599" s="24" t="str">
        <f>IF(I599="","",'Identificação da EG'!$D$7)</f>
        <v/>
      </c>
      <c r="I599" s="138" t="str">
        <f>IF(OR(J599="",'Campanhas C&amp;S'!$CO$6="",'Campanhas C&amp;S'!$CO$6="(Preencha o nome da campanha)"),"",'Campanhas C&amp;S'!$CO$6)</f>
        <v/>
      </c>
      <c r="J599" s="138" t="str">
        <v/>
      </c>
      <c r="K599" s="138" t="str">
        <v/>
      </c>
      <c r="L599" s="138" t="str">
        <v/>
      </c>
      <c r="M599" s="138" t="str">
        <v/>
      </c>
      <c r="N599" s="138" t="str">
        <v/>
      </c>
      <c r="O599" s="138" t="str">
        <v/>
      </c>
      <c r="P599" s="138" t="str">
        <f>IF(J599="","","Materiais distribuidos")</f>
        <v/>
      </c>
      <c r="Q599" s="138" t="str">
        <f t="shared" si="18"/>
        <v/>
      </c>
      <c r="R599" s="138" t="str" cm="1">
        <f t="array" ref="R599">IF(ISBLANK(INDEX('Campanhas C&amp;S'!$CT$20:$CU$48,INT((ROWS($A$1:A58)-1)/2)+1,MOD(ROWS($A$1:A58)-1,2)+1)),"",INDEX('Campanhas C&amp;S'!$CT$20:$CU$48,INT((ROWS($A$1:A58)-1)/2)+1,MOD(ROWS($A$1:A58)-1,2)+1))</f>
        <v/>
      </c>
      <c r="S599" s="138" t="str">
        <f>IF(OR(J599="",'Campanhas C&amp;S'!$CO$15="",'Campanhas C&amp;S'!$CO$15="(máximo 300 carateres)"),"",'Campanhas C&amp;S'!$CO$15)</f>
        <v/>
      </c>
    </row>
    <row r="600" spans="1:19">
      <c r="A600" s="24" t="str">
        <f>IF(I600="","",IF(OR('Identificação da EG'!$B$7=0,'Identificação da EG'!$B$7=""),"",Capa!$C$10))</f>
        <v/>
      </c>
      <c r="B600" s="24" t="str">
        <f>IF(I600="","",IF(OR('Identificação da EG'!$B$7=0,'Identificação da EG'!$B$7=""),"",'Identificação da EG'!$B$7))</f>
        <v/>
      </c>
      <c r="C600" s="24" t="str">
        <f>IF(I600="","",IF(B600="","",VLOOKUP(B600,Auxiliar!$DK$23:$DL$45,2,0)))</f>
        <v/>
      </c>
      <c r="D600" s="24" t="str">
        <f>IF(I600="","",IF(OR('Identificação da EG'!$B$7=0,'Identificação da EG'!$B$7=""),"","Portugal"))</f>
        <v/>
      </c>
      <c r="E600" s="24" t="str">
        <f>IF(I600="","",'Identificação da EG'!$C$7)</f>
        <v/>
      </c>
      <c r="F600" s="24" t="str">
        <f>IF(I600="","",'Identificação da EG'!$E$7)</f>
        <v/>
      </c>
      <c r="G600" s="24" t="str">
        <f t="shared" si="19"/>
        <v/>
      </c>
      <c r="H600" s="24" t="str">
        <f>IF(I600="","",'Identificação da EG'!$D$7)</f>
        <v/>
      </c>
      <c r="I600" s="138" t="str">
        <f>IF(OR(J542="",'Campanhas C&amp;S'!$CO$6="",'Campanhas C&amp;S'!$CO$6="(Preencha o nome da campanha)"),"",'Campanhas C&amp;S'!$CO$6)</f>
        <v/>
      </c>
      <c r="J600" s="138"/>
      <c r="K600" s="138"/>
      <c r="L600" s="138"/>
      <c r="M600" s="138"/>
      <c r="N600" s="138"/>
      <c r="O600" s="138"/>
      <c r="P600" s="138" t="str">
        <f>IF(R600="","","População total abrangida")</f>
        <v/>
      </c>
      <c r="Q600" s="138" t="str">
        <f>IF(R600="","","nº")</f>
        <v/>
      </c>
      <c r="R600" s="138" t="str">
        <f>IF('Campanhas C&amp;S'!$CO$9="","",'Campanhas C&amp;S'!$CO$9)</f>
        <v/>
      </c>
      <c r="S600" s="138" t="str">
        <f>IF(OR(R600="",'Campanhas C&amp;S'!$CO$15="",'Campanhas C&amp;S'!$CO$15="(máximo 300 carateres)"),"",'Campanhas C&amp;S'!$CO$15)</f>
        <v/>
      </c>
    </row>
    <row r="601" spans="1:19">
      <c r="A601" s="24" t="str">
        <f>IF(I601="","",IF(OR('Identificação da EG'!$B$7=0,'Identificação da EG'!$B$7=""),"",Capa!$C$10))</f>
        <v/>
      </c>
      <c r="B601" s="24" t="str">
        <f>IF(I601="","",IF(OR('Identificação da EG'!$B$7=0,'Identificação da EG'!$B$7=""),"",'Identificação da EG'!$B$7))</f>
        <v/>
      </c>
      <c r="C601" s="24" t="str">
        <f>IF(I601="","",IF(B601="","",VLOOKUP(B601,Auxiliar!$DK$23:$DL$45,2,0)))</f>
        <v/>
      </c>
      <c r="D601" s="24" t="str">
        <f>IF(I601="","",IF(OR('Identificação da EG'!$B$7=0,'Identificação da EG'!$B$7=""),"","Portugal"))</f>
        <v/>
      </c>
      <c r="E601" s="24" t="str">
        <f>IF(I601="","",'Identificação da EG'!$C$7)</f>
        <v/>
      </c>
      <c r="F601" s="24" t="str">
        <f>IF(I601="","",'Identificação da EG'!$E$7)</f>
        <v/>
      </c>
      <c r="G601" s="24" t="str">
        <f t="shared" si="19"/>
        <v/>
      </c>
      <c r="H601" s="24" t="str">
        <f>IF(I601="","",'Identificação da EG'!$D$7)</f>
        <v/>
      </c>
      <c r="I601" s="138" t="str">
        <f>IF(OR(J543="",'Campanhas C&amp;S'!$CO$6="",'Campanhas C&amp;S'!$CO$6="(Preencha o nome da campanha)"),"",'Campanhas C&amp;S'!$CO$6)</f>
        <v/>
      </c>
      <c r="J601" s="138"/>
      <c r="K601" s="138"/>
      <c r="L601" s="138"/>
      <c r="M601" s="138"/>
      <c r="N601" s="138"/>
      <c r="O601" s="138"/>
      <c r="P601" s="138" t="str">
        <f>IF(R601="","","Duração da campanha")</f>
        <v/>
      </c>
      <c r="Q601" s="138" t="str">
        <f>IF(R601="","","dias")</f>
        <v/>
      </c>
      <c r="R601" s="138" t="str">
        <f>IF('Campanhas C&amp;S'!$CO$12="","",'Campanhas C&amp;S'!$CO$12)</f>
        <v/>
      </c>
      <c r="S601" s="138" t="str">
        <f>IF(OR(R601="",'Campanhas C&amp;S'!$CO$15="",'Campanhas C&amp;S'!$CO$15="(máximo 300 carateres)"),"",'Campanhas C&amp;S'!$CO$15)</f>
        <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1DCB1-DAE7-479D-A6B7-1B5746FD531A}">
  <sheetPr codeName="Folha8">
    <tabColor rgb="FF37B896"/>
  </sheetPr>
  <dimension ref="A1:XFB27"/>
  <sheetViews>
    <sheetView zoomScaleNormal="100" workbookViewId="0">
      <selection activeCell="B1" sqref="B1"/>
    </sheetView>
  </sheetViews>
  <sheetFormatPr baseColWidth="10" defaultColWidth="0" defaultRowHeight="15" zeroHeight="1"/>
  <cols>
    <col min="1" max="1" width="2" style="288" customWidth="1"/>
    <col min="2" max="2" width="36.5" style="288" customWidth="1"/>
    <col min="3" max="4" width="9.5" style="288" customWidth="1"/>
    <col min="5" max="5" width="8.5" style="288" customWidth="1"/>
    <col min="6" max="10" width="6.6640625" style="288" customWidth="1"/>
    <col min="11" max="20" width="8" style="288" hidden="1"/>
    <col min="21" max="16382" width="8.5" style="288" hidden="1"/>
    <col min="16383" max="16384" width="5.6640625" style="288" hidden="1"/>
  </cols>
  <sheetData>
    <row r="1" spans="1:8" s="349" customFormat="1" ht="16" thickBot="1">
      <c r="B1" s="350" t="s">
        <v>1540</v>
      </c>
    </row>
    <row r="2" spans="1:8" s="358" customFormat="1">
      <c r="B2" s="352" t="s">
        <v>1747</v>
      </c>
      <c r="H2" s="359"/>
    </row>
    <row r="3" spans="1:8">
      <c r="B3" s="290"/>
      <c r="C3" s="290"/>
      <c r="H3" s="296"/>
    </row>
    <row r="4" spans="1:8">
      <c r="B4" s="202" t="s">
        <v>152</v>
      </c>
      <c r="C4" s="237"/>
      <c r="H4" s="297"/>
    </row>
    <row r="5" spans="1:8">
      <c r="B5" s="231" t="s">
        <v>153</v>
      </c>
      <c r="C5" s="8"/>
      <c r="H5" s="298"/>
    </row>
    <row r="6" spans="1:8">
      <c r="B6" s="290"/>
      <c r="C6" s="290"/>
      <c r="H6" s="296"/>
    </row>
    <row r="7" spans="1:8">
      <c r="B7" s="202" t="s">
        <v>152</v>
      </c>
      <c r="C7" s="237"/>
      <c r="H7" s="296"/>
    </row>
    <row r="8" spans="1:8">
      <c r="B8" s="231" t="s">
        <v>154</v>
      </c>
      <c r="C8" s="8"/>
      <c r="H8" s="296"/>
    </row>
    <row r="9" spans="1:8">
      <c r="B9" s="290"/>
      <c r="C9" s="290"/>
      <c r="H9" s="296"/>
    </row>
    <row r="10" spans="1:8" ht="16" thickBot="1">
      <c r="A10" s="299"/>
      <c r="B10" s="300"/>
      <c r="C10" s="300"/>
      <c r="D10" s="300"/>
      <c r="E10" s="300"/>
      <c r="F10" s="300"/>
      <c r="G10" s="300"/>
      <c r="H10" s="301"/>
    </row>
    <row r="11" spans="1:8">
      <c r="B11" s="290"/>
      <c r="C11" s="290"/>
      <c r="D11" s="290"/>
      <c r="E11" s="290"/>
      <c r="F11" s="290"/>
    </row>
    <row r="12" spans="1:8">
      <c r="B12" s="290"/>
      <c r="C12" s="290"/>
      <c r="D12" s="290"/>
    </row>
    <row r="13" spans="1:8">
      <c r="B13" s="290"/>
      <c r="C13" s="290"/>
      <c r="D13" s="290"/>
    </row>
    <row r="14" spans="1:8" hidden="1">
      <c r="B14" s="290"/>
      <c r="C14" s="290"/>
      <c r="D14" s="290"/>
    </row>
    <row r="15" spans="1:8" hidden="1">
      <c r="B15" s="290"/>
      <c r="C15" s="290"/>
      <c r="D15" s="290"/>
    </row>
    <row r="16" spans="1:8" hidden="1">
      <c r="B16" s="290"/>
      <c r="C16" s="290"/>
      <c r="D16" s="290"/>
    </row>
    <row r="17" spans="2:4" hidden="1">
      <c r="B17" s="290"/>
      <c r="C17" s="290"/>
      <c r="D17" s="290"/>
    </row>
    <row r="18" spans="2:4" hidden="1">
      <c r="B18" s="290"/>
      <c r="C18" s="290"/>
      <c r="D18" s="290"/>
    </row>
    <row r="19" spans="2:4" hidden="1">
      <c r="B19" s="290"/>
      <c r="C19" s="290"/>
      <c r="D19" s="290"/>
    </row>
    <row r="20" spans="2:4" hidden="1">
      <c r="B20" s="290"/>
      <c r="C20" s="290"/>
      <c r="D20" s="290"/>
    </row>
    <row r="21" spans="2:4" hidden="1">
      <c r="B21" s="290"/>
      <c r="C21" s="290"/>
      <c r="D21" s="290"/>
    </row>
    <row r="22" spans="2:4" hidden="1">
      <c r="B22" s="290"/>
      <c r="C22" s="290"/>
      <c r="D22" s="290"/>
    </row>
    <row r="23" spans="2:4" hidden="1">
      <c r="B23" s="290"/>
      <c r="C23" s="290"/>
      <c r="D23" s="290"/>
    </row>
    <row r="24" spans="2:4" hidden="1">
      <c r="B24" s="290"/>
      <c r="C24" s="290"/>
      <c r="D24" s="290"/>
    </row>
    <row r="25" spans="2:4" hidden="1">
      <c r="B25" s="290"/>
      <c r="C25" s="290"/>
      <c r="D25" s="290"/>
    </row>
    <row r="26" spans="2:4" hidden="1">
      <c r="B26" s="290"/>
      <c r="C26" s="290"/>
      <c r="D26" s="290"/>
    </row>
    <row r="27" spans="2:4" hidden="1">
      <c r="B27" s="290"/>
      <c r="C27" s="290"/>
      <c r="D27" s="290"/>
    </row>
  </sheetData>
  <sheetProtection algorithmName="SHA-512" hashValue="0JQFRTmccYWiBQpBv7KTj+uQofcwvI6mfBUnPnkCF31o8zbOAoYQUaHBEcRRldpFYk06D719dDezEcwdS78mAg==" saltValue="oxRkVhwFiSQMK2zA/g9d5Q==" spinCount="100000" sheet="1" objects="1" scenarios="1"/>
  <dataValidations count="2">
    <dataValidation allowBlank="1" showInputMessage="1" showErrorMessage="1" prompt="Divulgação da implementação de medidas e ações, e resultados previstos no PAPERSU, no ano dos dados reportados." sqref="B5" xr:uid="{39630DB7-2A66-FB44-8A99-B311A54ECD93}"/>
    <dataValidation allowBlank="1" showInputMessage="1" showErrorMessage="1" prompt="Divulgação de resultados de quantidade e qualidade de recolha dos diversos fluxos, participação da população, etc., no ano dos dados reportados." sqref="B8" xr:uid="{3153024E-9707-954E-8DC8-772BE8BF8381}"/>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4C4C937C-EB59-497C-BC25-3FEBC6680F90}">
          <x14:formula1>
            <xm:f>Auxiliar!$BM$24:$BM$26</xm:f>
          </x14:formula1>
          <xm:sqref>C5 C8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D5100-4DC9-9E4B-A30A-B69FD21E6AE9}">
  <sheetPr codeName="Folha6">
    <tabColor rgb="FF37B896"/>
  </sheetPr>
  <dimension ref="A1:E102"/>
  <sheetViews>
    <sheetView zoomScaleNormal="100" workbookViewId="0">
      <selection activeCell="B1" sqref="B1"/>
    </sheetView>
  </sheetViews>
  <sheetFormatPr baseColWidth="10" defaultColWidth="0" defaultRowHeight="14" zeroHeight="1"/>
  <cols>
    <col min="1" max="1" width="2" style="4" customWidth="1"/>
    <col min="2" max="2" width="26" style="4" customWidth="1"/>
    <col min="3" max="3" width="134" style="4" customWidth="1"/>
    <col min="4" max="5" width="8.5" style="4" customWidth="1"/>
    <col min="6" max="16384" width="8.5" style="4" hidden="1"/>
  </cols>
  <sheetData>
    <row r="1" spans="2:4" s="345" customFormat="1" ht="16" thickBot="1">
      <c r="B1" s="346" t="s">
        <v>3</v>
      </c>
      <c r="D1" s="368"/>
    </row>
    <row r="2" spans="2:4">
      <c r="D2" s="5"/>
    </row>
    <row r="3" spans="2:4">
      <c r="B3" s="6"/>
      <c r="C3" s="50" t="s">
        <v>1739</v>
      </c>
      <c r="D3" s="5"/>
    </row>
    <row r="4" spans="2:4">
      <c r="D4" s="5"/>
    </row>
    <row r="5" spans="2:4">
      <c r="B5" s="12"/>
      <c r="C5" s="50" t="s">
        <v>1740</v>
      </c>
      <c r="D5" s="5"/>
    </row>
    <row r="6" spans="2:4">
      <c r="C6" s="50" t="s">
        <v>1741</v>
      </c>
      <c r="D6" s="5"/>
    </row>
    <row r="7" spans="2:4">
      <c r="C7" s="164" t="s">
        <v>1732</v>
      </c>
      <c r="D7" s="5"/>
    </row>
    <row r="8" spans="2:4" ht="19.5" customHeight="1">
      <c r="D8" s="5"/>
    </row>
    <row r="9" spans="2:4">
      <c r="B9" s="7"/>
      <c r="C9" s="50" t="s">
        <v>1744</v>
      </c>
      <c r="D9" s="5"/>
    </row>
    <row r="10" spans="2:4">
      <c r="C10" s="50" t="s">
        <v>1749</v>
      </c>
      <c r="D10" s="5"/>
    </row>
    <row r="11" spans="2:4" ht="15" thickBot="1">
      <c r="D11" s="5"/>
    </row>
    <row r="12" spans="2:4" s="345" customFormat="1" ht="16" thickBot="1">
      <c r="B12" s="346" t="s">
        <v>4</v>
      </c>
      <c r="D12" s="368"/>
    </row>
    <row r="13" spans="2:4">
      <c r="D13" s="5"/>
    </row>
    <row r="14" spans="2:4" ht="18" customHeight="1">
      <c r="B14" s="51" t="s">
        <v>5</v>
      </c>
      <c r="C14" s="52" t="s">
        <v>6</v>
      </c>
      <c r="D14" s="5"/>
    </row>
    <row r="15" spans="2:4" ht="18" customHeight="1">
      <c r="B15" s="51" t="s">
        <v>7</v>
      </c>
      <c r="C15" s="53" t="s">
        <v>8</v>
      </c>
      <c r="D15" s="5"/>
    </row>
    <row r="16" spans="2:4" ht="18" customHeight="1">
      <c r="B16" s="51" t="s">
        <v>9</v>
      </c>
      <c r="C16" s="53" t="s">
        <v>1552</v>
      </c>
      <c r="D16" s="5"/>
    </row>
    <row r="17" spans="2:4" ht="32.25" customHeight="1">
      <c r="B17" s="51" t="s">
        <v>10</v>
      </c>
      <c r="C17" s="54" t="s">
        <v>1584</v>
      </c>
      <c r="D17" s="5"/>
    </row>
    <row r="18" spans="2:4" ht="19.5" customHeight="1">
      <c r="B18" s="51" t="s">
        <v>11</v>
      </c>
      <c r="C18" s="52" t="s">
        <v>1629</v>
      </c>
      <c r="D18" s="5"/>
    </row>
    <row r="19" spans="2:4" s="14" customFormat="1" ht="19.5" customHeight="1">
      <c r="B19" s="55" t="s">
        <v>1582</v>
      </c>
      <c r="C19" s="52" t="s">
        <v>1583</v>
      </c>
      <c r="D19" s="56"/>
    </row>
    <row r="20" spans="2:4" ht="23.25" customHeight="1">
      <c r="B20" s="55" t="s">
        <v>1534</v>
      </c>
      <c r="C20" s="52" t="s">
        <v>1535</v>
      </c>
      <c r="D20" s="5"/>
    </row>
    <row r="21" spans="2:4" ht="30">
      <c r="B21" s="55" t="s">
        <v>1675</v>
      </c>
      <c r="C21" s="52" t="s">
        <v>1265</v>
      </c>
      <c r="D21" s="5"/>
    </row>
    <row r="22" spans="2:4" ht="60" customHeight="1">
      <c r="B22" s="55" t="s">
        <v>1676</v>
      </c>
      <c r="C22" s="52" t="s">
        <v>1611</v>
      </c>
      <c r="D22" s="5"/>
    </row>
    <row r="23" spans="2:4" ht="46.5" customHeight="1">
      <c r="B23" s="55" t="s">
        <v>1677</v>
      </c>
      <c r="C23" s="52" t="s">
        <v>1228</v>
      </c>
      <c r="D23" s="5"/>
    </row>
    <row r="24" spans="2:4" ht="30">
      <c r="B24" s="55" t="s">
        <v>1678</v>
      </c>
      <c r="C24" s="52" t="s">
        <v>1229</v>
      </c>
      <c r="D24" s="5"/>
    </row>
    <row r="25" spans="2:4" ht="29.25" customHeight="1">
      <c r="B25" s="51" t="s">
        <v>12</v>
      </c>
      <c r="C25" s="52" t="s">
        <v>13</v>
      </c>
      <c r="D25" s="5"/>
    </row>
    <row r="26" spans="2:4" ht="34.5" customHeight="1">
      <c r="B26" s="51" t="s">
        <v>14</v>
      </c>
      <c r="C26" s="52" t="s">
        <v>1630</v>
      </c>
      <c r="D26" s="5"/>
    </row>
    <row r="27" spans="2:4" ht="17.25" customHeight="1">
      <c r="B27" s="51" t="s">
        <v>15</v>
      </c>
      <c r="C27" s="52" t="s">
        <v>1536</v>
      </c>
      <c r="D27" s="5"/>
    </row>
    <row r="28" spans="2:4" ht="45" customHeight="1">
      <c r="B28" s="51" t="s">
        <v>16</v>
      </c>
      <c r="C28" s="52" t="s">
        <v>1692</v>
      </c>
      <c r="D28" s="5"/>
    </row>
    <row r="29" spans="2:4" ht="19.5" customHeight="1">
      <c r="B29" s="51" t="s">
        <v>17</v>
      </c>
      <c r="C29" s="52" t="s">
        <v>1631</v>
      </c>
      <c r="D29" s="5"/>
    </row>
    <row r="30" spans="2:4" ht="19.5" customHeight="1">
      <c r="B30" s="51" t="s">
        <v>18</v>
      </c>
      <c r="C30" s="52" t="s">
        <v>19</v>
      </c>
      <c r="D30" s="5"/>
    </row>
    <row r="31" spans="2:4" ht="19.5" customHeight="1">
      <c r="B31" s="57"/>
      <c r="C31" s="58"/>
      <c r="D31" s="5"/>
    </row>
    <row r="32" spans="2:4" ht="18" customHeight="1" thickBot="1">
      <c r="B32" s="59"/>
      <c r="C32" s="14"/>
      <c r="D32" s="5"/>
    </row>
    <row r="33" spans="2:4" s="345" customFormat="1" ht="16" thickBot="1">
      <c r="B33" s="346" t="s">
        <v>20</v>
      </c>
      <c r="D33" s="368"/>
    </row>
    <row r="34" spans="2:4">
      <c r="D34" s="5"/>
    </row>
    <row r="35" spans="2:4" ht="15" thickBot="1">
      <c r="B35" s="15" t="s">
        <v>21</v>
      </c>
      <c r="D35" s="5"/>
    </row>
    <row r="36" spans="2:4" ht="15" thickTop="1">
      <c r="D36" s="5"/>
    </row>
    <row r="37" spans="2:4">
      <c r="B37" s="4" t="s">
        <v>22</v>
      </c>
      <c r="D37" s="5"/>
    </row>
    <row r="38" spans="2:4">
      <c r="D38" s="5"/>
    </row>
    <row r="39" spans="2:4" ht="15" thickBot="1">
      <c r="B39" s="15" t="s">
        <v>23</v>
      </c>
      <c r="D39" s="5"/>
    </row>
    <row r="40" spans="2:4" ht="15" thickTop="1">
      <c r="D40" s="5"/>
    </row>
    <row r="41" spans="2:4">
      <c r="B41" s="4" t="s">
        <v>1680</v>
      </c>
      <c r="D41" s="5"/>
    </row>
    <row r="42" spans="2:4">
      <c r="B42" s="4" t="s">
        <v>24</v>
      </c>
      <c r="D42" s="5"/>
    </row>
    <row r="43" spans="2:4" ht="5.25" customHeight="1">
      <c r="D43" s="5"/>
    </row>
    <row r="44" spans="2:4" ht="41.25" customHeight="1">
      <c r="B44" s="60" t="s">
        <v>25</v>
      </c>
      <c r="C44" s="54" t="s">
        <v>26</v>
      </c>
      <c r="D44" s="5"/>
    </row>
    <row r="45" spans="2:4" ht="19.5" customHeight="1">
      <c r="B45" s="59" t="s">
        <v>27</v>
      </c>
      <c r="C45" s="53" t="s">
        <v>1697</v>
      </c>
      <c r="D45" s="5"/>
    </row>
    <row r="46" spans="2:4" ht="19.5" customHeight="1">
      <c r="B46" s="59" t="s">
        <v>28</v>
      </c>
      <c r="C46" s="14" t="s">
        <v>29</v>
      </c>
      <c r="D46" s="5"/>
    </row>
    <row r="47" spans="2:4" ht="19.5" customHeight="1">
      <c r="B47" s="59" t="s">
        <v>30</v>
      </c>
      <c r="C47" s="14" t="s">
        <v>31</v>
      </c>
      <c r="D47" s="5"/>
    </row>
    <row r="48" spans="2:4" ht="19.5" customHeight="1">
      <c r="B48" s="51" t="s">
        <v>1558</v>
      </c>
      <c r="C48" s="53" t="s">
        <v>1679</v>
      </c>
      <c r="D48" s="5"/>
    </row>
    <row r="49" spans="2:4" ht="19.5" customHeight="1">
      <c r="B49" s="59" t="s">
        <v>32</v>
      </c>
      <c r="C49" s="53" t="s">
        <v>1693</v>
      </c>
      <c r="D49" s="5"/>
    </row>
    <row r="50" spans="2:4" ht="27.75" customHeight="1">
      <c r="B50" s="59" t="s">
        <v>33</v>
      </c>
      <c r="C50" s="54" t="s">
        <v>34</v>
      </c>
      <c r="D50" s="5"/>
    </row>
    <row r="51" spans="2:4" ht="5" customHeight="1">
      <c r="B51" s="59"/>
      <c r="C51" s="54"/>
      <c r="D51" s="5"/>
    </row>
    <row r="52" spans="2:4" ht="15" customHeight="1">
      <c r="B52" s="343" t="s">
        <v>1745</v>
      </c>
      <c r="C52" s="52"/>
      <c r="D52" s="5"/>
    </row>
    <row r="53" spans="2:4" ht="15" customHeight="1">
      <c r="B53" s="343" t="s">
        <v>1746</v>
      </c>
      <c r="C53" s="52"/>
      <c r="D53" s="5"/>
    </row>
    <row r="54" spans="2:4">
      <c r="D54" s="5"/>
    </row>
    <row r="55" spans="2:4" ht="15" thickBot="1">
      <c r="B55" s="15" t="s">
        <v>1270</v>
      </c>
      <c r="D55" s="5"/>
    </row>
    <row r="56" spans="2:4" ht="14.25" customHeight="1" thickTop="1">
      <c r="D56" s="5"/>
    </row>
    <row r="57" spans="2:4" s="14" customFormat="1" ht="14.25" customHeight="1">
      <c r="B57" s="14" t="s">
        <v>1272</v>
      </c>
      <c r="C57" s="54"/>
      <c r="D57" s="56"/>
    </row>
    <row r="58" spans="2:4" s="14" customFormat="1" ht="14.25" customHeight="1">
      <c r="B58" s="14" t="s">
        <v>35</v>
      </c>
      <c r="D58" s="56"/>
    </row>
    <row r="59" spans="2:4" s="14" customFormat="1" ht="17.25" customHeight="1">
      <c r="D59" s="56"/>
    </row>
    <row r="60" spans="2:4" ht="15" thickBot="1">
      <c r="B60" s="15" t="s">
        <v>1271</v>
      </c>
      <c r="D60" s="5"/>
    </row>
    <row r="61" spans="2:4" ht="14.25" customHeight="1" thickTop="1">
      <c r="D61" s="5"/>
    </row>
    <row r="62" spans="2:4" s="14" customFormat="1" ht="14.25" customHeight="1">
      <c r="B62" s="14" t="s">
        <v>1273</v>
      </c>
      <c r="C62" s="54"/>
      <c r="D62" s="56"/>
    </row>
    <row r="63" spans="2:4" s="14" customFormat="1" ht="14.25" customHeight="1">
      <c r="B63" s="14" t="s">
        <v>1289</v>
      </c>
      <c r="C63" s="54"/>
      <c r="D63" s="56"/>
    </row>
    <row r="64" spans="2:4" s="14" customFormat="1" ht="5.25" customHeight="1">
      <c r="D64" s="56"/>
    </row>
    <row r="65" spans="2:4" s="14" customFormat="1" ht="165">
      <c r="B65" s="55" t="s">
        <v>1243</v>
      </c>
      <c r="C65" s="52" t="s">
        <v>1623</v>
      </c>
      <c r="D65" s="56"/>
    </row>
    <row r="66" spans="2:4" s="14" customFormat="1" ht="105">
      <c r="B66" s="55" t="s">
        <v>1244</v>
      </c>
      <c r="C66" s="52" t="s">
        <v>1625</v>
      </c>
      <c r="D66" s="56"/>
    </row>
    <row r="67" spans="2:4" s="14" customFormat="1" ht="78">
      <c r="B67" s="55" t="s">
        <v>1520</v>
      </c>
      <c r="C67" s="52" t="s">
        <v>1624</v>
      </c>
      <c r="D67" s="56"/>
    </row>
    <row r="68" spans="2:4">
      <c r="D68" s="5"/>
    </row>
    <row r="69" spans="2:4" ht="15" thickBot="1">
      <c r="B69" s="15" t="s">
        <v>36</v>
      </c>
      <c r="D69" s="5"/>
    </row>
    <row r="70" spans="2:4" ht="15" thickTop="1">
      <c r="D70" s="5"/>
    </row>
    <row r="71" spans="2:4" s="14" customFormat="1" ht="13.5" customHeight="1">
      <c r="B71" s="14" t="s">
        <v>37</v>
      </c>
      <c r="C71" s="54"/>
      <c r="D71" s="56"/>
    </row>
    <row r="72" spans="2:4" s="14" customFormat="1" ht="14.25" customHeight="1">
      <c r="B72" s="61" t="s">
        <v>38</v>
      </c>
      <c r="D72" s="56"/>
    </row>
    <row r="73" spans="2:4">
      <c r="D73" s="5"/>
    </row>
    <row r="74" spans="2:4" s="14" customFormat="1" ht="15" thickBot="1">
      <c r="B74" s="15" t="s">
        <v>39</v>
      </c>
      <c r="D74" s="56"/>
    </row>
    <row r="75" spans="2:4" ht="15" thickTop="1">
      <c r="D75" s="5"/>
    </row>
    <row r="76" spans="2:4" s="14" customFormat="1" ht="13.5" customHeight="1">
      <c r="B76" s="14" t="s">
        <v>40</v>
      </c>
      <c r="C76" s="54"/>
      <c r="D76" s="56"/>
    </row>
    <row r="77" spans="2:4" s="14" customFormat="1" ht="14.25" customHeight="1">
      <c r="B77" s="14" t="s">
        <v>41</v>
      </c>
      <c r="D77" s="56"/>
    </row>
    <row r="78" spans="2:4">
      <c r="D78" s="5"/>
    </row>
    <row r="79" spans="2:4" ht="15" thickBot="1">
      <c r="B79" s="15" t="s">
        <v>1268</v>
      </c>
      <c r="D79" s="5"/>
    </row>
    <row r="80" spans="2:4" ht="15" thickTop="1">
      <c r="D80" s="5"/>
    </row>
    <row r="81" spans="2:4" s="14" customFormat="1" ht="13.5" customHeight="1">
      <c r="B81" s="14" t="s">
        <v>1681</v>
      </c>
      <c r="C81" s="54"/>
      <c r="D81" s="56"/>
    </row>
    <row r="82" spans="2:4" s="14" customFormat="1" ht="14.25" customHeight="1">
      <c r="B82" s="61" t="s">
        <v>1269</v>
      </c>
      <c r="D82" s="56"/>
    </row>
    <row r="83" spans="2:4" s="14" customFormat="1" ht="14.25" customHeight="1">
      <c r="D83" s="56"/>
    </row>
    <row r="84" spans="2:4" ht="15" thickBot="1">
      <c r="B84" s="15" t="s">
        <v>1266</v>
      </c>
      <c r="D84" s="5"/>
    </row>
    <row r="85" spans="2:4" ht="15" thickTop="1">
      <c r="D85" s="5"/>
    </row>
    <row r="86" spans="2:4" s="14" customFormat="1" ht="13.5" customHeight="1">
      <c r="B86" s="14" t="s">
        <v>1267</v>
      </c>
      <c r="C86" s="54"/>
      <c r="D86" s="56"/>
    </row>
    <row r="87" spans="2:4" s="14" customFormat="1" ht="14.25" customHeight="1">
      <c r="B87" s="61" t="s">
        <v>1290</v>
      </c>
      <c r="D87" s="56"/>
    </row>
    <row r="88" spans="2:4" s="14" customFormat="1" ht="14.25" customHeight="1">
      <c r="B88" s="61" t="s">
        <v>1291</v>
      </c>
      <c r="D88" s="56"/>
    </row>
    <row r="89" spans="2:4" s="14" customFormat="1" ht="14.25" customHeight="1">
      <c r="B89" s="61" t="s">
        <v>1626</v>
      </c>
      <c r="D89" s="56"/>
    </row>
    <row r="90" spans="2:4" s="14" customFormat="1" ht="14.25" customHeight="1">
      <c r="B90" s="61"/>
      <c r="D90" s="56"/>
    </row>
    <row r="91" spans="2:4" ht="15" thickBot="1">
      <c r="B91" s="15" t="s">
        <v>42</v>
      </c>
      <c r="D91" s="5"/>
    </row>
    <row r="92" spans="2:4" ht="15" thickTop="1">
      <c r="D92" s="5"/>
    </row>
    <row r="93" spans="2:4" s="14" customFormat="1" ht="13.5" customHeight="1">
      <c r="B93" s="14" t="s">
        <v>43</v>
      </c>
      <c r="C93" s="54"/>
      <c r="D93" s="56"/>
    </row>
    <row r="94" spans="2:4" s="14" customFormat="1" ht="14.25" customHeight="1">
      <c r="D94" s="56"/>
    </row>
    <row r="95" spans="2:4" ht="15" thickBot="1">
      <c r="B95" s="15" t="s">
        <v>44</v>
      </c>
      <c r="D95" s="5"/>
    </row>
    <row r="96" spans="2:4" ht="15" thickTop="1">
      <c r="D96" s="5"/>
    </row>
    <row r="97" spans="1:4">
      <c r="B97" s="14" t="s">
        <v>1545</v>
      </c>
      <c r="D97" s="5"/>
    </row>
    <row r="98" spans="1:4">
      <c r="D98" s="5"/>
    </row>
    <row r="99" spans="1:4" ht="15" thickBot="1">
      <c r="A99" s="62"/>
      <c r="B99" s="62"/>
      <c r="C99" s="62"/>
      <c r="D99" s="63"/>
    </row>
    <row r="100" spans="1:4"/>
    <row r="101" spans="1:4"/>
    <row r="102" spans="1:4"/>
  </sheetData>
  <sheetProtection algorithmName="SHA-512" hashValue="Fd3qjR4pDMDUHMjVqyWq9dtZSx80wWyUu8P1YfjNXeHOygsEVRWz+LBUqvkFboYLt+JcOHo7rVir/pAMDyhk/A==" saltValue="AoNPO77DdKapm9rrO6DPqg==" spinCount="100000" sheet="1" objects="1" scenarios="1"/>
  <dataValidations count="1">
    <dataValidation allowBlank="1" showInputMessage="1" showErrorMessage="1" prompt="Exemplo de nota de instrução" sqref="B9" xr:uid="{21953ABA-8751-8A4F-BE60-22F8EFE8AD5B}"/>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D0850-3B4E-43E9-A196-FCC634ADE775}">
  <dimension ref="A1:J3"/>
  <sheetViews>
    <sheetView workbookViewId="0">
      <selection activeCell="DG100" sqref="DG100:DI107"/>
    </sheetView>
  </sheetViews>
  <sheetFormatPr baseColWidth="10" defaultColWidth="20.5" defaultRowHeight="14"/>
  <sheetData>
    <row r="1" spans="1:10" ht="50.25" customHeight="1">
      <c r="A1" s="103" t="s">
        <v>1604</v>
      </c>
      <c r="B1" s="103" t="s">
        <v>45</v>
      </c>
      <c r="C1" s="103" t="s">
        <v>1702</v>
      </c>
      <c r="D1" s="103" t="s">
        <v>1703</v>
      </c>
      <c r="E1" s="103" t="s">
        <v>55</v>
      </c>
      <c r="F1" s="103" t="s">
        <v>182</v>
      </c>
      <c r="G1" s="103" t="s">
        <v>56</v>
      </c>
      <c r="H1" s="103" t="s">
        <v>1550</v>
      </c>
      <c r="I1" s="134" t="s">
        <v>1646</v>
      </c>
      <c r="J1" s="134" t="s">
        <v>1607</v>
      </c>
    </row>
    <row r="2" spans="1:10">
      <c r="A2" s="24" t="str">
        <f>IF(I2="","",IF(OR('Identificação da EG'!$B$7=0,'Identificação da EG'!$B$7=""),"",Capa!$C$10))</f>
        <v/>
      </c>
      <c r="B2" s="24" t="str">
        <f>IF(I2="","",IF(OR('Identificação da EG'!$B$7=0,'Identificação da EG'!$B$7=""),"",'Identificação da EG'!$B$7))</f>
        <v/>
      </c>
      <c r="C2" s="24" t="str">
        <f>IF(I2="","",IF(B2="","",VLOOKUP(B2,Auxiliar!$DK$23:$DL$45,2,0)))</f>
        <v/>
      </c>
      <c r="D2" s="24" t="str">
        <f>IF(I2="","",IF(OR('Identificação da EG'!$B$7=0,'Identificação da EG'!$B$7=""),"","Portugal"))</f>
        <v/>
      </c>
      <c r="E2" s="24" t="str">
        <f>IF(I2="","",'Identificação da EG'!$C$7)</f>
        <v/>
      </c>
      <c r="F2" s="24" t="str">
        <f>IF(I2="","",'Identificação da EG'!$E$7)</f>
        <v/>
      </c>
      <c r="G2" s="24" t="str">
        <f>IF(I2="","",B2)</f>
        <v/>
      </c>
      <c r="H2" s="24" t="str">
        <f>IF(I2="","",'Identificação da EG'!$D$7)</f>
        <v/>
      </c>
      <c r="I2" s="23" t="str">
        <f>IF(J2="","","Divulgação da implementação do PAPERSU")</f>
        <v/>
      </c>
      <c r="J2" s="79" t="str">
        <f>IF('Divulgação do Desempenho'!C5="","",'Divulgação do Desempenho'!C5)</f>
        <v/>
      </c>
    </row>
    <row r="3" spans="1:10">
      <c r="A3" s="24" t="str">
        <f>IF(I3="","",IF(OR('Identificação da EG'!$B$7=0,'Identificação da EG'!$B$7=""),"",Capa!$C$10))</f>
        <v/>
      </c>
      <c r="B3" s="24" t="str">
        <f>IF(I3="","",IF(OR('Identificação da EG'!$B$7=0,'Identificação da EG'!$B$7=""),"",'Identificação da EG'!$B$7))</f>
        <v/>
      </c>
      <c r="C3" s="24" t="str">
        <f>IF(I3="","",IF(B3="","",VLOOKUP(B3,Auxiliar!$DK$23:$DL$45,2,0)))</f>
        <v/>
      </c>
      <c r="D3" s="24" t="str">
        <f>IF(I3="","",IF(OR('Identificação da EG'!$B$7=0,'Identificação da EG'!$B$7=""),"","Portugal"))</f>
        <v/>
      </c>
      <c r="E3" s="24" t="str">
        <f>IF(I3="","",'Identificação da EG'!$C$7)</f>
        <v/>
      </c>
      <c r="F3" s="24" t="str">
        <f>IF(I3="","",'Identificação da EG'!$E$7)</f>
        <v/>
      </c>
      <c r="G3" s="24" t="str">
        <f>IF(I3="","",B3)</f>
        <v/>
      </c>
      <c r="H3" s="24" t="str">
        <f>IF(I3="","",'Identificação da EG'!$D$7)</f>
        <v/>
      </c>
      <c r="I3" s="23" t="str">
        <f>IF(J2="","","Divulgação dos resultados da gestão de resíduos")</f>
        <v/>
      </c>
      <c r="J3" s="79" t="str">
        <f>IF('Divulgação do Desempenho'!C8="","",'Divulgação do Desempenho'!C8)</f>
        <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237C3-D2F7-4A24-99E2-49198ABC35F6}">
  <sheetPr codeName="Folha9">
    <tabColor rgb="FF37B896"/>
  </sheetPr>
  <dimension ref="A1:AA77"/>
  <sheetViews>
    <sheetView zoomScaleNormal="100" workbookViewId="0">
      <selection activeCell="B1" sqref="B1"/>
    </sheetView>
  </sheetViews>
  <sheetFormatPr baseColWidth="10" defaultColWidth="0" defaultRowHeight="15" zeroHeight="1"/>
  <cols>
    <col min="1" max="1" width="1.5" style="227" customWidth="1"/>
    <col min="2" max="2" width="28" style="227" customWidth="1"/>
    <col min="3" max="3" width="34.83203125" style="227" customWidth="1"/>
    <col min="4" max="4" width="29.5" style="227" customWidth="1"/>
    <col min="5" max="5" width="10" style="227" customWidth="1"/>
    <col min="6" max="6" width="1.5" style="227" customWidth="1"/>
    <col min="7" max="7" width="28" style="227" customWidth="1"/>
    <col min="8" max="8" width="22" style="227" customWidth="1"/>
    <col min="9" max="9" width="29.5" style="227" customWidth="1"/>
    <col min="10" max="10" width="10" style="227" customWidth="1"/>
    <col min="11" max="11" width="1.5" style="227" customWidth="1"/>
    <col min="12" max="12" width="28" style="227" customWidth="1"/>
    <col min="13" max="13" width="22" style="227" customWidth="1"/>
    <col min="14" max="14" width="29.5" style="227" customWidth="1"/>
    <col min="15" max="15" width="10" style="227" customWidth="1"/>
    <col min="16" max="16" width="1.5" style="227" customWidth="1"/>
    <col min="17" max="17" width="28" style="227" customWidth="1"/>
    <col min="18" max="18" width="22" style="227" customWidth="1"/>
    <col min="19" max="19" width="29.5" style="227" customWidth="1"/>
    <col min="20" max="20" width="10" style="227" customWidth="1"/>
    <col min="21" max="21" width="1.5" style="227" customWidth="1"/>
    <col min="22" max="22" width="28" style="227" customWidth="1"/>
    <col min="23" max="23" width="22" style="227" customWidth="1"/>
    <col min="24" max="24" width="29.5" style="227" customWidth="1"/>
    <col min="25" max="25" width="10" style="227" customWidth="1"/>
    <col min="26" max="27" width="8.5" style="228" customWidth="1"/>
    <col min="28" max="16384" width="8.5" style="228" hidden="1"/>
  </cols>
  <sheetData>
    <row r="1" spans="1:27" s="349" customFormat="1" ht="16" thickBot="1">
      <c r="B1" s="350" t="s">
        <v>155</v>
      </c>
    </row>
    <row r="2" spans="1:27" s="362" customFormat="1">
      <c r="A2" s="361"/>
      <c r="B2" s="352" t="s">
        <v>1747</v>
      </c>
      <c r="E2" s="353"/>
    </row>
    <row r="3" spans="1:27" ht="11" customHeight="1">
      <c r="A3" s="302"/>
      <c r="E3" s="5"/>
      <c r="Z3" s="227"/>
      <c r="AA3" s="227"/>
    </row>
    <row r="4" spans="1:27" ht="15" customHeight="1">
      <c r="A4" s="302"/>
      <c r="B4" s="202" t="s">
        <v>156</v>
      </c>
      <c r="E4" s="5"/>
      <c r="Z4" s="227"/>
      <c r="AA4" s="227"/>
    </row>
    <row r="5" spans="1:27" ht="18" customHeight="1">
      <c r="A5" s="302"/>
      <c r="B5" s="229" t="s">
        <v>157</v>
      </c>
      <c r="E5" s="5"/>
      <c r="Z5" s="227"/>
      <c r="AA5" s="227"/>
    </row>
    <row r="6" spans="1:27">
      <c r="A6" s="302"/>
      <c r="B6" s="235" t="s">
        <v>158</v>
      </c>
      <c r="C6" s="315" t="s">
        <v>159</v>
      </c>
      <c r="E6" s="5"/>
      <c r="Z6" s="227"/>
      <c r="AA6" s="227"/>
    </row>
    <row r="7" spans="1:27">
      <c r="A7" s="302"/>
      <c r="B7" s="10"/>
      <c r="C7" s="10"/>
      <c r="E7" s="5"/>
      <c r="Z7" s="227"/>
      <c r="AA7" s="227"/>
    </row>
    <row r="8" spans="1:27">
      <c r="A8" s="302"/>
      <c r="B8" s="10"/>
      <c r="C8" s="10"/>
      <c r="E8" s="5"/>
      <c r="Z8" s="227"/>
      <c r="AA8" s="227"/>
    </row>
    <row r="9" spans="1:27">
      <c r="A9" s="302"/>
      <c r="B9" s="10"/>
      <c r="C9" s="10"/>
      <c r="E9" s="5"/>
      <c r="Z9" s="227"/>
      <c r="AA9" s="227"/>
    </row>
    <row r="10" spans="1:27">
      <c r="A10" s="302"/>
      <c r="B10" s="10"/>
      <c r="C10" s="10"/>
      <c r="E10" s="5"/>
      <c r="Z10" s="227"/>
      <c r="AA10" s="227"/>
    </row>
    <row r="11" spans="1:27">
      <c r="A11" s="302"/>
      <c r="B11" s="10"/>
      <c r="C11" s="10"/>
      <c r="E11" s="5"/>
      <c r="Z11" s="227"/>
      <c r="AA11" s="227"/>
    </row>
    <row r="12" spans="1:27">
      <c r="A12" s="302"/>
      <c r="B12" s="10"/>
      <c r="C12" s="10"/>
      <c r="E12" s="5"/>
      <c r="Z12" s="227"/>
      <c r="AA12" s="227"/>
    </row>
    <row r="13" spans="1:27">
      <c r="A13" s="302"/>
      <c r="B13" s="10"/>
      <c r="C13" s="10"/>
      <c r="E13" s="5"/>
      <c r="Z13" s="227"/>
      <c r="AA13" s="227"/>
    </row>
    <row r="14" spans="1:27">
      <c r="A14" s="302"/>
      <c r="B14" s="10"/>
      <c r="C14" s="10"/>
      <c r="E14" s="5"/>
      <c r="Z14" s="227"/>
      <c r="AA14" s="227"/>
    </row>
    <row r="15" spans="1:27">
      <c r="A15" s="302"/>
      <c r="B15" s="10"/>
      <c r="C15" s="10"/>
      <c r="E15" s="5"/>
      <c r="Z15" s="227"/>
      <c r="AA15" s="227"/>
    </row>
    <row r="16" spans="1:27">
      <c r="A16" s="302"/>
      <c r="B16" s="10"/>
      <c r="C16" s="10"/>
      <c r="E16" s="5"/>
      <c r="Z16" s="227"/>
      <c r="AA16" s="227"/>
    </row>
    <row r="17" spans="1:27">
      <c r="A17" s="302"/>
      <c r="E17" s="5"/>
      <c r="Z17" s="227"/>
      <c r="AA17" s="227"/>
    </row>
    <row r="18" spans="1:27">
      <c r="A18" s="302"/>
      <c r="B18" s="202" t="s">
        <v>160</v>
      </c>
      <c r="E18" s="5"/>
      <c r="Z18" s="227"/>
      <c r="AA18" s="227"/>
    </row>
    <row r="19" spans="1:27" ht="16.5" customHeight="1">
      <c r="A19" s="302"/>
      <c r="B19" s="229" t="s">
        <v>161</v>
      </c>
      <c r="E19" s="5"/>
      <c r="Z19" s="227"/>
      <c r="AA19" s="227"/>
    </row>
    <row r="20" spans="1:27">
      <c r="A20" s="302"/>
      <c r="B20" s="235" t="s">
        <v>162</v>
      </c>
      <c r="C20" s="9"/>
      <c r="E20" s="5"/>
      <c r="Z20" s="227"/>
      <c r="AA20" s="227"/>
    </row>
    <row r="21" spans="1:27">
      <c r="A21" s="302"/>
      <c r="C21" s="314"/>
      <c r="E21" s="5"/>
      <c r="Z21" s="227"/>
      <c r="AA21" s="227"/>
    </row>
    <row r="22" spans="1:27">
      <c r="A22" s="302"/>
      <c r="B22" s="224" t="s">
        <v>163</v>
      </c>
      <c r="C22" s="314"/>
      <c r="E22" s="5"/>
      <c r="Z22" s="227"/>
      <c r="AA22" s="227"/>
    </row>
    <row r="23" spans="1:27">
      <c r="A23" s="302"/>
      <c r="B23" s="235" t="s">
        <v>68</v>
      </c>
      <c r="C23" s="133" t="s">
        <v>70</v>
      </c>
      <c r="D23" s="221"/>
      <c r="E23" s="5"/>
      <c r="Z23" s="227"/>
      <c r="AA23" s="227"/>
    </row>
    <row r="24" spans="1:27" ht="16" thickBot="1">
      <c r="A24" s="302"/>
      <c r="E24" s="5"/>
      <c r="Z24" s="227"/>
      <c r="AA24" s="227"/>
    </row>
    <row r="25" spans="1:27" s="349" customFormat="1" ht="16" thickBot="1">
      <c r="B25" s="350" t="s">
        <v>1596</v>
      </c>
    </row>
    <row r="26" spans="1:27" s="362" customFormat="1">
      <c r="A26" s="361"/>
      <c r="B26" s="352" t="s">
        <v>1747</v>
      </c>
      <c r="E26" s="353"/>
      <c r="F26" s="361"/>
      <c r="J26" s="353"/>
      <c r="K26" s="361"/>
      <c r="O26" s="353"/>
      <c r="P26" s="361"/>
      <c r="T26" s="353"/>
      <c r="U26" s="361"/>
      <c r="Y26" s="353"/>
    </row>
    <row r="27" spans="1:27" ht="11" customHeight="1">
      <c r="A27" s="302"/>
      <c r="E27" s="5"/>
      <c r="F27" s="302"/>
      <c r="J27" s="5"/>
      <c r="K27" s="302"/>
      <c r="O27" s="5"/>
      <c r="P27" s="302"/>
      <c r="T27" s="5"/>
      <c r="U27" s="302"/>
      <c r="Y27" s="5"/>
    </row>
    <row r="28" spans="1:27">
      <c r="A28" s="302"/>
      <c r="B28" s="201" t="s">
        <v>1576</v>
      </c>
      <c r="E28" s="5"/>
      <c r="F28" s="302"/>
      <c r="G28" s="201" t="s">
        <v>1576</v>
      </c>
      <c r="J28" s="5"/>
      <c r="K28" s="302"/>
      <c r="L28" s="201" t="s">
        <v>1576</v>
      </c>
      <c r="O28" s="5"/>
      <c r="P28" s="302"/>
      <c r="Q28" s="201" t="s">
        <v>1576</v>
      </c>
      <c r="T28" s="5"/>
      <c r="U28" s="302"/>
      <c r="V28" s="201" t="s">
        <v>1576</v>
      </c>
      <c r="Y28" s="5"/>
    </row>
    <row r="29" spans="1:27" ht="8.25" customHeight="1">
      <c r="A29" s="302"/>
      <c r="B29" s="313"/>
      <c r="E29" s="5"/>
      <c r="F29" s="302"/>
      <c r="G29" s="313"/>
      <c r="J29" s="5"/>
      <c r="K29" s="302"/>
      <c r="L29" s="313"/>
      <c r="O29" s="5"/>
      <c r="P29" s="302"/>
      <c r="Q29" s="313"/>
      <c r="T29" s="5"/>
      <c r="U29" s="302"/>
      <c r="V29" s="313"/>
      <c r="Y29" s="5"/>
    </row>
    <row r="30" spans="1:27">
      <c r="A30" s="302"/>
      <c r="B30" s="202" t="s">
        <v>164</v>
      </c>
      <c r="E30" s="5"/>
      <c r="F30" s="302"/>
      <c r="G30" s="202" t="s">
        <v>164</v>
      </c>
      <c r="J30" s="5"/>
      <c r="K30" s="302"/>
      <c r="L30" s="202" t="s">
        <v>164</v>
      </c>
      <c r="O30" s="5"/>
      <c r="P30" s="302"/>
      <c r="Q30" s="202" t="s">
        <v>164</v>
      </c>
      <c r="T30" s="5"/>
      <c r="U30" s="302"/>
      <c r="V30" s="202" t="s">
        <v>164</v>
      </c>
      <c r="Y30" s="5"/>
    </row>
    <row r="31" spans="1:27" ht="12" customHeight="1">
      <c r="A31" s="302"/>
      <c r="B31" s="308" t="s">
        <v>165</v>
      </c>
      <c r="E31" s="5"/>
      <c r="F31" s="302"/>
      <c r="G31" s="308" t="s">
        <v>165</v>
      </c>
      <c r="J31" s="5"/>
      <c r="K31" s="302"/>
      <c r="L31" s="308" t="s">
        <v>165</v>
      </c>
      <c r="O31" s="5"/>
      <c r="P31" s="302"/>
      <c r="Q31" s="308" t="s">
        <v>165</v>
      </c>
      <c r="T31" s="5"/>
      <c r="U31" s="302"/>
      <c r="V31" s="308" t="s">
        <v>165</v>
      </c>
      <c r="Y31" s="5"/>
    </row>
    <row r="32" spans="1:27" ht="3.75" customHeight="1">
      <c r="A32" s="302"/>
      <c r="B32" s="308"/>
      <c r="E32" s="5"/>
      <c r="F32" s="302"/>
      <c r="G32" s="308"/>
      <c r="J32" s="5"/>
      <c r="K32" s="302"/>
      <c r="L32" s="308"/>
      <c r="O32" s="5"/>
      <c r="P32" s="302"/>
      <c r="Q32" s="308"/>
      <c r="T32" s="5"/>
      <c r="U32" s="302"/>
      <c r="V32" s="308"/>
      <c r="Y32" s="5"/>
    </row>
    <row r="33" spans="1:25">
      <c r="A33" s="302"/>
      <c r="B33" s="235" t="s">
        <v>1577</v>
      </c>
      <c r="C33" s="64"/>
      <c r="E33" s="241"/>
      <c r="F33" s="302"/>
      <c r="G33" s="235" t="s">
        <v>1577</v>
      </c>
      <c r="H33" s="64"/>
      <c r="J33" s="241"/>
      <c r="K33" s="302"/>
      <c r="L33" s="235" t="s">
        <v>1577</v>
      </c>
      <c r="M33" s="64"/>
      <c r="O33" s="241"/>
      <c r="P33" s="302"/>
      <c r="Q33" s="235" t="s">
        <v>1577</v>
      </c>
      <c r="R33" s="64"/>
      <c r="T33" s="241"/>
      <c r="U33" s="302"/>
      <c r="V33" s="235" t="s">
        <v>1577</v>
      </c>
      <c r="W33" s="64"/>
      <c r="Y33" s="241"/>
    </row>
    <row r="34" spans="1:25">
      <c r="A34" s="302"/>
      <c r="E34" s="5"/>
      <c r="F34" s="302"/>
      <c r="J34" s="5"/>
      <c r="K34" s="302"/>
      <c r="O34" s="5"/>
      <c r="P34" s="302"/>
      <c r="T34" s="5"/>
      <c r="U34" s="302"/>
      <c r="Y34" s="5"/>
    </row>
    <row r="35" spans="1:25" ht="15" customHeight="1">
      <c r="A35" s="302"/>
      <c r="B35" s="309" t="s">
        <v>1578</v>
      </c>
      <c r="E35" s="5"/>
      <c r="F35" s="302"/>
      <c r="G35" s="309" t="s">
        <v>1578</v>
      </c>
      <c r="J35" s="5"/>
      <c r="K35" s="302"/>
      <c r="L35" s="309" t="s">
        <v>1578</v>
      </c>
      <c r="O35" s="5"/>
      <c r="P35" s="302"/>
      <c r="Q35" s="309" t="s">
        <v>1578</v>
      </c>
      <c r="T35" s="5"/>
      <c r="U35" s="302"/>
      <c r="V35" s="309" t="s">
        <v>1578</v>
      </c>
      <c r="Y35" s="5"/>
    </row>
    <row r="36" spans="1:25" ht="15" customHeight="1">
      <c r="A36" s="302"/>
      <c r="B36" s="202" t="s">
        <v>1690</v>
      </c>
      <c r="E36" s="5"/>
      <c r="F36" s="302"/>
      <c r="G36" s="202" t="s">
        <v>1690</v>
      </c>
      <c r="J36" s="5"/>
      <c r="K36" s="302"/>
      <c r="L36" s="202" t="s">
        <v>1690</v>
      </c>
      <c r="O36" s="5"/>
      <c r="P36" s="302"/>
      <c r="Q36" s="202" t="s">
        <v>1690</v>
      </c>
      <c r="T36" s="5"/>
      <c r="U36" s="302"/>
      <c r="V36" s="202" t="s">
        <v>1628</v>
      </c>
      <c r="Y36" s="5"/>
    </row>
    <row r="37" spans="1:25" ht="10.5" customHeight="1">
      <c r="A37" s="302"/>
      <c r="B37" s="308" t="s">
        <v>167</v>
      </c>
      <c r="C37" s="237"/>
      <c r="D37" s="237"/>
      <c r="E37" s="5"/>
      <c r="F37" s="302"/>
      <c r="G37" s="308" t="s">
        <v>167</v>
      </c>
      <c r="H37" s="237"/>
      <c r="I37" s="237"/>
      <c r="J37" s="5"/>
      <c r="K37" s="302"/>
      <c r="L37" s="308" t="s">
        <v>167</v>
      </c>
      <c r="M37" s="237"/>
      <c r="N37" s="237"/>
      <c r="O37" s="5"/>
      <c r="P37" s="302"/>
      <c r="Q37" s="308" t="s">
        <v>167</v>
      </c>
      <c r="R37" s="237"/>
      <c r="S37" s="237"/>
      <c r="T37" s="5"/>
      <c r="U37" s="302"/>
      <c r="V37" s="308" t="s">
        <v>167</v>
      </c>
      <c r="W37" s="237"/>
      <c r="X37" s="237"/>
      <c r="Y37" s="5"/>
    </row>
    <row r="38" spans="1:25" s="312" customFormat="1" ht="30">
      <c r="A38" s="310"/>
      <c r="B38" s="231" t="s">
        <v>1579</v>
      </c>
      <c r="C38" s="231" t="s">
        <v>168</v>
      </c>
      <c r="D38" s="311" t="s">
        <v>159</v>
      </c>
      <c r="E38" s="233"/>
      <c r="F38" s="310"/>
      <c r="G38" s="231" t="s">
        <v>1579</v>
      </c>
      <c r="H38" s="231" t="s">
        <v>168</v>
      </c>
      <c r="I38" s="311" t="s">
        <v>159</v>
      </c>
      <c r="J38" s="233"/>
      <c r="K38" s="310"/>
      <c r="L38" s="231" t="s">
        <v>1579</v>
      </c>
      <c r="M38" s="231" t="s">
        <v>168</v>
      </c>
      <c r="N38" s="311" t="s">
        <v>159</v>
      </c>
      <c r="O38" s="233"/>
      <c r="P38" s="310"/>
      <c r="Q38" s="231" t="s">
        <v>1579</v>
      </c>
      <c r="R38" s="231" t="s">
        <v>168</v>
      </c>
      <c r="S38" s="311" t="s">
        <v>159</v>
      </c>
      <c r="T38" s="233"/>
      <c r="U38" s="310"/>
      <c r="V38" s="231" t="s">
        <v>1579</v>
      </c>
      <c r="W38" s="231" t="s">
        <v>168</v>
      </c>
      <c r="X38" s="311" t="s">
        <v>159</v>
      </c>
      <c r="Y38" s="233"/>
    </row>
    <row r="39" spans="1:25">
      <c r="A39" s="302"/>
      <c r="B39" s="10"/>
      <c r="C39" s="10"/>
      <c r="D39" s="10"/>
      <c r="E39" s="5"/>
      <c r="F39" s="302"/>
      <c r="G39" s="10"/>
      <c r="H39" s="10"/>
      <c r="I39" s="10"/>
      <c r="J39" s="5"/>
      <c r="K39" s="302"/>
      <c r="L39" s="10"/>
      <c r="M39" s="10"/>
      <c r="N39" s="10"/>
      <c r="O39" s="5"/>
      <c r="P39" s="302"/>
      <c r="Q39" s="10"/>
      <c r="R39" s="10"/>
      <c r="S39" s="10"/>
      <c r="T39" s="5"/>
      <c r="U39" s="302"/>
      <c r="V39" s="10"/>
      <c r="W39" s="10"/>
      <c r="X39" s="10"/>
      <c r="Y39" s="5"/>
    </row>
    <row r="40" spans="1:25">
      <c r="A40" s="302"/>
      <c r="B40" s="10"/>
      <c r="C40" s="10"/>
      <c r="D40" s="10"/>
      <c r="E40" s="5"/>
      <c r="F40" s="302"/>
      <c r="G40" s="10"/>
      <c r="H40" s="10"/>
      <c r="I40" s="10"/>
      <c r="J40" s="5"/>
      <c r="K40" s="302"/>
      <c r="L40" s="10"/>
      <c r="M40" s="10"/>
      <c r="N40" s="10"/>
      <c r="O40" s="5"/>
      <c r="P40" s="302"/>
      <c r="Q40" s="10"/>
      <c r="R40" s="10"/>
      <c r="S40" s="10"/>
      <c r="T40" s="5"/>
      <c r="U40" s="302"/>
      <c r="V40" s="10"/>
      <c r="W40" s="10"/>
      <c r="X40" s="10"/>
      <c r="Y40" s="5"/>
    </row>
    <row r="41" spans="1:25">
      <c r="A41" s="302"/>
      <c r="B41" s="10"/>
      <c r="C41" s="10"/>
      <c r="D41" s="10"/>
      <c r="E41" s="5"/>
      <c r="F41" s="302"/>
      <c r="G41" s="10"/>
      <c r="H41" s="10"/>
      <c r="I41" s="10"/>
      <c r="J41" s="5"/>
      <c r="K41" s="302"/>
      <c r="L41" s="10"/>
      <c r="M41" s="10"/>
      <c r="N41" s="10"/>
      <c r="O41" s="5"/>
      <c r="P41" s="302"/>
      <c r="Q41" s="10"/>
      <c r="R41" s="10"/>
      <c r="S41" s="10"/>
      <c r="T41" s="5"/>
      <c r="U41" s="302"/>
      <c r="V41" s="10"/>
      <c r="W41" s="10"/>
      <c r="X41" s="10"/>
      <c r="Y41" s="5"/>
    </row>
    <row r="42" spans="1:25">
      <c r="A42" s="302"/>
      <c r="B42" s="10"/>
      <c r="C42" s="10"/>
      <c r="D42" s="10"/>
      <c r="E42" s="5"/>
      <c r="F42" s="302"/>
      <c r="G42" s="10"/>
      <c r="H42" s="10"/>
      <c r="I42" s="10"/>
      <c r="J42" s="5"/>
      <c r="K42" s="302"/>
      <c r="L42" s="10"/>
      <c r="M42" s="10"/>
      <c r="N42" s="10"/>
      <c r="O42" s="5"/>
      <c r="P42" s="302"/>
      <c r="Q42" s="10"/>
      <c r="R42" s="10"/>
      <c r="S42" s="10"/>
      <c r="T42" s="5"/>
      <c r="U42" s="302"/>
      <c r="V42" s="10"/>
      <c r="W42" s="10"/>
      <c r="X42" s="10"/>
      <c r="Y42" s="5"/>
    </row>
    <row r="43" spans="1:25">
      <c r="A43" s="302"/>
      <c r="B43" s="10"/>
      <c r="C43" s="10"/>
      <c r="D43" s="10"/>
      <c r="E43" s="5"/>
      <c r="F43" s="302"/>
      <c r="G43" s="10"/>
      <c r="H43" s="10"/>
      <c r="I43" s="10"/>
      <c r="J43" s="5"/>
      <c r="K43" s="302"/>
      <c r="L43" s="10"/>
      <c r="M43" s="10"/>
      <c r="N43" s="10"/>
      <c r="O43" s="5"/>
      <c r="P43" s="302"/>
      <c r="Q43" s="10"/>
      <c r="R43" s="10"/>
      <c r="S43" s="10"/>
      <c r="T43" s="5"/>
      <c r="U43" s="302"/>
      <c r="V43" s="10"/>
      <c r="W43" s="10"/>
      <c r="X43" s="10"/>
      <c r="Y43" s="5"/>
    </row>
    <row r="44" spans="1:25">
      <c r="A44" s="302"/>
      <c r="B44" s="10"/>
      <c r="C44" s="10"/>
      <c r="D44" s="10"/>
      <c r="E44" s="5"/>
      <c r="F44" s="302"/>
      <c r="G44" s="10"/>
      <c r="H44" s="10"/>
      <c r="I44" s="10"/>
      <c r="J44" s="5"/>
      <c r="K44" s="302"/>
      <c r="L44" s="10"/>
      <c r="M44" s="10"/>
      <c r="N44" s="10"/>
      <c r="O44" s="5"/>
      <c r="P44" s="302"/>
      <c r="Q44" s="10"/>
      <c r="R44" s="10"/>
      <c r="S44" s="10"/>
      <c r="T44" s="5"/>
      <c r="U44" s="302"/>
      <c r="V44" s="10"/>
      <c r="W44" s="10"/>
      <c r="X44" s="10"/>
      <c r="Y44" s="5"/>
    </row>
    <row r="45" spans="1:25">
      <c r="A45" s="302"/>
      <c r="B45" s="10"/>
      <c r="C45" s="10"/>
      <c r="D45" s="10"/>
      <c r="E45" s="5"/>
      <c r="F45" s="302"/>
      <c r="G45" s="10"/>
      <c r="H45" s="10"/>
      <c r="I45" s="10"/>
      <c r="J45" s="5"/>
      <c r="K45" s="302"/>
      <c r="L45" s="10"/>
      <c r="M45" s="10"/>
      <c r="N45" s="10"/>
      <c r="O45" s="5"/>
      <c r="P45" s="302"/>
      <c r="Q45" s="10"/>
      <c r="R45" s="10"/>
      <c r="S45" s="10"/>
      <c r="T45" s="5"/>
      <c r="U45" s="302"/>
      <c r="V45" s="10"/>
      <c r="W45" s="10"/>
      <c r="X45" s="10"/>
      <c r="Y45" s="5"/>
    </row>
    <row r="46" spans="1:25">
      <c r="A46" s="302"/>
      <c r="B46" s="10"/>
      <c r="C46" s="10"/>
      <c r="D46" s="10"/>
      <c r="E46" s="5"/>
      <c r="F46" s="302"/>
      <c r="G46" s="10"/>
      <c r="H46" s="10"/>
      <c r="I46" s="10"/>
      <c r="J46" s="5"/>
      <c r="K46" s="302"/>
      <c r="L46" s="10"/>
      <c r="M46" s="10"/>
      <c r="N46" s="10"/>
      <c r="O46" s="5"/>
      <c r="P46" s="302"/>
      <c r="Q46" s="10"/>
      <c r="R46" s="10"/>
      <c r="S46" s="10"/>
      <c r="T46" s="5"/>
      <c r="U46" s="302"/>
      <c r="V46" s="10"/>
      <c r="W46" s="10"/>
      <c r="X46" s="10"/>
      <c r="Y46" s="5"/>
    </row>
    <row r="47" spans="1:25">
      <c r="A47" s="302"/>
      <c r="B47" s="10"/>
      <c r="C47" s="10"/>
      <c r="D47" s="10"/>
      <c r="E47" s="5"/>
      <c r="F47" s="302"/>
      <c r="G47" s="10"/>
      <c r="H47" s="10"/>
      <c r="I47" s="10"/>
      <c r="J47" s="5"/>
      <c r="K47" s="302"/>
      <c r="L47" s="10"/>
      <c r="M47" s="10"/>
      <c r="N47" s="10"/>
      <c r="O47" s="5"/>
      <c r="P47" s="302"/>
      <c r="Q47" s="10"/>
      <c r="R47" s="10"/>
      <c r="S47" s="10"/>
      <c r="T47" s="5"/>
      <c r="U47" s="302"/>
      <c r="V47" s="10"/>
      <c r="W47" s="10"/>
      <c r="X47" s="10"/>
      <c r="Y47" s="5"/>
    </row>
    <row r="48" spans="1:25">
      <c r="A48" s="302"/>
      <c r="B48" s="10"/>
      <c r="C48" s="10"/>
      <c r="D48" s="10"/>
      <c r="E48" s="5"/>
      <c r="F48" s="302"/>
      <c r="G48" s="10"/>
      <c r="H48" s="10"/>
      <c r="I48" s="10"/>
      <c r="J48" s="5"/>
      <c r="K48" s="302"/>
      <c r="L48" s="10"/>
      <c r="M48" s="10"/>
      <c r="N48" s="10"/>
      <c r="O48" s="5"/>
      <c r="P48" s="302"/>
      <c r="Q48" s="10"/>
      <c r="R48" s="10"/>
      <c r="S48" s="10"/>
      <c r="T48" s="5"/>
      <c r="U48" s="302"/>
      <c r="V48" s="10"/>
      <c r="W48" s="10"/>
      <c r="X48" s="10"/>
      <c r="Y48" s="5"/>
    </row>
    <row r="49" spans="1:25">
      <c r="A49" s="302"/>
      <c r="B49" s="10"/>
      <c r="C49" s="10"/>
      <c r="D49" s="10"/>
      <c r="E49" s="5"/>
      <c r="F49" s="302"/>
      <c r="G49" s="10"/>
      <c r="H49" s="10"/>
      <c r="I49" s="10"/>
      <c r="J49" s="5"/>
      <c r="K49" s="302"/>
      <c r="L49" s="10"/>
      <c r="M49" s="10"/>
      <c r="N49" s="10"/>
      <c r="O49" s="5"/>
      <c r="P49" s="302"/>
      <c r="Q49" s="10"/>
      <c r="R49" s="10"/>
      <c r="S49" s="10"/>
      <c r="T49" s="5"/>
      <c r="U49" s="302"/>
      <c r="V49" s="10"/>
      <c r="W49" s="10"/>
      <c r="X49" s="10"/>
      <c r="Y49" s="5"/>
    </row>
    <row r="50" spans="1:25">
      <c r="A50" s="302"/>
      <c r="B50" s="10"/>
      <c r="C50" s="10"/>
      <c r="D50" s="10"/>
      <c r="E50" s="5"/>
      <c r="F50" s="302"/>
      <c r="G50" s="10"/>
      <c r="H50" s="10"/>
      <c r="I50" s="10"/>
      <c r="J50" s="5"/>
      <c r="K50" s="302"/>
      <c r="L50" s="10"/>
      <c r="M50" s="10"/>
      <c r="N50" s="10"/>
      <c r="O50" s="5"/>
      <c r="P50" s="302"/>
      <c r="Q50" s="10"/>
      <c r="R50" s="10"/>
      <c r="S50" s="10"/>
      <c r="T50" s="5"/>
      <c r="U50" s="302"/>
      <c r="V50" s="10"/>
      <c r="W50" s="10"/>
      <c r="X50" s="10"/>
      <c r="Y50" s="5"/>
    </row>
    <row r="51" spans="1:25">
      <c r="A51" s="302"/>
      <c r="B51" s="10"/>
      <c r="C51" s="10"/>
      <c r="D51" s="10"/>
      <c r="E51" s="5"/>
      <c r="F51" s="302"/>
      <c r="G51" s="10"/>
      <c r="H51" s="10"/>
      <c r="I51" s="10"/>
      <c r="J51" s="5"/>
      <c r="K51" s="302"/>
      <c r="L51" s="10"/>
      <c r="M51" s="10"/>
      <c r="N51" s="10"/>
      <c r="O51" s="5"/>
      <c r="P51" s="302"/>
      <c r="Q51" s="10"/>
      <c r="R51" s="10"/>
      <c r="S51" s="10"/>
      <c r="T51" s="5"/>
      <c r="U51" s="302"/>
      <c r="V51" s="10"/>
      <c r="W51" s="10"/>
      <c r="X51" s="10"/>
      <c r="Y51" s="5"/>
    </row>
    <row r="52" spans="1:25">
      <c r="A52" s="302"/>
      <c r="B52" s="10"/>
      <c r="C52" s="10"/>
      <c r="D52" s="10"/>
      <c r="E52" s="5"/>
      <c r="F52" s="302"/>
      <c r="G52" s="10"/>
      <c r="H52" s="10"/>
      <c r="I52" s="10"/>
      <c r="J52" s="5"/>
      <c r="K52" s="302"/>
      <c r="L52" s="10"/>
      <c r="M52" s="10"/>
      <c r="N52" s="10"/>
      <c r="O52" s="5"/>
      <c r="P52" s="302"/>
      <c r="Q52" s="10"/>
      <c r="R52" s="10"/>
      <c r="S52" s="10"/>
      <c r="T52" s="5"/>
      <c r="U52" s="302"/>
      <c r="V52" s="10"/>
      <c r="W52" s="10"/>
      <c r="X52" s="10"/>
      <c r="Y52" s="5"/>
    </row>
    <row r="53" spans="1:25" ht="9" customHeight="1">
      <c r="A53" s="302"/>
      <c r="B53" s="237"/>
      <c r="C53" s="237"/>
      <c r="E53" s="5"/>
      <c r="F53" s="302"/>
      <c r="G53" s="237"/>
      <c r="H53" s="237"/>
      <c r="J53" s="5"/>
      <c r="K53" s="302"/>
      <c r="L53" s="237"/>
      <c r="M53" s="237"/>
      <c r="O53" s="5"/>
      <c r="P53" s="302"/>
      <c r="Q53" s="237"/>
      <c r="R53" s="237"/>
      <c r="T53" s="5"/>
      <c r="U53" s="302"/>
      <c r="V53" s="237"/>
      <c r="W53" s="237"/>
      <c r="Y53" s="5"/>
    </row>
    <row r="54" spans="1:25" ht="7.5" customHeight="1">
      <c r="A54" s="302"/>
      <c r="E54" s="5"/>
      <c r="F54" s="302"/>
      <c r="J54" s="5"/>
      <c r="K54" s="302"/>
      <c r="O54" s="5"/>
      <c r="P54" s="302"/>
      <c r="T54" s="5"/>
      <c r="U54" s="302"/>
      <c r="Y54" s="5"/>
    </row>
    <row r="55" spans="1:25">
      <c r="A55" s="302"/>
      <c r="B55" s="202" t="s">
        <v>169</v>
      </c>
      <c r="E55" s="5"/>
      <c r="F55" s="302"/>
      <c r="G55" s="202" t="s">
        <v>169</v>
      </c>
      <c r="J55" s="5"/>
      <c r="K55" s="302"/>
      <c r="L55" s="202" t="s">
        <v>169</v>
      </c>
      <c r="O55" s="5"/>
      <c r="P55" s="302"/>
      <c r="Q55" s="202" t="s">
        <v>169</v>
      </c>
      <c r="T55" s="5"/>
      <c r="U55" s="302"/>
      <c r="V55" s="202" t="s">
        <v>169</v>
      </c>
      <c r="Y55" s="5"/>
    </row>
    <row r="56" spans="1:25" ht="11.25" customHeight="1">
      <c r="A56" s="302"/>
      <c r="B56" s="308" t="s">
        <v>170</v>
      </c>
      <c r="E56" s="5"/>
      <c r="F56" s="302"/>
      <c r="G56" s="308" t="s">
        <v>170</v>
      </c>
      <c r="J56" s="5"/>
      <c r="K56" s="302"/>
      <c r="L56" s="308" t="s">
        <v>170</v>
      </c>
      <c r="O56" s="5"/>
      <c r="P56" s="302"/>
      <c r="Q56" s="308" t="s">
        <v>170</v>
      </c>
      <c r="T56" s="5"/>
      <c r="U56" s="302"/>
      <c r="V56" s="308" t="s">
        <v>170</v>
      </c>
      <c r="Y56" s="5"/>
    </row>
    <row r="57" spans="1:25">
      <c r="A57" s="302"/>
      <c r="B57" s="235" t="s">
        <v>162</v>
      </c>
      <c r="C57" s="9"/>
      <c r="E57" s="5"/>
      <c r="F57" s="302"/>
      <c r="G57" s="235" t="s">
        <v>162</v>
      </c>
      <c r="H57" s="9"/>
      <c r="J57" s="5"/>
      <c r="K57" s="302"/>
      <c r="L57" s="235" t="s">
        <v>162</v>
      </c>
      <c r="M57" s="9"/>
      <c r="O57" s="5"/>
      <c r="P57" s="302"/>
      <c r="Q57" s="235" t="s">
        <v>162</v>
      </c>
      <c r="R57" s="9"/>
      <c r="T57" s="5"/>
      <c r="U57" s="302"/>
      <c r="V57" s="235" t="s">
        <v>162</v>
      </c>
      <c r="W57" s="9"/>
      <c r="Y57" s="5"/>
    </row>
    <row r="58" spans="1:25" ht="9" customHeight="1">
      <c r="A58" s="302"/>
      <c r="B58" s="306"/>
      <c r="E58" s="5"/>
      <c r="F58" s="302"/>
      <c r="G58" s="306"/>
      <c r="J58" s="5"/>
      <c r="K58" s="302"/>
      <c r="L58" s="306"/>
      <c r="O58" s="5"/>
      <c r="P58" s="302"/>
      <c r="Q58" s="306"/>
      <c r="T58" s="5"/>
      <c r="U58" s="302"/>
      <c r="V58" s="306"/>
      <c r="Y58" s="5"/>
    </row>
    <row r="59" spans="1:25">
      <c r="A59" s="302"/>
      <c r="B59" s="224" t="s">
        <v>171</v>
      </c>
      <c r="E59" s="5"/>
      <c r="F59" s="302"/>
      <c r="G59" s="224" t="s">
        <v>171</v>
      </c>
      <c r="J59" s="5"/>
      <c r="K59" s="302"/>
      <c r="L59" s="224" t="s">
        <v>171</v>
      </c>
      <c r="O59" s="5"/>
      <c r="P59" s="302"/>
      <c r="Q59" s="224" t="s">
        <v>171</v>
      </c>
      <c r="T59" s="5"/>
      <c r="U59" s="302"/>
      <c r="V59" s="224" t="s">
        <v>171</v>
      </c>
      <c r="Y59" s="5"/>
    </row>
    <row r="60" spans="1:25" ht="11.25" customHeight="1">
      <c r="A60" s="302"/>
      <c r="B60" s="307" t="s">
        <v>172</v>
      </c>
      <c r="E60" s="5"/>
      <c r="F60" s="302"/>
      <c r="G60" s="307" t="s">
        <v>172</v>
      </c>
      <c r="J60" s="5"/>
      <c r="K60" s="302"/>
      <c r="L60" s="307" t="s">
        <v>172</v>
      </c>
      <c r="O60" s="5"/>
      <c r="P60" s="302"/>
      <c r="Q60" s="307" t="s">
        <v>172</v>
      </c>
      <c r="T60" s="5"/>
      <c r="U60" s="302"/>
      <c r="V60" s="307" t="s">
        <v>172</v>
      </c>
      <c r="Y60" s="5"/>
    </row>
    <row r="61" spans="1:25">
      <c r="A61" s="302"/>
      <c r="B61" s="235" t="s">
        <v>94</v>
      </c>
      <c r="C61" s="9"/>
      <c r="E61" s="5"/>
      <c r="F61" s="302"/>
      <c r="G61" s="235" t="s">
        <v>94</v>
      </c>
      <c r="H61" s="9"/>
      <c r="J61" s="5"/>
      <c r="K61" s="302"/>
      <c r="L61" s="235" t="s">
        <v>94</v>
      </c>
      <c r="M61" s="9"/>
      <c r="O61" s="5"/>
      <c r="P61" s="302"/>
      <c r="Q61" s="235" t="s">
        <v>94</v>
      </c>
      <c r="R61" s="9"/>
      <c r="T61" s="5"/>
      <c r="U61" s="302"/>
      <c r="V61" s="235" t="s">
        <v>94</v>
      </c>
      <c r="W61" s="9"/>
      <c r="Y61" s="5"/>
    </row>
    <row r="62" spans="1:25" ht="9" customHeight="1">
      <c r="A62" s="302"/>
      <c r="B62" s="306"/>
      <c r="E62" s="5"/>
      <c r="F62" s="302"/>
      <c r="G62" s="306"/>
      <c r="J62" s="5"/>
      <c r="K62" s="302"/>
      <c r="L62" s="306"/>
      <c r="O62" s="5"/>
      <c r="P62" s="302"/>
      <c r="Q62" s="306"/>
      <c r="T62" s="5"/>
      <c r="U62" s="302"/>
      <c r="V62" s="306"/>
      <c r="Y62" s="5"/>
    </row>
    <row r="63" spans="1:25">
      <c r="A63" s="302"/>
      <c r="B63" s="224" t="s">
        <v>173</v>
      </c>
      <c r="E63" s="5"/>
      <c r="F63" s="302"/>
      <c r="G63" s="224" t="s">
        <v>173</v>
      </c>
      <c r="J63" s="5"/>
      <c r="K63" s="302"/>
      <c r="L63" s="224" t="s">
        <v>173</v>
      </c>
      <c r="O63" s="5"/>
      <c r="P63" s="302"/>
      <c r="Q63" s="224" t="s">
        <v>173</v>
      </c>
      <c r="T63" s="5"/>
      <c r="U63" s="302"/>
      <c r="V63" s="224" t="s">
        <v>173</v>
      </c>
      <c r="Y63" s="5"/>
    </row>
    <row r="64" spans="1:25" ht="11.25" customHeight="1">
      <c r="A64" s="302"/>
      <c r="B64" s="307" t="s">
        <v>174</v>
      </c>
      <c r="E64" s="5"/>
      <c r="F64" s="302"/>
      <c r="G64" s="307" t="s">
        <v>174</v>
      </c>
      <c r="J64" s="5"/>
      <c r="K64" s="302"/>
      <c r="L64" s="307" t="s">
        <v>174</v>
      </c>
      <c r="O64" s="5"/>
      <c r="P64" s="302"/>
      <c r="Q64" s="307" t="s">
        <v>174</v>
      </c>
      <c r="T64" s="5"/>
      <c r="U64" s="302"/>
      <c r="V64" s="307" t="s">
        <v>174</v>
      </c>
      <c r="Y64" s="5"/>
    </row>
    <row r="65" spans="1:25">
      <c r="A65" s="302"/>
      <c r="B65" s="235" t="s">
        <v>175</v>
      </c>
      <c r="C65" s="9"/>
      <c r="E65" s="5"/>
      <c r="F65" s="302"/>
      <c r="G65" s="235" t="s">
        <v>175</v>
      </c>
      <c r="H65" s="9"/>
      <c r="J65" s="5"/>
      <c r="K65" s="302"/>
      <c r="L65" s="235" t="s">
        <v>175</v>
      </c>
      <c r="M65" s="9"/>
      <c r="O65" s="5"/>
      <c r="P65" s="302"/>
      <c r="Q65" s="235" t="s">
        <v>175</v>
      </c>
      <c r="R65" s="9"/>
      <c r="T65" s="5"/>
      <c r="U65" s="302"/>
      <c r="V65" s="235" t="s">
        <v>175</v>
      </c>
      <c r="W65" s="9"/>
      <c r="Y65" s="5"/>
    </row>
    <row r="66" spans="1:25" ht="8.25" customHeight="1">
      <c r="A66" s="302"/>
      <c r="B66" s="306"/>
      <c r="E66" s="5"/>
      <c r="F66" s="302"/>
      <c r="G66" s="306"/>
      <c r="J66" s="5"/>
      <c r="K66" s="302"/>
      <c r="L66" s="306"/>
      <c r="O66" s="5"/>
      <c r="P66" s="302"/>
      <c r="Q66" s="306"/>
      <c r="T66" s="5"/>
      <c r="U66" s="302"/>
      <c r="V66" s="306"/>
      <c r="Y66" s="5"/>
    </row>
    <row r="67" spans="1:25">
      <c r="A67" s="302"/>
      <c r="B67" s="224" t="s">
        <v>163</v>
      </c>
      <c r="E67" s="5"/>
      <c r="F67" s="302"/>
      <c r="G67" s="224" t="s">
        <v>163</v>
      </c>
      <c r="J67" s="5"/>
      <c r="K67" s="302"/>
      <c r="L67" s="224" t="s">
        <v>163</v>
      </c>
      <c r="O67" s="5"/>
      <c r="P67" s="302"/>
      <c r="Q67" s="224" t="s">
        <v>163</v>
      </c>
      <c r="T67" s="5"/>
      <c r="U67" s="302"/>
      <c r="V67" s="224" t="s">
        <v>163</v>
      </c>
      <c r="Y67" s="5"/>
    </row>
    <row r="68" spans="1:25">
      <c r="A68" s="302"/>
      <c r="B68" s="235" t="s">
        <v>68</v>
      </c>
      <c r="C68" s="133" t="s">
        <v>70</v>
      </c>
      <c r="D68" s="221"/>
      <c r="E68" s="5"/>
      <c r="F68" s="302"/>
      <c r="G68" s="235" t="s">
        <v>68</v>
      </c>
      <c r="H68" s="133" t="s">
        <v>70</v>
      </c>
      <c r="I68" s="221"/>
      <c r="J68" s="5"/>
      <c r="K68" s="302"/>
      <c r="L68" s="235" t="s">
        <v>68</v>
      </c>
      <c r="M68" s="133" t="s">
        <v>70</v>
      </c>
      <c r="N68" s="221"/>
      <c r="O68" s="5"/>
      <c r="P68" s="302"/>
      <c r="Q68" s="235" t="s">
        <v>68</v>
      </c>
      <c r="R68" s="133" t="s">
        <v>70</v>
      </c>
      <c r="S68" s="221"/>
      <c r="T68" s="5"/>
      <c r="U68" s="302"/>
      <c r="V68" s="235" t="s">
        <v>68</v>
      </c>
      <c r="W68" s="133" t="s">
        <v>70</v>
      </c>
      <c r="X68" s="221"/>
      <c r="Y68" s="5"/>
    </row>
    <row r="69" spans="1:25">
      <c r="A69" s="302"/>
      <c r="E69" s="5"/>
      <c r="F69" s="302"/>
      <c r="J69" s="5"/>
      <c r="K69" s="302"/>
      <c r="O69" s="5"/>
      <c r="P69" s="302"/>
      <c r="T69" s="5"/>
      <c r="U69" s="302"/>
      <c r="Y69" s="5"/>
    </row>
    <row r="70" spans="1:25" ht="16" thickBot="1">
      <c r="A70" s="303"/>
      <c r="B70" s="304"/>
      <c r="C70" s="304"/>
      <c r="D70" s="304"/>
      <c r="E70" s="305"/>
      <c r="F70" s="303"/>
      <c r="G70" s="304"/>
      <c r="H70" s="304"/>
      <c r="I70" s="304"/>
      <c r="J70" s="305"/>
      <c r="K70" s="303"/>
      <c r="L70" s="304"/>
      <c r="M70" s="304"/>
      <c r="N70" s="304"/>
      <c r="O70" s="305"/>
      <c r="P70" s="303"/>
      <c r="Q70" s="304"/>
      <c r="R70" s="304"/>
      <c r="S70" s="304"/>
      <c r="T70" s="305"/>
      <c r="U70" s="303"/>
      <c r="V70" s="304"/>
      <c r="W70" s="304"/>
      <c r="X70" s="304"/>
      <c r="Y70" s="305"/>
    </row>
    <row r="71" spans="1:25">
      <c r="E71" s="4"/>
    </row>
    <row r="72" spans="1:25">
      <c r="E72" s="4"/>
    </row>
    <row r="73" spans="1:25">
      <c r="E73" s="4"/>
    </row>
    <row r="74" spans="1:25" hidden="1">
      <c r="E74" s="4"/>
    </row>
    <row r="75" spans="1:25" hidden="1">
      <c r="E75" s="4"/>
    </row>
    <row r="76" spans="1:25" hidden="1">
      <c r="E76" s="4"/>
    </row>
    <row r="77" spans="1:25" hidden="1">
      <c r="E77" s="4"/>
    </row>
  </sheetData>
  <sheetProtection algorithmName="SHA-512" hashValue="spX/sK7UI/jr0bn5liIeRLo+ohSHM5ZGZaaUND+CCeDaiYAVmDuXXwJQNu4RvtLGUrsZs/nLRI8KRsbPYQ1saQ==" saltValue="16+aGtsNDZ7EqxJD7yX0jg==" spinCount="100000" sheet="1" objects="1" scenarios="1"/>
  <dataValidations count="5">
    <dataValidation type="textLength" operator="lessThanOrEqual" allowBlank="1" showInputMessage="1" showErrorMessage="1" sqref="W68 R68 M68 C68 H68 C23" xr:uid="{190CA671-AA64-47A6-932D-7E6D386B2E69}">
      <formula1>300</formula1>
    </dataValidation>
    <dataValidation type="decimal" operator="greaterThanOrEqual" allowBlank="1" showInputMessage="1" showErrorMessage="1" sqref="C20 C57 C61 C65 H57 H61 H65 M57 M61 M65 R57 R61 W57 W65 W61 R65" xr:uid="{9A7D0D7A-EDB8-5A4E-8D17-E076E56BB511}">
      <formula1>0</formula1>
    </dataValidation>
    <dataValidation allowBlank="1" showInputMessage="1" showErrorMessage="1" prompt="Selecionar os programas de Prevenção da produção de RU alvo de acompanhamento dos resultados. " sqref="B6" xr:uid="{A8140E19-80F7-A046-A798-17FA46D6E525}"/>
    <dataValidation allowBlank="1" showInputMessage="1" showErrorMessage="1" prompt="Selecionar os métodos de acompanhamento utilizados para cada programa de prevenção." sqref="C6 D38 I38 N38 S38 X38" xr:uid="{39537CAF-80B6-E543-BF2E-49B3C9A24FE8}"/>
    <dataValidation allowBlank="1" showInputMessage="1" showErrorMessage="1" prompt="Tipologia de recolha ou tratamento na origem de RU alvo de acompanhamento." sqref="B38 G38 L38 Q38 V38" xr:uid="{80452E7C-029C-C645-AB7C-352981CEB099}"/>
  </dataValidation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91726830-487F-5E44-99F9-ED05A76EE536}">
          <x14:formula1>
            <xm:f>Auxiliar!$BO$24:$BO$31</xm:f>
          </x14:formula1>
          <xm:sqref>B7:B16</xm:sqref>
        </x14:dataValidation>
        <x14:dataValidation type="list" allowBlank="1" showInputMessage="1" showErrorMessage="1" xr:uid="{CD58DE26-7556-0743-BB22-AC87D9631DC8}">
          <x14:formula1>
            <xm:f>Auxiliar!$BP$24:$BP$30</xm:f>
          </x14:formula1>
          <xm:sqref>C7:C16</xm:sqref>
        </x14:dataValidation>
        <x14:dataValidation type="list" allowBlank="1" showInputMessage="1" showErrorMessage="1" xr:uid="{4C87DDA3-5760-5444-969F-C154B29E6247}">
          <x14:formula1>
            <xm:f>Auxiliar!$BQ$24:$BQ$29</xm:f>
          </x14:formula1>
          <xm:sqref>C33 H33 M33 R33 W33</xm:sqref>
        </x14:dataValidation>
        <x14:dataValidation type="list" allowBlank="1" showInputMessage="1" showErrorMessage="1" xr:uid="{7B5B57DA-EDA2-004C-B86D-7A6BA72B30A4}">
          <x14:formula1>
            <xm:f>Auxiliar!$BS$24:$BS$26</xm:f>
          </x14:formula1>
          <xm:sqref>C39:C52 H39:H52 M39:M52 R39:R52 W39:W52</xm:sqref>
        </x14:dataValidation>
        <x14:dataValidation type="list" allowBlank="1" showInputMessage="1" showErrorMessage="1" xr:uid="{18413771-E742-E248-A6AB-8417A612CFD9}">
          <x14:formula1>
            <xm:f>Auxiliar!$BT$24:$BT$33</xm:f>
          </x14:formula1>
          <xm:sqref>D39:D52 I39:I52 N39:N52 S39:S52 X39:X52</xm:sqref>
        </x14:dataValidation>
        <x14:dataValidation type="list" allowBlank="1" showInputMessage="1" showErrorMessage="1" xr:uid="{8CB303E7-41B0-464A-89A6-805FD61F72EA}">
          <x14:formula1>
            <xm:f>Auxiliar!$BR$24:$BR$31</xm:f>
          </x14:formula1>
          <xm:sqref>B39:B52 V39:V52 Q39:Q52 L39:L52 G39:G52</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7BD21-3666-46C8-96B5-2D09BB39BD92}">
  <dimension ref="A1:N12"/>
  <sheetViews>
    <sheetView workbookViewId="0">
      <selection activeCell="DG100" sqref="DG100:DI107"/>
    </sheetView>
  </sheetViews>
  <sheetFormatPr baseColWidth="10" defaultColWidth="20.5" defaultRowHeight="14"/>
  <sheetData>
    <row r="1" spans="1:14" s="102" customFormat="1" ht="50.25" customHeight="1">
      <c r="A1" s="103" t="s">
        <v>1604</v>
      </c>
      <c r="B1" s="103" t="s">
        <v>45</v>
      </c>
      <c r="C1" s="103" t="s">
        <v>1702</v>
      </c>
      <c r="D1" s="103" t="s">
        <v>1703</v>
      </c>
      <c r="E1" s="103" t="s">
        <v>55</v>
      </c>
      <c r="F1" s="103" t="s">
        <v>182</v>
      </c>
      <c r="G1" s="103" t="s">
        <v>56</v>
      </c>
      <c r="H1" s="104" t="s">
        <v>1550</v>
      </c>
      <c r="I1" s="106" t="s">
        <v>158</v>
      </c>
      <c r="J1" s="106" t="s">
        <v>159</v>
      </c>
      <c r="K1" s="104" t="s">
        <v>1659</v>
      </c>
      <c r="L1" s="104" t="s">
        <v>1647</v>
      </c>
      <c r="M1" s="104" t="s">
        <v>1607</v>
      </c>
      <c r="N1" s="104" t="s">
        <v>68</v>
      </c>
    </row>
    <row r="2" spans="1:14">
      <c r="A2" s="24" t="str">
        <f>IF(I2="","",IF(OR('Identificação da EG'!$B$7=0,'Identificação da EG'!$B$7=""),"",Capa!$C$10))</f>
        <v/>
      </c>
      <c r="B2" s="24" t="str">
        <f>IF(I2="","",IF(OR('Identificação da EG'!$B$7=0,'Identificação da EG'!$B$7=""),"",'Identificação da EG'!$B$7))</f>
        <v/>
      </c>
      <c r="C2" s="24" t="str">
        <f>IF(I2="","",IF(B2="","",VLOOKUP(B2,Auxiliar!$DK$23:$DL$45,2,0)))</f>
        <v/>
      </c>
      <c r="D2" s="24" t="str">
        <f>IF(I2="","",IF(OR('Identificação da EG'!$B$7=0,'Identificação da EG'!$B$7=""),"","Portugal"))</f>
        <v/>
      </c>
      <c r="E2" s="24" t="str">
        <f>IF(I2="","",'Identificação da EG'!$C$7)</f>
        <v/>
      </c>
      <c r="F2" s="24" t="str">
        <f>IF(I2="","",'Identificação da EG'!$E$7)</f>
        <v/>
      </c>
      <c r="G2" s="24" t="str">
        <f>IF(I2="","",B2)</f>
        <v/>
      </c>
      <c r="H2" s="24" t="str">
        <f>IF(I2="","",'Identificação da EG'!$D$7)</f>
        <v/>
      </c>
      <c r="I2" s="138" t="str" cm="1">
        <f t="array" ref="I2">IFERROR(_xlfn._xlws.FILTER(Acompanhamento!B7:B16,Acompanhamento!B7:B16&lt;&gt;0),"")</f>
        <v/>
      </c>
      <c r="J2" s="138" t="str" cm="1">
        <f t="array" ref="J2">IFERROR(_xlfn._xlws.FILTER(Acompanhamento!C7:C16,Acompanhamento!C7:C16&lt;&gt;0),"")</f>
        <v/>
      </c>
      <c r="K2" s="138"/>
      <c r="L2" s="138"/>
      <c r="M2" s="138"/>
      <c r="N2" s="138" t="str">
        <f>IF(OR(I2="",Acompanhamento!$C$23="",Acompanhamento!$C$23="(máximo 300 carateres)"),"",Acompanhamento!$C$23)</f>
        <v/>
      </c>
    </row>
    <row r="3" spans="1:14">
      <c r="A3" s="24" t="str">
        <f>IF(I3="","",IF(OR('Identificação da EG'!$B$7=0,'Identificação da EG'!$B$7=""),"",Capa!$C$10))</f>
        <v/>
      </c>
      <c r="B3" s="24" t="str">
        <f>IF(I3="","",IF(OR('Identificação da EG'!$B$7=0,'Identificação da EG'!$B$7=""),"",'Identificação da EG'!$B$7))</f>
        <v/>
      </c>
      <c r="C3" s="24" t="str">
        <f>IF(I3="","",IF(B3="","",VLOOKUP(B3,Auxiliar!$DK$23:$DL$45,2,0)))</f>
        <v/>
      </c>
      <c r="D3" s="24" t="str">
        <f>IF(I3="","",IF(OR('Identificação da EG'!$B$7=0,'Identificação da EG'!$B$7=""),"","Portugal"))</f>
        <v/>
      </c>
      <c r="E3" s="24" t="str">
        <f>IF(I3="","",'Identificação da EG'!$C$7)</f>
        <v/>
      </c>
      <c r="F3" s="24" t="str">
        <f>IF(I3="","",'Identificação da EG'!$E$7)</f>
        <v/>
      </c>
      <c r="G3" s="24" t="str">
        <f t="shared" ref="G3:G11" si="0">IF(I3="","",B3)</f>
        <v/>
      </c>
      <c r="H3" s="24" t="str">
        <f>IF(I3="","",'Identificação da EG'!$D$7)</f>
        <v/>
      </c>
      <c r="I3" s="138"/>
      <c r="J3" s="138"/>
      <c r="K3" s="138"/>
      <c r="L3" s="138"/>
      <c r="M3" s="138"/>
      <c r="N3" s="138" t="str">
        <f>IF(OR(I3="",Acompanhamento!$C$23="",Acompanhamento!$C$23="(máximo 300 carateres)"),"",Acompanhamento!$C$23)</f>
        <v/>
      </c>
    </row>
    <row r="4" spans="1:14">
      <c r="A4" s="24" t="str">
        <f>IF(I4="","",IF(OR('Identificação da EG'!$B$7=0,'Identificação da EG'!$B$7=""),"",Capa!$C$10))</f>
        <v/>
      </c>
      <c r="B4" s="24" t="str">
        <f>IF(I4="","",IF(OR('Identificação da EG'!$B$7=0,'Identificação da EG'!$B$7=""),"",'Identificação da EG'!$B$7))</f>
        <v/>
      </c>
      <c r="C4" s="24" t="str">
        <f>IF(I4="","",IF(B4="","",VLOOKUP(B4,Auxiliar!$DK$23:$DL$45,2,0)))</f>
        <v/>
      </c>
      <c r="D4" s="24" t="str">
        <f>IF(I4="","",IF(OR('Identificação da EG'!$B$7=0,'Identificação da EG'!$B$7=""),"","Portugal"))</f>
        <v/>
      </c>
      <c r="E4" s="24" t="str">
        <f>IF(I4="","",'Identificação da EG'!$C$7)</f>
        <v/>
      </c>
      <c r="F4" s="24" t="str">
        <f>IF(I4="","",'Identificação da EG'!$E$7)</f>
        <v/>
      </c>
      <c r="G4" s="24" t="str">
        <f t="shared" si="0"/>
        <v/>
      </c>
      <c r="H4" s="24" t="str">
        <f>IF(I4="","",'Identificação da EG'!$D$7)</f>
        <v/>
      </c>
      <c r="I4" s="138"/>
      <c r="J4" s="138"/>
      <c r="K4" s="138"/>
      <c r="L4" s="138"/>
      <c r="M4" s="138"/>
      <c r="N4" s="138" t="str">
        <f>IF(OR(I4="",Acompanhamento!$C$23="",Acompanhamento!$C$23="(máximo 300 carateres)"),"",Acompanhamento!$C$23)</f>
        <v/>
      </c>
    </row>
    <row r="5" spans="1:14">
      <c r="A5" s="24" t="str">
        <f>IF(I5="","",IF(OR('Identificação da EG'!$B$7=0,'Identificação da EG'!$B$7=""),"",Capa!$C$10))</f>
        <v/>
      </c>
      <c r="B5" s="24" t="str">
        <f>IF(I5="","",IF(OR('Identificação da EG'!$B$7=0,'Identificação da EG'!$B$7=""),"",'Identificação da EG'!$B$7))</f>
        <v/>
      </c>
      <c r="C5" s="24" t="str">
        <f>IF(I5="","",IF(B5="","",VLOOKUP(B5,Auxiliar!$DK$23:$DL$45,2,0)))</f>
        <v/>
      </c>
      <c r="D5" s="24" t="str">
        <f>IF(I5="","",IF(OR('Identificação da EG'!$B$7=0,'Identificação da EG'!$B$7=""),"","Portugal"))</f>
        <v/>
      </c>
      <c r="E5" s="24" t="str">
        <f>IF(I5="","",'Identificação da EG'!$C$7)</f>
        <v/>
      </c>
      <c r="F5" s="24" t="str">
        <f>IF(I5="","",'Identificação da EG'!$E$7)</f>
        <v/>
      </c>
      <c r="G5" s="24" t="str">
        <f t="shared" si="0"/>
        <v/>
      </c>
      <c r="H5" s="24" t="str">
        <f>IF(I5="","",'Identificação da EG'!$D$7)</f>
        <v/>
      </c>
      <c r="I5" s="138"/>
      <c r="J5" s="138"/>
      <c r="K5" s="138"/>
      <c r="L5" s="138"/>
      <c r="M5" s="138"/>
      <c r="N5" s="138" t="str">
        <f>IF(OR(I5="",Acompanhamento!$C$23="",Acompanhamento!$C$23="(máximo 300 carateres)"),"",Acompanhamento!$C$23)</f>
        <v/>
      </c>
    </row>
    <row r="6" spans="1:14">
      <c r="A6" s="24" t="str">
        <f>IF(I6="","",IF(OR('Identificação da EG'!$B$7=0,'Identificação da EG'!$B$7=""),"",Capa!$C$10))</f>
        <v/>
      </c>
      <c r="B6" s="24" t="str">
        <f>IF(I6="","",IF(OR('Identificação da EG'!$B$7=0,'Identificação da EG'!$B$7=""),"",'Identificação da EG'!$B$7))</f>
        <v/>
      </c>
      <c r="C6" s="24" t="str">
        <f>IF(I6="","",IF(B6="","",VLOOKUP(B6,Auxiliar!$DK$23:$DL$45,2,0)))</f>
        <v/>
      </c>
      <c r="D6" s="24" t="str">
        <f>IF(I6="","",IF(OR('Identificação da EG'!$B$7=0,'Identificação da EG'!$B$7=""),"","Portugal"))</f>
        <v/>
      </c>
      <c r="E6" s="24" t="str">
        <f>IF(I6="","",'Identificação da EG'!$C$7)</f>
        <v/>
      </c>
      <c r="F6" s="24" t="str">
        <f>IF(I6="","",'Identificação da EG'!$E$7)</f>
        <v/>
      </c>
      <c r="G6" s="24" t="str">
        <f t="shared" si="0"/>
        <v/>
      </c>
      <c r="H6" s="24" t="str">
        <f>IF(I6="","",'Identificação da EG'!$D$7)</f>
        <v/>
      </c>
      <c r="I6" s="138"/>
      <c r="J6" s="138"/>
      <c r="K6" s="138"/>
      <c r="L6" s="138"/>
      <c r="M6" s="138"/>
      <c r="N6" s="138" t="str">
        <f>IF(OR(I6="",Acompanhamento!$C$23="",Acompanhamento!$C$23="(máximo 300 carateres)"),"",Acompanhamento!$C$23)</f>
        <v/>
      </c>
    </row>
    <row r="7" spans="1:14">
      <c r="A7" s="24" t="str">
        <f>IF(I7="","",IF(OR('Identificação da EG'!$B$7=0,'Identificação da EG'!$B$7=""),"",Capa!$C$10))</f>
        <v/>
      </c>
      <c r="B7" s="24" t="str">
        <f>IF(I7="","",IF(OR('Identificação da EG'!$B$7=0,'Identificação da EG'!$B$7=""),"",'Identificação da EG'!$B$7))</f>
        <v/>
      </c>
      <c r="C7" s="24" t="str">
        <f>IF(I7="","",IF(B7="","",VLOOKUP(B7,Auxiliar!$DK$23:$DL$45,2,0)))</f>
        <v/>
      </c>
      <c r="D7" s="24" t="str">
        <f>IF(I7="","",IF(OR('Identificação da EG'!$B$7=0,'Identificação da EG'!$B$7=""),"","Portugal"))</f>
        <v/>
      </c>
      <c r="E7" s="24" t="str">
        <f>IF(I7="","",'Identificação da EG'!$C$7)</f>
        <v/>
      </c>
      <c r="F7" s="24" t="str">
        <f>IF(I7="","",'Identificação da EG'!$E$7)</f>
        <v/>
      </c>
      <c r="G7" s="24" t="str">
        <f t="shared" si="0"/>
        <v/>
      </c>
      <c r="H7" s="24" t="str">
        <f>IF(I7="","",'Identificação da EG'!$D$7)</f>
        <v/>
      </c>
      <c r="I7" s="138"/>
      <c r="J7" s="138"/>
      <c r="K7" s="138"/>
      <c r="L7" s="138"/>
      <c r="M7" s="138"/>
      <c r="N7" s="138" t="str">
        <f>IF(OR(I7="",Acompanhamento!$C$23="",Acompanhamento!$C$23="(máximo 300 carateres)"),"",Acompanhamento!$C$23)</f>
        <v/>
      </c>
    </row>
    <row r="8" spans="1:14">
      <c r="A8" s="24" t="str">
        <f>IF(I8="","",IF(OR('Identificação da EG'!$B$7=0,'Identificação da EG'!$B$7=""),"",Capa!$C$10))</f>
        <v/>
      </c>
      <c r="B8" s="24" t="str">
        <f>IF(I8="","",IF(OR('Identificação da EG'!$B$7=0,'Identificação da EG'!$B$7=""),"",'Identificação da EG'!$B$7))</f>
        <v/>
      </c>
      <c r="C8" s="24" t="str">
        <f>IF(I8="","",IF(B8="","",VLOOKUP(B8,Auxiliar!$DK$23:$DL$45,2,0)))</f>
        <v/>
      </c>
      <c r="D8" s="24" t="str">
        <f>IF(I8="","",IF(OR('Identificação da EG'!$B$7=0,'Identificação da EG'!$B$7=""),"","Portugal"))</f>
        <v/>
      </c>
      <c r="E8" s="24" t="str">
        <f>IF(I8="","",'Identificação da EG'!$C$7)</f>
        <v/>
      </c>
      <c r="F8" s="24" t="str">
        <f>IF(I8="","",'Identificação da EG'!$E$7)</f>
        <v/>
      </c>
      <c r="G8" s="24" t="str">
        <f t="shared" si="0"/>
        <v/>
      </c>
      <c r="H8" s="24" t="str">
        <f>IF(I8="","",'Identificação da EG'!$D$7)</f>
        <v/>
      </c>
      <c r="I8" s="138"/>
      <c r="J8" s="138"/>
      <c r="K8" s="138"/>
      <c r="L8" s="138"/>
      <c r="M8" s="138"/>
      <c r="N8" s="138" t="str">
        <f>IF(OR(I8="",Acompanhamento!$C$23="",Acompanhamento!$C$23="(máximo 300 carateres)"),"",Acompanhamento!$C$23)</f>
        <v/>
      </c>
    </row>
    <row r="9" spans="1:14">
      <c r="A9" s="24" t="str">
        <f>IF(I9="","",IF(OR('Identificação da EG'!$B$7=0,'Identificação da EG'!$B$7=""),"",Capa!$C$10))</f>
        <v/>
      </c>
      <c r="B9" s="24" t="str">
        <f>IF(I9="","",IF(OR('Identificação da EG'!$B$7=0,'Identificação da EG'!$B$7=""),"",'Identificação da EG'!$B$7))</f>
        <v/>
      </c>
      <c r="C9" s="24" t="str">
        <f>IF(I9="","",IF(B9="","",VLOOKUP(B9,Auxiliar!$DK$23:$DL$45,2,0)))</f>
        <v/>
      </c>
      <c r="D9" s="24" t="str">
        <f>IF(I9="","",IF(OR('Identificação da EG'!$B$7=0,'Identificação da EG'!$B$7=""),"","Portugal"))</f>
        <v/>
      </c>
      <c r="E9" s="24" t="str">
        <f>IF(I9="","",'Identificação da EG'!$C$7)</f>
        <v/>
      </c>
      <c r="F9" s="24" t="str">
        <f>IF(I9="","",'Identificação da EG'!$E$7)</f>
        <v/>
      </c>
      <c r="G9" s="24" t="str">
        <f t="shared" si="0"/>
        <v/>
      </c>
      <c r="H9" s="24" t="str">
        <f>IF(I9="","",'Identificação da EG'!$D$7)</f>
        <v/>
      </c>
      <c r="I9" s="138"/>
      <c r="J9" s="138"/>
      <c r="K9" s="138"/>
      <c r="L9" s="138"/>
      <c r="M9" s="138"/>
      <c r="N9" s="138" t="str">
        <f>IF(OR(I9="",Acompanhamento!$C$23="",Acompanhamento!$C$23="(máximo 300 carateres)"),"",Acompanhamento!$C$23)</f>
        <v/>
      </c>
    </row>
    <row r="10" spans="1:14">
      <c r="A10" s="24" t="str">
        <f>IF(I10="","",IF(OR('Identificação da EG'!$B$7=0,'Identificação da EG'!$B$7=""),"",Capa!$C$10))</f>
        <v/>
      </c>
      <c r="B10" s="24" t="str">
        <f>IF(I10="","",IF(OR('Identificação da EG'!$B$7=0,'Identificação da EG'!$B$7=""),"",'Identificação da EG'!$B$7))</f>
        <v/>
      </c>
      <c r="C10" s="24" t="str">
        <f>IF(I10="","",IF(B10="","",VLOOKUP(B10,Auxiliar!$DK$23:$DL$45,2,0)))</f>
        <v/>
      </c>
      <c r="D10" s="24" t="str">
        <f>IF(I10="","",IF(OR('Identificação da EG'!$B$7=0,'Identificação da EG'!$B$7=""),"","Portugal"))</f>
        <v/>
      </c>
      <c r="E10" s="24" t="str">
        <f>IF(I10="","",'Identificação da EG'!$C$7)</f>
        <v/>
      </c>
      <c r="F10" s="24" t="str">
        <f>IF(I10="","",'Identificação da EG'!$E$7)</f>
        <v/>
      </c>
      <c r="G10" s="24" t="str">
        <f t="shared" si="0"/>
        <v/>
      </c>
      <c r="H10" s="24" t="str">
        <f>IF(I10="","",'Identificação da EG'!$D$7)</f>
        <v/>
      </c>
      <c r="I10" s="138"/>
      <c r="J10" s="138"/>
      <c r="K10" s="138"/>
      <c r="L10" s="138"/>
      <c r="M10" s="138"/>
      <c r="N10" s="138" t="str">
        <f>IF(OR(I10="",Acompanhamento!$C$23="",Acompanhamento!$C$23="(máximo 300 carateres)"),"",Acompanhamento!$C$23)</f>
        <v/>
      </c>
    </row>
    <row r="11" spans="1:14">
      <c r="A11" s="24" t="str">
        <f>IF(I11="","",IF(OR('Identificação da EG'!$B$7=0,'Identificação da EG'!$B$7=""),"",Capa!$C$10))</f>
        <v/>
      </c>
      <c r="B11" s="24" t="str">
        <f>IF(I11="","",IF(OR('Identificação da EG'!$B$7=0,'Identificação da EG'!$B$7=""),"",'Identificação da EG'!$B$7))</f>
        <v/>
      </c>
      <c r="C11" s="24" t="str">
        <f>IF(I11="","",IF(B11="","",VLOOKUP(B11,Auxiliar!$DK$23:$DL$45,2,0)))</f>
        <v/>
      </c>
      <c r="D11" s="24" t="str">
        <f>IF(I11="","",IF(OR('Identificação da EG'!$B$7=0,'Identificação da EG'!$B$7=""),"","Portugal"))</f>
        <v/>
      </c>
      <c r="E11" s="24" t="str">
        <f>IF(I11="","",'Identificação da EG'!$C$7)</f>
        <v/>
      </c>
      <c r="F11" s="24" t="str">
        <f>IF(I11="","",'Identificação da EG'!$E$7)</f>
        <v/>
      </c>
      <c r="G11" s="24" t="str">
        <f t="shared" si="0"/>
        <v/>
      </c>
      <c r="H11" s="24" t="str">
        <f>IF(I11="","",'Identificação da EG'!$D$7)</f>
        <v/>
      </c>
      <c r="I11" s="138"/>
      <c r="J11" s="138"/>
      <c r="K11" s="138"/>
      <c r="L11" s="138"/>
      <c r="M11" s="138"/>
      <c r="N11" s="138" t="str">
        <f>IF(OR(I11="",Acompanhamento!$C$23="",Acompanhamento!$C$23="(máximo 300 carateres)"),"",Acompanhamento!$C$23)</f>
        <v/>
      </c>
    </row>
    <row r="12" spans="1:14">
      <c r="A12" s="24" t="str">
        <f>IF(K12="","",IF(OR('Identificação da EG'!$B$7=0,'Identificação da EG'!$B$7=""),"",Capa!$C$10))</f>
        <v/>
      </c>
      <c r="B12" s="24" t="str">
        <f>IF(K12="","",IF(OR('Identificação da EG'!$B$7=0,'Identificação da EG'!$B$7=""),"",'Identificação da EG'!$B$7))</f>
        <v/>
      </c>
      <c r="C12" s="24" t="str">
        <f>IF(K12="","",IF(B12="","",VLOOKUP(B12,Auxiliar!$DK$23:$DL$45,2,0)))</f>
        <v/>
      </c>
      <c r="D12" s="24" t="str">
        <f>IF(K12="","",IF(OR('Identificação da EG'!$B$7=0,'Identificação da EG'!$B$7=""),"","Portugal"))</f>
        <v/>
      </c>
      <c r="E12" s="24" t="str">
        <f>IF(K12="","",'Identificação da EG'!$C$7)</f>
        <v/>
      </c>
      <c r="F12" s="24" t="str">
        <f>IF(K12="","",'Identificação da EG'!$E$7)</f>
        <v/>
      </c>
      <c r="G12" s="24" t="str">
        <f>IF(K12="","",B12)</f>
        <v/>
      </c>
      <c r="H12" s="24" t="str">
        <f>IF(K12="","",'Identificação da EG'!$D$7)</f>
        <v/>
      </c>
      <c r="I12" s="138"/>
      <c r="J12" s="138"/>
      <c r="K12" s="138" t="str">
        <f>IF(I2="","","Duração do acompanhamento")</f>
        <v/>
      </c>
      <c r="L12" s="138" t="str">
        <f>IF(I2="","","dias")</f>
        <v/>
      </c>
      <c r="M12" s="139" t="str">
        <f>IF(Acompanhamento!C20="","",Acompanhamento!C20)</f>
        <v/>
      </c>
      <c r="N12" s="138" t="str">
        <f>IF(OR(M12="",Acompanhamento!$C$23="",Acompanhamento!$C$23="(máximo 300 carateres)"),"",Acompanhamento!$C$23)</f>
        <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0E12F-A4DE-42D9-96EC-B7DA5D871D81}">
  <dimension ref="A1:P86"/>
  <sheetViews>
    <sheetView workbookViewId="0">
      <selection activeCell="DG100" sqref="DG100:DI107"/>
    </sheetView>
  </sheetViews>
  <sheetFormatPr baseColWidth="10" defaultColWidth="20.5" defaultRowHeight="14"/>
  <sheetData>
    <row r="1" spans="1:16" ht="50.25" customHeight="1">
      <c r="A1" s="103" t="s">
        <v>1604</v>
      </c>
      <c r="B1" s="103" t="s">
        <v>45</v>
      </c>
      <c r="C1" s="103" t="s">
        <v>1702</v>
      </c>
      <c r="D1" s="103" t="s">
        <v>1703</v>
      </c>
      <c r="E1" s="103" t="s">
        <v>55</v>
      </c>
      <c r="F1" s="103" t="s">
        <v>182</v>
      </c>
      <c r="G1" s="103" t="s">
        <v>56</v>
      </c>
      <c r="H1" s="106" t="s">
        <v>1550</v>
      </c>
      <c r="I1" s="104" t="s">
        <v>1577</v>
      </c>
      <c r="J1" s="135" t="s">
        <v>1579</v>
      </c>
      <c r="K1" s="135" t="s">
        <v>168</v>
      </c>
      <c r="L1" s="135" t="s">
        <v>159</v>
      </c>
      <c r="M1" s="135" t="s">
        <v>1646</v>
      </c>
      <c r="N1" s="135" t="s">
        <v>1647</v>
      </c>
      <c r="O1" s="135" t="s">
        <v>1607</v>
      </c>
      <c r="P1" s="135" t="s">
        <v>68</v>
      </c>
    </row>
    <row r="2" spans="1:16">
      <c r="A2" s="24" t="str">
        <f>IF(I2="","",IF(OR('Identificação da EG'!$B$7=0,'Identificação da EG'!$B$7=""),"",Capa!$C$10))</f>
        <v/>
      </c>
      <c r="B2" s="24" t="str">
        <f>IF(I2="","",IF(OR('Identificação da EG'!$B$7=0,'Identificação da EG'!$B$7=""),"",'Identificação da EG'!$B$7))</f>
        <v/>
      </c>
      <c r="C2" s="24" t="str">
        <f>IF(I2="","",IF(B2="","",VLOOKUP(B2,Auxiliar!$DK$23:$DL$45,2,0)))</f>
        <v/>
      </c>
      <c r="D2" s="24" t="str">
        <f>IF(I2="","",IF(OR('Identificação da EG'!$B$7=0,'Identificação da EG'!$B$7=""),"","Portugal"))</f>
        <v/>
      </c>
      <c r="E2" s="24" t="str">
        <f>IF(I2="","",'Identificação da EG'!$C$7)</f>
        <v/>
      </c>
      <c r="F2" s="24" t="str">
        <f>IF(I2="","",'Identificação da EG'!$E$7)</f>
        <v/>
      </c>
      <c r="G2" s="24" t="str">
        <f>IF(I2="","",B2)</f>
        <v/>
      </c>
      <c r="H2" s="24" t="str">
        <f>IF(I2="","",'Identificação da EG'!$D$7)</f>
        <v/>
      </c>
      <c r="I2" s="23" t="str">
        <f>IF(J2="","",IF(Acompanhamento!$C$33="","",Acompanhamento!$C$33))</f>
        <v/>
      </c>
      <c r="J2" s="23" t="str" cm="1">
        <f t="array" ref="J2">IFERROR(_xlfn._xlws.FILTER(Acompanhamento!B39:B52,Acompanhamento!B39:B52&lt;&gt;0),"")</f>
        <v/>
      </c>
      <c r="K2" s="23" t="str" cm="1">
        <f t="array" ref="K2">IFERROR(_xlfn._xlws.FILTER(Acompanhamento!C39:C52,Acompanhamento!C39:C52&lt;&gt;0),"")</f>
        <v/>
      </c>
      <c r="L2" s="23" t="str" cm="1">
        <f t="array" ref="L2">IFERROR(_xlfn._xlws.FILTER(Acompanhamento!D39:D52,Acompanhamento!D39:D52&lt;&gt;0),"")</f>
        <v/>
      </c>
      <c r="M2" s="23"/>
      <c r="N2" s="23"/>
      <c r="O2" s="23"/>
      <c r="P2" s="79" t="str">
        <f>IF(OR(I2="",Acompanhamento!$C$68="",Acompanhamento!$C$68="(máximo 300 carateres)"),"",Acompanhamento!$C$68)</f>
        <v/>
      </c>
    </row>
    <row r="3" spans="1:16">
      <c r="A3" s="24" t="str">
        <f>IF(I3="","",IF(OR('Identificação da EG'!$B$7=0,'Identificação da EG'!$B$7=""),"",Capa!$C$10))</f>
        <v/>
      </c>
      <c r="B3" s="24" t="str">
        <f>IF(I3="","",IF(OR('Identificação da EG'!$B$7=0,'Identificação da EG'!$B$7=""),"",'Identificação da EG'!$B$7))</f>
        <v/>
      </c>
      <c r="C3" s="24" t="str">
        <f>IF(I3="","",IF(B3="","",VLOOKUP(B3,Auxiliar!$DK$23:$DL$45,2,0)))</f>
        <v/>
      </c>
      <c r="D3" s="24" t="str">
        <f>IF(I3="","",IF(OR('Identificação da EG'!$B$7=0,'Identificação da EG'!$B$7=""),"","Portugal"))</f>
        <v/>
      </c>
      <c r="E3" s="24" t="str">
        <f>IF(I3="","",'Identificação da EG'!$C$7)</f>
        <v/>
      </c>
      <c r="F3" s="24" t="str">
        <f>IF(I3="","",'Identificação da EG'!$E$7)</f>
        <v/>
      </c>
      <c r="G3" s="24" t="str">
        <f t="shared" ref="G3:G66" si="0">IF(I3="","",B3)</f>
        <v/>
      </c>
      <c r="H3" s="24" t="str">
        <f>IF(I3="","",'Identificação da EG'!$D$7)</f>
        <v/>
      </c>
      <c r="I3" s="23" t="str">
        <f>IF(J3="","",IF(Acompanhamento!$C$33="","",Acompanhamento!$C$33))</f>
        <v/>
      </c>
      <c r="J3" s="23"/>
      <c r="K3" s="23"/>
      <c r="L3" s="23"/>
      <c r="M3" s="23"/>
      <c r="N3" s="23"/>
      <c r="O3" s="23"/>
      <c r="P3" s="79" t="str">
        <f>IF(OR(I3="",Acompanhamento!$C$68="",Acompanhamento!$C$68="(máximo 300 carateres)"),"",Acompanhamento!$C$68)</f>
        <v/>
      </c>
    </row>
    <row r="4" spans="1:16">
      <c r="A4" s="24" t="str">
        <f>IF(I4="","",IF(OR('Identificação da EG'!$B$7=0,'Identificação da EG'!$B$7=""),"",Capa!$C$10))</f>
        <v/>
      </c>
      <c r="B4" s="24" t="str">
        <f>IF(I4="","",IF(OR('Identificação da EG'!$B$7=0,'Identificação da EG'!$B$7=""),"",'Identificação da EG'!$B$7))</f>
        <v/>
      </c>
      <c r="C4" s="24" t="str">
        <f>IF(I4="","",IF(B4="","",VLOOKUP(B4,Auxiliar!$DK$23:$DL$45,2,0)))</f>
        <v/>
      </c>
      <c r="D4" s="24" t="str">
        <f>IF(I4="","",IF(OR('Identificação da EG'!$B$7=0,'Identificação da EG'!$B$7=""),"","Portugal"))</f>
        <v/>
      </c>
      <c r="E4" s="24" t="str">
        <f>IF(I4="","",'Identificação da EG'!$C$7)</f>
        <v/>
      </c>
      <c r="F4" s="24" t="str">
        <f>IF(I4="","",'Identificação da EG'!$E$7)</f>
        <v/>
      </c>
      <c r="G4" s="24" t="str">
        <f t="shared" si="0"/>
        <v/>
      </c>
      <c r="H4" s="24" t="str">
        <f>IF(I4="","",'Identificação da EG'!$D$7)</f>
        <v/>
      </c>
      <c r="I4" s="23" t="str">
        <f>IF(J4="","",IF(Acompanhamento!$C$33="","",Acompanhamento!$C$33))</f>
        <v/>
      </c>
      <c r="J4" s="23"/>
      <c r="K4" s="23"/>
      <c r="L4" s="23"/>
      <c r="M4" s="23"/>
      <c r="N4" s="23"/>
      <c r="O4" s="23"/>
      <c r="P4" s="79" t="str">
        <f>IF(OR(I4="",Acompanhamento!$C$68="",Acompanhamento!$C$68="(máximo 300 carateres)"),"",Acompanhamento!$C$68)</f>
        <v/>
      </c>
    </row>
    <row r="5" spans="1:16">
      <c r="A5" s="24" t="str">
        <f>IF(I5="","",IF(OR('Identificação da EG'!$B$7=0,'Identificação da EG'!$B$7=""),"",Capa!$C$10))</f>
        <v/>
      </c>
      <c r="B5" s="24" t="str">
        <f>IF(I5="","",IF(OR('Identificação da EG'!$B$7=0,'Identificação da EG'!$B$7=""),"",'Identificação da EG'!$B$7))</f>
        <v/>
      </c>
      <c r="C5" s="24" t="str">
        <f>IF(I5="","",IF(B5="","",VLOOKUP(B5,Auxiliar!$DK$23:$DL$45,2,0)))</f>
        <v/>
      </c>
      <c r="D5" s="24" t="str">
        <f>IF(I5="","",IF(OR('Identificação da EG'!$B$7=0,'Identificação da EG'!$B$7=""),"","Portugal"))</f>
        <v/>
      </c>
      <c r="E5" s="24" t="str">
        <f>IF(I5="","",'Identificação da EG'!$C$7)</f>
        <v/>
      </c>
      <c r="F5" s="24" t="str">
        <f>IF(I5="","",'Identificação da EG'!$E$7)</f>
        <v/>
      </c>
      <c r="G5" s="24" t="str">
        <f t="shared" si="0"/>
        <v/>
      </c>
      <c r="H5" s="24" t="str">
        <f>IF(I5="","",'Identificação da EG'!$D$7)</f>
        <v/>
      </c>
      <c r="I5" s="23" t="str">
        <f>IF(J5="","",IF(Acompanhamento!$C$33="","",Acompanhamento!$C$33))</f>
        <v/>
      </c>
      <c r="J5" s="23"/>
      <c r="K5" s="23"/>
      <c r="L5" s="23"/>
      <c r="M5" s="23"/>
      <c r="N5" s="23"/>
      <c r="O5" s="23"/>
      <c r="P5" s="79" t="str">
        <f>IF(OR(I5="",Acompanhamento!$C$68="",Acompanhamento!$C$68="(máximo 300 carateres)"),"",Acompanhamento!$C$68)</f>
        <v/>
      </c>
    </row>
    <row r="6" spans="1:16">
      <c r="A6" s="24" t="str">
        <f>IF(I6="","",IF(OR('Identificação da EG'!$B$7=0,'Identificação da EG'!$B$7=""),"",Capa!$C$10))</f>
        <v/>
      </c>
      <c r="B6" s="24" t="str">
        <f>IF(I6="","",IF(OR('Identificação da EG'!$B$7=0,'Identificação da EG'!$B$7=""),"",'Identificação da EG'!$B$7))</f>
        <v/>
      </c>
      <c r="C6" s="24" t="str">
        <f>IF(I6="","",IF(B6="","",VLOOKUP(B6,Auxiliar!$DK$23:$DL$45,2,0)))</f>
        <v/>
      </c>
      <c r="D6" s="24" t="str">
        <f>IF(I6="","",IF(OR('Identificação da EG'!$B$7=0,'Identificação da EG'!$B$7=""),"","Portugal"))</f>
        <v/>
      </c>
      <c r="E6" s="24" t="str">
        <f>IF(I6="","",'Identificação da EG'!$C$7)</f>
        <v/>
      </c>
      <c r="F6" s="24" t="str">
        <f>IF(I6="","",'Identificação da EG'!$E$7)</f>
        <v/>
      </c>
      <c r="G6" s="24" t="str">
        <f t="shared" si="0"/>
        <v/>
      </c>
      <c r="H6" s="24" t="str">
        <f>IF(I6="","",'Identificação da EG'!$D$7)</f>
        <v/>
      </c>
      <c r="I6" s="23" t="str">
        <f>IF(J6="","",IF(Acompanhamento!$C$33="","",Acompanhamento!$C$33))</f>
        <v/>
      </c>
      <c r="J6" s="23"/>
      <c r="K6" s="23"/>
      <c r="L6" s="23"/>
      <c r="M6" s="23"/>
      <c r="N6" s="23"/>
      <c r="O6" s="23"/>
      <c r="P6" s="79" t="str">
        <f>IF(OR(I6="",Acompanhamento!$C$68="",Acompanhamento!$C$68="(máximo 300 carateres)"),"",Acompanhamento!$C$68)</f>
        <v/>
      </c>
    </row>
    <row r="7" spans="1:16">
      <c r="A7" s="24" t="str">
        <f>IF(I7="","",IF(OR('Identificação da EG'!$B$7=0,'Identificação da EG'!$B$7=""),"",Capa!$C$10))</f>
        <v/>
      </c>
      <c r="B7" s="24" t="str">
        <f>IF(I7="","",IF(OR('Identificação da EG'!$B$7=0,'Identificação da EG'!$B$7=""),"",'Identificação da EG'!$B$7))</f>
        <v/>
      </c>
      <c r="C7" s="24" t="str">
        <f>IF(I7="","",IF(B7="","",VLOOKUP(B7,Auxiliar!$DK$23:$DL$45,2,0)))</f>
        <v/>
      </c>
      <c r="D7" s="24" t="str">
        <f>IF(I7="","",IF(OR('Identificação da EG'!$B$7=0,'Identificação da EG'!$B$7=""),"","Portugal"))</f>
        <v/>
      </c>
      <c r="E7" s="24" t="str">
        <f>IF(I7="","",'Identificação da EG'!$C$7)</f>
        <v/>
      </c>
      <c r="F7" s="24" t="str">
        <f>IF(I7="","",'Identificação da EG'!$E$7)</f>
        <v/>
      </c>
      <c r="G7" s="24" t="str">
        <f t="shared" si="0"/>
        <v/>
      </c>
      <c r="H7" s="24" t="str">
        <f>IF(I7="","",'Identificação da EG'!$D$7)</f>
        <v/>
      </c>
      <c r="I7" s="23" t="str">
        <f>IF(J7="","",IF(Acompanhamento!$C$33="","",Acompanhamento!$C$33))</f>
        <v/>
      </c>
      <c r="J7" s="23"/>
      <c r="K7" s="23"/>
      <c r="L7" s="23"/>
      <c r="M7" s="23"/>
      <c r="N7" s="23"/>
      <c r="O7" s="23"/>
      <c r="P7" s="79" t="str">
        <f>IF(OR(I7="",Acompanhamento!$C$68="",Acompanhamento!$C$68="(máximo 300 carateres)"),"",Acompanhamento!$C$68)</f>
        <v/>
      </c>
    </row>
    <row r="8" spans="1:16">
      <c r="A8" s="24" t="str">
        <f>IF(I8="","",IF(OR('Identificação da EG'!$B$7=0,'Identificação da EG'!$B$7=""),"",Capa!$C$10))</f>
        <v/>
      </c>
      <c r="B8" s="24" t="str">
        <f>IF(I8="","",IF(OR('Identificação da EG'!$B$7=0,'Identificação da EG'!$B$7=""),"",'Identificação da EG'!$B$7))</f>
        <v/>
      </c>
      <c r="C8" s="24" t="str">
        <f>IF(I8="","",IF(B8="","",VLOOKUP(B8,Auxiliar!$DK$23:$DL$45,2,0)))</f>
        <v/>
      </c>
      <c r="D8" s="24" t="str">
        <f>IF(I8="","",IF(OR('Identificação da EG'!$B$7=0,'Identificação da EG'!$B$7=""),"","Portugal"))</f>
        <v/>
      </c>
      <c r="E8" s="24" t="str">
        <f>IF(I8="","",'Identificação da EG'!$C$7)</f>
        <v/>
      </c>
      <c r="F8" s="24" t="str">
        <f>IF(I8="","",'Identificação da EG'!$E$7)</f>
        <v/>
      </c>
      <c r="G8" s="24" t="str">
        <f t="shared" si="0"/>
        <v/>
      </c>
      <c r="H8" s="24" t="str">
        <f>IF(I8="","",'Identificação da EG'!$D$7)</f>
        <v/>
      </c>
      <c r="I8" s="23" t="str">
        <f>IF(J8="","",IF(Acompanhamento!$C$33="","",Acompanhamento!$C$33))</f>
        <v/>
      </c>
      <c r="J8" s="23"/>
      <c r="K8" s="23"/>
      <c r="L8" s="23"/>
      <c r="M8" s="23"/>
      <c r="N8" s="23"/>
      <c r="O8" s="23"/>
      <c r="P8" s="79" t="str">
        <f>IF(OR(I8="",Acompanhamento!$C$68="",Acompanhamento!$C$68="(máximo 300 carateres)"),"",Acompanhamento!$C$68)</f>
        <v/>
      </c>
    </row>
    <row r="9" spans="1:16">
      <c r="A9" s="24" t="str">
        <f>IF(I9="","",IF(OR('Identificação da EG'!$B$7=0,'Identificação da EG'!$B$7=""),"",Capa!$C$10))</f>
        <v/>
      </c>
      <c r="B9" s="24" t="str">
        <f>IF(I9="","",IF(OR('Identificação da EG'!$B$7=0,'Identificação da EG'!$B$7=""),"",'Identificação da EG'!$B$7))</f>
        <v/>
      </c>
      <c r="C9" s="24" t="str">
        <f>IF(I9="","",IF(B9="","",VLOOKUP(B9,Auxiliar!$DK$23:$DL$45,2,0)))</f>
        <v/>
      </c>
      <c r="D9" s="24" t="str">
        <f>IF(I9="","",IF(OR('Identificação da EG'!$B$7=0,'Identificação da EG'!$B$7=""),"","Portugal"))</f>
        <v/>
      </c>
      <c r="E9" s="24" t="str">
        <f>IF(I9="","",'Identificação da EG'!$C$7)</f>
        <v/>
      </c>
      <c r="F9" s="24" t="str">
        <f>IF(I9="","",'Identificação da EG'!$E$7)</f>
        <v/>
      </c>
      <c r="G9" s="24" t="str">
        <f t="shared" si="0"/>
        <v/>
      </c>
      <c r="H9" s="24" t="str">
        <f>IF(I9="","",'Identificação da EG'!$D$7)</f>
        <v/>
      </c>
      <c r="I9" s="23" t="str">
        <f>IF(J9="","",IF(Acompanhamento!$C$33="","",Acompanhamento!$C$33))</f>
        <v/>
      </c>
      <c r="J9" s="23"/>
      <c r="K9" s="23"/>
      <c r="L9" s="23"/>
      <c r="M9" s="23"/>
      <c r="N9" s="23"/>
      <c r="O9" s="23"/>
      <c r="P9" s="79" t="str">
        <f>IF(OR(I9="",Acompanhamento!$C$68="",Acompanhamento!$C$68="(máximo 300 carateres)"),"",Acompanhamento!$C$68)</f>
        <v/>
      </c>
    </row>
    <row r="10" spans="1:16">
      <c r="A10" s="24" t="str">
        <f>IF(I10="","",IF(OR('Identificação da EG'!$B$7=0,'Identificação da EG'!$B$7=""),"",Capa!$C$10))</f>
        <v/>
      </c>
      <c r="B10" s="24" t="str">
        <f>IF(I10="","",IF(OR('Identificação da EG'!$B$7=0,'Identificação da EG'!$B$7=""),"",'Identificação da EG'!$B$7))</f>
        <v/>
      </c>
      <c r="C10" s="24" t="str">
        <f>IF(I10="","",IF(B10="","",VLOOKUP(B10,Auxiliar!$DK$23:$DL$45,2,0)))</f>
        <v/>
      </c>
      <c r="D10" s="24" t="str">
        <f>IF(I10="","",IF(OR('Identificação da EG'!$B$7=0,'Identificação da EG'!$B$7=""),"","Portugal"))</f>
        <v/>
      </c>
      <c r="E10" s="24" t="str">
        <f>IF(I10="","",'Identificação da EG'!$C$7)</f>
        <v/>
      </c>
      <c r="F10" s="24" t="str">
        <f>IF(I10="","",'Identificação da EG'!$E$7)</f>
        <v/>
      </c>
      <c r="G10" s="24" t="str">
        <f t="shared" si="0"/>
        <v/>
      </c>
      <c r="H10" s="24" t="str">
        <f>IF(I10="","",'Identificação da EG'!$D$7)</f>
        <v/>
      </c>
      <c r="I10" s="23" t="str">
        <f>IF(J10="","",IF(Acompanhamento!$C$33="","",Acompanhamento!$C$33))</f>
        <v/>
      </c>
      <c r="J10" s="23"/>
      <c r="K10" s="23"/>
      <c r="L10" s="23"/>
      <c r="M10" s="23"/>
      <c r="N10" s="23"/>
      <c r="O10" s="23"/>
      <c r="P10" s="79" t="str">
        <f>IF(OR(I10="",Acompanhamento!$C$68="",Acompanhamento!$C$68="(máximo 300 carateres)"),"",Acompanhamento!$C$68)</f>
        <v/>
      </c>
    </row>
    <row r="11" spans="1:16">
      <c r="A11" s="24" t="str">
        <f>IF(I11="","",IF(OR('Identificação da EG'!$B$7=0,'Identificação da EG'!$B$7=""),"",Capa!$C$10))</f>
        <v/>
      </c>
      <c r="B11" s="24" t="str">
        <f>IF(I11="","",IF(OR('Identificação da EG'!$B$7=0,'Identificação da EG'!$B$7=""),"",'Identificação da EG'!$B$7))</f>
        <v/>
      </c>
      <c r="C11" s="24" t="str">
        <f>IF(I11="","",IF(B11="","",VLOOKUP(B11,Auxiliar!$DK$23:$DL$45,2,0)))</f>
        <v/>
      </c>
      <c r="D11" s="24" t="str">
        <f>IF(I11="","",IF(OR('Identificação da EG'!$B$7=0,'Identificação da EG'!$B$7=""),"","Portugal"))</f>
        <v/>
      </c>
      <c r="E11" s="24" t="str">
        <f>IF(I11="","",'Identificação da EG'!$C$7)</f>
        <v/>
      </c>
      <c r="F11" s="24" t="str">
        <f>IF(I11="","",'Identificação da EG'!$E$7)</f>
        <v/>
      </c>
      <c r="G11" s="24" t="str">
        <f t="shared" si="0"/>
        <v/>
      </c>
      <c r="H11" s="24" t="str">
        <f>IF(I11="","",'Identificação da EG'!$D$7)</f>
        <v/>
      </c>
      <c r="I11" s="23" t="str">
        <f>IF(J11="","",IF(Acompanhamento!$C$33="","",Acompanhamento!$C$33))</f>
        <v/>
      </c>
      <c r="J11" s="23"/>
      <c r="K11" s="23"/>
      <c r="L11" s="23"/>
      <c r="M11" s="23"/>
      <c r="N11" s="23"/>
      <c r="O11" s="23"/>
      <c r="P11" s="79" t="str">
        <f>IF(OR(I11="",Acompanhamento!$C$68="",Acompanhamento!$C$68="(máximo 300 carateres)"),"",Acompanhamento!$C$68)</f>
        <v/>
      </c>
    </row>
    <row r="12" spans="1:16">
      <c r="A12" s="24" t="str">
        <f>IF(I12="","",IF(OR('Identificação da EG'!$B$7=0,'Identificação da EG'!$B$7=""),"",Capa!$C$10))</f>
        <v/>
      </c>
      <c r="B12" s="24" t="str">
        <f>IF(I12="","",IF(OR('Identificação da EG'!$B$7=0,'Identificação da EG'!$B$7=""),"",'Identificação da EG'!$B$7))</f>
        <v/>
      </c>
      <c r="C12" s="24" t="str">
        <f>IF(I12="","",IF(B12="","",VLOOKUP(B12,Auxiliar!$DK$23:$DL$45,2,0)))</f>
        <v/>
      </c>
      <c r="D12" s="24" t="str">
        <f>IF(I12="","",IF(OR('Identificação da EG'!$B$7=0,'Identificação da EG'!$B$7=""),"","Portugal"))</f>
        <v/>
      </c>
      <c r="E12" s="24" t="str">
        <f>IF(I12="","",'Identificação da EG'!$C$7)</f>
        <v/>
      </c>
      <c r="F12" s="24" t="str">
        <f>IF(I12="","",'Identificação da EG'!$E$7)</f>
        <v/>
      </c>
      <c r="G12" s="24" t="str">
        <f t="shared" si="0"/>
        <v/>
      </c>
      <c r="H12" s="24" t="str">
        <f>IF(I12="","",'Identificação da EG'!$D$7)</f>
        <v/>
      </c>
      <c r="I12" s="23" t="str">
        <f>IF(J12="","",IF(Acompanhamento!$C$33="","",Acompanhamento!$C$33))</f>
        <v/>
      </c>
      <c r="J12" s="23"/>
      <c r="K12" s="23"/>
      <c r="L12" s="23"/>
      <c r="M12" s="23"/>
      <c r="N12" s="23"/>
      <c r="O12" s="23"/>
      <c r="P12" s="79" t="str">
        <f>IF(OR(I12="",Acompanhamento!$C$68="",Acompanhamento!$C$68="(máximo 300 carateres)"),"",Acompanhamento!$C$68)</f>
        <v/>
      </c>
    </row>
    <row r="13" spans="1:16">
      <c r="A13" s="24" t="str">
        <f>IF(I13="","",IF(OR('Identificação da EG'!$B$7=0,'Identificação da EG'!$B$7=""),"",Capa!$C$10))</f>
        <v/>
      </c>
      <c r="B13" s="24" t="str">
        <f>IF(I13="","",IF(OR('Identificação da EG'!$B$7=0,'Identificação da EG'!$B$7=""),"",'Identificação da EG'!$B$7))</f>
        <v/>
      </c>
      <c r="C13" s="24" t="str">
        <f>IF(I13="","",IF(B13="","",VLOOKUP(B13,Auxiliar!$DK$23:$DL$45,2,0)))</f>
        <v/>
      </c>
      <c r="D13" s="24" t="str">
        <f>IF(I13="","",IF(OR('Identificação da EG'!$B$7=0,'Identificação da EG'!$B$7=""),"","Portugal"))</f>
        <v/>
      </c>
      <c r="E13" s="24" t="str">
        <f>IF(I13="","",'Identificação da EG'!$C$7)</f>
        <v/>
      </c>
      <c r="F13" s="24" t="str">
        <f>IF(I13="","",'Identificação da EG'!$E$7)</f>
        <v/>
      </c>
      <c r="G13" s="24" t="str">
        <f t="shared" si="0"/>
        <v/>
      </c>
      <c r="H13" s="24" t="str">
        <f>IF(I13="","",'Identificação da EG'!$D$7)</f>
        <v/>
      </c>
      <c r="I13" s="23" t="str">
        <f>IF(J13="","",IF(Acompanhamento!$C$33="","",Acompanhamento!$C$33))</f>
        <v/>
      </c>
      <c r="J13" s="23"/>
      <c r="K13" s="23"/>
      <c r="L13" s="23"/>
      <c r="M13" s="23"/>
      <c r="N13" s="23"/>
      <c r="O13" s="23"/>
      <c r="P13" s="79" t="str">
        <f>IF(OR(I13="",Acompanhamento!$C$68="",Acompanhamento!$C$68="(máximo 300 carateres)"),"",Acompanhamento!$C$68)</f>
        <v/>
      </c>
    </row>
    <row r="14" spans="1:16">
      <c r="A14" s="24" t="str">
        <f>IF(I14="","",IF(OR('Identificação da EG'!$B$7=0,'Identificação da EG'!$B$7=""),"",Capa!$C$10))</f>
        <v/>
      </c>
      <c r="B14" s="24" t="str">
        <f>IF(I14="","",IF(OR('Identificação da EG'!$B$7=0,'Identificação da EG'!$B$7=""),"",'Identificação da EG'!$B$7))</f>
        <v/>
      </c>
      <c r="C14" s="24" t="str">
        <f>IF(I14="","",IF(B14="","",VLOOKUP(B14,Auxiliar!$DK$23:$DL$45,2,0)))</f>
        <v/>
      </c>
      <c r="D14" s="24" t="str">
        <f>IF(I14="","",IF(OR('Identificação da EG'!$B$7=0,'Identificação da EG'!$B$7=""),"","Portugal"))</f>
        <v/>
      </c>
      <c r="E14" s="24" t="str">
        <f>IF(I14="","",'Identificação da EG'!$C$7)</f>
        <v/>
      </c>
      <c r="F14" s="24" t="str">
        <f>IF(I14="","",'Identificação da EG'!$E$7)</f>
        <v/>
      </c>
      <c r="G14" s="24" t="str">
        <f t="shared" si="0"/>
        <v/>
      </c>
      <c r="H14" s="24" t="str">
        <f>IF(I14="","",'Identificação da EG'!$D$7)</f>
        <v/>
      </c>
      <c r="I14" s="23" t="str">
        <f>IF(J14="","",IF(Acompanhamento!$C$33="","",Acompanhamento!$C$33))</f>
        <v/>
      </c>
      <c r="J14" s="23"/>
      <c r="K14" s="23"/>
      <c r="L14" s="23"/>
      <c r="M14" s="23"/>
      <c r="N14" s="23"/>
      <c r="O14" s="23"/>
      <c r="P14" s="79" t="str">
        <f>IF(OR(I14="",Acompanhamento!$C$68="",Acompanhamento!$C$68="(máximo 300 carateres)"),"",Acompanhamento!$C$68)</f>
        <v/>
      </c>
    </row>
    <row r="15" spans="1:16">
      <c r="A15" s="24" t="str">
        <f>IF(I15="","",IF(OR('Identificação da EG'!$B$7=0,'Identificação da EG'!$B$7=""),"",Capa!$C$10))</f>
        <v/>
      </c>
      <c r="B15" s="24" t="str">
        <f>IF(I15="","",IF(OR('Identificação da EG'!$B$7=0,'Identificação da EG'!$B$7=""),"",'Identificação da EG'!$B$7))</f>
        <v/>
      </c>
      <c r="C15" s="24" t="str">
        <f>IF(I15="","",IF(B15="","",VLOOKUP(B15,Auxiliar!$DK$23:$DL$45,2,0)))</f>
        <v/>
      </c>
      <c r="D15" s="24" t="str">
        <f>IF(I15="","",IF(OR('Identificação da EG'!$B$7=0,'Identificação da EG'!$B$7=""),"","Portugal"))</f>
        <v/>
      </c>
      <c r="E15" s="24" t="str">
        <f>IF(I15="","",'Identificação da EG'!$C$7)</f>
        <v/>
      </c>
      <c r="F15" s="24" t="str">
        <f>IF(I15="","",'Identificação da EG'!$E$7)</f>
        <v/>
      </c>
      <c r="G15" s="24" t="str">
        <f t="shared" si="0"/>
        <v/>
      </c>
      <c r="H15" s="24" t="str">
        <f>IF(I15="","",'Identificação da EG'!$D$7)</f>
        <v/>
      </c>
      <c r="I15" s="23" t="str">
        <f>IF(J15="","",IF(Acompanhamento!$C$33="","",Acompanhamento!$C$33))</f>
        <v/>
      </c>
      <c r="J15" s="23"/>
      <c r="K15" s="23"/>
      <c r="L15" s="23"/>
      <c r="M15" s="23"/>
      <c r="N15" s="23"/>
      <c r="O15" s="23"/>
      <c r="P15" s="79" t="str">
        <f>IF(OR(I15="",Acompanhamento!$C$68="",Acompanhamento!$C$68="(máximo 300 carateres)"),"",Acompanhamento!$C$68)</f>
        <v/>
      </c>
    </row>
    <row r="16" spans="1:16">
      <c r="A16" s="24" t="str">
        <f>IF(I16="","",IF(OR('Identificação da EG'!$B$7=0,'Identificação da EG'!$B$7=""),"",Capa!$C$10))</f>
        <v/>
      </c>
      <c r="B16" s="24" t="str">
        <f>IF(I16="","",IF(OR('Identificação da EG'!$B$7=0,'Identificação da EG'!$B$7=""),"",'Identificação da EG'!$B$7))</f>
        <v/>
      </c>
      <c r="C16" s="24" t="str">
        <f>IF(I16="","",IF(B16="","",VLOOKUP(B16,Auxiliar!$DK$23:$DL$45,2,0)))</f>
        <v/>
      </c>
      <c r="D16" s="24" t="str">
        <f>IF(I16="","",IF(OR('Identificação da EG'!$B$7=0,'Identificação da EG'!$B$7=""),"","Portugal"))</f>
        <v/>
      </c>
      <c r="E16" s="24" t="str">
        <f>IF(I16="","",'Identificação da EG'!$C$7)</f>
        <v/>
      </c>
      <c r="F16" s="24" t="str">
        <f>IF(I16="","",'Identificação da EG'!$E$7)</f>
        <v/>
      </c>
      <c r="G16" s="24" t="str">
        <f t="shared" si="0"/>
        <v/>
      </c>
      <c r="H16" s="24" t="str">
        <f>IF(I16="","",'Identificação da EG'!$D$7)</f>
        <v/>
      </c>
      <c r="I16" s="23" t="str">
        <f>IF(J2="","",IF(Acompanhamento!$C$33="","",Acompanhamento!$C$33))</f>
        <v/>
      </c>
      <c r="J16" s="23"/>
      <c r="K16" s="23"/>
      <c r="L16" s="23"/>
      <c r="M16" s="23" t="str">
        <f>IF(I16="","","Duração do acompanhamento")</f>
        <v/>
      </c>
      <c r="N16" s="23" t="str">
        <f>IF(I16="","","dias")</f>
        <v/>
      </c>
      <c r="O16" s="23" t="str">
        <f>IF(Acompanhamento!$C$57="","",Acompanhamento!$C$57)</f>
        <v/>
      </c>
      <c r="P16" s="79" t="str">
        <f>IF(OR(O16="",Acompanhamento!$C$68="",Acompanhamento!$C$68="(máximo 300 carateres)"),"",Acompanhamento!$C$68)</f>
        <v/>
      </c>
    </row>
    <row r="17" spans="1:16">
      <c r="A17" s="24" t="str">
        <f>IF(I17="","",IF(OR('Identificação da EG'!$B$7=0,'Identificação da EG'!$B$7=""),"",Capa!$C$10))</f>
        <v/>
      </c>
      <c r="B17" s="24" t="str">
        <f>IF(I17="","",IF(OR('Identificação da EG'!$B$7=0,'Identificação da EG'!$B$7=""),"",'Identificação da EG'!$B$7))</f>
        <v/>
      </c>
      <c r="C17" s="24" t="str">
        <f>IF(I17="","",IF(B17="","",VLOOKUP(B17,Auxiliar!$DK$23:$DL$45,2,0)))</f>
        <v/>
      </c>
      <c r="D17" s="24" t="str">
        <f>IF(I17="","",IF(OR('Identificação da EG'!$B$7=0,'Identificação da EG'!$B$7=""),"","Portugal"))</f>
        <v/>
      </c>
      <c r="E17" s="24" t="str">
        <f>IF(I17="","",'Identificação da EG'!$C$7)</f>
        <v/>
      </c>
      <c r="F17" s="24" t="str">
        <f>IF(I17="","",'Identificação da EG'!$E$7)</f>
        <v/>
      </c>
      <c r="G17" s="24" t="str">
        <f t="shared" si="0"/>
        <v/>
      </c>
      <c r="H17" s="24" t="str">
        <f>IF(I17="","",'Identificação da EG'!$D$7)</f>
        <v/>
      </c>
      <c r="I17" s="23" t="str">
        <f>IF(J2="","",IF(Acompanhamento!$C$33="","",Acompanhamento!$C$33))</f>
        <v/>
      </c>
      <c r="J17" s="23"/>
      <c r="K17" s="23"/>
      <c r="L17" s="23"/>
      <c r="M17" s="23" t="str">
        <f>IF(I17="","","Técnicos envolvidos")</f>
        <v/>
      </c>
      <c r="N17" s="23" t="str">
        <f>IF(I17="","","nº")</f>
        <v/>
      </c>
      <c r="O17" s="23" t="str">
        <f>IF(Acompanhamento!$C$61="","",Acompanhamento!$C$61)</f>
        <v/>
      </c>
      <c r="P17" s="79" t="str">
        <f>IF(OR(O17="",Acompanhamento!$C$68="",Acompanhamento!$C$68="(máximo 300 carateres)"),"",Acompanhamento!$C$68)</f>
        <v/>
      </c>
    </row>
    <row r="18" spans="1:16">
      <c r="A18" s="24" t="str">
        <f>IF(I18="","",IF(OR('Identificação da EG'!$B$7=0,'Identificação da EG'!$B$7=""),"",Capa!$C$10))</f>
        <v/>
      </c>
      <c r="B18" s="24" t="str">
        <f>IF(I18="","",IF(OR('Identificação da EG'!$B$7=0,'Identificação da EG'!$B$7=""),"",'Identificação da EG'!$B$7))</f>
        <v/>
      </c>
      <c r="C18" s="24" t="str">
        <f>IF(I18="","",IF(B18="","",VLOOKUP(B18,Auxiliar!$DK$23:$DL$45,2,0)))</f>
        <v/>
      </c>
      <c r="D18" s="24" t="str">
        <f>IF(I18="","",IF(OR('Identificação da EG'!$B$7=0,'Identificação da EG'!$B$7=""),"","Portugal"))</f>
        <v/>
      </c>
      <c r="E18" s="24" t="str">
        <f>IF(I18="","",'Identificação da EG'!$C$7)</f>
        <v/>
      </c>
      <c r="F18" s="24" t="str">
        <f>IF(I18="","",'Identificação da EG'!$E$7)</f>
        <v/>
      </c>
      <c r="G18" s="24" t="str">
        <f t="shared" si="0"/>
        <v/>
      </c>
      <c r="H18" s="24" t="str">
        <f>IF(I18="","",'Identificação da EG'!$D$7)</f>
        <v/>
      </c>
      <c r="I18" s="23" t="str">
        <f>IF(J2="","",IF(Acompanhamento!$C$33="","",Acompanhamento!$C$33))</f>
        <v/>
      </c>
      <c r="J18" s="23"/>
      <c r="K18" s="23"/>
      <c r="L18" s="23"/>
      <c r="M18" s="23" t="str">
        <f>IF(I18="","","Técnicos formados")</f>
        <v/>
      </c>
      <c r="N18" s="23" t="str">
        <f>IF(I18="","","nº")</f>
        <v/>
      </c>
      <c r="O18" s="23" t="str">
        <f>IF(Acompanhamento!$C$65="","",Acompanhamento!$C$65)</f>
        <v/>
      </c>
      <c r="P18" s="79" t="str">
        <f>IF(OR(O18="",Acompanhamento!$C$68="",Acompanhamento!$C$68="(máximo 300 carateres)"),"",Acompanhamento!$C$68)</f>
        <v/>
      </c>
    </row>
    <row r="19" spans="1:16">
      <c r="A19" s="24" t="str">
        <f>IF(I19="","",IF(OR('Identificação da EG'!$B$7=0,'Identificação da EG'!$B$7=""),"",Capa!$C$10))</f>
        <v/>
      </c>
      <c r="B19" s="24" t="str">
        <f>IF(I19="","",IF(OR('Identificação da EG'!$B$7=0,'Identificação da EG'!$B$7=""),"",'Identificação da EG'!$B$7))</f>
        <v/>
      </c>
      <c r="C19" s="24" t="str">
        <f>IF(I19="","",IF(B19="","",VLOOKUP(B19,Auxiliar!$DK$23:$DL$45,2,0)))</f>
        <v/>
      </c>
      <c r="D19" s="24" t="str">
        <f>IF(I19="","",IF(OR('Identificação da EG'!$B$7=0,'Identificação da EG'!$B$7=""),"","Portugal"))</f>
        <v/>
      </c>
      <c r="E19" s="24" t="str">
        <f>IF(I19="","",'Identificação da EG'!$C$7)</f>
        <v/>
      </c>
      <c r="F19" s="24" t="str">
        <f>IF(I19="","",'Identificação da EG'!$E$7)</f>
        <v/>
      </c>
      <c r="G19" s="24" t="str">
        <f t="shared" si="0"/>
        <v/>
      </c>
      <c r="H19" s="24" t="str">
        <f>IF(I19="","",'Identificação da EG'!$D$7)</f>
        <v/>
      </c>
      <c r="I19" s="23" t="str">
        <f>IF(J19="","",IF(Acompanhamento!$H$33="","",Acompanhamento!$H$33))</f>
        <v/>
      </c>
      <c r="J19" s="23" t="str" cm="1">
        <f t="array" ref="J19">IFERROR(_xlfn._xlws.FILTER(Acompanhamento!G39:G52,Acompanhamento!G39:G52&lt;&gt;0),"")</f>
        <v/>
      </c>
      <c r="K19" s="23" t="str" cm="1">
        <f t="array" ref="K19">IFERROR(_xlfn._xlws.FILTER(Acompanhamento!H39:H52,Acompanhamento!H39:H52&lt;&gt;0),"")</f>
        <v/>
      </c>
      <c r="L19" s="23" t="str" cm="1">
        <f t="array" ref="L19">IFERROR(_xlfn._xlws.FILTER(Acompanhamento!I39:I52,Acompanhamento!I39:I52&lt;&gt;0),"")</f>
        <v/>
      </c>
      <c r="M19" s="23"/>
      <c r="N19" s="23"/>
      <c r="O19" s="23"/>
      <c r="P19" s="79" t="str">
        <f>IF(OR(J19="",Acompanhamento!$H$68="",Acompanhamento!$H$68="(máximo 300 carateres)"),"",Acompanhamento!$H$68)</f>
        <v/>
      </c>
    </row>
    <row r="20" spans="1:16">
      <c r="A20" s="24" t="str">
        <f>IF(I20="","",IF(OR('Identificação da EG'!$B$7=0,'Identificação da EG'!$B$7=""),"",Capa!$C$10))</f>
        <v/>
      </c>
      <c r="B20" s="24" t="str">
        <f>IF(I20="","",IF(OR('Identificação da EG'!$B$7=0,'Identificação da EG'!$B$7=""),"",'Identificação da EG'!$B$7))</f>
        <v/>
      </c>
      <c r="C20" s="24" t="str">
        <f>IF(I20="","",IF(B20="","",VLOOKUP(B20,Auxiliar!$DK$23:$DL$45,2,0)))</f>
        <v/>
      </c>
      <c r="D20" s="24" t="str">
        <f>IF(I20="","",IF(OR('Identificação da EG'!$B$7=0,'Identificação da EG'!$B$7=""),"","Portugal"))</f>
        <v/>
      </c>
      <c r="E20" s="24" t="str">
        <f>IF(I20="","",'Identificação da EG'!$C$7)</f>
        <v/>
      </c>
      <c r="F20" s="24" t="str">
        <f>IF(I20="","",'Identificação da EG'!$E$7)</f>
        <v/>
      </c>
      <c r="G20" s="24" t="str">
        <f t="shared" si="0"/>
        <v/>
      </c>
      <c r="H20" s="24" t="str">
        <f>IF(I20="","",'Identificação da EG'!$D$7)</f>
        <v/>
      </c>
      <c r="I20" s="23" t="str">
        <f>IF(J20="","",IF(Acompanhamento!$H$33="","",Acompanhamento!$H$33))</f>
        <v/>
      </c>
      <c r="J20" s="23"/>
      <c r="K20" s="23"/>
      <c r="L20" s="23"/>
      <c r="M20" s="23"/>
      <c r="N20" s="23"/>
      <c r="O20" s="23"/>
      <c r="P20" s="79" t="str">
        <f>IF(OR(J20="",Acompanhamento!$H$68="",Acompanhamento!$H$68="(máximo 300 carateres)"),"",Acompanhamento!$H$68)</f>
        <v/>
      </c>
    </row>
    <row r="21" spans="1:16">
      <c r="A21" s="24" t="str">
        <f>IF(I21="","",IF(OR('Identificação da EG'!$B$7=0,'Identificação da EG'!$B$7=""),"",Capa!$C$10))</f>
        <v/>
      </c>
      <c r="B21" s="24" t="str">
        <f>IF(I21="","",IF(OR('Identificação da EG'!$B$7=0,'Identificação da EG'!$B$7=""),"",'Identificação da EG'!$B$7))</f>
        <v/>
      </c>
      <c r="C21" s="24" t="str">
        <f>IF(I21="","",IF(B21="","",VLOOKUP(B21,Auxiliar!$DK$23:$DL$45,2,0)))</f>
        <v/>
      </c>
      <c r="D21" s="24" t="str">
        <f>IF(I21="","",IF(OR('Identificação da EG'!$B$7=0,'Identificação da EG'!$B$7=""),"","Portugal"))</f>
        <v/>
      </c>
      <c r="E21" s="24" t="str">
        <f>IF(I21="","",'Identificação da EG'!$C$7)</f>
        <v/>
      </c>
      <c r="F21" s="24" t="str">
        <f>IF(I21="","",'Identificação da EG'!$E$7)</f>
        <v/>
      </c>
      <c r="G21" s="24" t="str">
        <f t="shared" si="0"/>
        <v/>
      </c>
      <c r="H21" s="24" t="str">
        <f>IF(I21="","",'Identificação da EG'!$D$7)</f>
        <v/>
      </c>
      <c r="I21" s="23" t="str">
        <f>IF(J21="","",IF(Acompanhamento!$H$33="","",Acompanhamento!$H$33))</f>
        <v/>
      </c>
      <c r="J21" s="23"/>
      <c r="K21" s="23"/>
      <c r="L21" s="23"/>
      <c r="M21" s="23"/>
      <c r="N21" s="23"/>
      <c r="O21" s="23"/>
      <c r="P21" s="79" t="str">
        <f>IF(OR(J21="",Acompanhamento!$H$68="",Acompanhamento!$H$68="(máximo 300 carateres)"),"",Acompanhamento!$H$68)</f>
        <v/>
      </c>
    </row>
    <row r="22" spans="1:16">
      <c r="A22" s="24" t="str">
        <f>IF(I22="","",IF(OR('Identificação da EG'!$B$7=0,'Identificação da EG'!$B$7=""),"",Capa!$C$10))</f>
        <v/>
      </c>
      <c r="B22" s="24" t="str">
        <f>IF(I22="","",IF(OR('Identificação da EG'!$B$7=0,'Identificação da EG'!$B$7=""),"",'Identificação da EG'!$B$7))</f>
        <v/>
      </c>
      <c r="C22" s="24" t="str">
        <f>IF(I22="","",IF(B22="","",VLOOKUP(B22,Auxiliar!$DK$23:$DL$45,2,0)))</f>
        <v/>
      </c>
      <c r="D22" s="24" t="str">
        <f>IF(I22="","",IF(OR('Identificação da EG'!$B$7=0,'Identificação da EG'!$B$7=""),"","Portugal"))</f>
        <v/>
      </c>
      <c r="E22" s="24" t="str">
        <f>IF(I22="","",'Identificação da EG'!$C$7)</f>
        <v/>
      </c>
      <c r="F22" s="24" t="str">
        <f>IF(I22="","",'Identificação da EG'!$E$7)</f>
        <v/>
      </c>
      <c r="G22" s="24" t="str">
        <f t="shared" si="0"/>
        <v/>
      </c>
      <c r="H22" s="24" t="str">
        <f>IF(I22="","",'Identificação da EG'!$D$7)</f>
        <v/>
      </c>
      <c r="I22" s="23" t="str">
        <f>IF(J22="","",IF(Acompanhamento!$H$33="","",Acompanhamento!$H$33))</f>
        <v/>
      </c>
      <c r="J22" s="23"/>
      <c r="K22" s="23"/>
      <c r="L22" s="23"/>
      <c r="M22" s="23"/>
      <c r="N22" s="23"/>
      <c r="O22" s="23"/>
      <c r="P22" s="79" t="str">
        <f>IF(OR(J22="",Acompanhamento!$H$68="",Acompanhamento!$H$68="(máximo 300 carateres)"),"",Acompanhamento!$H$68)</f>
        <v/>
      </c>
    </row>
    <row r="23" spans="1:16">
      <c r="A23" s="24" t="str">
        <f>IF(I23="","",IF(OR('Identificação da EG'!$B$7=0,'Identificação da EG'!$B$7=""),"",Capa!$C$10))</f>
        <v/>
      </c>
      <c r="B23" s="24" t="str">
        <f>IF(I23="","",IF(OR('Identificação da EG'!$B$7=0,'Identificação da EG'!$B$7=""),"",'Identificação da EG'!$B$7))</f>
        <v/>
      </c>
      <c r="C23" s="24" t="str">
        <f>IF(I23="","",IF(B23="","",VLOOKUP(B23,Auxiliar!$DK$23:$DL$45,2,0)))</f>
        <v/>
      </c>
      <c r="D23" s="24" t="str">
        <f>IF(I23="","",IF(OR('Identificação da EG'!$B$7=0,'Identificação da EG'!$B$7=""),"","Portugal"))</f>
        <v/>
      </c>
      <c r="E23" s="24" t="str">
        <f>IF(I23="","",'Identificação da EG'!$C$7)</f>
        <v/>
      </c>
      <c r="F23" s="24" t="str">
        <f>IF(I23="","",'Identificação da EG'!$E$7)</f>
        <v/>
      </c>
      <c r="G23" s="24" t="str">
        <f t="shared" si="0"/>
        <v/>
      </c>
      <c r="H23" s="24" t="str">
        <f>IF(I23="","",'Identificação da EG'!$D$7)</f>
        <v/>
      </c>
      <c r="I23" s="23" t="str">
        <f>IF(J23="","",IF(Acompanhamento!$H$33="","",Acompanhamento!$H$33))</f>
        <v/>
      </c>
      <c r="J23" s="23"/>
      <c r="K23" s="23"/>
      <c r="L23" s="23"/>
      <c r="M23" s="23"/>
      <c r="N23" s="23"/>
      <c r="O23" s="23"/>
      <c r="P23" s="79" t="str">
        <f>IF(OR(J23="",Acompanhamento!$H$68="",Acompanhamento!$H$68="(máximo 300 carateres)"),"",Acompanhamento!$H$68)</f>
        <v/>
      </c>
    </row>
    <row r="24" spans="1:16">
      <c r="A24" s="24" t="str">
        <f>IF(I24="","",IF(OR('Identificação da EG'!$B$7=0,'Identificação da EG'!$B$7=""),"",Capa!$C$10))</f>
        <v/>
      </c>
      <c r="B24" s="24" t="str">
        <f>IF(I24="","",IF(OR('Identificação da EG'!$B$7=0,'Identificação da EG'!$B$7=""),"",'Identificação da EG'!$B$7))</f>
        <v/>
      </c>
      <c r="C24" s="24" t="str">
        <f>IF(I24="","",IF(B24="","",VLOOKUP(B24,Auxiliar!$DK$23:$DL$45,2,0)))</f>
        <v/>
      </c>
      <c r="D24" s="24" t="str">
        <f>IF(I24="","",IF(OR('Identificação da EG'!$B$7=0,'Identificação da EG'!$B$7=""),"","Portugal"))</f>
        <v/>
      </c>
      <c r="E24" s="24" t="str">
        <f>IF(I24="","",'Identificação da EG'!$C$7)</f>
        <v/>
      </c>
      <c r="F24" s="24" t="str">
        <f>IF(I24="","",'Identificação da EG'!$E$7)</f>
        <v/>
      </c>
      <c r="G24" s="24" t="str">
        <f t="shared" si="0"/>
        <v/>
      </c>
      <c r="H24" s="24" t="str">
        <f>IF(I24="","",'Identificação da EG'!$D$7)</f>
        <v/>
      </c>
      <c r="I24" s="23" t="str">
        <f>IF(J24="","",IF(Acompanhamento!$H$33="","",Acompanhamento!$H$33))</f>
        <v/>
      </c>
      <c r="J24" s="23"/>
      <c r="K24" s="23"/>
      <c r="L24" s="23"/>
      <c r="M24" s="23"/>
      <c r="N24" s="23"/>
      <c r="O24" s="23"/>
      <c r="P24" s="79" t="str">
        <f>IF(OR(J24="",Acompanhamento!$H$68="",Acompanhamento!$H$68="(máximo 300 carateres)"),"",Acompanhamento!$H$68)</f>
        <v/>
      </c>
    </row>
    <row r="25" spans="1:16">
      <c r="A25" s="24" t="str">
        <f>IF(I25="","",IF(OR('Identificação da EG'!$B$7=0,'Identificação da EG'!$B$7=""),"",Capa!$C$10))</f>
        <v/>
      </c>
      <c r="B25" s="24" t="str">
        <f>IF(I25="","",IF(OR('Identificação da EG'!$B$7=0,'Identificação da EG'!$B$7=""),"",'Identificação da EG'!$B$7))</f>
        <v/>
      </c>
      <c r="C25" s="24" t="str">
        <f>IF(I25="","",IF(B25="","",VLOOKUP(B25,Auxiliar!$DK$23:$DL$45,2,0)))</f>
        <v/>
      </c>
      <c r="D25" s="24" t="str">
        <f>IF(I25="","",IF(OR('Identificação da EG'!$B$7=0,'Identificação da EG'!$B$7=""),"","Portugal"))</f>
        <v/>
      </c>
      <c r="E25" s="24" t="str">
        <f>IF(I25="","",'Identificação da EG'!$C$7)</f>
        <v/>
      </c>
      <c r="F25" s="24" t="str">
        <f>IF(I25="","",'Identificação da EG'!$E$7)</f>
        <v/>
      </c>
      <c r="G25" s="24" t="str">
        <f t="shared" si="0"/>
        <v/>
      </c>
      <c r="H25" s="24" t="str">
        <f>IF(I25="","",'Identificação da EG'!$D$7)</f>
        <v/>
      </c>
      <c r="I25" s="23" t="str">
        <f>IF(J25="","",IF(Acompanhamento!$H$33="","",Acompanhamento!$H$33))</f>
        <v/>
      </c>
      <c r="J25" s="23"/>
      <c r="K25" s="23"/>
      <c r="L25" s="23"/>
      <c r="M25" s="23"/>
      <c r="N25" s="23"/>
      <c r="O25" s="23"/>
      <c r="P25" s="79" t="str">
        <f>IF(OR(J25="",Acompanhamento!$H$68="",Acompanhamento!$H$68="(máximo 300 carateres)"),"",Acompanhamento!$H$68)</f>
        <v/>
      </c>
    </row>
    <row r="26" spans="1:16">
      <c r="A26" s="24" t="str">
        <f>IF(I26="","",IF(OR('Identificação da EG'!$B$7=0,'Identificação da EG'!$B$7=""),"",Capa!$C$10))</f>
        <v/>
      </c>
      <c r="B26" s="24" t="str">
        <f>IF(I26="","",IF(OR('Identificação da EG'!$B$7=0,'Identificação da EG'!$B$7=""),"",'Identificação da EG'!$B$7))</f>
        <v/>
      </c>
      <c r="C26" s="24" t="str">
        <f>IF(I26="","",IF(B26="","",VLOOKUP(B26,Auxiliar!$DK$23:$DL$45,2,0)))</f>
        <v/>
      </c>
      <c r="D26" s="24" t="str">
        <f>IF(I26="","",IF(OR('Identificação da EG'!$B$7=0,'Identificação da EG'!$B$7=""),"","Portugal"))</f>
        <v/>
      </c>
      <c r="E26" s="24" t="str">
        <f>IF(I26="","",'Identificação da EG'!$C$7)</f>
        <v/>
      </c>
      <c r="F26" s="24" t="str">
        <f>IF(I26="","",'Identificação da EG'!$E$7)</f>
        <v/>
      </c>
      <c r="G26" s="24" t="str">
        <f t="shared" si="0"/>
        <v/>
      </c>
      <c r="H26" s="24" t="str">
        <f>IF(I26="","",'Identificação da EG'!$D$7)</f>
        <v/>
      </c>
      <c r="I26" s="23" t="str">
        <f>IF(J26="","",IF(Acompanhamento!$H$33="","",Acompanhamento!$H$33))</f>
        <v/>
      </c>
      <c r="J26" s="23"/>
      <c r="K26" s="23"/>
      <c r="L26" s="23"/>
      <c r="M26" s="23"/>
      <c r="N26" s="23"/>
      <c r="O26" s="23"/>
      <c r="P26" s="79" t="str">
        <f>IF(OR(J26="",Acompanhamento!$H$68="",Acompanhamento!$H$68="(máximo 300 carateres)"),"",Acompanhamento!$H$68)</f>
        <v/>
      </c>
    </row>
    <row r="27" spans="1:16">
      <c r="A27" s="24" t="str">
        <f>IF(I27="","",IF(OR('Identificação da EG'!$B$7=0,'Identificação da EG'!$B$7=""),"",Capa!$C$10))</f>
        <v/>
      </c>
      <c r="B27" s="24" t="str">
        <f>IF(I27="","",IF(OR('Identificação da EG'!$B$7=0,'Identificação da EG'!$B$7=""),"",'Identificação da EG'!$B$7))</f>
        <v/>
      </c>
      <c r="C27" s="24" t="str">
        <f>IF(I27="","",IF(B27="","",VLOOKUP(B27,Auxiliar!$DK$23:$DL$45,2,0)))</f>
        <v/>
      </c>
      <c r="D27" s="24" t="str">
        <f>IF(I27="","",IF(OR('Identificação da EG'!$B$7=0,'Identificação da EG'!$B$7=""),"","Portugal"))</f>
        <v/>
      </c>
      <c r="E27" s="24" t="str">
        <f>IF(I27="","",'Identificação da EG'!$C$7)</f>
        <v/>
      </c>
      <c r="F27" s="24" t="str">
        <f>IF(I27="","",'Identificação da EG'!$E$7)</f>
        <v/>
      </c>
      <c r="G27" s="24" t="str">
        <f t="shared" si="0"/>
        <v/>
      </c>
      <c r="H27" s="24" t="str">
        <f>IF(I27="","",'Identificação da EG'!$D$7)</f>
        <v/>
      </c>
      <c r="I27" s="23" t="str">
        <f>IF(J27="","",IF(Acompanhamento!$H$33="","",Acompanhamento!$H$33))</f>
        <v/>
      </c>
      <c r="J27" s="23"/>
      <c r="K27" s="23"/>
      <c r="L27" s="23"/>
      <c r="M27" s="23"/>
      <c r="N27" s="23"/>
      <c r="O27" s="23"/>
      <c r="P27" s="79" t="str">
        <f>IF(OR(J27="",Acompanhamento!$H$68="",Acompanhamento!$H$68="(máximo 300 carateres)"),"",Acompanhamento!$H$68)</f>
        <v/>
      </c>
    </row>
    <row r="28" spans="1:16">
      <c r="A28" s="24" t="str">
        <f>IF(I28="","",IF(OR('Identificação da EG'!$B$7=0,'Identificação da EG'!$B$7=""),"",Capa!$C$10))</f>
        <v/>
      </c>
      <c r="B28" s="24" t="str">
        <f>IF(I28="","",IF(OR('Identificação da EG'!$B$7=0,'Identificação da EG'!$B$7=""),"",'Identificação da EG'!$B$7))</f>
        <v/>
      </c>
      <c r="C28" s="24" t="str">
        <f>IF(I28="","",IF(B28="","",VLOOKUP(B28,Auxiliar!$DK$23:$DL$45,2,0)))</f>
        <v/>
      </c>
      <c r="D28" s="24" t="str">
        <f>IF(I28="","",IF(OR('Identificação da EG'!$B$7=0,'Identificação da EG'!$B$7=""),"","Portugal"))</f>
        <v/>
      </c>
      <c r="E28" s="24" t="str">
        <f>IF(I28="","",'Identificação da EG'!$C$7)</f>
        <v/>
      </c>
      <c r="F28" s="24" t="str">
        <f>IF(I28="","",'Identificação da EG'!$E$7)</f>
        <v/>
      </c>
      <c r="G28" s="24" t="str">
        <f t="shared" si="0"/>
        <v/>
      </c>
      <c r="H28" s="24" t="str">
        <f>IF(I28="","",'Identificação da EG'!$D$7)</f>
        <v/>
      </c>
      <c r="I28" s="23" t="str">
        <f>IF(J28="","",IF(Acompanhamento!$H$33="","",Acompanhamento!$H$33))</f>
        <v/>
      </c>
      <c r="J28" s="23"/>
      <c r="K28" s="23"/>
      <c r="L28" s="23"/>
      <c r="M28" s="23"/>
      <c r="N28" s="23"/>
      <c r="O28" s="23"/>
      <c r="P28" s="79" t="str">
        <f>IF(OR(J28="",Acompanhamento!$H$68="",Acompanhamento!$H$68="(máximo 300 carateres)"),"",Acompanhamento!$H$68)</f>
        <v/>
      </c>
    </row>
    <row r="29" spans="1:16">
      <c r="A29" s="24" t="str">
        <f>IF(I29="","",IF(OR('Identificação da EG'!$B$7=0,'Identificação da EG'!$B$7=""),"",Capa!$C$10))</f>
        <v/>
      </c>
      <c r="B29" s="24" t="str">
        <f>IF(I29="","",IF(OR('Identificação da EG'!$B$7=0,'Identificação da EG'!$B$7=""),"",'Identificação da EG'!$B$7))</f>
        <v/>
      </c>
      <c r="C29" s="24" t="str">
        <f>IF(I29="","",IF(B29="","",VLOOKUP(B29,Auxiliar!$DK$23:$DL$45,2,0)))</f>
        <v/>
      </c>
      <c r="D29" s="24" t="str">
        <f>IF(I29="","",IF(OR('Identificação da EG'!$B$7=0,'Identificação da EG'!$B$7=""),"","Portugal"))</f>
        <v/>
      </c>
      <c r="E29" s="24" t="str">
        <f>IF(I29="","",'Identificação da EG'!$C$7)</f>
        <v/>
      </c>
      <c r="F29" s="24" t="str">
        <f>IF(I29="","",'Identificação da EG'!$E$7)</f>
        <v/>
      </c>
      <c r="G29" s="24" t="str">
        <f t="shared" si="0"/>
        <v/>
      </c>
      <c r="H29" s="24" t="str">
        <f>IF(I29="","",'Identificação da EG'!$D$7)</f>
        <v/>
      </c>
      <c r="I29" s="23" t="str">
        <f>IF(J29="","",IF(Acompanhamento!$H$33="","",Acompanhamento!$H$33))</f>
        <v/>
      </c>
      <c r="J29" s="23"/>
      <c r="K29" s="23"/>
      <c r="L29" s="23"/>
      <c r="M29" s="23"/>
      <c r="N29" s="23"/>
      <c r="O29" s="23"/>
      <c r="P29" s="79" t="str">
        <f>IF(OR(J29="",Acompanhamento!$H$68="",Acompanhamento!$H$68="(máximo 300 carateres)"),"",Acompanhamento!$H$68)</f>
        <v/>
      </c>
    </row>
    <row r="30" spans="1:16">
      <c r="A30" s="24" t="str">
        <f>IF(I30="","",IF(OR('Identificação da EG'!$B$7=0,'Identificação da EG'!$B$7=""),"",Capa!$C$10))</f>
        <v/>
      </c>
      <c r="B30" s="24" t="str">
        <f>IF(I30="","",IF(OR('Identificação da EG'!$B$7=0,'Identificação da EG'!$B$7=""),"",'Identificação da EG'!$B$7))</f>
        <v/>
      </c>
      <c r="C30" s="24" t="str">
        <f>IF(I30="","",IF(B30="","",VLOOKUP(B30,Auxiliar!$DK$23:$DL$45,2,0)))</f>
        <v/>
      </c>
      <c r="D30" s="24" t="str">
        <f>IF(I30="","",IF(OR('Identificação da EG'!$B$7=0,'Identificação da EG'!$B$7=""),"","Portugal"))</f>
        <v/>
      </c>
      <c r="E30" s="24" t="str">
        <f>IF(I30="","",'Identificação da EG'!$C$7)</f>
        <v/>
      </c>
      <c r="F30" s="24" t="str">
        <f>IF(I30="","",'Identificação da EG'!$E$7)</f>
        <v/>
      </c>
      <c r="G30" s="24" t="str">
        <f t="shared" si="0"/>
        <v/>
      </c>
      <c r="H30" s="24" t="str">
        <f>IF(I30="","",'Identificação da EG'!$D$7)</f>
        <v/>
      </c>
      <c r="I30" s="23" t="str">
        <f>IF(J30="","",IF(Acompanhamento!$H$33="","",Acompanhamento!$H$33))</f>
        <v/>
      </c>
      <c r="J30" s="23"/>
      <c r="K30" s="23"/>
      <c r="L30" s="23"/>
      <c r="M30" s="23"/>
      <c r="N30" s="23"/>
      <c r="O30" s="23"/>
      <c r="P30" s="79" t="str">
        <f>IF(OR(J30="",Acompanhamento!$H$68="",Acompanhamento!$H$68="(máximo 300 carateres)"),"",Acompanhamento!$H$68)</f>
        <v/>
      </c>
    </row>
    <row r="31" spans="1:16">
      <c r="A31" s="24" t="str">
        <f>IF(I31="","",IF(OR('Identificação da EG'!$B$7=0,'Identificação da EG'!$B$7=""),"",Capa!$C$10))</f>
        <v/>
      </c>
      <c r="B31" s="24" t="str">
        <f>IF(I31="","",IF(OR('Identificação da EG'!$B$7=0,'Identificação da EG'!$B$7=""),"",'Identificação da EG'!$B$7))</f>
        <v/>
      </c>
      <c r="C31" s="24" t="str">
        <f>IF(I31="","",IF(B31="","",VLOOKUP(B31,Auxiliar!$DK$23:$DL$45,2,0)))</f>
        <v/>
      </c>
      <c r="D31" s="24" t="str">
        <f>IF(I31="","",IF(OR('Identificação da EG'!$B$7=0,'Identificação da EG'!$B$7=""),"","Portugal"))</f>
        <v/>
      </c>
      <c r="E31" s="24" t="str">
        <f>IF(I31="","",'Identificação da EG'!$C$7)</f>
        <v/>
      </c>
      <c r="F31" s="24" t="str">
        <f>IF(I31="","",'Identificação da EG'!$E$7)</f>
        <v/>
      </c>
      <c r="G31" s="24" t="str">
        <f t="shared" si="0"/>
        <v/>
      </c>
      <c r="H31" s="24" t="str">
        <f>IF(I31="","",'Identificação da EG'!$D$7)</f>
        <v/>
      </c>
      <c r="I31" s="23" t="str">
        <f>IF(J31="","",IF(Acompanhamento!$H$33="","",Acompanhamento!$H$33))</f>
        <v/>
      </c>
      <c r="J31" s="23"/>
      <c r="K31" s="23"/>
      <c r="L31" s="23"/>
      <c r="M31" s="23"/>
      <c r="N31" s="23"/>
      <c r="O31" s="23"/>
      <c r="P31" s="79" t="str">
        <f>IF(OR(J31="",Acompanhamento!$H$68="",Acompanhamento!$H$68="(máximo 300 carateres)"),"",Acompanhamento!$H$68)</f>
        <v/>
      </c>
    </row>
    <row r="32" spans="1:16">
      <c r="A32" s="24" t="str">
        <f>IF(I32="","",IF(OR('Identificação da EG'!$B$7=0,'Identificação da EG'!$B$7=""),"",Capa!$C$10))</f>
        <v/>
      </c>
      <c r="B32" s="24" t="str">
        <f>IF(I32="","",IF(OR('Identificação da EG'!$B$7=0,'Identificação da EG'!$B$7=""),"",'Identificação da EG'!$B$7))</f>
        <v/>
      </c>
      <c r="C32" s="24" t="str">
        <f>IF(I32="","",IF(B32="","",VLOOKUP(B32,Auxiliar!$DK$23:$DL$45,2,0)))</f>
        <v/>
      </c>
      <c r="D32" s="24" t="str">
        <f>IF(I32="","",IF(OR('Identificação da EG'!$B$7=0,'Identificação da EG'!$B$7=""),"","Portugal"))</f>
        <v/>
      </c>
      <c r="E32" s="24" t="str">
        <f>IF(I32="","",'Identificação da EG'!$C$7)</f>
        <v/>
      </c>
      <c r="F32" s="24" t="str">
        <f>IF(I32="","",'Identificação da EG'!$E$7)</f>
        <v/>
      </c>
      <c r="G32" s="24" t="str">
        <f t="shared" si="0"/>
        <v/>
      </c>
      <c r="H32" s="24" t="str">
        <f>IF(I32="","",'Identificação da EG'!$D$7)</f>
        <v/>
      </c>
      <c r="I32" s="23" t="str">
        <f>IF(J32="","",IF(Acompanhamento!$H$33="","",Acompanhamento!$H$33))</f>
        <v/>
      </c>
      <c r="J32" s="23"/>
      <c r="K32" s="23"/>
      <c r="L32" s="23"/>
      <c r="M32" s="23"/>
      <c r="N32" s="23"/>
      <c r="O32" s="23"/>
      <c r="P32" s="79" t="str">
        <f>IF(OR(J32="",Acompanhamento!$H$68="",Acompanhamento!$H$68="(máximo 300 carateres)"),"",Acompanhamento!$H$68)</f>
        <v/>
      </c>
    </row>
    <row r="33" spans="1:16">
      <c r="A33" s="24" t="str">
        <f>IF(I33="","",IF(OR('Identificação da EG'!$B$7=0,'Identificação da EG'!$B$7=""),"",Capa!$C$10))</f>
        <v/>
      </c>
      <c r="B33" s="24" t="str">
        <f>IF(I33="","",IF(OR('Identificação da EG'!$B$7=0,'Identificação da EG'!$B$7=""),"",'Identificação da EG'!$B$7))</f>
        <v/>
      </c>
      <c r="C33" s="24" t="str">
        <f>IF(I33="","",IF(B33="","",VLOOKUP(B33,Auxiliar!$DK$23:$DL$45,2,0)))</f>
        <v/>
      </c>
      <c r="D33" s="24" t="str">
        <f>IF(I33="","",IF(OR('Identificação da EG'!$B$7=0,'Identificação da EG'!$B$7=""),"","Portugal"))</f>
        <v/>
      </c>
      <c r="E33" s="24" t="str">
        <f>IF(I33="","",'Identificação da EG'!$C$7)</f>
        <v/>
      </c>
      <c r="F33" s="24" t="str">
        <f>IF(I33="","",'Identificação da EG'!$E$7)</f>
        <v/>
      </c>
      <c r="G33" s="24" t="str">
        <f t="shared" si="0"/>
        <v/>
      </c>
      <c r="H33" s="24" t="str">
        <f>IF(I33="","",'Identificação da EG'!$D$7)</f>
        <v/>
      </c>
      <c r="I33" s="23" t="str">
        <f>IF(J19="","",IF(Acompanhamento!$H$33="","",Acompanhamento!$H$33))</f>
        <v/>
      </c>
      <c r="J33" s="23"/>
      <c r="K33" s="23"/>
      <c r="L33" s="23"/>
      <c r="M33" s="23" t="str">
        <f>IF(I33="","","Duração do acompanhamento")</f>
        <v/>
      </c>
      <c r="N33" s="23" t="str">
        <f>IF(I33="","","dias")</f>
        <v/>
      </c>
      <c r="O33" s="23" t="str">
        <f>IF(Acompanhamento!$H$57="","",Acompanhamento!$H$57)</f>
        <v/>
      </c>
      <c r="P33" s="79" t="str">
        <f>IF(OR(O33="",Acompanhamento!$H$68="",Acompanhamento!$H$68="(máximo 300 carateres)"),"",Acompanhamento!$H$68)</f>
        <v/>
      </c>
    </row>
    <row r="34" spans="1:16">
      <c r="A34" s="24" t="str">
        <f>IF(I34="","",IF(OR('Identificação da EG'!$B$7=0,'Identificação da EG'!$B$7=""),"",Capa!$C$10))</f>
        <v/>
      </c>
      <c r="B34" s="24" t="str">
        <f>IF(I34="","",IF(OR('Identificação da EG'!$B$7=0,'Identificação da EG'!$B$7=""),"",'Identificação da EG'!$B$7))</f>
        <v/>
      </c>
      <c r="C34" s="24" t="str">
        <f>IF(I34="","",IF(B34="","",VLOOKUP(B34,Auxiliar!$DK$23:$DL$45,2,0)))</f>
        <v/>
      </c>
      <c r="D34" s="24" t="str">
        <f>IF(I34="","",IF(OR('Identificação da EG'!$B$7=0,'Identificação da EG'!$B$7=""),"","Portugal"))</f>
        <v/>
      </c>
      <c r="E34" s="24" t="str">
        <f>IF(I34="","",'Identificação da EG'!$C$7)</f>
        <v/>
      </c>
      <c r="F34" s="24" t="str">
        <f>IF(I34="","",'Identificação da EG'!$E$7)</f>
        <v/>
      </c>
      <c r="G34" s="24" t="str">
        <f t="shared" si="0"/>
        <v/>
      </c>
      <c r="H34" s="24" t="str">
        <f>IF(I34="","",'Identificação da EG'!$D$7)</f>
        <v/>
      </c>
      <c r="I34" s="23" t="str">
        <f>IF(J19="","",IF(Acompanhamento!$H$33="","",Acompanhamento!$H$33))</f>
        <v/>
      </c>
      <c r="J34" s="23"/>
      <c r="K34" s="23"/>
      <c r="L34" s="23"/>
      <c r="M34" s="23" t="str">
        <f>IF(I34="","","Técnicos envolvidos")</f>
        <v/>
      </c>
      <c r="N34" s="23" t="str">
        <f>IF(I34="","","nº")</f>
        <v/>
      </c>
      <c r="O34" s="23" t="str">
        <f>IF(Acompanhamento!$H$61="","",Acompanhamento!$H$61)</f>
        <v/>
      </c>
      <c r="P34" s="79" t="str">
        <f>IF(OR(O34="",Acompanhamento!$H$68="",Acompanhamento!$H$68="(máximo 300 carateres)"),"",Acompanhamento!$H$68)</f>
        <v/>
      </c>
    </row>
    <row r="35" spans="1:16">
      <c r="A35" s="24" t="str">
        <f>IF(I35="","",IF(OR('Identificação da EG'!$B$7=0,'Identificação da EG'!$B$7=""),"",Capa!$C$10))</f>
        <v/>
      </c>
      <c r="B35" s="24" t="str">
        <f>IF(I35="","",IF(OR('Identificação da EG'!$B$7=0,'Identificação da EG'!$B$7=""),"",'Identificação da EG'!$B$7))</f>
        <v/>
      </c>
      <c r="C35" s="24" t="str">
        <f>IF(I35="","",IF(B35="","",VLOOKUP(B35,Auxiliar!$DK$23:$DL$45,2,0)))</f>
        <v/>
      </c>
      <c r="D35" s="24" t="str">
        <f>IF(I35="","",IF(OR('Identificação da EG'!$B$7=0,'Identificação da EG'!$B$7=""),"","Portugal"))</f>
        <v/>
      </c>
      <c r="E35" s="24" t="str">
        <f>IF(I35="","",'Identificação da EG'!$C$7)</f>
        <v/>
      </c>
      <c r="F35" s="24" t="str">
        <f>IF(I35="","",'Identificação da EG'!$E$7)</f>
        <v/>
      </c>
      <c r="G35" s="24" t="str">
        <f t="shared" si="0"/>
        <v/>
      </c>
      <c r="H35" s="24" t="str">
        <f>IF(I35="","",'Identificação da EG'!$D$7)</f>
        <v/>
      </c>
      <c r="I35" s="23" t="str">
        <f>IF(J19="","",IF(Acompanhamento!$H$33="","",Acompanhamento!$H$33))</f>
        <v/>
      </c>
      <c r="J35" s="23"/>
      <c r="K35" s="23"/>
      <c r="L35" s="23"/>
      <c r="M35" s="23" t="str">
        <f>IF(I35="","","Técnicos formados")</f>
        <v/>
      </c>
      <c r="N35" s="23" t="str">
        <f>IF(I35="","","nº")</f>
        <v/>
      </c>
      <c r="O35" s="23" t="str">
        <f>IF(Acompanhamento!$H$65="","",Acompanhamento!$H$65)</f>
        <v/>
      </c>
      <c r="P35" s="79" t="str">
        <f>IF(OR(O35="",Acompanhamento!$H$68="",Acompanhamento!$H$68="(máximo 300 carateres)"),"",Acompanhamento!$H$68)</f>
        <v/>
      </c>
    </row>
    <row r="36" spans="1:16">
      <c r="A36" s="24" t="str">
        <f>IF(I36="","",IF(OR('Identificação da EG'!$B$7=0,'Identificação da EG'!$B$7=""),"",Capa!$C$10))</f>
        <v/>
      </c>
      <c r="B36" s="24" t="str">
        <f>IF(I36="","",IF(OR('Identificação da EG'!$B$7=0,'Identificação da EG'!$B$7=""),"",'Identificação da EG'!$B$7))</f>
        <v/>
      </c>
      <c r="C36" s="24" t="str">
        <f>IF(I36="","",IF(B36="","",VLOOKUP(B36,Auxiliar!$DK$23:$DL$45,2,0)))</f>
        <v/>
      </c>
      <c r="D36" s="24" t="str">
        <f>IF(I36="","",IF(OR('Identificação da EG'!$B$7=0,'Identificação da EG'!$B$7=""),"","Portugal"))</f>
        <v/>
      </c>
      <c r="E36" s="24" t="str">
        <f>IF(I36="","",'Identificação da EG'!$C$7)</f>
        <v/>
      </c>
      <c r="F36" s="24" t="str">
        <f>IF(I36="","",'Identificação da EG'!$E$7)</f>
        <v/>
      </c>
      <c r="G36" s="24" t="str">
        <f t="shared" si="0"/>
        <v/>
      </c>
      <c r="H36" s="24" t="str">
        <f>IF(I36="","",'Identificação da EG'!$D$7)</f>
        <v/>
      </c>
      <c r="I36" s="23" t="str">
        <f>IF(J36="","",IF(Acompanhamento!$M$33="","",Acompanhamento!$M$33))</f>
        <v/>
      </c>
      <c r="J36" s="23" t="str" cm="1">
        <f t="array" ref="J36">IFERROR(_xlfn._xlws.FILTER(Acompanhamento!L39:L52,Acompanhamento!L39:L52&lt;&gt;0),"")</f>
        <v/>
      </c>
      <c r="K36" s="23" t="str" cm="1">
        <f t="array" ref="K36">IFERROR(_xlfn._xlws.FILTER(Acompanhamento!M39:M52,Acompanhamento!M39:M52&lt;&gt;0),"")</f>
        <v/>
      </c>
      <c r="L36" s="23" t="str" cm="1">
        <f t="array" ref="L36">IFERROR(_xlfn._xlws.FILTER(Acompanhamento!N39:N52,Acompanhamento!N39:N52&lt;&gt;0),"")</f>
        <v/>
      </c>
      <c r="M36" s="23"/>
      <c r="N36" s="23"/>
      <c r="O36" s="23"/>
      <c r="P36" s="79" t="str">
        <f>IF(OR(I36="",Acompanhamento!$M$68="",Acompanhamento!$M$68="(máximo 300 carateres)"),"",Acompanhamento!$M$68)</f>
        <v/>
      </c>
    </row>
    <row r="37" spans="1:16">
      <c r="A37" s="24" t="str">
        <f>IF(I37="","",IF(OR('Identificação da EG'!$B$7=0,'Identificação da EG'!$B$7=""),"",Capa!$C$10))</f>
        <v/>
      </c>
      <c r="B37" s="24" t="str">
        <f>IF(I37="","",IF(OR('Identificação da EG'!$B$7=0,'Identificação da EG'!$B$7=""),"",'Identificação da EG'!$B$7))</f>
        <v/>
      </c>
      <c r="C37" s="24" t="str">
        <f>IF(I37="","",IF(B37="","",VLOOKUP(B37,Auxiliar!$DK$23:$DL$45,2,0)))</f>
        <v/>
      </c>
      <c r="D37" s="24" t="str">
        <f>IF(I37="","",IF(OR('Identificação da EG'!$B$7=0,'Identificação da EG'!$B$7=""),"","Portugal"))</f>
        <v/>
      </c>
      <c r="E37" s="24" t="str">
        <f>IF(I37="","",'Identificação da EG'!$C$7)</f>
        <v/>
      </c>
      <c r="F37" s="24" t="str">
        <f>IF(I37="","",'Identificação da EG'!$E$7)</f>
        <v/>
      </c>
      <c r="G37" s="24" t="str">
        <f t="shared" si="0"/>
        <v/>
      </c>
      <c r="H37" s="24" t="str">
        <f>IF(I37="","",'Identificação da EG'!$D$7)</f>
        <v/>
      </c>
      <c r="I37" s="23" t="str">
        <f>IF(J37="","",IF(Acompanhamento!$M$33="","",Acompanhamento!$M$33))</f>
        <v/>
      </c>
      <c r="J37" s="23"/>
      <c r="K37" s="23"/>
      <c r="L37" s="23"/>
      <c r="M37" s="23"/>
      <c r="N37" s="23"/>
      <c r="O37" s="23"/>
      <c r="P37" s="79" t="str">
        <f>IF(OR(I37="",Acompanhamento!$M$68="",Acompanhamento!$M$68="(máximo 300 carateres)"),"",Acompanhamento!$M$68)</f>
        <v/>
      </c>
    </row>
    <row r="38" spans="1:16">
      <c r="A38" s="24" t="str">
        <f>IF(I38="","",IF(OR('Identificação da EG'!$B$7=0,'Identificação da EG'!$B$7=""),"",Capa!$C$10))</f>
        <v/>
      </c>
      <c r="B38" s="24" t="str">
        <f>IF(I38="","",IF(OR('Identificação da EG'!$B$7=0,'Identificação da EG'!$B$7=""),"",'Identificação da EG'!$B$7))</f>
        <v/>
      </c>
      <c r="C38" s="24" t="str">
        <f>IF(I38="","",IF(B38="","",VLOOKUP(B38,Auxiliar!$DK$23:$DL$45,2,0)))</f>
        <v/>
      </c>
      <c r="D38" s="24" t="str">
        <f>IF(I38="","",IF(OR('Identificação da EG'!$B$7=0,'Identificação da EG'!$B$7=""),"","Portugal"))</f>
        <v/>
      </c>
      <c r="E38" s="24" t="str">
        <f>IF(I38="","",'Identificação da EG'!$C$7)</f>
        <v/>
      </c>
      <c r="F38" s="24" t="str">
        <f>IF(I38="","",'Identificação da EG'!$E$7)</f>
        <v/>
      </c>
      <c r="G38" s="24" t="str">
        <f t="shared" si="0"/>
        <v/>
      </c>
      <c r="H38" s="24" t="str">
        <f>IF(I38="","",'Identificação da EG'!$D$7)</f>
        <v/>
      </c>
      <c r="I38" s="23" t="str">
        <f>IF(J38="","",IF(Acompanhamento!$M$33="","",Acompanhamento!$M$33))</f>
        <v/>
      </c>
      <c r="J38" s="23"/>
      <c r="K38" s="23"/>
      <c r="L38" s="23"/>
      <c r="M38" s="23"/>
      <c r="N38" s="23"/>
      <c r="O38" s="23"/>
      <c r="P38" s="79" t="str">
        <f>IF(OR(I38="",Acompanhamento!$M$68="",Acompanhamento!$M$68="(máximo 300 carateres)"),"",Acompanhamento!$M$68)</f>
        <v/>
      </c>
    </row>
    <row r="39" spans="1:16">
      <c r="A39" s="24" t="str">
        <f>IF(I39="","",IF(OR('Identificação da EG'!$B$7=0,'Identificação da EG'!$B$7=""),"",Capa!$C$10))</f>
        <v/>
      </c>
      <c r="B39" s="24" t="str">
        <f>IF(I39="","",IF(OR('Identificação da EG'!$B$7=0,'Identificação da EG'!$B$7=""),"",'Identificação da EG'!$B$7))</f>
        <v/>
      </c>
      <c r="C39" s="24" t="str">
        <f>IF(I39="","",IF(B39="","",VLOOKUP(B39,Auxiliar!$DK$23:$DL$45,2,0)))</f>
        <v/>
      </c>
      <c r="D39" s="24" t="str">
        <f>IF(I39="","",IF(OR('Identificação da EG'!$B$7=0,'Identificação da EG'!$B$7=""),"","Portugal"))</f>
        <v/>
      </c>
      <c r="E39" s="24" t="str">
        <f>IF(I39="","",'Identificação da EG'!$C$7)</f>
        <v/>
      </c>
      <c r="F39" s="24" t="str">
        <f>IF(I39="","",'Identificação da EG'!$E$7)</f>
        <v/>
      </c>
      <c r="G39" s="24" t="str">
        <f t="shared" si="0"/>
        <v/>
      </c>
      <c r="H39" s="24" t="str">
        <f>IF(I39="","",'Identificação da EG'!$D$7)</f>
        <v/>
      </c>
      <c r="I39" s="23" t="str">
        <f>IF(J39="","",IF(Acompanhamento!$M$33="","",Acompanhamento!$M$33))</f>
        <v/>
      </c>
      <c r="J39" s="23"/>
      <c r="K39" s="23"/>
      <c r="L39" s="23"/>
      <c r="M39" s="23"/>
      <c r="N39" s="23"/>
      <c r="O39" s="23"/>
      <c r="P39" s="79" t="str">
        <f>IF(OR(I39="",Acompanhamento!$M$68="",Acompanhamento!$M$68="(máximo 300 carateres)"),"",Acompanhamento!$M$68)</f>
        <v/>
      </c>
    </row>
    <row r="40" spans="1:16">
      <c r="A40" s="24" t="str">
        <f>IF(I40="","",IF(OR('Identificação da EG'!$B$7=0,'Identificação da EG'!$B$7=""),"",Capa!$C$10))</f>
        <v/>
      </c>
      <c r="B40" s="24" t="str">
        <f>IF(I40="","",IF(OR('Identificação da EG'!$B$7=0,'Identificação da EG'!$B$7=""),"",'Identificação da EG'!$B$7))</f>
        <v/>
      </c>
      <c r="C40" s="24" t="str">
        <f>IF(I40="","",IF(B40="","",VLOOKUP(B40,Auxiliar!$DK$23:$DL$45,2,0)))</f>
        <v/>
      </c>
      <c r="D40" s="24" t="str">
        <f>IF(I40="","",IF(OR('Identificação da EG'!$B$7=0,'Identificação da EG'!$B$7=""),"","Portugal"))</f>
        <v/>
      </c>
      <c r="E40" s="24" t="str">
        <f>IF(I40="","",'Identificação da EG'!$C$7)</f>
        <v/>
      </c>
      <c r="F40" s="24" t="str">
        <f>IF(I40="","",'Identificação da EG'!$E$7)</f>
        <v/>
      </c>
      <c r="G40" s="24" t="str">
        <f t="shared" si="0"/>
        <v/>
      </c>
      <c r="H40" s="24" t="str">
        <f>IF(I40="","",'Identificação da EG'!$D$7)</f>
        <v/>
      </c>
      <c r="I40" s="23" t="str">
        <f>IF(J40="","",IF(Acompanhamento!$M$33="","",Acompanhamento!$M$33))</f>
        <v/>
      </c>
      <c r="J40" s="23"/>
      <c r="K40" s="23"/>
      <c r="L40" s="23"/>
      <c r="M40" s="23"/>
      <c r="N40" s="23"/>
      <c r="O40" s="23"/>
      <c r="P40" s="79" t="str">
        <f>IF(OR(I40="",Acompanhamento!$M$68="",Acompanhamento!$M$68="(máximo 300 carateres)"),"",Acompanhamento!$M$68)</f>
        <v/>
      </c>
    </row>
    <row r="41" spans="1:16">
      <c r="A41" s="24" t="str">
        <f>IF(I41="","",IF(OR('Identificação da EG'!$B$7=0,'Identificação da EG'!$B$7=""),"",Capa!$C$10))</f>
        <v/>
      </c>
      <c r="B41" s="24" t="str">
        <f>IF(I41="","",IF(OR('Identificação da EG'!$B$7=0,'Identificação da EG'!$B$7=""),"",'Identificação da EG'!$B$7))</f>
        <v/>
      </c>
      <c r="C41" s="24" t="str">
        <f>IF(I41="","",IF(B41="","",VLOOKUP(B41,Auxiliar!$DK$23:$DL$45,2,0)))</f>
        <v/>
      </c>
      <c r="D41" s="24" t="str">
        <f>IF(I41="","",IF(OR('Identificação da EG'!$B$7=0,'Identificação da EG'!$B$7=""),"","Portugal"))</f>
        <v/>
      </c>
      <c r="E41" s="24" t="str">
        <f>IF(I41="","",'Identificação da EG'!$C$7)</f>
        <v/>
      </c>
      <c r="F41" s="24" t="str">
        <f>IF(I41="","",'Identificação da EG'!$E$7)</f>
        <v/>
      </c>
      <c r="G41" s="24" t="str">
        <f t="shared" si="0"/>
        <v/>
      </c>
      <c r="H41" s="24" t="str">
        <f>IF(I41="","",'Identificação da EG'!$D$7)</f>
        <v/>
      </c>
      <c r="I41" s="23" t="str">
        <f>IF(J41="","",IF(Acompanhamento!$M$33="","",Acompanhamento!$M$33))</f>
        <v/>
      </c>
      <c r="J41" s="23"/>
      <c r="K41" s="23"/>
      <c r="L41" s="23"/>
      <c r="M41" s="23"/>
      <c r="N41" s="23"/>
      <c r="O41" s="23"/>
      <c r="P41" s="79" t="str">
        <f>IF(OR(I41="",Acompanhamento!$M$68="",Acompanhamento!$M$68="(máximo 300 carateres)"),"",Acompanhamento!$M$68)</f>
        <v/>
      </c>
    </row>
    <row r="42" spans="1:16">
      <c r="A42" s="24" t="str">
        <f>IF(I42="","",IF(OR('Identificação da EG'!$B$7=0,'Identificação da EG'!$B$7=""),"",Capa!$C$10))</f>
        <v/>
      </c>
      <c r="B42" s="24" t="str">
        <f>IF(I42="","",IF(OR('Identificação da EG'!$B$7=0,'Identificação da EG'!$B$7=""),"",'Identificação da EG'!$B$7))</f>
        <v/>
      </c>
      <c r="C42" s="24" t="str">
        <f>IF(I42="","",IF(B42="","",VLOOKUP(B42,Auxiliar!$DK$23:$DL$45,2,0)))</f>
        <v/>
      </c>
      <c r="D42" s="24" t="str">
        <f>IF(I42="","",IF(OR('Identificação da EG'!$B$7=0,'Identificação da EG'!$B$7=""),"","Portugal"))</f>
        <v/>
      </c>
      <c r="E42" s="24" t="str">
        <f>IF(I42="","",'Identificação da EG'!$C$7)</f>
        <v/>
      </c>
      <c r="F42" s="24" t="str">
        <f>IF(I42="","",'Identificação da EG'!$E$7)</f>
        <v/>
      </c>
      <c r="G42" s="24" t="str">
        <f t="shared" si="0"/>
        <v/>
      </c>
      <c r="H42" s="24" t="str">
        <f>IF(I42="","",'Identificação da EG'!$D$7)</f>
        <v/>
      </c>
      <c r="I42" s="23" t="str">
        <f>IF(J42="","",IF(Acompanhamento!$M$33="","",Acompanhamento!$M$33))</f>
        <v/>
      </c>
      <c r="J42" s="23"/>
      <c r="K42" s="23"/>
      <c r="L42" s="23"/>
      <c r="M42" s="23"/>
      <c r="N42" s="23"/>
      <c r="O42" s="23"/>
      <c r="P42" s="79" t="str">
        <f>IF(OR(I42="",Acompanhamento!$M$68="",Acompanhamento!$M$68="(máximo 300 carateres)"),"",Acompanhamento!$M$68)</f>
        <v/>
      </c>
    </row>
    <row r="43" spans="1:16">
      <c r="A43" s="24" t="str">
        <f>IF(I43="","",IF(OR('Identificação da EG'!$B$7=0,'Identificação da EG'!$B$7=""),"",Capa!$C$10))</f>
        <v/>
      </c>
      <c r="B43" s="24" t="str">
        <f>IF(I43="","",IF(OR('Identificação da EG'!$B$7=0,'Identificação da EG'!$B$7=""),"",'Identificação da EG'!$B$7))</f>
        <v/>
      </c>
      <c r="C43" s="24" t="str">
        <f>IF(I43="","",IF(B43="","",VLOOKUP(B43,Auxiliar!$DK$23:$DL$45,2,0)))</f>
        <v/>
      </c>
      <c r="D43" s="24" t="str">
        <f>IF(I43="","",IF(OR('Identificação da EG'!$B$7=0,'Identificação da EG'!$B$7=""),"","Portugal"))</f>
        <v/>
      </c>
      <c r="E43" s="24" t="str">
        <f>IF(I43="","",'Identificação da EG'!$C$7)</f>
        <v/>
      </c>
      <c r="F43" s="24" t="str">
        <f>IF(I43="","",'Identificação da EG'!$E$7)</f>
        <v/>
      </c>
      <c r="G43" s="24" t="str">
        <f t="shared" si="0"/>
        <v/>
      </c>
      <c r="H43" s="24" t="str">
        <f>IF(I43="","",'Identificação da EG'!$D$7)</f>
        <v/>
      </c>
      <c r="I43" s="23" t="str">
        <f>IF(J43="","",IF(Acompanhamento!$M$33="","",Acompanhamento!$M$33))</f>
        <v/>
      </c>
      <c r="J43" s="23"/>
      <c r="K43" s="23"/>
      <c r="L43" s="23"/>
      <c r="M43" s="23"/>
      <c r="N43" s="23"/>
      <c r="O43" s="23"/>
      <c r="P43" s="79" t="str">
        <f>IF(OR(I43="",Acompanhamento!$M$68="",Acompanhamento!$M$68="(máximo 300 carateres)"),"",Acompanhamento!$M$68)</f>
        <v/>
      </c>
    </row>
    <row r="44" spans="1:16">
      <c r="A44" s="24" t="str">
        <f>IF(I44="","",IF(OR('Identificação da EG'!$B$7=0,'Identificação da EG'!$B$7=""),"",Capa!$C$10))</f>
        <v/>
      </c>
      <c r="B44" s="24" t="str">
        <f>IF(I44="","",IF(OR('Identificação da EG'!$B$7=0,'Identificação da EG'!$B$7=""),"",'Identificação da EG'!$B$7))</f>
        <v/>
      </c>
      <c r="C44" s="24" t="str">
        <f>IF(I44="","",IF(B44="","",VLOOKUP(B44,Auxiliar!$DK$23:$DL$45,2,0)))</f>
        <v/>
      </c>
      <c r="D44" s="24" t="str">
        <f>IF(I44="","",IF(OR('Identificação da EG'!$B$7=0,'Identificação da EG'!$B$7=""),"","Portugal"))</f>
        <v/>
      </c>
      <c r="E44" s="24" t="str">
        <f>IF(I44="","",'Identificação da EG'!$C$7)</f>
        <v/>
      </c>
      <c r="F44" s="24" t="str">
        <f>IF(I44="","",'Identificação da EG'!$E$7)</f>
        <v/>
      </c>
      <c r="G44" s="24" t="str">
        <f t="shared" si="0"/>
        <v/>
      </c>
      <c r="H44" s="24" t="str">
        <f>IF(I44="","",'Identificação da EG'!$D$7)</f>
        <v/>
      </c>
      <c r="I44" s="23" t="str">
        <f>IF(J44="","",IF(Acompanhamento!$M$33="","",Acompanhamento!$M$33))</f>
        <v/>
      </c>
      <c r="J44" s="23"/>
      <c r="K44" s="23"/>
      <c r="L44" s="23"/>
      <c r="M44" s="23"/>
      <c r="N44" s="23"/>
      <c r="O44" s="23"/>
      <c r="P44" s="79" t="str">
        <f>IF(OR(I44="",Acompanhamento!$M$68="",Acompanhamento!$M$68="(máximo 300 carateres)"),"",Acompanhamento!$M$68)</f>
        <v/>
      </c>
    </row>
    <row r="45" spans="1:16">
      <c r="A45" s="24" t="str">
        <f>IF(I45="","",IF(OR('Identificação da EG'!$B$7=0,'Identificação da EG'!$B$7=""),"",Capa!$C$10))</f>
        <v/>
      </c>
      <c r="B45" s="24" t="str">
        <f>IF(I45="","",IF(OR('Identificação da EG'!$B$7=0,'Identificação da EG'!$B$7=""),"",'Identificação da EG'!$B$7))</f>
        <v/>
      </c>
      <c r="C45" s="24" t="str">
        <f>IF(I45="","",IF(B45="","",VLOOKUP(B45,Auxiliar!$DK$23:$DL$45,2,0)))</f>
        <v/>
      </c>
      <c r="D45" s="24" t="str">
        <f>IF(I45="","",IF(OR('Identificação da EG'!$B$7=0,'Identificação da EG'!$B$7=""),"","Portugal"))</f>
        <v/>
      </c>
      <c r="E45" s="24" t="str">
        <f>IF(I45="","",'Identificação da EG'!$C$7)</f>
        <v/>
      </c>
      <c r="F45" s="24" t="str">
        <f>IF(I45="","",'Identificação da EG'!$E$7)</f>
        <v/>
      </c>
      <c r="G45" s="24" t="str">
        <f t="shared" si="0"/>
        <v/>
      </c>
      <c r="H45" s="24" t="str">
        <f>IF(I45="","",'Identificação da EG'!$D$7)</f>
        <v/>
      </c>
      <c r="I45" s="23" t="str">
        <f>IF(J45="","",IF(Acompanhamento!$M$33="","",Acompanhamento!$M$33))</f>
        <v/>
      </c>
      <c r="J45" s="23"/>
      <c r="K45" s="23"/>
      <c r="L45" s="23"/>
      <c r="M45" s="23"/>
      <c r="N45" s="23"/>
      <c r="O45" s="23"/>
      <c r="P45" s="79" t="str">
        <f>IF(OR(I45="",Acompanhamento!$M$68="",Acompanhamento!$M$68="(máximo 300 carateres)"),"",Acompanhamento!$M$68)</f>
        <v/>
      </c>
    </row>
    <row r="46" spans="1:16">
      <c r="A46" s="24" t="str">
        <f>IF(I46="","",IF(OR('Identificação da EG'!$B$7=0,'Identificação da EG'!$B$7=""),"",Capa!$C$10))</f>
        <v/>
      </c>
      <c r="B46" s="24" t="str">
        <f>IF(I46="","",IF(OR('Identificação da EG'!$B$7=0,'Identificação da EG'!$B$7=""),"",'Identificação da EG'!$B$7))</f>
        <v/>
      </c>
      <c r="C46" s="24" t="str">
        <f>IF(I46="","",IF(B46="","",VLOOKUP(B46,Auxiliar!$DK$23:$DL$45,2,0)))</f>
        <v/>
      </c>
      <c r="D46" s="24" t="str">
        <f>IF(I46="","",IF(OR('Identificação da EG'!$B$7=0,'Identificação da EG'!$B$7=""),"","Portugal"))</f>
        <v/>
      </c>
      <c r="E46" s="24" t="str">
        <f>IF(I46="","",'Identificação da EG'!$C$7)</f>
        <v/>
      </c>
      <c r="F46" s="24" t="str">
        <f>IF(I46="","",'Identificação da EG'!$E$7)</f>
        <v/>
      </c>
      <c r="G46" s="24" t="str">
        <f t="shared" si="0"/>
        <v/>
      </c>
      <c r="H46" s="24" t="str">
        <f>IF(I46="","",'Identificação da EG'!$D$7)</f>
        <v/>
      </c>
      <c r="I46" s="23" t="str">
        <f>IF(J46="","",IF(Acompanhamento!$M$33="","",Acompanhamento!$M$33))</f>
        <v/>
      </c>
      <c r="J46" s="23"/>
      <c r="K46" s="23"/>
      <c r="L46" s="23"/>
      <c r="M46" s="23"/>
      <c r="N46" s="23"/>
      <c r="O46" s="23"/>
      <c r="P46" s="79" t="str">
        <f>IF(OR(I46="",Acompanhamento!$M$68="",Acompanhamento!$M$68="(máximo 300 carateres)"),"",Acompanhamento!$M$68)</f>
        <v/>
      </c>
    </row>
    <row r="47" spans="1:16">
      <c r="A47" s="24" t="str">
        <f>IF(I47="","",IF(OR('Identificação da EG'!$B$7=0,'Identificação da EG'!$B$7=""),"",Capa!$C$10))</f>
        <v/>
      </c>
      <c r="B47" s="24" t="str">
        <f>IF(I47="","",IF(OR('Identificação da EG'!$B$7=0,'Identificação da EG'!$B$7=""),"",'Identificação da EG'!$B$7))</f>
        <v/>
      </c>
      <c r="C47" s="24" t="str">
        <f>IF(I47="","",IF(B47="","",VLOOKUP(B47,Auxiliar!$DK$23:$DL$45,2,0)))</f>
        <v/>
      </c>
      <c r="D47" s="24" t="str">
        <f>IF(I47="","",IF(OR('Identificação da EG'!$B$7=0,'Identificação da EG'!$B$7=""),"","Portugal"))</f>
        <v/>
      </c>
      <c r="E47" s="24" t="str">
        <f>IF(I47="","",'Identificação da EG'!$C$7)</f>
        <v/>
      </c>
      <c r="F47" s="24" t="str">
        <f>IF(I47="","",'Identificação da EG'!$E$7)</f>
        <v/>
      </c>
      <c r="G47" s="24" t="str">
        <f t="shared" si="0"/>
        <v/>
      </c>
      <c r="H47" s="24" t="str">
        <f>IF(I47="","",'Identificação da EG'!$D$7)</f>
        <v/>
      </c>
      <c r="I47" s="23" t="str">
        <f>IF(J47="","",IF(Acompanhamento!$M$33="","",Acompanhamento!$M$33))</f>
        <v/>
      </c>
      <c r="J47" s="23"/>
      <c r="K47" s="23"/>
      <c r="L47" s="23"/>
      <c r="M47" s="23"/>
      <c r="N47" s="23"/>
      <c r="O47" s="23"/>
      <c r="P47" s="79" t="str">
        <f>IF(OR(I47="",Acompanhamento!$M$68="",Acompanhamento!$M$68="(máximo 300 carateres)"),"",Acompanhamento!$M$68)</f>
        <v/>
      </c>
    </row>
    <row r="48" spans="1:16">
      <c r="A48" s="24" t="str">
        <f>IF(I48="","",IF(OR('Identificação da EG'!$B$7=0,'Identificação da EG'!$B$7=""),"",Capa!$C$10))</f>
        <v/>
      </c>
      <c r="B48" s="24" t="str">
        <f>IF(I48="","",IF(OR('Identificação da EG'!$B$7=0,'Identificação da EG'!$B$7=""),"",'Identificação da EG'!$B$7))</f>
        <v/>
      </c>
      <c r="C48" s="24" t="str">
        <f>IF(I48="","",IF(B48="","",VLOOKUP(B48,Auxiliar!$DK$23:$DL$45,2,0)))</f>
        <v/>
      </c>
      <c r="D48" s="24" t="str">
        <f>IF(I48="","",IF(OR('Identificação da EG'!$B$7=0,'Identificação da EG'!$B$7=""),"","Portugal"))</f>
        <v/>
      </c>
      <c r="E48" s="24" t="str">
        <f>IF(I48="","",'Identificação da EG'!$C$7)</f>
        <v/>
      </c>
      <c r="F48" s="24" t="str">
        <f>IF(I48="","",'Identificação da EG'!$E$7)</f>
        <v/>
      </c>
      <c r="G48" s="24" t="str">
        <f t="shared" si="0"/>
        <v/>
      </c>
      <c r="H48" s="24" t="str">
        <f>IF(I48="","",'Identificação da EG'!$D$7)</f>
        <v/>
      </c>
      <c r="I48" s="23" t="str">
        <f>IF(J48="","",IF(Acompanhamento!$M$33="","",Acompanhamento!$M$33))</f>
        <v/>
      </c>
      <c r="J48" s="23"/>
      <c r="K48" s="23"/>
      <c r="L48" s="23"/>
      <c r="M48" s="23"/>
      <c r="N48" s="23"/>
      <c r="O48" s="23"/>
      <c r="P48" s="79" t="str">
        <f>IF(OR(I48="",Acompanhamento!$M$68="",Acompanhamento!$M$68="(máximo 300 carateres)"),"",Acompanhamento!$M$68)</f>
        <v/>
      </c>
    </row>
    <row r="49" spans="1:16">
      <c r="A49" s="24" t="str">
        <f>IF(I49="","",IF(OR('Identificação da EG'!$B$7=0,'Identificação da EG'!$B$7=""),"",Capa!$C$10))</f>
        <v/>
      </c>
      <c r="B49" s="24" t="str">
        <f>IF(I49="","",IF(OR('Identificação da EG'!$B$7=0,'Identificação da EG'!$B$7=""),"",'Identificação da EG'!$B$7))</f>
        <v/>
      </c>
      <c r="C49" s="24" t="str">
        <f>IF(I49="","",IF(B49="","",VLOOKUP(B49,Auxiliar!$DK$23:$DL$45,2,0)))</f>
        <v/>
      </c>
      <c r="D49" s="24" t="str">
        <f>IF(I49="","",IF(OR('Identificação da EG'!$B$7=0,'Identificação da EG'!$B$7=""),"","Portugal"))</f>
        <v/>
      </c>
      <c r="E49" s="24" t="str">
        <f>IF(I49="","",'Identificação da EG'!$C$7)</f>
        <v/>
      </c>
      <c r="F49" s="24" t="str">
        <f>IF(I49="","",'Identificação da EG'!$E$7)</f>
        <v/>
      </c>
      <c r="G49" s="24" t="str">
        <f t="shared" si="0"/>
        <v/>
      </c>
      <c r="H49" s="24" t="str">
        <f>IF(I49="","",'Identificação da EG'!$D$7)</f>
        <v/>
      </c>
      <c r="I49" s="23" t="str">
        <f>IF(J49="","",IF(Acompanhamento!$M$33="","",Acompanhamento!$M$33))</f>
        <v/>
      </c>
      <c r="J49" s="23"/>
      <c r="K49" s="23"/>
      <c r="L49" s="23"/>
      <c r="M49" s="23"/>
      <c r="N49" s="23"/>
      <c r="O49" s="23"/>
      <c r="P49" s="79" t="str">
        <f>IF(OR(I49="",Acompanhamento!$M$68="",Acompanhamento!$M$68="(máximo 300 carateres)"),"",Acompanhamento!$M$68)</f>
        <v/>
      </c>
    </row>
    <row r="50" spans="1:16">
      <c r="A50" s="24" t="str">
        <f>IF(I50="","",IF(OR('Identificação da EG'!$B$7=0,'Identificação da EG'!$B$7=""),"",Capa!$C$10))</f>
        <v/>
      </c>
      <c r="B50" s="24" t="str">
        <f>IF(I50="","",IF(OR('Identificação da EG'!$B$7=0,'Identificação da EG'!$B$7=""),"",'Identificação da EG'!$B$7))</f>
        <v/>
      </c>
      <c r="C50" s="24" t="str">
        <f>IF(I50="","",IF(B50="","",VLOOKUP(B50,Auxiliar!$DK$23:$DL$45,2,0)))</f>
        <v/>
      </c>
      <c r="D50" s="24" t="str">
        <f>IF(I50="","",IF(OR('Identificação da EG'!$B$7=0,'Identificação da EG'!$B$7=""),"","Portugal"))</f>
        <v/>
      </c>
      <c r="E50" s="24" t="str">
        <f>IF(I50="","",'Identificação da EG'!$C$7)</f>
        <v/>
      </c>
      <c r="F50" s="24" t="str">
        <f>IF(I50="","",'Identificação da EG'!$E$7)</f>
        <v/>
      </c>
      <c r="G50" s="24" t="str">
        <f t="shared" si="0"/>
        <v/>
      </c>
      <c r="H50" s="24" t="str">
        <f>IF(I50="","",'Identificação da EG'!$D$7)</f>
        <v/>
      </c>
      <c r="I50" s="23" t="str">
        <f>IF(J36="","",IF(Acompanhamento!$M$33="","",Acompanhamento!$M$33))</f>
        <v/>
      </c>
      <c r="J50" s="23"/>
      <c r="K50" s="23"/>
      <c r="L50" s="23"/>
      <c r="M50" s="23" t="str">
        <f>IF(I50="","","Duração do acompanhamento")</f>
        <v/>
      </c>
      <c r="N50" s="23" t="str">
        <f>IF(I50="","","dias")</f>
        <v/>
      </c>
      <c r="O50" s="23" t="str">
        <f>IF(Acompanhamento!$M$57="","",Acompanhamento!$M$57)</f>
        <v/>
      </c>
      <c r="P50" s="79" t="str">
        <f>IF(OR(O50="",Acompanhamento!$M$68="",Acompanhamento!$M$68="(máximo 300 carateres)"),"",Acompanhamento!$M$68)</f>
        <v/>
      </c>
    </row>
    <row r="51" spans="1:16">
      <c r="A51" s="24" t="str">
        <f>IF(I51="","",IF(OR('Identificação da EG'!$B$7=0,'Identificação da EG'!$B$7=""),"",Capa!$C$10))</f>
        <v/>
      </c>
      <c r="B51" s="24" t="str">
        <f>IF(I51="","",IF(OR('Identificação da EG'!$B$7=0,'Identificação da EG'!$B$7=""),"",'Identificação da EG'!$B$7))</f>
        <v/>
      </c>
      <c r="C51" s="24" t="str">
        <f>IF(I51="","",IF(B51="","",VLOOKUP(B51,Auxiliar!$DK$23:$DL$45,2,0)))</f>
        <v/>
      </c>
      <c r="D51" s="24" t="str">
        <f>IF(I51="","",IF(OR('Identificação da EG'!$B$7=0,'Identificação da EG'!$B$7=""),"","Portugal"))</f>
        <v/>
      </c>
      <c r="E51" s="24" t="str">
        <f>IF(I51="","",'Identificação da EG'!$C$7)</f>
        <v/>
      </c>
      <c r="F51" s="24" t="str">
        <f>IF(I51="","",'Identificação da EG'!$E$7)</f>
        <v/>
      </c>
      <c r="G51" s="24" t="str">
        <f t="shared" si="0"/>
        <v/>
      </c>
      <c r="H51" s="24" t="str">
        <f>IF(I51="","",'Identificação da EG'!$D$7)</f>
        <v/>
      </c>
      <c r="I51" s="23" t="str">
        <f>IF(J36="","",IF(Acompanhamento!$M$33="","",Acompanhamento!$M$33))</f>
        <v/>
      </c>
      <c r="J51" s="23"/>
      <c r="K51" s="23"/>
      <c r="L51" s="23"/>
      <c r="M51" s="23" t="str">
        <f>IF(I51="","","Técnicos envolvidos")</f>
        <v/>
      </c>
      <c r="N51" s="23" t="str">
        <f>IF(I51="","","nº")</f>
        <v/>
      </c>
      <c r="O51" s="23" t="str">
        <f>IF(Acompanhamento!$M$61="","",Acompanhamento!$M$61)</f>
        <v/>
      </c>
      <c r="P51" s="79" t="str">
        <f>IF(OR(O51="",Acompanhamento!$M$68="",Acompanhamento!$M$68="(máximo 300 carateres)"),"",Acompanhamento!$M$68)</f>
        <v/>
      </c>
    </row>
    <row r="52" spans="1:16">
      <c r="A52" s="24" t="str">
        <f>IF(I52="","",IF(OR('Identificação da EG'!$B$7=0,'Identificação da EG'!$B$7=""),"",Capa!$C$10))</f>
        <v/>
      </c>
      <c r="B52" s="24" t="str">
        <f>IF(I52="","",IF(OR('Identificação da EG'!$B$7=0,'Identificação da EG'!$B$7=""),"",'Identificação da EG'!$B$7))</f>
        <v/>
      </c>
      <c r="C52" s="24" t="str">
        <f>IF(I52="","",IF(B52="","",VLOOKUP(B52,Auxiliar!$DK$23:$DL$45,2,0)))</f>
        <v/>
      </c>
      <c r="D52" s="24" t="str">
        <f>IF(I52="","",IF(OR('Identificação da EG'!$B$7=0,'Identificação da EG'!$B$7=""),"","Portugal"))</f>
        <v/>
      </c>
      <c r="E52" s="24" t="str">
        <f>IF(I52="","",'Identificação da EG'!$C$7)</f>
        <v/>
      </c>
      <c r="F52" s="24" t="str">
        <f>IF(I52="","",'Identificação da EG'!$E$7)</f>
        <v/>
      </c>
      <c r="G52" s="24" t="str">
        <f t="shared" si="0"/>
        <v/>
      </c>
      <c r="H52" s="24" t="str">
        <f>IF(I52="","",'Identificação da EG'!$D$7)</f>
        <v/>
      </c>
      <c r="I52" s="23" t="str">
        <f>IF(J36="","",IF(Acompanhamento!$M$33="","",Acompanhamento!$M$33))</f>
        <v/>
      </c>
      <c r="J52" s="23"/>
      <c r="K52" s="23"/>
      <c r="L52" s="23"/>
      <c r="M52" s="23" t="str">
        <f>IF(I52="","","Técnicos formados")</f>
        <v/>
      </c>
      <c r="N52" s="23" t="str">
        <f>IF(I52="","","nº")</f>
        <v/>
      </c>
      <c r="O52" s="23" t="str">
        <f>IF(Acompanhamento!$M$65="","",Acompanhamento!$M$65)</f>
        <v/>
      </c>
      <c r="P52" s="79" t="str">
        <f>IF(OR(O52="",Acompanhamento!$M$68="",Acompanhamento!$M$68="(máximo 300 carateres)"),"",Acompanhamento!$M$68)</f>
        <v/>
      </c>
    </row>
    <row r="53" spans="1:16">
      <c r="A53" s="24" t="str">
        <f>IF(I53="","",IF(OR('Identificação da EG'!$B$7=0,'Identificação da EG'!$B$7=""),"",Capa!$C$10))</f>
        <v/>
      </c>
      <c r="B53" s="24" t="str">
        <f>IF(I53="","",IF(OR('Identificação da EG'!$B$7=0,'Identificação da EG'!$B$7=""),"",'Identificação da EG'!$B$7))</f>
        <v/>
      </c>
      <c r="C53" s="24" t="str">
        <f>IF(I53="","",IF(B53="","",VLOOKUP(B53,Auxiliar!$DK$23:$DL$45,2,0)))</f>
        <v/>
      </c>
      <c r="D53" s="24" t="str">
        <f>IF(I53="","",IF(OR('Identificação da EG'!$B$7=0,'Identificação da EG'!$B$7=""),"","Portugal"))</f>
        <v/>
      </c>
      <c r="E53" s="24" t="str">
        <f>IF(I53="","",'Identificação da EG'!$C$7)</f>
        <v/>
      </c>
      <c r="F53" s="24" t="str">
        <f>IF(I53="","",'Identificação da EG'!$E$7)</f>
        <v/>
      </c>
      <c r="G53" s="24" t="str">
        <f t="shared" si="0"/>
        <v/>
      </c>
      <c r="H53" s="24" t="str">
        <f>IF(I53="","",'Identificação da EG'!$D$7)</f>
        <v/>
      </c>
      <c r="I53" s="23" t="str">
        <f>IF(J53="","",IF(Acompanhamento!$R$33="","",Acompanhamento!$R$33))</f>
        <v/>
      </c>
      <c r="J53" s="23" t="str" cm="1">
        <f t="array" ref="J53">IFERROR(_xlfn._xlws.FILTER(Acompanhamento!Q39:Q52,Acompanhamento!Q39:Q52&lt;&gt;0),"")</f>
        <v/>
      </c>
      <c r="K53" s="23" t="str" cm="1">
        <f t="array" ref="K53">IFERROR(_xlfn._xlws.FILTER(Acompanhamento!R39:R52,Acompanhamento!R39:R52&lt;&gt;0),"")</f>
        <v/>
      </c>
      <c r="L53" s="23" t="str" cm="1">
        <f t="array" ref="L53">IFERROR(_xlfn._xlws.FILTER(Acompanhamento!S39:S52,Acompanhamento!S39:S52&lt;&gt;0),"")</f>
        <v/>
      </c>
      <c r="M53" s="23"/>
      <c r="N53" s="23"/>
      <c r="O53" s="23"/>
      <c r="P53" s="79" t="str">
        <f>IF(OR(I53="",Acompanhamento!$R$68="",Acompanhamento!$R$68="(máximo 300 carateres)"),"",Acompanhamento!$R$68)</f>
        <v/>
      </c>
    </row>
    <row r="54" spans="1:16">
      <c r="A54" s="24" t="str">
        <f>IF(I54="","",IF(OR('Identificação da EG'!$B$7=0,'Identificação da EG'!$B$7=""),"",Capa!$C$10))</f>
        <v/>
      </c>
      <c r="B54" s="24" t="str">
        <f>IF(I54="","",IF(OR('Identificação da EG'!$B$7=0,'Identificação da EG'!$B$7=""),"",'Identificação da EG'!$B$7))</f>
        <v/>
      </c>
      <c r="C54" s="24" t="str">
        <f>IF(I54="","",IF(B54="","",VLOOKUP(B54,Auxiliar!$DK$23:$DL$45,2,0)))</f>
        <v/>
      </c>
      <c r="D54" s="24" t="str">
        <f>IF(I54="","",IF(OR('Identificação da EG'!$B$7=0,'Identificação da EG'!$B$7=""),"","Portugal"))</f>
        <v/>
      </c>
      <c r="E54" s="24" t="str">
        <f>IF(I54="","",'Identificação da EG'!$C$7)</f>
        <v/>
      </c>
      <c r="F54" s="24" t="str">
        <f>IF(I54="","",'Identificação da EG'!$E$7)</f>
        <v/>
      </c>
      <c r="G54" s="24" t="str">
        <f t="shared" si="0"/>
        <v/>
      </c>
      <c r="H54" s="24" t="str">
        <f>IF(I54="","",'Identificação da EG'!$D$7)</f>
        <v/>
      </c>
      <c r="I54" s="23" t="str">
        <f>IF(J54="","",IF(Acompanhamento!$R$33="","",Acompanhamento!$R$33))</f>
        <v/>
      </c>
      <c r="J54" s="23"/>
      <c r="K54" s="23"/>
      <c r="L54" s="23"/>
      <c r="M54" s="23"/>
      <c r="N54" s="23"/>
      <c r="O54" s="23"/>
      <c r="P54" s="79" t="str">
        <f>IF(OR(I54="",Acompanhamento!$R$68="",Acompanhamento!$R$68="(máximo 300 carateres)"),"",Acompanhamento!$R$68)</f>
        <v/>
      </c>
    </row>
    <row r="55" spans="1:16">
      <c r="A55" s="24" t="str">
        <f>IF(I55="","",IF(OR('Identificação da EG'!$B$7=0,'Identificação da EG'!$B$7=""),"",Capa!$C$10))</f>
        <v/>
      </c>
      <c r="B55" s="24" t="str">
        <f>IF(I55="","",IF(OR('Identificação da EG'!$B$7=0,'Identificação da EG'!$B$7=""),"",'Identificação da EG'!$B$7))</f>
        <v/>
      </c>
      <c r="C55" s="24" t="str">
        <f>IF(I55="","",IF(B55="","",VLOOKUP(B55,Auxiliar!$DK$23:$DL$45,2,0)))</f>
        <v/>
      </c>
      <c r="D55" s="24" t="str">
        <f>IF(I55="","",IF(OR('Identificação da EG'!$B$7=0,'Identificação da EG'!$B$7=""),"","Portugal"))</f>
        <v/>
      </c>
      <c r="E55" s="24" t="str">
        <f>IF(I55="","",'Identificação da EG'!$C$7)</f>
        <v/>
      </c>
      <c r="F55" s="24" t="str">
        <f>IF(I55="","",'Identificação da EG'!$E$7)</f>
        <v/>
      </c>
      <c r="G55" s="24" t="str">
        <f t="shared" si="0"/>
        <v/>
      </c>
      <c r="H55" s="24" t="str">
        <f>IF(I55="","",'Identificação da EG'!$D$7)</f>
        <v/>
      </c>
      <c r="I55" s="23" t="str">
        <f>IF(J55="","",IF(Acompanhamento!$R$33="","",Acompanhamento!$R$33))</f>
        <v/>
      </c>
      <c r="J55" s="23"/>
      <c r="K55" s="23"/>
      <c r="L55" s="23"/>
      <c r="M55" s="23"/>
      <c r="N55" s="23"/>
      <c r="O55" s="23"/>
      <c r="P55" s="79" t="str">
        <f>IF(OR(I55="",Acompanhamento!$R$68="",Acompanhamento!$R$68="(máximo 300 carateres)"),"",Acompanhamento!$R$68)</f>
        <v/>
      </c>
    </row>
    <row r="56" spans="1:16">
      <c r="A56" s="24" t="str">
        <f>IF(I56="","",IF(OR('Identificação da EG'!$B$7=0,'Identificação da EG'!$B$7=""),"",Capa!$C$10))</f>
        <v/>
      </c>
      <c r="B56" s="24" t="str">
        <f>IF(I56="","",IF(OR('Identificação da EG'!$B$7=0,'Identificação da EG'!$B$7=""),"",'Identificação da EG'!$B$7))</f>
        <v/>
      </c>
      <c r="C56" s="24" t="str">
        <f>IF(I56="","",IF(B56="","",VLOOKUP(B56,Auxiliar!$DK$23:$DL$45,2,0)))</f>
        <v/>
      </c>
      <c r="D56" s="24" t="str">
        <f>IF(I56="","",IF(OR('Identificação da EG'!$B$7=0,'Identificação da EG'!$B$7=""),"","Portugal"))</f>
        <v/>
      </c>
      <c r="E56" s="24" t="str">
        <f>IF(I56="","",'Identificação da EG'!$C$7)</f>
        <v/>
      </c>
      <c r="F56" s="24" t="str">
        <f>IF(I56="","",'Identificação da EG'!$E$7)</f>
        <v/>
      </c>
      <c r="G56" s="24" t="str">
        <f t="shared" si="0"/>
        <v/>
      </c>
      <c r="H56" s="24" t="str">
        <f>IF(I56="","",'Identificação da EG'!$D$7)</f>
        <v/>
      </c>
      <c r="I56" s="23" t="str">
        <f>IF(J56="","",IF(Acompanhamento!$R$33="","",Acompanhamento!$R$33))</f>
        <v/>
      </c>
      <c r="J56" s="23"/>
      <c r="K56" s="23"/>
      <c r="L56" s="23"/>
      <c r="M56" s="23"/>
      <c r="N56" s="23"/>
      <c r="O56" s="23"/>
      <c r="P56" s="79" t="str">
        <f>IF(OR(I56="",Acompanhamento!$R$68="",Acompanhamento!$R$68="(máximo 300 carateres)"),"",Acompanhamento!$R$68)</f>
        <v/>
      </c>
    </row>
    <row r="57" spans="1:16">
      <c r="A57" s="24" t="str">
        <f>IF(I57="","",IF(OR('Identificação da EG'!$B$7=0,'Identificação da EG'!$B$7=""),"",Capa!$C$10))</f>
        <v/>
      </c>
      <c r="B57" s="24" t="str">
        <f>IF(I57="","",IF(OR('Identificação da EG'!$B$7=0,'Identificação da EG'!$B$7=""),"",'Identificação da EG'!$B$7))</f>
        <v/>
      </c>
      <c r="C57" s="24" t="str">
        <f>IF(I57="","",IF(B57="","",VLOOKUP(B57,Auxiliar!$DK$23:$DL$45,2,0)))</f>
        <v/>
      </c>
      <c r="D57" s="24" t="str">
        <f>IF(I57="","",IF(OR('Identificação da EG'!$B$7=0,'Identificação da EG'!$B$7=""),"","Portugal"))</f>
        <v/>
      </c>
      <c r="E57" s="24" t="str">
        <f>IF(I57="","",'Identificação da EG'!$C$7)</f>
        <v/>
      </c>
      <c r="F57" s="24" t="str">
        <f>IF(I57="","",'Identificação da EG'!$E$7)</f>
        <v/>
      </c>
      <c r="G57" s="24" t="str">
        <f t="shared" si="0"/>
        <v/>
      </c>
      <c r="H57" s="24" t="str">
        <f>IF(I57="","",'Identificação da EG'!$D$7)</f>
        <v/>
      </c>
      <c r="I57" s="23" t="str">
        <f>IF(J57="","",IF(Acompanhamento!$R$33="","",Acompanhamento!$R$33))</f>
        <v/>
      </c>
      <c r="J57" s="23"/>
      <c r="K57" s="23"/>
      <c r="L57" s="23"/>
      <c r="M57" s="23"/>
      <c r="N57" s="23"/>
      <c r="O57" s="23"/>
      <c r="P57" s="79" t="str">
        <f>IF(OR(I57="",Acompanhamento!$R$68="",Acompanhamento!$R$68="(máximo 300 carateres)"),"",Acompanhamento!$R$68)</f>
        <v/>
      </c>
    </row>
    <row r="58" spans="1:16">
      <c r="A58" s="24" t="str">
        <f>IF(I58="","",IF(OR('Identificação da EG'!$B$7=0,'Identificação da EG'!$B$7=""),"",Capa!$C$10))</f>
        <v/>
      </c>
      <c r="B58" s="24" t="str">
        <f>IF(I58="","",IF(OR('Identificação da EG'!$B$7=0,'Identificação da EG'!$B$7=""),"",'Identificação da EG'!$B$7))</f>
        <v/>
      </c>
      <c r="C58" s="24" t="str">
        <f>IF(I58="","",IF(B58="","",VLOOKUP(B58,Auxiliar!$DK$23:$DL$45,2,0)))</f>
        <v/>
      </c>
      <c r="D58" s="24" t="str">
        <f>IF(I58="","",IF(OR('Identificação da EG'!$B$7=0,'Identificação da EG'!$B$7=""),"","Portugal"))</f>
        <v/>
      </c>
      <c r="E58" s="24" t="str">
        <f>IF(I58="","",'Identificação da EG'!$C$7)</f>
        <v/>
      </c>
      <c r="F58" s="24" t="str">
        <f>IF(I58="","",'Identificação da EG'!$E$7)</f>
        <v/>
      </c>
      <c r="G58" s="24" t="str">
        <f t="shared" si="0"/>
        <v/>
      </c>
      <c r="H58" s="24" t="str">
        <f>IF(I58="","",'Identificação da EG'!$D$7)</f>
        <v/>
      </c>
      <c r="I58" s="23" t="str">
        <f>IF(J58="","",IF(Acompanhamento!$R$33="","",Acompanhamento!$R$33))</f>
        <v/>
      </c>
      <c r="J58" s="23"/>
      <c r="K58" s="23"/>
      <c r="L58" s="23"/>
      <c r="M58" s="23"/>
      <c r="N58" s="23"/>
      <c r="O58" s="23"/>
      <c r="P58" s="79" t="str">
        <f>IF(OR(I58="",Acompanhamento!$R$68="",Acompanhamento!$R$68="(máximo 300 carateres)"),"",Acompanhamento!$R$68)</f>
        <v/>
      </c>
    </row>
    <row r="59" spans="1:16">
      <c r="A59" s="24" t="str">
        <f>IF(I59="","",IF(OR('Identificação da EG'!$B$7=0,'Identificação da EG'!$B$7=""),"",Capa!$C$10))</f>
        <v/>
      </c>
      <c r="B59" s="24" t="str">
        <f>IF(I59="","",IF(OR('Identificação da EG'!$B$7=0,'Identificação da EG'!$B$7=""),"",'Identificação da EG'!$B$7))</f>
        <v/>
      </c>
      <c r="C59" s="24" t="str">
        <f>IF(I59="","",IF(B59="","",VLOOKUP(B59,Auxiliar!$DK$23:$DL$45,2,0)))</f>
        <v/>
      </c>
      <c r="D59" s="24" t="str">
        <f>IF(I59="","",IF(OR('Identificação da EG'!$B$7=0,'Identificação da EG'!$B$7=""),"","Portugal"))</f>
        <v/>
      </c>
      <c r="E59" s="24" t="str">
        <f>IF(I59="","",'Identificação da EG'!$C$7)</f>
        <v/>
      </c>
      <c r="F59" s="24" t="str">
        <f>IF(I59="","",'Identificação da EG'!$E$7)</f>
        <v/>
      </c>
      <c r="G59" s="24" t="str">
        <f t="shared" si="0"/>
        <v/>
      </c>
      <c r="H59" s="24" t="str">
        <f>IF(I59="","",'Identificação da EG'!$D$7)</f>
        <v/>
      </c>
      <c r="I59" s="23" t="str">
        <f>IF(J59="","",IF(Acompanhamento!$R$33="","",Acompanhamento!$R$33))</f>
        <v/>
      </c>
      <c r="J59" s="23"/>
      <c r="K59" s="23"/>
      <c r="L59" s="23"/>
      <c r="M59" s="23"/>
      <c r="N59" s="23"/>
      <c r="O59" s="23"/>
      <c r="P59" s="79" t="str">
        <f>IF(OR(I59="",Acompanhamento!$R$68="",Acompanhamento!$R$68="(máximo 300 carateres)"),"",Acompanhamento!$R$68)</f>
        <v/>
      </c>
    </row>
    <row r="60" spans="1:16">
      <c r="A60" s="24" t="str">
        <f>IF(I60="","",IF(OR('Identificação da EG'!$B$7=0,'Identificação da EG'!$B$7=""),"",Capa!$C$10))</f>
        <v/>
      </c>
      <c r="B60" s="24" t="str">
        <f>IF(I60="","",IF(OR('Identificação da EG'!$B$7=0,'Identificação da EG'!$B$7=""),"",'Identificação da EG'!$B$7))</f>
        <v/>
      </c>
      <c r="C60" s="24" t="str">
        <f>IF(I60="","",IF(B60="","",VLOOKUP(B60,Auxiliar!$DK$23:$DL$45,2,0)))</f>
        <v/>
      </c>
      <c r="D60" s="24" t="str">
        <f>IF(I60="","",IF(OR('Identificação da EG'!$B$7=0,'Identificação da EG'!$B$7=""),"","Portugal"))</f>
        <v/>
      </c>
      <c r="E60" s="24" t="str">
        <f>IF(I60="","",'Identificação da EG'!$C$7)</f>
        <v/>
      </c>
      <c r="F60" s="24" t="str">
        <f>IF(I60="","",'Identificação da EG'!$E$7)</f>
        <v/>
      </c>
      <c r="G60" s="24" t="str">
        <f t="shared" si="0"/>
        <v/>
      </c>
      <c r="H60" s="24" t="str">
        <f>IF(I60="","",'Identificação da EG'!$D$7)</f>
        <v/>
      </c>
      <c r="I60" s="23" t="str">
        <f>IF(J60="","",IF(Acompanhamento!$R$33="","",Acompanhamento!$R$33))</f>
        <v/>
      </c>
      <c r="J60" s="23"/>
      <c r="K60" s="23"/>
      <c r="L60" s="23"/>
      <c r="M60" s="23"/>
      <c r="N60" s="23"/>
      <c r="O60" s="23"/>
      <c r="P60" s="79" t="str">
        <f>IF(OR(I60="",Acompanhamento!$R$68="",Acompanhamento!$R$68="(máximo 300 carateres)"),"",Acompanhamento!$R$68)</f>
        <v/>
      </c>
    </row>
    <row r="61" spans="1:16">
      <c r="A61" s="24" t="str">
        <f>IF(I61="","",IF(OR('Identificação da EG'!$B$7=0,'Identificação da EG'!$B$7=""),"",Capa!$C$10))</f>
        <v/>
      </c>
      <c r="B61" s="24" t="str">
        <f>IF(I61="","",IF(OR('Identificação da EG'!$B$7=0,'Identificação da EG'!$B$7=""),"",'Identificação da EG'!$B$7))</f>
        <v/>
      </c>
      <c r="C61" s="24" t="str">
        <f>IF(I61="","",IF(B61="","",VLOOKUP(B61,Auxiliar!$DK$23:$DL$45,2,0)))</f>
        <v/>
      </c>
      <c r="D61" s="24" t="str">
        <f>IF(I61="","",IF(OR('Identificação da EG'!$B$7=0,'Identificação da EG'!$B$7=""),"","Portugal"))</f>
        <v/>
      </c>
      <c r="E61" s="24" t="str">
        <f>IF(I61="","",'Identificação da EG'!$C$7)</f>
        <v/>
      </c>
      <c r="F61" s="24" t="str">
        <f>IF(I61="","",'Identificação da EG'!$E$7)</f>
        <v/>
      </c>
      <c r="G61" s="24" t="str">
        <f t="shared" si="0"/>
        <v/>
      </c>
      <c r="H61" s="24" t="str">
        <f>IF(I61="","",'Identificação da EG'!$D$7)</f>
        <v/>
      </c>
      <c r="I61" s="23" t="str">
        <f>IF(J61="","",IF(Acompanhamento!$R$33="","",Acompanhamento!$R$33))</f>
        <v/>
      </c>
      <c r="J61" s="23"/>
      <c r="K61" s="23"/>
      <c r="L61" s="23"/>
      <c r="M61" s="23"/>
      <c r="N61" s="23"/>
      <c r="O61" s="23"/>
      <c r="P61" s="79" t="str">
        <f>IF(OR(I61="",Acompanhamento!$R$68="",Acompanhamento!$R$68="(máximo 300 carateres)"),"",Acompanhamento!$R$68)</f>
        <v/>
      </c>
    </row>
    <row r="62" spans="1:16">
      <c r="A62" s="24" t="str">
        <f>IF(I62="","",IF(OR('Identificação da EG'!$B$7=0,'Identificação da EG'!$B$7=""),"",Capa!$C$10))</f>
        <v/>
      </c>
      <c r="B62" s="24" t="str">
        <f>IF(I62="","",IF(OR('Identificação da EG'!$B$7=0,'Identificação da EG'!$B$7=""),"",'Identificação da EG'!$B$7))</f>
        <v/>
      </c>
      <c r="C62" s="24" t="str">
        <f>IF(I62="","",IF(B62="","",VLOOKUP(B62,Auxiliar!$DK$23:$DL$45,2,0)))</f>
        <v/>
      </c>
      <c r="D62" s="24" t="str">
        <f>IF(I62="","",IF(OR('Identificação da EG'!$B$7=0,'Identificação da EG'!$B$7=""),"","Portugal"))</f>
        <v/>
      </c>
      <c r="E62" s="24" t="str">
        <f>IF(I62="","",'Identificação da EG'!$C$7)</f>
        <v/>
      </c>
      <c r="F62" s="24" t="str">
        <f>IF(I62="","",'Identificação da EG'!$E$7)</f>
        <v/>
      </c>
      <c r="G62" s="24" t="str">
        <f t="shared" si="0"/>
        <v/>
      </c>
      <c r="H62" s="24" t="str">
        <f>IF(I62="","",'Identificação da EG'!$D$7)</f>
        <v/>
      </c>
      <c r="I62" s="23" t="str">
        <f>IF(J62="","",IF(Acompanhamento!$R$33="","",Acompanhamento!$R$33))</f>
        <v/>
      </c>
      <c r="J62" s="23"/>
      <c r="K62" s="23"/>
      <c r="L62" s="23"/>
      <c r="M62" s="23"/>
      <c r="N62" s="23"/>
      <c r="O62" s="23"/>
      <c r="P62" s="79" t="str">
        <f>IF(OR(I62="",Acompanhamento!$R$68="",Acompanhamento!$R$68="(máximo 300 carateres)"),"",Acompanhamento!$R$68)</f>
        <v/>
      </c>
    </row>
    <row r="63" spans="1:16">
      <c r="A63" s="24" t="str">
        <f>IF(I63="","",IF(OR('Identificação da EG'!$B$7=0,'Identificação da EG'!$B$7=""),"",Capa!$C$10))</f>
        <v/>
      </c>
      <c r="B63" s="24" t="str">
        <f>IF(I63="","",IF(OR('Identificação da EG'!$B$7=0,'Identificação da EG'!$B$7=""),"",'Identificação da EG'!$B$7))</f>
        <v/>
      </c>
      <c r="C63" s="24" t="str">
        <f>IF(I63="","",IF(B63="","",VLOOKUP(B63,Auxiliar!$DK$23:$DL$45,2,0)))</f>
        <v/>
      </c>
      <c r="D63" s="24" t="str">
        <f>IF(I63="","",IF(OR('Identificação da EG'!$B$7=0,'Identificação da EG'!$B$7=""),"","Portugal"))</f>
        <v/>
      </c>
      <c r="E63" s="24" t="str">
        <f>IF(I63="","",'Identificação da EG'!$C$7)</f>
        <v/>
      </c>
      <c r="F63" s="24" t="str">
        <f>IF(I63="","",'Identificação da EG'!$E$7)</f>
        <v/>
      </c>
      <c r="G63" s="24" t="str">
        <f t="shared" si="0"/>
        <v/>
      </c>
      <c r="H63" s="24" t="str">
        <f>IF(I63="","",'Identificação da EG'!$D$7)</f>
        <v/>
      </c>
      <c r="I63" s="23" t="str">
        <f>IF(J63="","",IF(Acompanhamento!$R$33="","",Acompanhamento!$R$33))</f>
        <v/>
      </c>
      <c r="J63" s="23"/>
      <c r="K63" s="23"/>
      <c r="L63" s="23"/>
      <c r="M63" s="23"/>
      <c r="N63" s="23"/>
      <c r="O63" s="23"/>
      <c r="P63" s="79" t="str">
        <f>IF(OR(I63="",Acompanhamento!$R$68="",Acompanhamento!$R$68="(máximo 300 carateres)"),"",Acompanhamento!$R$68)</f>
        <v/>
      </c>
    </row>
    <row r="64" spans="1:16">
      <c r="A64" s="24" t="str">
        <f>IF(I64="","",IF(OR('Identificação da EG'!$B$7=0,'Identificação da EG'!$B$7=""),"",Capa!$C$10))</f>
        <v/>
      </c>
      <c r="B64" s="24" t="str">
        <f>IF(I64="","",IF(OR('Identificação da EG'!$B$7=0,'Identificação da EG'!$B$7=""),"",'Identificação da EG'!$B$7))</f>
        <v/>
      </c>
      <c r="C64" s="24" t="str">
        <f>IF(I64="","",IF(B64="","",VLOOKUP(B64,Auxiliar!$DK$23:$DL$45,2,0)))</f>
        <v/>
      </c>
      <c r="D64" s="24" t="str">
        <f>IF(I64="","",IF(OR('Identificação da EG'!$B$7=0,'Identificação da EG'!$B$7=""),"","Portugal"))</f>
        <v/>
      </c>
      <c r="E64" s="24" t="str">
        <f>IF(I64="","",'Identificação da EG'!$C$7)</f>
        <v/>
      </c>
      <c r="F64" s="24" t="str">
        <f>IF(I64="","",'Identificação da EG'!$E$7)</f>
        <v/>
      </c>
      <c r="G64" s="24" t="str">
        <f t="shared" si="0"/>
        <v/>
      </c>
      <c r="H64" s="24" t="str">
        <f>IF(I64="","",'Identificação da EG'!$D$7)</f>
        <v/>
      </c>
      <c r="I64" s="23" t="str">
        <f>IF(J64="","",IF(Acompanhamento!$R$33="","",Acompanhamento!$R$33))</f>
        <v/>
      </c>
      <c r="J64" s="23"/>
      <c r="K64" s="23"/>
      <c r="L64" s="23"/>
      <c r="M64" s="23"/>
      <c r="N64" s="23"/>
      <c r="O64" s="23"/>
      <c r="P64" s="79" t="str">
        <f>IF(OR(I64="",Acompanhamento!$R$68="",Acompanhamento!$R$68="(máximo 300 carateres)"),"",Acompanhamento!$R$68)</f>
        <v/>
      </c>
    </row>
    <row r="65" spans="1:16">
      <c r="A65" s="24" t="str">
        <f>IF(I65="","",IF(OR('Identificação da EG'!$B$7=0,'Identificação da EG'!$B$7=""),"",Capa!$C$10))</f>
        <v/>
      </c>
      <c r="B65" s="24" t="str">
        <f>IF(I65="","",IF(OR('Identificação da EG'!$B$7=0,'Identificação da EG'!$B$7=""),"",'Identificação da EG'!$B$7))</f>
        <v/>
      </c>
      <c r="C65" s="24" t="str">
        <f>IF(I65="","",IF(B65="","",VLOOKUP(B65,Auxiliar!$DK$23:$DL$45,2,0)))</f>
        <v/>
      </c>
      <c r="D65" s="24" t="str">
        <f>IF(I65="","",IF(OR('Identificação da EG'!$B$7=0,'Identificação da EG'!$B$7=""),"","Portugal"))</f>
        <v/>
      </c>
      <c r="E65" s="24" t="str">
        <f>IF(I65="","",'Identificação da EG'!$C$7)</f>
        <v/>
      </c>
      <c r="F65" s="24" t="str">
        <f>IF(I65="","",'Identificação da EG'!$E$7)</f>
        <v/>
      </c>
      <c r="G65" s="24" t="str">
        <f t="shared" si="0"/>
        <v/>
      </c>
      <c r="H65" s="24" t="str">
        <f>IF(I65="","",'Identificação da EG'!$D$7)</f>
        <v/>
      </c>
      <c r="I65" s="23" t="str">
        <f>IF(J65="","",IF(Acompanhamento!$R$33="","",Acompanhamento!$R$33))</f>
        <v/>
      </c>
      <c r="J65" s="23"/>
      <c r="K65" s="23"/>
      <c r="L65" s="23"/>
      <c r="M65" s="23"/>
      <c r="N65" s="23"/>
      <c r="O65" s="23"/>
      <c r="P65" s="79" t="str">
        <f>IF(OR(I65="",Acompanhamento!$R$68="",Acompanhamento!$R$68="(máximo 300 carateres)"),"",Acompanhamento!$R$68)</f>
        <v/>
      </c>
    </row>
    <row r="66" spans="1:16">
      <c r="A66" s="24" t="str">
        <f>IF(I66="","",IF(OR('Identificação da EG'!$B$7=0,'Identificação da EG'!$B$7=""),"",Capa!$C$10))</f>
        <v/>
      </c>
      <c r="B66" s="24" t="str">
        <f>IF(I66="","",IF(OR('Identificação da EG'!$B$7=0,'Identificação da EG'!$B$7=""),"",'Identificação da EG'!$B$7))</f>
        <v/>
      </c>
      <c r="C66" s="24" t="str">
        <f>IF(I66="","",IF(B66="","",VLOOKUP(B66,Auxiliar!$DK$23:$DL$45,2,0)))</f>
        <v/>
      </c>
      <c r="D66" s="24" t="str">
        <f>IF(I66="","",IF(OR('Identificação da EG'!$B$7=0,'Identificação da EG'!$B$7=""),"","Portugal"))</f>
        <v/>
      </c>
      <c r="E66" s="24" t="str">
        <f>IF(I66="","",'Identificação da EG'!$C$7)</f>
        <v/>
      </c>
      <c r="F66" s="24" t="str">
        <f>IF(I66="","",'Identificação da EG'!$E$7)</f>
        <v/>
      </c>
      <c r="G66" s="24" t="str">
        <f t="shared" si="0"/>
        <v/>
      </c>
      <c r="H66" s="24" t="str">
        <f>IF(I66="","",'Identificação da EG'!$D$7)</f>
        <v/>
      </c>
      <c r="I66" s="23" t="str">
        <f>IF(J66="","",IF(Acompanhamento!$R$33="","",Acompanhamento!$R$33))</f>
        <v/>
      </c>
      <c r="J66" s="23"/>
      <c r="K66" s="23"/>
      <c r="L66" s="23"/>
      <c r="M66" s="23"/>
      <c r="N66" s="23"/>
      <c r="O66" s="23"/>
      <c r="P66" s="79" t="str">
        <f>IF(OR(I66="",Acompanhamento!$R$68="",Acompanhamento!$R$68="(máximo 300 carateres)"),"",Acompanhamento!$R$68)</f>
        <v/>
      </c>
    </row>
    <row r="67" spans="1:16">
      <c r="A67" s="24" t="str">
        <f>IF(I67="","",IF(OR('Identificação da EG'!$B$7=0,'Identificação da EG'!$B$7=""),"",Capa!$C$10))</f>
        <v/>
      </c>
      <c r="B67" s="24" t="str">
        <f>IF(I67="","",IF(OR('Identificação da EG'!$B$7=0,'Identificação da EG'!$B$7=""),"",'Identificação da EG'!$B$7))</f>
        <v/>
      </c>
      <c r="C67" s="24" t="str">
        <f>IF(I67="","",IF(B67="","",VLOOKUP(B67,Auxiliar!$DK$23:$DL$45,2,0)))</f>
        <v/>
      </c>
      <c r="D67" s="24" t="str">
        <f>IF(I67="","",IF(OR('Identificação da EG'!$B$7=0,'Identificação da EG'!$B$7=""),"","Portugal"))</f>
        <v/>
      </c>
      <c r="E67" s="24" t="str">
        <f>IF(I67="","",'Identificação da EG'!$C$7)</f>
        <v/>
      </c>
      <c r="F67" s="24" t="str">
        <f>IF(I67="","",'Identificação da EG'!$E$7)</f>
        <v/>
      </c>
      <c r="G67" s="24" t="str">
        <f t="shared" ref="G67:G86" si="1">IF(I67="","",B67)</f>
        <v/>
      </c>
      <c r="H67" s="24" t="str">
        <f>IF(I67="","",'Identificação da EG'!$D$7)</f>
        <v/>
      </c>
      <c r="I67" s="23" t="str">
        <f>IF(J53="","",IF(Acompanhamento!$R$33="","",Acompanhamento!$R$33))</f>
        <v/>
      </c>
      <c r="J67" s="23"/>
      <c r="K67" s="23"/>
      <c r="L67" s="23"/>
      <c r="M67" s="23" t="str">
        <f>IF(I67="","","Duração do acompanhamento")</f>
        <v/>
      </c>
      <c r="N67" s="23" t="str">
        <f>IF(I67="","","dias")</f>
        <v/>
      </c>
      <c r="O67" s="23" t="str">
        <f>IF(Acompanhamento!$R$57="","",Acompanhamento!$R$57)</f>
        <v/>
      </c>
      <c r="P67" s="79" t="str">
        <f>IF(OR(O67="",Acompanhamento!$R$68="",Acompanhamento!$R$68="(máximo 300 carateres)"),"",Acompanhamento!$R$68)</f>
        <v/>
      </c>
    </row>
    <row r="68" spans="1:16">
      <c r="A68" s="24" t="str">
        <f>IF(I68="","",IF(OR('Identificação da EG'!$B$7=0,'Identificação da EG'!$B$7=""),"",Capa!$C$10))</f>
        <v/>
      </c>
      <c r="B68" s="24" t="str">
        <f>IF(I68="","",IF(OR('Identificação da EG'!$B$7=0,'Identificação da EG'!$B$7=""),"",'Identificação da EG'!$B$7))</f>
        <v/>
      </c>
      <c r="C68" s="24" t="str">
        <f>IF(I68="","",IF(B68="","",VLOOKUP(B68,Auxiliar!$DK$23:$DL$45,2,0)))</f>
        <v/>
      </c>
      <c r="D68" s="24" t="str">
        <f>IF(I68="","",IF(OR('Identificação da EG'!$B$7=0,'Identificação da EG'!$B$7=""),"","Portugal"))</f>
        <v/>
      </c>
      <c r="E68" s="24" t="str">
        <f>IF(I68="","",'Identificação da EG'!$C$7)</f>
        <v/>
      </c>
      <c r="F68" s="24" t="str">
        <f>IF(I68="","",'Identificação da EG'!$E$7)</f>
        <v/>
      </c>
      <c r="G68" s="24" t="str">
        <f t="shared" si="1"/>
        <v/>
      </c>
      <c r="H68" s="24" t="str">
        <f>IF(I68="","",'Identificação da EG'!$D$7)</f>
        <v/>
      </c>
      <c r="I68" s="23" t="str">
        <f>IF(J53="","",IF(Acompanhamento!$R$33="","",Acompanhamento!$R$33))</f>
        <v/>
      </c>
      <c r="J68" s="23"/>
      <c r="K68" s="23"/>
      <c r="L68" s="23"/>
      <c r="M68" s="23" t="str">
        <f>IF(I68="","","Técnicos envolvidos")</f>
        <v/>
      </c>
      <c r="N68" s="23" t="str">
        <f>IF(I68="","","nº")</f>
        <v/>
      </c>
      <c r="O68" s="23" t="str">
        <f>IF(Acompanhamento!$R$61="","",Acompanhamento!$R$61)</f>
        <v/>
      </c>
      <c r="P68" s="79" t="str">
        <f>IF(OR(O68="",Acompanhamento!$R$68="",Acompanhamento!$R$68="(máximo 300 carateres)"),"",Acompanhamento!$R$68)</f>
        <v/>
      </c>
    </row>
    <row r="69" spans="1:16">
      <c r="A69" s="24" t="str">
        <f>IF(I69="","",IF(OR('Identificação da EG'!$B$7=0,'Identificação da EG'!$B$7=""),"",Capa!$C$10))</f>
        <v/>
      </c>
      <c r="B69" s="24" t="str">
        <f>IF(I69="","",IF(OR('Identificação da EG'!$B$7=0,'Identificação da EG'!$B$7=""),"",'Identificação da EG'!$B$7))</f>
        <v/>
      </c>
      <c r="C69" s="24" t="str">
        <f>IF(I69="","",IF(B69="","",VLOOKUP(B69,Auxiliar!$DK$23:$DL$45,2,0)))</f>
        <v/>
      </c>
      <c r="D69" s="24" t="str">
        <f>IF(I69="","",IF(OR('Identificação da EG'!$B$7=0,'Identificação da EG'!$B$7=""),"","Portugal"))</f>
        <v/>
      </c>
      <c r="E69" s="24" t="str">
        <f>IF(I69="","",'Identificação da EG'!$C$7)</f>
        <v/>
      </c>
      <c r="F69" s="24" t="str">
        <f>IF(I69="","",'Identificação da EG'!$E$7)</f>
        <v/>
      </c>
      <c r="G69" s="24" t="str">
        <f t="shared" si="1"/>
        <v/>
      </c>
      <c r="H69" s="24" t="str">
        <f>IF(I69="","",'Identificação da EG'!$D$7)</f>
        <v/>
      </c>
      <c r="I69" s="23" t="str">
        <f>IF(J53="","",IF(Acompanhamento!$R$33="","",Acompanhamento!$R$33))</f>
        <v/>
      </c>
      <c r="J69" s="23"/>
      <c r="K69" s="23"/>
      <c r="L69" s="23"/>
      <c r="M69" s="23" t="str">
        <f>IF(I69="","","Técnicos formados")</f>
        <v/>
      </c>
      <c r="N69" s="23" t="str">
        <f>IF(I69="","","nº")</f>
        <v/>
      </c>
      <c r="O69" s="23" t="str">
        <f>IF(Acompanhamento!$R$65="","",Acompanhamento!$R$65)</f>
        <v/>
      </c>
      <c r="P69" s="79" t="str">
        <f>IF(OR(O69="",Acompanhamento!$R$68="",Acompanhamento!$R$68="(máximo 300 carateres)"),"",Acompanhamento!$R$68)</f>
        <v/>
      </c>
    </row>
    <row r="70" spans="1:16">
      <c r="A70" s="24" t="str">
        <f>IF(I70="","",IF(OR('Identificação da EG'!$B$7=0,'Identificação da EG'!$B$7=""),"",Capa!$C$10))</f>
        <v/>
      </c>
      <c r="B70" s="24" t="str">
        <f>IF(I70="","",IF(OR('Identificação da EG'!$B$7=0,'Identificação da EG'!$B$7=""),"",'Identificação da EG'!$B$7))</f>
        <v/>
      </c>
      <c r="C70" s="24" t="str">
        <f>IF(I70="","",IF(B70="","",VLOOKUP(B70,Auxiliar!$DK$23:$DL$45,2,0)))</f>
        <v/>
      </c>
      <c r="D70" s="24" t="str">
        <f>IF(I70="","",IF(OR('Identificação da EG'!$B$7=0,'Identificação da EG'!$B$7=""),"","Portugal"))</f>
        <v/>
      </c>
      <c r="E70" s="24" t="str">
        <f>IF(I70="","",'Identificação da EG'!$C$7)</f>
        <v/>
      </c>
      <c r="F70" s="24" t="str">
        <f>IF(I70="","",'Identificação da EG'!$E$7)</f>
        <v/>
      </c>
      <c r="G70" s="24" t="str">
        <f t="shared" si="1"/>
        <v/>
      </c>
      <c r="H70" s="24" t="str">
        <f>IF(I70="","",'Identificação da EG'!$D$7)</f>
        <v/>
      </c>
      <c r="I70" s="23" t="str">
        <f>IF(J70="","",IF(Acompanhamento!$W$33="","",Acompanhamento!$W$33))</f>
        <v/>
      </c>
      <c r="J70" s="23" t="str" cm="1">
        <f t="array" ref="J70">IFERROR(_xlfn._xlws.FILTER(Acompanhamento!V39:V52,Acompanhamento!V39:V52&lt;&gt;0),"")</f>
        <v/>
      </c>
      <c r="K70" s="23" t="str" cm="1">
        <f t="array" ref="K70">IFERROR(_xlfn._xlws.FILTER(Acompanhamento!W39:W52,Acompanhamento!W39:W52&lt;&gt;0),"")</f>
        <v/>
      </c>
      <c r="L70" s="23" t="str" cm="1">
        <f t="array" ref="L70">IFERROR(_xlfn._xlws.FILTER(Acompanhamento!X39:X52,Acompanhamento!X39:X52&lt;&gt;0),"")</f>
        <v/>
      </c>
      <c r="M70" s="23"/>
      <c r="N70" s="23"/>
      <c r="O70" s="23"/>
      <c r="P70" s="79" t="str">
        <f>IF(OR(I70="",Acompanhamento!$W$68="",Acompanhamento!$W$68="(máximo 300 carateres)"),"",Acompanhamento!$W$68)</f>
        <v/>
      </c>
    </row>
    <row r="71" spans="1:16">
      <c r="A71" s="24" t="str">
        <f>IF(I71="","",IF(OR('Identificação da EG'!$B$7=0,'Identificação da EG'!$B$7=""),"",Capa!$C$10))</f>
        <v/>
      </c>
      <c r="B71" s="24" t="str">
        <f>IF(I71="","",IF(OR('Identificação da EG'!$B$7=0,'Identificação da EG'!$B$7=""),"",'Identificação da EG'!$B$7))</f>
        <v/>
      </c>
      <c r="C71" s="24" t="str">
        <f>IF(I71="","",IF(B71="","",VLOOKUP(B71,Auxiliar!$DK$23:$DL$45,2,0)))</f>
        <v/>
      </c>
      <c r="D71" s="24" t="str">
        <f>IF(I71="","",IF(OR('Identificação da EG'!$B$7=0,'Identificação da EG'!$B$7=""),"","Portugal"))</f>
        <v/>
      </c>
      <c r="E71" s="24" t="str">
        <f>IF(I71="","",'Identificação da EG'!$C$7)</f>
        <v/>
      </c>
      <c r="F71" s="24" t="str">
        <f>IF(I71="","",'Identificação da EG'!$E$7)</f>
        <v/>
      </c>
      <c r="G71" s="24" t="str">
        <f t="shared" si="1"/>
        <v/>
      </c>
      <c r="H71" s="24" t="str">
        <f>IF(I71="","",'Identificação da EG'!$D$7)</f>
        <v/>
      </c>
      <c r="I71" s="23" t="str">
        <f>IF(J71="","",IF(Acompanhamento!$W$33="","",Acompanhamento!$W$33))</f>
        <v/>
      </c>
      <c r="J71" s="23"/>
      <c r="K71" s="23"/>
      <c r="L71" s="23"/>
      <c r="M71" s="23"/>
      <c r="N71" s="23"/>
      <c r="O71" s="23"/>
      <c r="P71" s="79" t="str">
        <f>IF(OR(I71="",Acompanhamento!$W$68="",Acompanhamento!$W$68="(máximo 300 carateres)"),"",Acompanhamento!$W$68)</f>
        <v/>
      </c>
    </row>
    <row r="72" spans="1:16">
      <c r="A72" s="24" t="str">
        <f>IF(I72="","",IF(OR('Identificação da EG'!$B$7=0,'Identificação da EG'!$B$7=""),"",Capa!$C$10))</f>
        <v/>
      </c>
      <c r="B72" s="24" t="str">
        <f>IF(I72="","",IF(OR('Identificação da EG'!$B$7=0,'Identificação da EG'!$B$7=""),"",'Identificação da EG'!$B$7))</f>
        <v/>
      </c>
      <c r="C72" s="24" t="str">
        <f>IF(I72="","",IF(B72="","",VLOOKUP(B72,Auxiliar!$DK$23:$DL$45,2,0)))</f>
        <v/>
      </c>
      <c r="D72" s="24" t="str">
        <f>IF(I72="","",IF(OR('Identificação da EG'!$B$7=0,'Identificação da EG'!$B$7=""),"","Portugal"))</f>
        <v/>
      </c>
      <c r="E72" s="24" t="str">
        <f>IF(I72="","",'Identificação da EG'!$C$7)</f>
        <v/>
      </c>
      <c r="F72" s="24" t="str">
        <f>IF(I72="","",'Identificação da EG'!$E$7)</f>
        <v/>
      </c>
      <c r="G72" s="24" t="str">
        <f t="shared" si="1"/>
        <v/>
      </c>
      <c r="H72" s="24" t="str">
        <f>IF(I72="","",'Identificação da EG'!$D$7)</f>
        <v/>
      </c>
      <c r="I72" s="23" t="str">
        <f>IF(J72="","",IF(Acompanhamento!$W$33="","",Acompanhamento!$W$33))</f>
        <v/>
      </c>
      <c r="J72" s="23"/>
      <c r="K72" s="23"/>
      <c r="L72" s="23"/>
      <c r="M72" s="23"/>
      <c r="N72" s="23"/>
      <c r="O72" s="23"/>
      <c r="P72" s="79" t="str">
        <f>IF(OR(I72="",Acompanhamento!$W$68="",Acompanhamento!$W$68="(máximo 300 carateres)"),"",Acompanhamento!$W$68)</f>
        <v/>
      </c>
    </row>
    <row r="73" spans="1:16">
      <c r="A73" s="24" t="str">
        <f>IF(I73="","",IF(OR('Identificação da EG'!$B$7=0,'Identificação da EG'!$B$7=""),"",Capa!$C$10))</f>
        <v/>
      </c>
      <c r="B73" s="24" t="str">
        <f>IF(I73="","",IF(OR('Identificação da EG'!$B$7=0,'Identificação da EG'!$B$7=""),"",'Identificação da EG'!$B$7))</f>
        <v/>
      </c>
      <c r="C73" s="24" t="str">
        <f>IF(I73="","",IF(B73="","",VLOOKUP(B73,Auxiliar!$DK$23:$DL$45,2,0)))</f>
        <v/>
      </c>
      <c r="D73" s="24" t="str">
        <f>IF(I73="","",IF(OR('Identificação da EG'!$B$7=0,'Identificação da EG'!$B$7=""),"","Portugal"))</f>
        <v/>
      </c>
      <c r="E73" s="24" t="str">
        <f>IF(I73="","",'Identificação da EG'!$C$7)</f>
        <v/>
      </c>
      <c r="F73" s="24" t="str">
        <f>IF(I73="","",'Identificação da EG'!$E$7)</f>
        <v/>
      </c>
      <c r="G73" s="24" t="str">
        <f t="shared" si="1"/>
        <v/>
      </c>
      <c r="H73" s="24" t="str">
        <f>IF(I73="","",'Identificação da EG'!$D$7)</f>
        <v/>
      </c>
      <c r="I73" s="23" t="str">
        <f>IF(J73="","",IF(Acompanhamento!$W$33="","",Acompanhamento!$W$33))</f>
        <v/>
      </c>
      <c r="J73" s="23"/>
      <c r="K73" s="23"/>
      <c r="L73" s="23"/>
      <c r="M73" s="23"/>
      <c r="N73" s="23"/>
      <c r="O73" s="23"/>
      <c r="P73" s="79" t="str">
        <f>IF(OR(I73="",Acompanhamento!$W$68="",Acompanhamento!$W$68="(máximo 300 carateres)"),"",Acompanhamento!$W$68)</f>
        <v/>
      </c>
    </row>
    <row r="74" spans="1:16">
      <c r="A74" s="24" t="str">
        <f>IF(I74="","",IF(OR('Identificação da EG'!$B$7=0,'Identificação da EG'!$B$7=""),"",Capa!$C$10))</f>
        <v/>
      </c>
      <c r="B74" s="24" t="str">
        <f>IF(I74="","",IF(OR('Identificação da EG'!$B$7=0,'Identificação da EG'!$B$7=""),"",'Identificação da EG'!$B$7))</f>
        <v/>
      </c>
      <c r="C74" s="24" t="str">
        <f>IF(I74="","",IF(B74="","",VLOOKUP(B74,Auxiliar!$DK$23:$DL$45,2,0)))</f>
        <v/>
      </c>
      <c r="D74" s="24" t="str">
        <f>IF(I74="","",IF(OR('Identificação da EG'!$B$7=0,'Identificação da EG'!$B$7=""),"","Portugal"))</f>
        <v/>
      </c>
      <c r="E74" s="24" t="str">
        <f>IF(I74="","",'Identificação da EG'!$C$7)</f>
        <v/>
      </c>
      <c r="F74" s="24" t="str">
        <f>IF(I74="","",'Identificação da EG'!$E$7)</f>
        <v/>
      </c>
      <c r="G74" s="24" t="str">
        <f t="shared" si="1"/>
        <v/>
      </c>
      <c r="H74" s="24" t="str">
        <f>IF(I74="","",'Identificação da EG'!$D$7)</f>
        <v/>
      </c>
      <c r="I74" s="23" t="str">
        <f>IF(J74="","",IF(Acompanhamento!$W$33="","",Acompanhamento!$W$33))</f>
        <v/>
      </c>
      <c r="J74" s="23"/>
      <c r="K74" s="23"/>
      <c r="L74" s="23"/>
      <c r="M74" s="23"/>
      <c r="N74" s="23"/>
      <c r="O74" s="23"/>
      <c r="P74" s="79" t="str">
        <f>IF(OR(I74="",Acompanhamento!$W$68="",Acompanhamento!$W$68="(máximo 300 carateres)"),"",Acompanhamento!$W$68)</f>
        <v/>
      </c>
    </row>
    <row r="75" spans="1:16">
      <c r="A75" s="24" t="str">
        <f>IF(I75="","",IF(OR('Identificação da EG'!$B$7=0,'Identificação da EG'!$B$7=""),"",Capa!$C$10))</f>
        <v/>
      </c>
      <c r="B75" s="24" t="str">
        <f>IF(I75="","",IF(OR('Identificação da EG'!$B$7=0,'Identificação da EG'!$B$7=""),"",'Identificação da EG'!$B$7))</f>
        <v/>
      </c>
      <c r="C75" s="24" t="str">
        <f>IF(I75="","",IF(B75="","",VLOOKUP(B75,Auxiliar!$DK$23:$DL$45,2,0)))</f>
        <v/>
      </c>
      <c r="D75" s="24" t="str">
        <f>IF(I75="","",IF(OR('Identificação da EG'!$B$7=0,'Identificação da EG'!$B$7=""),"","Portugal"))</f>
        <v/>
      </c>
      <c r="E75" s="24" t="str">
        <f>IF(I75="","",'Identificação da EG'!$C$7)</f>
        <v/>
      </c>
      <c r="F75" s="24" t="str">
        <f>IF(I75="","",'Identificação da EG'!$E$7)</f>
        <v/>
      </c>
      <c r="G75" s="24" t="str">
        <f t="shared" si="1"/>
        <v/>
      </c>
      <c r="H75" s="24" t="str">
        <f>IF(I75="","",'Identificação da EG'!$D$7)</f>
        <v/>
      </c>
      <c r="I75" s="23" t="str">
        <f>IF(J75="","",IF(Acompanhamento!$W$33="","",Acompanhamento!$W$33))</f>
        <v/>
      </c>
      <c r="J75" s="23"/>
      <c r="K75" s="23"/>
      <c r="L75" s="23"/>
      <c r="M75" s="23"/>
      <c r="N75" s="23"/>
      <c r="O75" s="23"/>
      <c r="P75" s="79" t="str">
        <f>IF(OR(I75="",Acompanhamento!$W$68="",Acompanhamento!$W$68="(máximo 300 carateres)"),"",Acompanhamento!$W$68)</f>
        <v/>
      </c>
    </row>
    <row r="76" spans="1:16">
      <c r="A76" s="24" t="str">
        <f>IF(I76="","",IF(OR('Identificação da EG'!$B$7=0,'Identificação da EG'!$B$7=""),"",Capa!$C$10))</f>
        <v/>
      </c>
      <c r="B76" s="24" t="str">
        <f>IF(I76="","",IF(OR('Identificação da EG'!$B$7=0,'Identificação da EG'!$B$7=""),"",'Identificação da EG'!$B$7))</f>
        <v/>
      </c>
      <c r="C76" s="24" t="str">
        <f>IF(I76="","",IF(B76="","",VLOOKUP(B76,Auxiliar!$DK$23:$DL$45,2,0)))</f>
        <v/>
      </c>
      <c r="D76" s="24" t="str">
        <f>IF(I76="","",IF(OR('Identificação da EG'!$B$7=0,'Identificação da EG'!$B$7=""),"","Portugal"))</f>
        <v/>
      </c>
      <c r="E76" s="24" t="str">
        <f>IF(I76="","",'Identificação da EG'!$C$7)</f>
        <v/>
      </c>
      <c r="F76" s="24" t="str">
        <f>IF(I76="","",'Identificação da EG'!$E$7)</f>
        <v/>
      </c>
      <c r="G76" s="24" t="str">
        <f t="shared" si="1"/>
        <v/>
      </c>
      <c r="H76" s="24" t="str">
        <f>IF(I76="","",'Identificação da EG'!$D$7)</f>
        <v/>
      </c>
      <c r="I76" s="23" t="str">
        <f>IF(J76="","",IF(Acompanhamento!$W$33="","",Acompanhamento!$W$33))</f>
        <v/>
      </c>
      <c r="J76" s="23"/>
      <c r="K76" s="23"/>
      <c r="L76" s="23"/>
      <c r="M76" s="23"/>
      <c r="N76" s="23"/>
      <c r="O76" s="23"/>
      <c r="P76" s="79" t="str">
        <f>IF(OR(I76="",Acompanhamento!$W$68="",Acompanhamento!$W$68="(máximo 300 carateres)"),"",Acompanhamento!$W$68)</f>
        <v/>
      </c>
    </row>
    <row r="77" spans="1:16">
      <c r="A77" s="24" t="str">
        <f>IF(I77="","",IF(OR('Identificação da EG'!$B$7=0,'Identificação da EG'!$B$7=""),"",Capa!$C$10))</f>
        <v/>
      </c>
      <c r="B77" s="24" t="str">
        <f>IF(I77="","",IF(OR('Identificação da EG'!$B$7=0,'Identificação da EG'!$B$7=""),"",'Identificação da EG'!$B$7))</f>
        <v/>
      </c>
      <c r="C77" s="24" t="str">
        <f>IF(I77="","",IF(B77="","",VLOOKUP(B77,Auxiliar!$DK$23:$DL$45,2,0)))</f>
        <v/>
      </c>
      <c r="D77" s="24" t="str">
        <f>IF(I77="","",IF(OR('Identificação da EG'!$B$7=0,'Identificação da EG'!$B$7=""),"","Portugal"))</f>
        <v/>
      </c>
      <c r="E77" s="24" t="str">
        <f>IF(I77="","",'Identificação da EG'!$C$7)</f>
        <v/>
      </c>
      <c r="F77" s="24" t="str">
        <f>IF(I77="","",'Identificação da EG'!$E$7)</f>
        <v/>
      </c>
      <c r="G77" s="24" t="str">
        <f t="shared" si="1"/>
        <v/>
      </c>
      <c r="H77" s="24" t="str">
        <f>IF(I77="","",'Identificação da EG'!$D$7)</f>
        <v/>
      </c>
      <c r="I77" s="23" t="str">
        <f>IF(J77="","",IF(Acompanhamento!$W$33="","",Acompanhamento!$W$33))</f>
        <v/>
      </c>
      <c r="J77" s="23"/>
      <c r="K77" s="23"/>
      <c r="L77" s="23"/>
      <c r="M77" s="23"/>
      <c r="N77" s="23"/>
      <c r="O77" s="23"/>
      <c r="P77" s="79" t="str">
        <f>IF(OR(I77="",Acompanhamento!$W$68="",Acompanhamento!$W$68="(máximo 300 carateres)"),"",Acompanhamento!$W$68)</f>
        <v/>
      </c>
    </row>
    <row r="78" spans="1:16">
      <c r="A78" s="24" t="str">
        <f>IF(I78="","",IF(OR('Identificação da EG'!$B$7=0,'Identificação da EG'!$B$7=""),"",Capa!$C$10))</f>
        <v/>
      </c>
      <c r="B78" s="24" t="str">
        <f>IF(I78="","",IF(OR('Identificação da EG'!$B$7=0,'Identificação da EG'!$B$7=""),"",'Identificação da EG'!$B$7))</f>
        <v/>
      </c>
      <c r="C78" s="24" t="str">
        <f>IF(I78="","",IF(B78="","",VLOOKUP(B78,Auxiliar!$DK$23:$DL$45,2,0)))</f>
        <v/>
      </c>
      <c r="D78" s="24" t="str">
        <f>IF(I78="","",IF(OR('Identificação da EG'!$B$7=0,'Identificação da EG'!$B$7=""),"","Portugal"))</f>
        <v/>
      </c>
      <c r="E78" s="24" t="str">
        <f>IF(I78="","",'Identificação da EG'!$C$7)</f>
        <v/>
      </c>
      <c r="F78" s="24" t="str">
        <f>IF(I78="","",'Identificação da EG'!$E$7)</f>
        <v/>
      </c>
      <c r="G78" s="24" t="str">
        <f t="shared" si="1"/>
        <v/>
      </c>
      <c r="H78" s="24" t="str">
        <f>IF(I78="","",'Identificação da EG'!$D$7)</f>
        <v/>
      </c>
      <c r="I78" s="23" t="str">
        <f>IF(J78="","",IF(Acompanhamento!$W$33="","",Acompanhamento!$W$33))</f>
        <v/>
      </c>
      <c r="J78" s="23"/>
      <c r="K78" s="23"/>
      <c r="L78" s="23"/>
      <c r="M78" s="23"/>
      <c r="N78" s="23"/>
      <c r="O78" s="23"/>
      <c r="P78" s="79" t="str">
        <f>IF(OR(I78="",Acompanhamento!$W$68="",Acompanhamento!$W$68="(máximo 300 carateres)"),"",Acompanhamento!$W$68)</f>
        <v/>
      </c>
    </row>
    <row r="79" spans="1:16">
      <c r="A79" s="24" t="str">
        <f>IF(I79="","",IF(OR('Identificação da EG'!$B$7=0,'Identificação da EG'!$B$7=""),"",Capa!$C$10))</f>
        <v/>
      </c>
      <c r="B79" s="24" t="str">
        <f>IF(I79="","",IF(OR('Identificação da EG'!$B$7=0,'Identificação da EG'!$B$7=""),"",'Identificação da EG'!$B$7))</f>
        <v/>
      </c>
      <c r="C79" s="24" t="str">
        <f>IF(I79="","",IF(B79="","",VLOOKUP(B79,Auxiliar!$DK$23:$DL$45,2,0)))</f>
        <v/>
      </c>
      <c r="D79" s="24" t="str">
        <f>IF(I79="","",IF(OR('Identificação da EG'!$B$7=0,'Identificação da EG'!$B$7=""),"","Portugal"))</f>
        <v/>
      </c>
      <c r="E79" s="24" t="str">
        <f>IF(I79="","",'Identificação da EG'!$C$7)</f>
        <v/>
      </c>
      <c r="F79" s="24" t="str">
        <f>IF(I79="","",'Identificação da EG'!$E$7)</f>
        <v/>
      </c>
      <c r="G79" s="24" t="str">
        <f t="shared" si="1"/>
        <v/>
      </c>
      <c r="H79" s="24" t="str">
        <f>IF(I79="","",'Identificação da EG'!$D$7)</f>
        <v/>
      </c>
      <c r="I79" s="23" t="str">
        <f>IF(J79="","",IF(Acompanhamento!$W$33="","",Acompanhamento!$W$33))</f>
        <v/>
      </c>
      <c r="J79" s="23"/>
      <c r="K79" s="23"/>
      <c r="L79" s="23"/>
      <c r="M79" s="23"/>
      <c r="N79" s="23"/>
      <c r="O79" s="23"/>
      <c r="P79" s="79" t="str">
        <f>IF(OR(I79="",Acompanhamento!$W$68="",Acompanhamento!$W$68="(máximo 300 carateres)"),"",Acompanhamento!$W$68)</f>
        <v/>
      </c>
    </row>
    <row r="80" spans="1:16">
      <c r="A80" s="24" t="str">
        <f>IF(I80="","",IF(OR('Identificação da EG'!$B$7=0,'Identificação da EG'!$B$7=""),"",Capa!$C$10))</f>
        <v/>
      </c>
      <c r="B80" s="24" t="str">
        <f>IF(I80="","",IF(OR('Identificação da EG'!$B$7=0,'Identificação da EG'!$B$7=""),"",'Identificação da EG'!$B$7))</f>
        <v/>
      </c>
      <c r="C80" s="24" t="str">
        <f>IF(I80="","",IF(B80="","",VLOOKUP(B80,Auxiliar!$DK$23:$DL$45,2,0)))</f>
        <v/>
      </c>
      <c r="D80" s="24" t="str">
        <f>IF(I80="","",IF(OR('Identificação da EG'!$B$7=0,'Identificação da EG'!$B$7=""),"","Portugal"))</f>
        <v/>
      </c>
      <c r="E80" s="24" t="str">
        <f>IF(I80="","",'Identificação da EG'!$C$7)</f>
        <v/>
      </c>
      <c r="F80" s="24" t="str">
        <f>IF(I80="","",'Identificação da EG'!$E$7)</f>
        <v/>
      </c>
      <c r="G80" s="24" t="str">
        <f t="shared" si="1"/>
        <v/>
      </c>
      <c r="H80" s="24" t="str">
        <f>IF(I80="","",'Identificação da EG'!$D$7)</f>
        <v/>
      </c>
      <c r="I80" s="23" t="str">
        <f>IF(J80="","",IF(Acompanhamento!$W$33="","",Acompanhamento!$W$33))</f>
        <v/>
      </c>
      <c r="J80" s="23"/>
      <c r="K80" s="23"/>
      <c r="L80" s="23"/>
      <c r="M80" s="23"/>
      <c r="N80" s="23"/>
      <c r="O80" s="23"/>
      <c r="P80" s="79" t="str">
        <f>IF(OR(I80="",Acompanhamento!$W$68="",Acompanhamento!$W$68="(máximo 300 carateres)"),"",Acompanhamento!$W$68)</f>
        <v/>
      </c>
    </row>
    <row r="81" spans="1:16">
      <c r="A81" s="24" t="str">
        <f>IF(I81="","",IF(OR('Identificação da EG'!$B$7=0,'Identificação da EG'!$B$7=""),"",Capa!$C$10))</f>
        <v/>
      </c>
      <c r="B81" s="24" t="str">
        <f>IF(I81="","",IF(OR('Identificação da EG'!$B$7=0,'Identificação da EG'!$B$7=""),"",'Identificação da EG'!$B$7))</f>
        <v/>
      </c>
      <c r="C81" s="24" t="str">
        <f>IF(I81="","",IF(B81="","",VLOOKUP(B81,Auxiliar!$DK$23:$DL$45,2,0)))</f>
        <v/>
      </c>
      <c r="D81" s="24" t="str">
        <f>IF(I81="","",IF(OR('Identificação da EG'!$B$7=0,'Identificação da EG'!$B$7=""),"","Portugal"))</f>
        <v/>
      </c>
      <c r="E81" s="24" t="str">
        <f>IF(I81="","",'Identificação da EG'!$C$7)</f>
        <v/>
      </c>
      <c r="F81" s="24" t="str">
        <f>IF(I81="","",'Identificação da EG'!$E$7)</f>
        <v/>
      </c>
      <c r="G81" s="24" t="str">
        <f t="shared" si="1"/>
        <v/>
      </c>
      <c r="H81" s="24" t="str">
        <f>IF(I81="","",'Identificação da EG'!$D$7)</f>
        <v/>
      </c>
      <c r="I81" s="23" t="str">
        <f>IF(J81="","",IF(Acompanhamento!$W$33="","",Acompanhamento!$W$33))</f>
        <v/>
      </c>
      <c r="J81" s="23"/>
      <c r="K81" s="23"/>
      <c r="L81" s="23"/>
      <c r="M81" s="23"/>
      <c r="N81" s="23"/>
      <c r="O81" s="23"/>
      <c r="P81" s="79" t="str">
        <f>IF(OR(I81="",Acompanhamento!$W$68="",Acompanhamento!$W$68="(máximo 300 carateres)"),"",Acompanhamento!$W$68)</f>
        <v/>
      </c>
    </row>
    <row r="82" spans="1:16">
      <c r="A82" s="24" t="str">
        <f>IF(I82="","",IF(OR('Identificação da EG'!$B$7=0,'Identificação da EG'!$B$7=""),"",Capa!$C$10))</f>
        <v/>
      </c>
      <c r="B82" s="24" t="str">
        <f>IF(I82="","",IF(OR('Identificação da EG'!$B$7=0,'Identificação da EG'!$B$7=""),"",'Identificação da EG'!$B$7))</f>
        <v/>
      </c>
      <c r="C82" s="24" t="str">
        <f>IF(I82="","",IF(B82="","",VLOOKUP(B82,Auxiliar!$DK$23:$DL$45,2,0)))</f>
        <v/>
      </c>
      <c r="D82" s="24" t="str">
        <f>IF(I82="","",IF(OR('Identificação da EG'!$B$7=0,'Identificação da EG'!$B$7=""),"","Portugal"))</f>
        <v/>
      </c>
      <c r="E82" s="24" t="str">
        <f>IF(I82="","",'Identificação da EG'!$C$7)</f>
        <v/>
      </c>
      <c r="F82" s="24" t="str">
        <f>IF(I82="","",'Identificação da EG'!$E$7)</f>
        <v/>
      </c>
      <c r="G82" s="24" t="str">
        <f t="shared" si="1"/>
        <v/>
      </c>
      <c r="H82" s="24" t="str">
        <f>IF(I82="","",'Identificação da EG'!$D$7)</f>
        <v/>
      </c>
      <c r="I82" s="23" t="str">
        <f>IF(J82="","",IF(Acompanhamento!$W$33="","",Acompanhamento!$W$33))</f>
        <v/>
      </c>
      <c r="J82" s="23"/>
      <c r="K82" s="23"/>
      <c r="L82" s="23"/>
      <c r="M82" s="23"/>
      <c r="N82" s="23"/>
      <c r="O82" s="23"/>
      <c r="P82" s="79" t="str">
        <f>IF(OR(I82="",Acompanhamento!$W$68="",Acompanhamento!$W$68="(máximo 300 carateres)"),"",Acompanhamento!$W$68)</f>
        <v/>
      </c>
    </row>
    <row r="83" spans="1:16">
      <c r="A83" s="24" t="str">
        <f>IF(I83="","",IF(OR('Identificação da EG'!$B$7=0,'Identificação da EG'!$B$7=""),"",Capa!$C$10))</f>
        <v/>
      </c>
      <c r="B83" s="24" t="str">
        <f>IF(I83="","",IF(OR('Identificação da EG'!$B$7=0,'Identificação da EG'!$B$7=""),"",'Identificação da EG'!$B$7))</f>
        <v/>
      </c>
      <c r="C83" s="24" t="str">
        <f>IF(I83="","",IF(B83="","",VLOOKUP(B83,Auxiliar!$DK$23:$DL$45,2,0)))</f>
        <v/>
      </c>
      <c r="D83" s="24" t="str">
        <f>IF(I83="","",IF(OR('Identificação da EG'!$B$7=0,'Identificação da EG'!$B$7=""),"","Portugal"))</f>
        <v/>
      </c>
      <c r="E83" s="24" t="str">
        <f>IF(I83="","",'Identificação da EG'!$C$7)</f>
        <v/>
      </c>
      <c r="F83" s="24" t="str">
        <f>IF(I83="","",'Identificação da EG'!$E$7)</f>
        <v/>
      </c>
      <c r="G83" s="24" t="str">
        <f t="shared" si="1"/>
        <v/>
      </c>
      <c r="H83" s="24" t="str">
        <f>IF(I83="","",'Identificação da EG'!$D$7)</f>
        <v/>
      </c>
      <c r="I83" s="23" t="str">
        <f>IF(J83="","",IF(Acompanhamento!$W$33="","",Acompanhamento!$W$33))</f>
        <v/>
      </c>
      <c r="J83" s="23"/>
      <c r="K83" s="23"/>
      <c r="L83" s="23"/>
      <c r="M83" s="23"/>
      <c r="N83" s="23"/>
      <c r="O83" s="23"/>
      <c r="P83" s="79" t="str">
        <f>IF(OR(I83="",Acompanhamento!$W$68="",Acompanhamento!$W$68="(máximo 300 carateres)"),"",Acompanhamento!$W$68)</f>
        <v/>
      </c>
    </row>
    <row r="84" spans="1:16">
      <c r="A84" s="24" t="str">
        <f>IF(I84="","",IF(OR('Identificação da EG'!$B$7=0,'Identificação da EG'!$B$7=""),"",Capa!$C$10))</f>
        <v/>
      </c>
      <c r="B84" s="24" t="str">
        <f>IF(I84="","",IF(OR('Identificação da EG'!$B$7=0,'Identificação da EG'!$B$7=""),"",'Identificação da EG'!$B$7))</f>
        <v/>
      </c>
      <c r="C84" s="24" t="str">
        <f>IF(I84="","",IF(B84="","",VLOOKUP(B84,Auxiliar!$DK$23:$DL$45,2,0)))</f>
        <v/>
      </c>
      <c r="D84" s="24" t="str">
        <f>IF(I84="","",IF(OR('Identificação da EG'!$B$7=0,'Identificação da EG'!$B$7=""),"","Portugal"))</f>
        <v/>
      </c>
      <c r="E84" s="24" t="str">
        <f>IF(I84="","",'Identificação da EG'!$C$7)</f>
        <v/>
      </c>
      <c r="F84" s="24" t="str">
        <f>IF(I84="","",'Identificação da EG'!$E$7)</f>
        <v/>
      </c>
      <c r="G84" s="24" t="str">
        <f t="shared" si="1"/>
        <v/>
      </c>
      <c r="H84" s="24" t="str">
        <f>IF(I84="","",'Identificação da EG'!$D$7)</f>
        <v/>
      </c>
      <c r="I84" s="23" t="str">
        <f>IF(J70="","",IF(Acompanhamento!$W$33="","",Acompanhamento!$W$33))</f>
        <v/>
      </c>
      <c r="J84" s="23"/>
      <c r="K84" s="23"/>
      <c r="L84" s="23"/>
      <c r="M84" s="23" t="str">
        <f>IF(I84="","","Duração do acompanhamento")</f>
        <v/>
      </c>
      <c r="N84" s="23" t="str">
        <f>IF(I84="","","dias")</f>
        <v/>
      </c>
      <c r="O84" s="23" t="str">
        <f>IF(Acompanhamento!$W$57="","",Acompanhamento!$W$57)</f>
        <v/>
      </c>
      <c r="P84" s="79" t="str">
        <f>IF(OR(O84="",Acompanhamento!$W$68="",Acompanhamento!$W$68="(máximo 300 carateres)"),"",Acompanhamento!$W$68)</f>
        <v/>
      </c>
    </row>
    <row r="85" spans="1:16">
      <c r="A85" s="24" t="str">
        <f>IF(I85="","",IF(OR('Identificação da EG'!$B$7=0,'Identificação da EG'!$B$7=""),"",Capa!$C$10))</f>
        <v/>
      </c>
      <c r="B85" s="24" t="str">
        <f>IF(I85="","",IF(OR('Identificação da EG'!$B$7=0,'Identificação da EG'!$B$7=""),"",'Identificação da EG'!$B$7))</f>
        <v/>
      </c>
      <c r="C85" s="24" t="str">
        <f>IF(I85="","",IF(B85="","",VLOOKUP(B85,Auxiliar!$DK$23:$DL$45,2,0)))</f>
        <v/>
      </c>
      <c r="D85" s="24" t="str">
        <f>IF(I85="","",IF(OR('Identificação da EG'!$B$7=0,'Identificação da EG'!$B$7=""),"","Portugal"))</f>
        <v/>
      </c>
      <c r="E85" s="24" t="str">
        <f>IF(I85="","",'Identificação da EG'!$C$7)</f>
        <v/>
      </c>
      <c r="F85" s="24" t="str">
        <f>IF(I85="","",'Identificação da EG'!$E$7)</f>
        <v/>
      </c>
      <c r="G85" s="24" t="str">
        <f t="shared" si="1"/>
        <v/>
      </c>
      <c r="H85" s="24" t="str">
        <f>IF(I85="","",'Identificação da EG'!$D$7)</f>
        <v/>
      </c>
      <c r="I85" s="23" t="str">
        <f>IF(J70="","",IF(Acompanhamento!$W$33="","",Acompanhamento!$W$33))</f>
        <v/>
      </c>
      <c r="J85" s="23"/>
      <c r="K85" s="23"/>
      <c r="L85" s="23"/>
      <c r="M85" s="23" t="str">
        <f>IF(I85="","","Técnicos envolvidos")</f>
        <v/>
      </c>
      <c r="N85" s="23" t="str">
        <f>IF(I85="","","nº")</f>
        <v/>
      </c>
      <c r="O85" s="23" t="str">
        <f>IF(Acompanhamento!$W$61="","",Acompanhamento!$W$61)</f>
        <v/>
      </c>
      <c r="P85" s="79" t="str">
        <f>IF(OR(O85="",Acompanhamento!$W$68="",Acompanhamento!$W$68="(máximo 300 carateres)"),"",Acompanhamento!$W$68)</f>
        <v/>
      </c>
    </row>
    <row r="86" spans="1:16">
      <c r="A86" s="24" t="str">
        <f>IF(I86="","",IF(OR('Identificação da EG'!$B$7=0,'Identificação da EG'!$B$7=""),"",Capa!$C$10))</f>
        <v/>
      </c>
      <c r="B86" s="24" t="str">
        <f>IF(I86="","",IF(OR('Identificação da EG'!$B$7=0,'Identificação da EG'!$B$7=""),"",'Identificação da EG'!$B$7))</f>
        <v/>
      </c>
      <c r="C86" s="24" t="str">
        <f>IF(I86="","",IF(B86="","",VLOOKUP(B86,Auxiliar!$DK$23:$DL$45,2,0)))</f>
        <v/>
      </c>
      <c r="D86" s="24" t="str">
        <f>IF(I86="","",IF(OR('Identificação da EG'!$B$7=0,'Identificação da EG'!$B$7=""),"","Portugal"))</f>
        <v/>
      </c>
      <c r="E86" s="24" t="str">
        <f>IF(I86="","",'Identificação da EG'!$C$7)</f>
        <v/>
      </c>
      <c r="F86" s="24" t="str">
        <f>IF(I86="","",'Identificação da EG'!$E$7)</f>
        <v/>
      </c>
      <c r="G86" s="24" t="str">
        <f t="shared" si="1"/>
        <v/>
      </c>
      <c r="H86" s="24" t="str">
        <f>IF(I86="","",'Identificação da EG'!$D$7)</f>
        <v/>
      </c>
      <c r="I86" s="23" t="str">
        <f>IF(J70="","",IF(Acompanhamento!$W$33="","",Acompanhamento!$W$33))</f>
        <v/>
      </c>
      <c r="J86" s="23"/>
      <c r="K86" s="23"/>
      <c r="L86" s="23"/>
      <c r="M86" s="23" t="str">
        <f>IF(I86="","","Técnicos formados")</f>
        <v/>
      </c>
      <c r="N86" s="23" t="str">
        <f>IF(I86="","","nº")</f>
        <v/>
      </c>
      <c r="O86" s="23" t="str">
        <f>IF(Acompanhamento!$W$65="","",Acompanhamento!$W$65)</f>
        <v/>
      </c>
      <c r="P86" s="79" t="str">
        <f>IF(OR(O86="",Acompanhamento!$W$68="",Acompanhamento!$W$68="(máximo 300 carateres)"),"",Acompanhamento!$W$68)</f>
        <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BE0B8-DF00-4CBA-A0B2-53B96D946BEE}">
  <dimension ref="A1:V91"/>
  <sheetViews>
    <sheetView zoomScaleNormal="100" workbookViewId="0">
      <selection activeCell="DG100" sqref="DG100:DI107"/>
    </sheetView>
  </sheetViews>
  <sheetFormatPr baseColWidth="10" defaultColWidth="20.5" defaultRowHeight="14"/>
  <sheetData>
    <row r="1" spans="1:22" s="102" customFormat="1" ht="50.25" customHeight="1">
      <c r="A1" s="103" t="s">
        <v>1604</v>
      </c>
      <c r="B1" s="103" t="s">
        <v>45</v>
      </c>
      <c r="C1" s="103" t="s">
        <v>1702</v>
      </c>
      <c r="D1" s="103" t="s">
        <v>1703</v>
      </c>
      <c r="E1" s="103" t="s">
        <v>55</v>
      </c>
      <c r="F1" s="103" t="s">
        <v>182</v>
      </c>
      <c r="G1" s="103" t="s">
        <v>56</v>
      </c>
      <c r="H1" s="103" t="s">
        <v>1550</v>
      </c>
      <c r="I1" s="106" t="s">
        <v>130</v>
      </c>
      <c r="J1" s="106" t="s">
        <v>1201</v>
      </c>
      <c r="K1" s="106" t="s">
        <v>1202</v>
      </c>
      <c r="L1" s="106" t="s">
        <v>11</v>
      </c>
      <c r="M1" s="106" t="s">
        <v>1242</v>
      </c>
      <c r="N1" s="106" t="s">
        <v>1207</v>
      </c>
      <c r="O1" s="106" t="s">
        <v>1156</v>
      </c>
      <c r="P1" s="106" t="s">
        <v>1209</v>
      </c>
      <c r="Q1" s="106" t="s">
        <v>1211</v>
      </c>
      <c r="R1" s="106" t="s">
        <v>1102</v>
      </c>
      <c r="S1" s="106" t="s">
        <v>1646</v>
      </c>
      <c r="T1" s="106" t="s">
        <v>1647</v>
      </c>
      <c r="U1" s="106" t="s">
        <v>1607</v>
      </c>
      <c r="V1" s="106" t="s">
        <v>68</v>
      </c>
    </row>
    <row r="2" spans="1:22">
      <c r="A2" s="24" t="str">
        <f>IF(I2="","",IF(OR('Identificação da EG'!$B$7=0,'Identificação da EG'!$B$7=""),"",Capa!$C$10))</f>
        <v/>
      </c>
      <c r="B2" s="24" t="str">
        <f>IF(I2="","",IF(OR('Identificação da EG'!$B$7=0,'Identificação da EG'!$B$7=""),"",'Identificação da EG'!$B$7))</f>
        <v/>
      </c>
      <c r="C2" s="24" t="str">
        <f>IF(I2="","",IF(B2="","",VLOOKUP(B2,Auxiliar!$DK$23:$DL$45,2,0)))</f>
        <v/>
      </c>
      <c r="D2" s="24" t="str">
        <f>IF(I2="","",IF(OR('Identificação da EG'!$B$7=0,'Identificação da EG'!$B$7=""),"","Portugal"))</f>
        <v/>
      </c>
      <c r="E2" s="24" t="str">
        <f>IF(I2="","",'Identificação da EG'!$C$7)</f>
        <v/>
      </c>
      <c r="F2" s="24" t="str">
        <f>IF(I2="","",'Identificação da EG'!$E$7)</f>
        <v/>
      </c>
      <c r="G2" s="24" t="str">
        <f>IF(I2="","",B2)</f>
        <v/>
      </c>
      <c r="H2" s="24" t="str">
        <f>IF(I2="","",'Identificação da EG'!$D$7)</f>
        <v/>
      </c>
      <c r="I2" s="1" t="str">
        <f>IF(U2="","",'Campanhas Caracterização'!$B$4)</f>
        <v/>
      </c>
      <c r="J2" s="1" t="str" cm="1">
        <f t="array" ref="J2:J37">IF(INDEX('Campanhas Caracterização'!B8:B25,INT((_xlfn.SEQUENCE(ROWS('Campanhas Caracterização'!B8:B25)*2,1,1,1)-1)/2)+1)=0,"",INDEX('Campanhas Caracterização'!B8:B25,INT((_xlfn.SEQUENCE(ROWS('Campanhas Caracterização'!B8:B25)*2,1,1,1)-1)/2)+1))</f>
        <v/>
      </c>
      <c r="K2" s="1" t="str" cm="1">
        <f t="array" ref="K2:K37">IF(INDEX('Campanhas Caracterização'!C8:C25,INT((_xlfn.SEQUENCE(ROWS('Campanhas Caracterização'!C8:C25)*2,1,1,1)-1)/2)+1)=0,"",INDEX('Campanhas Caracterização'!C8:C25,INT((_xlfn.SEQUENCE(ROWS('Campanhas Caracterização'!C8:C25)*2,1,1,1)-1)/2)+1))</f>
        <v/>
      </c>
      <c r="L2" s="1" t="str" cm="1">
        <f t="array" ref="L2:L37">IF(INDEX('Campanhas Caracterização'!D8:D25,INT((_xlfn.SEQUENCE(ROWS('Campanhas Caracterização'!D8:D25)*2,1,1,1)-1)/2)+1)=0,"",INDEX('Campanhas Caracterização'!D8:D25,INT((_xlfn.SEQUENCE(ROWS('Campanhas Caracterização'!D8:D25)*2,1,1,1)-1)/2)+1))</f>
        <v/>
      </c>
      <c r="M2" s="1" t="str" cm="1">
        <f t="array" ref="M2:M37">IF(INDEX('Campanhas Caracterização'!E8:E25,INT((_xlfn.SEQUENCE(ROWS('Campanhas Caracterização'!E8:E25)*2,1,1,1)-1)/2)+1)=0,"",INDEX('Campanhas Caracterização'!E8:E25,INT((_xlfn.SEQUENCE(ROWS('Campanhas Caracterização'!E8:E25)*2,1,1,1)-1)/2)+1))</f>
        <v/>
      </c>
      <c r="N2" s="1"/>
      <c r="O2" s="1"/>
      <c r="P2" s="1"/>
      <c r="Q2" s="1"/>
      <c r="R2" s="1"/>
      <c r="S2" s="1" t="str">
        <f>IF(U2="","","Nº períodos de amostragem")</f>
        <v/>
      </c>
      <c r="T2" s="1" t="str">
        <f>IF(U2="","","nº")</f>
        <v/>
      </c>
      <c r="U2" s="1" t="str" cm="1">
        <f t="array" ref="U2">IF(ISBLANK(INDEX('Campanhas Caracterização'!$F$8:$G$25,INT((ROWS($A$1:A1)-1)/2)+1,MOD(ROWS($A$1:A1)-1,2)+1)),"",INDEX('Campanhas Caracterização'!$F$8:$G$25,INT((ROWS($A$1:A1)-1)/2)+1,MOD(ROWS($A$1:A1)-1,2)+1))</f>
        <v/>
      </c>
      <c r="V2" s="1" t="str">
        <f ca="1">IF(OR(U2="",OFFSET('Campanhas Caracterização'!$H$8,INT((ROW(A1)-1)/2),0)="",OFFSET('Campanhas Caracterização'!$H$8,INT((ROW(A1)-1)/2),0)="(máximo 300 carateres)"),"",OFFSET('Campanhas Caracterização'!$H$8,INT((ROW(A1)-1)/2),0))</f>
        <v/>
      </c>
    </row>
    <row r="3" spans="1:22">
      <c r="A3" s="24" t="str">
        <f>IF(I3="","",IF(OR('Identificação da EG'!$B$7=0,'Identificação da EG'!$B$7=""),"",Capa!$C$10))</f>
        <v/>
      </c>
      <c r="B3" s="24" t="str">
        <f>IF(I3="","",IF(OR('Identificação da EG'!$B$7=0,'Identificação da EG'!$B$7=""),"",'Identificação da EG'!$B$7))</f>
        <v/>
      </c>
      <c r="C3" s="24" t="str">
        <f>IF(I3="","",IF(B3="","",VLOOKUP(B3,Auxiliar!$DK$23:$DL$45,2,0)))</f>
        <v/>
      </c>
      <c r="D3" s="24" t="str">
        <f>IF(I3="","",IF(OR('Identificação da EG'!$B$7=0,'Identificação da EG'!$B$7=""),"","Portugal"))</f>
        <v/>
      </c>
      <c r="E3" s="24" t="str">
        <f>IF(I3="","",'Identificação da EG'!$C$7)</f>
        <v/>
      </c>
      <c r="F3" s="24" t="str">
        <f>IF(I3="","",'Identificação da EG'!$E$7)</f>
        <v/>
      </c>
      <c r="G3" s="24" t="str">
        <f t="shared" ref="G3:G66" si="0">IF(I3="","",B3)</f>
        <v/>
      </c>
      <c r="H3" s="24" t="str">
        <f>IF(I3="","",'Identificação da EG'!$D$7)</f>
        <v/>
      </c>
      <c r="I3" s="1" t="str">
        <f>IF(U3="","",'Campanhas Caracterização'!$B$4)</f>
        <v/>
      </c>
      <c r="J3" s="1" t="str">
        <v/>
      </c>
      <c r="K3" s="1" t="str">
        <v/>
      </c>
      <c r="L3" s="1" t="str">
        <v/>
      </c>
      <c r="M3" s="1" t="str">
        <v/>
      </c>
      <c r="N3" s="1"/>
      <c r="O3" s="1"/>
      <c r="P3" s="1"/>
      <c r="Q3" s="1"/>
      <c r="R3" s="1"/>
      <c r="S3" s="1" t="str">
        <f>IF(U3="","","Nº amostras")</f>
        <v/>
      </c>
      <c r="T3" s="1" t="str">
        <f>IF(U3="","","nº")</f>
        <v/>
      </c>
      <c r="U3" s="1" t="str" cm="1">
        <f t="array" ref="U3">IF(ISBLANK(INDEX('Campanhas Caracterização'!$F$8:$G$25,INT((ROWS($A$1:A2)-1)/2)+1,MOD(ROWS($A$1:A2)-1,2)+1)),"",INDEX('Campanhas Caracterização'!$F$8:$G$25,INT((ROWS($A$1:A2)-1)/2)+1,MOD(ROWS($A$1:A2)-1,2)+1))</f>
        <v/>
      </c>
      <c r="V3" s="1" t="str">
        <f ca="1">IF(OR(U3="",OFFSET('Campanhas Caracterização'!$H$8,INT((ROW(A2)-1)/2),0)="",OFFSET('Campanhas Caracterização'!$H$8,INT((ROW(A2)-1)/2),0)="(máximo 300 carateres)"),"",OFFSET('Campanhas Caracterização'!$H$8,INT((ROW(A2)-1)/2),0))</f>
        <v/>
      </c>
    </row>
    <row r="4" spans="1:22">
      <c r="A4" s="24" t="str">
        <f>IF(I4="","",IF(OR('Identificação da EG'!$B$7=0,'Identificação da EG'!$B$7=""),"",Capa!$C$10))</f>
        <v/>
      </c>
      <c r="B4" s="24" t="str">
        <f>IF(I4="","",IF(OR('Identificação da EG'!$B$7=0,'Identificação da EG'!$B$7=""),"",'Identificação da EG'!$B$7))</f>
        <v/>
      </c>
      <c r="C4" s="24" t="str">
        <f>IF(I4="","",IF(B4="","",VLOOKUP(B4,Auxiliar!$DK$23:$DL$45,2,0)))</f>
        <v/>
      </c>
      <c r="D4" s="24" t="str">
        <f>IF(I4="","",IF(OR('Identificação da EG'!$B$7=0,'Identificação da EG'!$B$7=""),"","Portugal"))</f>
        <v/>
      </c>
      <c r="E4" s="24" t="str">
        <f>IF(I4="","",'Identificação da EG'!$C$7)</f>
        <v/>
      </c>
      <c r="F4" s="24" t="str">
        <f>IF(I4="","",'Identificação da EG'!$E$7)</f>
        <v/>
      </c>
      <c r="G4" s="24" t="str">
        <f t="shared" si="0"/>
        <v/>
      </c>
      <c r="H4" s="24" t="str">
        <f>IF(I4="","",'Identificação da EG'!$D$7)</f>
        <v/>
      </c>
      <c r="I4" s="1" t="str">
        <f>IF(U4="","",'Campanhas Caracterização'!$B$4)</f>
        <v/>
      </c>
      <c r="J4" s="1" t="str">
        <v/>
      </c>
      <c r="K4" s="1" t="str">
        <v/>
      </c>
      <c r="L4" s="1" t="str">
        <v/>
      </c>
      <c r="M4" s="1" t="str">
        <v/>
      </c>
      <c r="N4" s="1"/>
      <c r="O4" s="1"/>
      <c r="P4" s="1"/>
      <c r="Q4" s="1"/>
      <c r="R4" s="1"/>
      <c r="S4" s="1" t="str">
        <f>IF(U4="","","Nº períodos de amostragem")</f>
        <v/>
      </c>
      <c r="T4" s="1" t="str">
        <f t="shared" ref="T4:T67" si="1">IF(U4="","","nº")</f>
        <v/>
      </c>
      <c r="U4" s="1" t="str" cm="1">
        <f t="array" ref="U4">IF(ISBLANK(INDEX('Campanhas Caracterização'!$F$8:$G$25,INT((ROWS($A$1:A3)-1)/2)+1,MOD(ROWS($A$1:A3)-1,2)+1)),"",INDEX('Campanhas Caracterização'!$F$8:$G$25,INT((ROWS($A$1:A3)-1)/2)+1,MOD(ROWS($A$1:A3)-1,2)+1))</f>
        <v/>
      </c>
      <c r="V4" s="1" t="str">
        <f ca="1">IF(OR(U4="",OFFSET('Campanhas Caracterização'!$H$8,INT((ROW(A3)-1)/2),0)="",OFFSET('Campanhas Caracterização'!$H$8,INT((ROW(A3)-1)/2),0)="(máximo 300 carateres)"),"",OFFSET('Campanhas Caracterização'!$H$8,INT((ROW(A3)-1)/2),0))</f>
        <v/>
      </c>
    </row>
    <row r="5" spans="1:22">
      <c r="A5" s="24" t="str">
        <f>IF(I5="","",IF(OR('Identificação da EG'!$B$7=0,'Identificação da EG'!$B$7=""),"",Capa!$C$10))</f>
        <v/>
      </c>
      <c r="B5" s="24" t="str">
        <f>IF(I5="","",IF(OR('Identificação da EG'!$B$7=0,'Identificação da EG'!$B$7=""),"",'Identificação da EG'!$B$7))</f>
        <v/>
      </c>
      <c r="C5" s="24" t="str">
        <f>IF(I5="","",IF(B5="","",VLOOKUP(B5,Auxiliar!$DK$23:$DL$45,2,0)))</f>
        <v/>
      </c>
      <c r="D5" s="24" t="str">
        <f>IF(I5="","",IF(OR('Identificação da EG'!$B$7=0,'Identificação da EG'!$B$7=""),"","Portugal"))</f>
        <v/>
      </c>
      <c r="E5" s="24" t="str">
        <f>IF(I5="","",'Identificação da EG'!$C$7)</f>
        <v/>
      </c>
      <c r="F5" s="24" t="str">
        <f>IF(I5="","",'Identificação da EG'!$E$7)</f>
        <v/>
      </c>
      <c r="G5" s="24" t="str">
        <f t="shared" si="0"/>
        <v/>
      </c>
      <c r="H5" s="24" t="str">
        <f>IF(I5="","",'Identificação da EG'!$D$7)</f>
        <v/>
      </c>
      <c r="I5" s="1" t="str">
        <f>IF(U5="","",'Campanhas Caracterização'!$B$4)</f>
        <v/>
      </c>
      <c r="J5" s="1" t="str">
        <v/>
      </c>
      <c r="K5" s="1" t="str">
        <v/>
      </c>
      <c r="L5" s="1" t="str">
        <v/>
      </c>
      <c r="M5" s="1" t="str">
        <v/>
      </c>
      <c r="N5" s="1"/>
      <c r="O5" s="1"/>
      <c r="P5" s="1"/>
      <c r="Q5" s="1"/>
      <c r="R5" s="1"/>
      <c r="S5" s="1" t="str">
        <f>IF(U5="","","Nº amostras")</f>
        <v/>
      </c>
      <c r="T5" s="1" t="str">
        <f t="shared" si="1"/>
        <v/>
      </c>
      <c r="U5" s="1" t="str" cm="1">
        <f t="array" ref="U5">IF(ISBLANK(INDEX('Campanhas Caracterização'!$F$8:$G$25,INT((ROWS($A$1:A4)-1)/2)+1,MOD(ROWS($A$1:A4)-1,2)+1)),"",INDEX('Campanhas Caracterização'!$F$8:$G$25,INT((ROWS($A$1:A4)-1)/2)+1,MOD(ROWS($A$1:A4)-1,2)+1))</f>
        <v/>
      </c>
      <c r="V5" s="1" t="str">
        <f ca="1">IF(OR(U5="",OFFSET('Campanhas Caracterização'!$H$8,INT((ROW(A4)-1)/2),0)="",OFFSET('Campanhas Caracterização'!$H$8,INT((ROW(A4)-1)/2),0)="(máximo 300 carateres)"),"",OFFSET('Campanhas Caracterização'!$H$8,INT((ROW(A4)-1)/2),0))</f>
        <v/>
      </c>
    </row>
    <row r="6" spans="1:22">
      <c r="A6" s="24" t="str">
        <f>IF(I6="","",IF(OR('Identificação da EG'!$B$7=0,'Identificação da EG'!$B$7=""),"",Capa!$C$10))</f>
        <v/>
      </c>
      <c r="B6" s="24" t="str">
        <f>IF(I6="","",IF(OR('Identificação da EG'!$B$7=0,'Identificação da EG'!$B$7=""),"",'Identificação da EG'!$B$7))</f>
        <v/>
      </c>
      <c r="C6" s="24" t="str">
        <f>IF(I6="","",IF(B6="","",VLOOKUP(B6,Auxiliar!$DK$23:$DL$45,2,0)))</f>
        <v/>
      </c>
      <c r="D6" s="24" t="str">
        <f>IF(I6="","",IF(OR('Identificação da EG'!$B$7=0,'Identificação da EG'!$B$7=""),"","Portugal"))</f>
        <v/>
      </c>
      <c r="E6" s="24" t="str">
        <f>IF(I6="","",'Identificação da EG'!$C$7)</f>
        <v/>
      </c>
      <c r="F6" s="24" t="str">
        <f>IF(I6="","",'Identificação da EG'!$E$7)</f>
        <v/>
      </c>
      <c r="G6" s="24" t="str">
        <f t="shared" si="0"/>
        <v/>
      </c>
      <c r="H6" s="24" t="str">
        <f>IF(I6="","",'Identificação da EG'!$D$7)</f>
        <v/>
      </c>
      <c r="I6" s="1" t="str">
        <f>IF(U6="","",'Campanhas Caracterização'!$B$4)</f>
        <v/>
      </c>
      <c r="J6" s="1" t="str">
        <v/>
      </c>
      <c r="K6" s="1" t="str">
        <v/>
      </c>
      <c r="L6" s="1" t="str">
        <v/>
      </c>
      <c r="M6" s="1" t="str">
        <v/>
      </c>
      <c r="N6" s="1"/>
      <c r="O6" s="1"/>
      <c r="P6" s="1"/>
      <c r="Q6" s="1"/>
      <c r="R6" s="1"/>
      <c r="S6" s="1" t="str">
        <f>IF(U6="","","Nº períodos de amostragem")</f>
        <v/>
      </c>
      <c r="T6" s="1" t="str">
        <f t="shared" si="1"/>
        <v/>
      </c>
      <c r="U6" s="1" t="str" cm="1">
        <f t="array" ref="U6">IF(ISBLANK(INDEX('Campanhas Caracterização'!$F$8:$G$25,INT((ROWS($A$1:A5)-1)/2)+1,MOD(ROWS($A$1:A5)-1,2)+1)),"",INDEX('Campanhas Caracterização'!$F$8:$G$25,INT((ROWS($A$1:A5)-1)/2)+1,MOD(ROWS($A$1:A5)-1,2)+1))</f>
        <v/>
      </c>
      <c r="V6" s="1" t="str">
        <f ca="1">IF(OR(U6="",OFFSET('Campanhas Caracterização'!$H$8,INT((ROW(A5)-1)/2),0)="",OFFSET('Campanhas Caracterização'!$H$8,INT((ROW(A5)-1)/2),0)="(máximo 300 carateres)"),"",OFFSET('Campanhas Caracterização'!$H$8,INT((ROW(A5)-1)/2),0))</f>
        <v/>
      </c>
    </row>
    <row r="7" spans="1:22">
      <c r="A7" s="24" t="str">
        <f>IF(I7="","",IF(OR('Identificação da EG'!$B$7=0,'Identificação da EG'!$B$7=""),"",Capa!$C$10))</f>
        <v/>
      </c>
      <c r="B7" s="24" t="str">
        <f>IF(I7="","",IF(OR('Identificação da EG'!$B$7=0,'Identificação da EG'!$B$7=""),"",'Identificação da EG'!$B$7))</f>
        <v/>
      </c>
      <c r="C7" s="24" t="str">
        <f>IF(I7="","",IF(B7="","",VLOOKUP(B7,Auxiliar!$DK$23:$DL$45,2,0)))</f>
        <v/>
      </c>
      <c r="D7" s="24" t="str">
        <f>IF(I7="","",IF(OR('Identificação da EG'!$B$7=0,'Identificação da EG'!$B$7=""),"","Portugal"))</f>
        <v/>
      </c>
      <c r="E7" s="24" t="str">
        <f>IF(I7="","",'Identificação da EG'!$C$7)</f>
        <v/>
      </c>
      <c r="F7" s="24" t="str">
        <f>IF(I7="","",'Identificação da EG'!$E$7)</f>
        <v/>
      </c>
      <c r="G7" s="24" t="str">
        <f t="shared" si="0"/>
        <v/>
      </c>
      <c r="H7" s="24" t="str">
        <f>IF(I7="","",'Identificação da EG'!$D$7)</f>
        <v/>
      </c>
      <c r="I7" s="1" t="str">
        <f>IF(U7="","",'Campanhas Caracterização'!$B$4)</f>
        <v/>
      </c>
      <c r="J7" s="1" t="str">
        <v/>
      </c>
      <c r="K7" s="1" t="str">
        <v/>
      </c>
      <c r="L7" s="1" t="str">
        <v/>
      </c>
      <c r="M7" s="1" t="str">
        <v/>
      </c>
      <c r="N7" s="1"/>
      <c r="O7" s="1"/>
      <c r="P7" s="1"/>
      <c r="Q7" s="1"/>
      <c r="R7" s="1"/>
      <c r="S7" s="1" t="str">
        <f>IF(U7="","","Nº amostras")</f>
        <v/>
      </c>
      <c r="T7" s="1" t="str">
        <f t="shared" si="1"/>
        <v/>
      </c>
      <c r="U7" s="1" t="str" cm="1">
        <f t="array" ref="U7">IF(ISBLANK(INDEX('Campanhas Caracterização'!$F$8:$G$25,INT((ROWS($A$1:A6)-1)/2)+1,MOD(ROWS($A$1:A6)-1,2)+1)),"",INDEX('Campanhas Caracterização'!$F$8:$G$25,INT((ROWS($A$1:A6)-1)/2)+1,MOD(ROWS($A$1:A6)-1,2)+1))</f>
        <v/>
      </c>
      <c r="V7" s="1" t="str">
        <f ca="1">IF(OR(U7="",OFFSET('Campanhas Caracterização'!$H$8,INT((ROW(A6)-1)/2),0)="",OFFSET('Campanhas Caracterização'!$H$8,INT((ROW(A6)-1)/2),0)="(máximo 300 carateres)"),"",OFFSET('Campanhas Caracterização'!$H$8,INT((ROW(A6)-1)/2),0))</f>
        <v/>
      </c>
    </row>
    <row r="8" spans="1:22">
      <c r="A8" s="24" t="str">
        <f>IF(I8="","",IF(OR('Identificação da EG'!$B$7=0,'Identificação da EG'!$B$7=""),"",Capa!$C$10))</f>
        <v/>
      </c>
      <c r="B8" s="24" t="str">
        <f>IF(I8="","",IF(OR('Identificação da EG'!$B$7=0,'Identificação da EG'!$B$7=""),"",'Identificação da EG'!$B$7))</f>
        <v/>
      </c>
      <c r="C8" s="24" t="str">
        <f>IF(I8="","",IF(B8="","",VLOOKUP(B8,Auxiliar!$DK$23:$DL$45,2,0)))</f>
        <v/>
      </c>
      <c r="D8" s="24" t="str">
        <f>IF(I8="","",IF(OR('Identificação da EG'!$B$7=0,'Identificação da EG'!$B$7=""),"","Portugal"))</f>
        <v/>
      </c>
      <c r="E8" s="24" t="str">
        <f>IF(I8="","",'Identificação da EG'!$C$7)</f>
        <v/>
      </c>
      <c r="F8" s="24" t="str">
        <f>IF(I8="","",'Identificação da EG'!$E$7)</f>
        <v/>
      </c>
      <c r="G8" s="24" t="str">
        <f t="shared" si="0"/>
        <v/>
      </c>
      <c r="H8" s="24" t="str">
        <f>IF(I8="","",'Identificação da EG'!$D$7)</f>
        <v/>
      </c>
      <c r="I8" s="1" t="str">
        <f>IF(U8="","",'Campanhas Caracterização'!$B$4)</f>
        <v/>
      </c>
      <c r="J8" s="1" t="str">
        <v/>
      </c>
      <c r="K8" s="1" t="str">
        <v/>
      </c>
      <c r="L8" s="1" t="str">
        <v/>
      </c>
      <c r="M8" s="1" t="str">
        <v/>
      </c>
      <c r="N8" s="1"/>
      <c r="O8" s="1"/>
      <c r="P8" s="1"/>
      <c r="Q8" s="1"/>
      <c r="R8" s="1"/>
      <c r="S8" s="1" t="str">
        <f>IF(U8="","","Nº períodos de amostragem")</f>
        <v/>
      </c>
      <c r="T8" s="1" t="str">
        <f t="shared" si="1"/>
        <v/>
      </c>
      <c r="U8" s="1" t="str" cm="1">
        <f t="array" ref="U8">IF(ISBLANK(INDEX('Campanhas Caracterização'!$F$8:$G$25,INT((ROWS($A$1:A7)-1)/2)+1,MOD(ROWS($A$1:A7)-1,2)+1)),"",INDEX('Campanhas Caracterização'!$F$8:$G$25,INT((ROWS($A$1:A7)-1)/2)+1,MOD(ROWS($A$1:A7)-1,2)+1))</f>
        <v/>
      </c>
      <c r="V8" s="1" t="str">
        <f ca="1">IF(OR(U8="",OFFSET('Campanhas Caracterização'!$H$8,INT((ROW(A7)-1)/2),0)="",OFFSET('Campanhas Caracterização'!$H$8,INT((ROW(A7)-1)/2),0)="(máximo 300 carateres)"),"",OFFSET('Campanhas Caracterização'!$H$8,INT((ROW(A7)-1)/2),0))</f>
        <v/>
      </c>
    </row>
    <row r="9" spans="1:22">
      <c r="A9" s="24" t="str">
        <f>IF(I9="","",IF(OR('Identificação da EG'!$B$7=0,'Identificação da EG'!$B$7=""),"",Capa!$C$10))</f>
        <v/>
      </c>
      <c r="B9" s="24" t="str">
        <f>IF(I9="","",IF(OR('Identificação da EG'!$B$7=0,'Identificação da EG'!$B$7=""),"",'Identificação da EG'!$B$7))</f>
        <v/>
      </c>
      <c r="C9" s="24" t="str">
        <f>IF(I9="","",IF(B9="","",VLOOKUP(B9,Auxiliar!$DK$23:$DL$45,2,0)))</f>
        <v/>
      </c>
      <c r="D9" s="24" t="str">
        <f>IF(I9="","",IF(OR('Identificação da EG'!$B$7=0,'Identificação da EG'!$B$7=""),"","Portugal"))</f>
        <v/>
      </c>
      <c r="E9" s="24" t="str">
        <f>IF(I9="","",'Identificação da EG'!$C$7)</f>
        <v/>
      </c>
      <c r="F9" s="24" t="str">
        <f>IF(I9="","",'Identificação da EG'!$E$7)</f>
        <v/>
      </c>
      <c r="G9" s="24" t="str">
        <f t="shared" si="0"/>
        <v/>
      </c>
      <c r="H9" s="24" t="str">
        <f>IF(I9="","",'Identificação da EG'!$D$7)</f>
        <v/>
      </c>
      <c r="I9" s="1" t="str">
        <f>IF(U9="","",'Campanhas Caracterização'!$B$4)</f>
        <v/>
      </c>
      <c r="J9" s="1" t="str">
        <v/>
      </c>
      <c r="K9" s="1" t="str">
        <v/>
      </c>
      <c r="L9" s="1" t="str">
        <v/>
      </c>
      <c r="M9" s="1" t="str">
        <v/>
      </c>
      <c r="N9" s="1"/>
      <c r="O9" s="1"/>
      <c r="P9" s="1"/>
      <c r="Q9" s="1"/>
      <c r="R9" s="1"/>
      <c r="S9" s="1" t="str">
        <f>IF(U9="","","Nº amostras")</f>
        <v/>
      </c>
      <c r="T9" s="1" t="str">
        <f t="shared" si="1"/>
        <v/>
      </c>
      <c r="U9" s="1" t="str" cm="1">
        <f t="array" ref="U9">IF(ISBLANK(INDEX('Campanhas Caracterização'!$F$8:$G$25,INT((ROWS($A$1:A8)-1)/2)+1,MOD(ROWS($A$1:A8)-1,2)+1)),"",INDEX('Campanhas Caracterização'!$F$8:$G$25,INT((ROWS($A$1:A8)-1)/2)+1,MOD(ROWS($A$1:A8)-1,2)+1))</f>
        <v/>
      </c>
      <c r="V9" s="1" t="str">
        <f ca="1">IF(OR(U9="",OFFSET('Campanhas Caracterização'!$H$8,INT((ROW(A8)-1)/2),0)="",OFFSET('Campanhas Caracterização'!$H$8,INT((ROW(A8)-1)/2),0)="(máximo 300 carateres)"),"",OFFSET('Campanhas Caracterização'!$H$8,INT((ROW(A8)-1)/2),0))</f>
        <v/>
      </c>
    </row>
    <row r="10" spans="1:22">
      <c r="A10" s="24" t="str">
        <f>IF(I10="","",IF(OR('Identificação da EG'!$B$7=0,'Identificação da EG'!$B$7=""),"",Capa!$C$10))</f>
        <v/>
      </c>
      <c r="B10" s="24" t="str">
        <f>IF(I10="","",IF(OR('Identificação da EG'!$B$7=0,'Identificação da EG'!$B$7=""),"",'Identificação da EG'!$B$7))</f>
        <v/>
      </c>
      <c r="C10" s="24" t="str">
        <f>IF(I10="","",IF(B10="","",VLOOKUP(B10,Auxiliar!$DK$23:$DL$45,2,0)))</f>
        <v/>
      </c>
      <c r="D10" s="24" t="str">
        <f>IF(I10="","",IF(OR('Identificação da EG'!$B$7=0,'Identificação da EG'!$B$7=""),"","Portugal"))</f>
        <v/>
      </c>
      <c r="E10" s="24" t="str">
        <f>IF(I10="","",'Identificação da EG'!$C$7)</f>
        <v/>
      </c>
      <c r="F10" s="24" t="str">
        <f>IF(I10="","",'Identificação da EG'!$E$7)</f>
        <v/>
      </c>
      <c r="G10" s="24" t="str">
        <f t="shared" si="0"/>
        <v/>
      </c>
      <c r="H10" s="24" t="str">
        <f>IF(I10="","",'Identificação da EG'!$D$7)</f>
        <v/>
      </c>
      <c r="I10" s="1" t="str">
        <f>IF(U10="","",'Campanhas Caracterização'!$B$4)</f>
        <v/>
      </c>
      <c r="J10" s="1" t="str">
        <v/>
      </c>
      <c r="K10" s="1" t="str">
        <v/>
      </c>
      <c r="L10" s="1" t="str">
        <v/>
      </c>
      <c r="M10" s="1" t="str">
        <v/>
      </c>
      <c r="N10" s="1"/>
      <c r="O10" s="1"/>
      <c r="P10" s="1"/>
      <c r="Q10" s="1"/>
      <c r="R10" s="1"/>
      <c r="S10" s="1" t="str">
        <f>IF(U10="","","Nº períodos de amostragem")</f>
        <v/>
      </c>
      <c r="T10" s="1" t="str">
        <f t="shared" si="1"/>
        <v/>
      </c>
      <c r="U10" s="1" t="str" cm="1">
        <f t="array" ref="U10">IF(ISBLANK(INDEX('Campanhas Caracterização'!$F$8:$G$25,INT((ROWS($A$1:A9)-1)/2)+1,MOD(ROWS($A$1:A9)-1,2)+1)),"",INDEX('Campanhas Caracterização'!$F$8:$G$25,INT((ROWS($A$1:A9)-1)/2)+1,MOD(ROWS($A$1:A9)-1,2)+1))</f>
        <v/>
      </c>
      <c r="V10" s="1" t="str">
        <f ca="1">IF(OR(U10="",OFFSET('Campanhas Caracterização'!$H$8,INT((ROW(A9)-1)/2),0)="",OFFSET('Campanhas Caracterização'!$H$8,INT((ROW(A9)-1)/2),0)="(máximo 300 carateres)"),"",OFFSET('Campanhas Caracterização'!$H$8,INT((ROW(A9)-1)/2),0))</f>
        <v/>
      </c>
    </row>
    <row r="11" spans="1:22">
      <c r="A11" s="24" t="str">
        <f>IF(I11="","",IF(OR('Identificação da EG'!$B$7=0,'Identificação da EG'!$B$7=""),"",Capa!$C$10))</f>
        <v/>
      </c>
      <c r="B11" s="24" t="str">
        <f>IF(I11="","",IF(OR('Identificação da EG'!$B$7=0,'Identificação da EG'!$B$7=""),"",'Identificação da EG'!$B$7))</f>
        <v/>
      </c>
      <c r="C11" s="24" t="str">
        <f>IF(I11="","",IF(B11="","",VLOOKUP(B11,Auxiliar!$DK$23:$DL$45,2,0)))</f>
        <v/>
      </c>
      <c r="D11" s="24" t="str">
        <f>IF(I11="","",IF(OR('Identificação da EG'!$B$7=0,'Identificação da EG'!$B$7=""),"","Portugal"))</f>
        <v/>
      </c>
      <c r="E11" s="24" t="str">
        <f>IF(I11="","",'Identificação da EG'!$C$7)</f>
        <v/>
      </c>
      <c r="F11" s="24" t="str">
        <f>IF(I11="","",'Identificação da EG'!$E$7)</f>
        <v/>
      </c>
      <c r="G11" s="24" t="str">
        <f t="shared" si="0"/>
        <v/>
      </c>
      <c r="H11" s="24" t="str">
        <f>IF(I11="","",'Identificação da EG'!$D$7)</f>
        <v/>
      </c>
      <c r="I11" s="1" t="str">
        <f>IF(U11="","",'Campanhas Caracterização'!$B$4)</f>
        <v/>
      </c>
      <c r="J11" s="1" t="str">
        <v/>
      </c>
      <c r="K11" s="1" t="str">
        <v/>
      </c>
      <c r="L11" s="1" t="str">
        <v/>
      </c>
      <c r="M11" s="1" t="str">
        <v/>
      </c>
      <c r="N11" s="1"/>
      <c r="O11" s="1"/>
      <c r="P11" s="1"/>
      <c r="Q11" s="1"/>
      <c r="R11" s="1"/>
      <c r="S11" s="1" t="str">
        <f>IF(U11="","","Nº amostras")</f>
        <v/>
      </c>
      <c r="T11" s="1" t="str">
        <f t="shared" si="1"/>
        <v/>
      </c>
      <c r="U11" s="1" t="str" cm="1">
        <f t="array" ref="U11">IF(ISBLANK(INDEX('Campanhas Caracterização'!$F$8:$G$25,INT((ROWS($A$1:A10)-1)/2)+1,MOD(ROWS($A$1:A10)-1,2)+1)),"",INDEX('Campanhas Caracterização'!$F$8:$G$25,INT((ROWS($A$1:A10)-1)/2)+1,MOD(ROWS($A$1:A10)-1,2)+1))</f>
        <v/>
      </c>
      <c r="V11" s="1" t="str">
        <f ca="1">IF(OR(U11="",OFFSET('Campanhas Caracterização'!$H$8,INT((ROW(A10)-1)/2),0)="",OFFSET('Campanhas Caracterização'!$H$8,INT((ROW(A10)-1)/2),0)="(máximo 300 carateres)"),"",OFFSET('Campanhas Caracterização'!$H$8,INT((ROW(A10)-1)/2),0))</f>
        <v/>
      </c>
    </row>
    <row r="12" spans="1:22">
      <c r="A12" s="24" t="str">
        <f>IF(I12="","",IF(OR('Identificação da EG'!$B$7=0,'Identificação da EG'!$B$7=""),"",Capa!$C$10))</f>
        <v/>
      </c>
      <c r="B12" s="24" t="str">
        <f>IF(I12="","",IF(OR('Identificação da EG'!$B$7=0,'Identificação da EG'!$B$7=""),"",'Identificação da EG'!$B$7))</f>
        <v/>
      </c>
      <c r="C12" s="24" t="str">
        <f>IF(I12="","",IF(B12="","",VLOOKUP(B12,Auxiliar!$DK$23:$DL$45,2,0)))</f>
        <v/>
      </c>
      <c r="D12" s="24" t="str">
        <f>IF(I12="","",IF(OR('Identificação da EG'!$B$7=0,'Identificação da EG'!$B$7=""),"","Portugal"))</f>
        <v/>
      </c>
      <c r="E12" s="24" t="str">
        <f>IF(I12="","",'Identificação da EG'!$C$7)</f>
        <v/>
      </c>
      <c r="F12" s="24" t="str">
        <f>IF(I12="","",'Identificação da EG'!$E$7)</f>
        <v/>
      </c>
      <c r="G12" s="24" t="str">
        <f t="shared" si="0"/>
        <v/>
      </c>
      <c r="H12" s="24" t="str">
        <f>IF(I12="","",'Identificação da EG'!$D$7)</f>
        <v/>
      </c>
      <c r="I12" s="1" t="str">
        <f>IF(U12="","",'Campanhas Caracterização'!$B$4)</f>
        <v/>
      </c>
      <c r="J12" s="1" t="str">
        <v/>
      </c>
      <c r="K12" s="1" t="str">
        <v/>
      </c>
      <c r="L12" s="1" t="str">
        <v/>
      </c>
      <c r="M12" s="1" t="str">
        <v/>
      </c>
      <c r="N12" s="1"/>
      <c r="O12" s="1"/>
      <c r="P12" s="1"/>
      <c r="Q12" s="1"/>
      <c r="R12" s="1"/>
      <c r="S12" s="1" t="str">
        <f>IF(U12="","","Nº períodos de amostragem")</f>
        <v/>
      </c>
      <c r="T12" s="1" t="str">
        <f t="shared" si="1"/>
        <v/>
      </c>
      <c r="U12" s="1" t="str" cm="1">
        <f t="array" ref="U12">IF(ISBLANK(INDEX('Campanhas Caracterização'!$F$8:$G$25,INT((ROWS($A$1:A11)-1)/2)+1,MOD(ROWS($A$1:A11)-1,2)+1)),"",INDEX('Campanhas Caracterização'!$F$8:$G$25,INT((ROWS($A$1:A11)-1)/2)+1,MOD(ROWS($A$1:A11)-1,2)+1))</f>
        <v/>
      </c>
      <c r="V12" s="1" t="str">
        <f ca="1">IF(OR(U12="",OFFSET('Campanhas Caracterização'!$H$8,INT((ROW(A11)-1)/2),0)="",OFFSET('Campanhas Caracterização'!$H$8,INT((ROW(A11)-1)/2),0)="(máximo 300 carateres)"),"",OFFSET('Campanhas Caracterização'!$H$8,INT((ROW(A11)-1)/2),0))</f>
        <v/>
      </c>
    </row>
    <row r="13" spans="1:22">
      <c r="A13" s="24" t="str">
        <f>IF(I13="","",IF(OR('Identificação da EG'!$B$7=0,'Identificação da EG'!$B$7=""),"",Capa!$C$10))</f>
        <v/>
      </c>
      <c r="B13" s="24" t="str">
        <f>IF(I13="","",IF(OR('Identificação da EG'!$B$7=0,'Identificação da EG'!$B$7=""),"",'Identificação da EG'!$B$7))</f>
        <v/>
      </c>
      <c r="C13" s="24" t="str">
        <f>IF(I13="","",IF(B13="","",VLOOKUP(B13,Auxiliar!$DK$23:$DL$45,2,0)))</f>
        <v/>
      </c>
      <c r="D13" s="24" t="str">
        <f>IF(I13="","",IF(OR('Identificação da EG'!$B$7=0,'Identificação da EG'!$B$7=""),"","Portugal"))</f>
        <v/>
      </c>
      <c r="E13" s="24" t="str">
        <f>IF(I13="","",'Identificação da EG'!$C$7)</f>
        <v/>
      </c>
      <c r="F13" s="24" t="str">
        <f>IF(I13="","",'Identificação da EG'!$E$7)</f>
        <v/>
      </c>
      <c r="G13" s="24" t="str">
        <f t="shared" si="0"/>
        <v/>
      </c>
      <c r="H13" s="24" t="str">
        <f>IF(I13="","",'Identificação da EG'!$D$7)</f>
        <v/>
      </c>
      <c r="I13" s="1" t="str">
        <f>IF(U13="","",'Campanhas Caracterização'!$B$4)</f>
        <v/>
      </c>
      <c r="J13" s="1" t="str">
        <v/>
      </c>
      <c r="K13" s="1" t="str">
        <v/>
      </c>
      <c r="L13" s="1" t="str">
        <v/>
      </c>
      <c r="M13" s="1" t="str">
        <v/>
      </c>
      <c r="N13" s="1"/>
      <c r="O13" s="1"/>
      <c r="P13" s="1"/>
      <c r="Q13" s="1"/>
      <c r="R13" s="1"/>
      <c r="S13" s="1" t="str">
        <f>IF(U13="","","Nº amostras")</f>
        <v/>
      </c>
      <c r="T13" s="1" t="str">
        <f t="shared" si="1"/>
        <v/>
      </c>
      <c r="U13" s="1" t="str" cm="1">
        <f t="array" ref="U13">IF(ISBLANK(INDEX('Campanhas Caracterização'!$F$8:$G$25,INT((ROWS($A$1:A12)-1)/2)+1,MOD(ROWS($A$1:A12)-1,2)+1)),"",INDEX('Campanhas Caracterização'!$F$8:$G$25,INT((ROWS($A$1:A12)-1)/2)+1,MOD(ROWS($A$1:A12)-1,2)+1))</f>
        <v/>
      </c>
      <c r="V13" s="1" t="str">
        <f ca="1">IF(OR(U13="",OFFSET('Campanhas Caracterização'!$H$8,INT((ROW(A12)-1)/2),0)="",OFFSET('Campanhas Caracterização'!$H$8,INT((ROW(A12)-1)/2),0)="(máximo 300 carateres)"),"",OFFSET('Campanhas Caracterização'!$H$8,INT((ROW(A12)-1)/2),0))</f>
        <v/>
      </c>
    </row>
    <row r="14" spans="1:22">
      <c r="A14" s="24" t="str">
        <f>IF(I14="","",IF(OR('Identificação da EG'!$B$7=0,'Identificação da EG'!$B$7=""),"",Capa!$C$10))</f>
        <v/>
      </c>
      <c r="B14" s="24" t="str">
        <f>IF(I14="","",IF(OR('Identificação da EG'!$B$7=0,'Identificação da EG'!$B$7=""),"",'Identificação da EG'!$B$7))</f>
        <v/>
      </c>
      <c r="C14" s="24" t="str">
        <f>IF(I14="","",IF(B14="","",VLOOKUP(B14,Auxiliar!$DK$23:$DL$45,2,0)))</f>
        <v/>
      </c>
      <c r="D14" s="24" t="str">
        <f>IF(I14="","",IF(OR('Identificação da EG'!$B$7=0,'Identificação da EG'!$B$7=""),"","Portugal"))</f>
        <v/>
      </c>
      <c r="E14" s="24" t="str">
        <f>IF(I14="","",'Identificação da EG'!$C$7)</f>
        <v/>
      </c>
      <c r="F14" s="24" t="str">
        <f>IF(I14="","",'Identificação da EG'!$E$7)</f>
        <v/>
      </c>
      <c r="G14" s="24" t="str">
        <f t="shared" si="0"/>
        <v/>
      </c>
      <c r="H14" s="24" t="str">
        <f>IF(I14="","",'Identificação da EG'!$D$7)</f>
        <v/>
      </c>
      <c r="I14" s="1" t="str">
        <f>IF(U14="","",'Campanhas Caracterização'!$B$4)</f>
        <v/>
      </c>
      <c r="J14" s="1" t="str">
        <v/>
      </c>
      <c r="K14" s="1" t="str">
        <v/>
      </c>
      <c r="L14" s="1" t="str">
        <v/>
      </c>
      <c r="M14" s="1" t="str">
        <v/>
      </c>
      <c r="N14" s="1"/>
      <c r="O14" s="1"/>
      <c r="P14" s="1"/>
      <c r="Q14" s="1"/>
      <c r="R14" s="1"/>
      <c r="S14" s="1" t="str">
        <f>IF(U14="","","Nº períodos de amostragem")</f>
        <v/>
      </c>
      <c r="T14" s="1" t="str">
        <f t="shared" si="1"/>
        <v/>
      </c>
      <c r="U14" s="1" t="str" cm="1">
        <f t="array" ref="U14">IF(ISBLANK(INDEX('Campanhas Caracterização'!$F$8:$G$25,INT((ROWS($A$1:A13)-1)/2)+1,MOD(ROWS($A$1:A13)-1,2)+1)),"",INDEX('Campanhas Caracterização'!$F$8:$G$25,INT((ROWS($A$1:A13)-1)/2)+1,MOD(ROWS($A$1:A13)-1,2)+1))</f>
        <v/>
      </c>
      <c r="V14" s="1" t="str">
        <f ca="1">IF(OR(U14="",OFFSET('Campanhas Caracterização'!$H$8,INT((ROW(A13)-1)/2),0)="",OFFSET('Campanhas Caracterização'!$H$8,INT((ROW(A13)-1)/2),0)="(máximo 300 carateres)"),"",OFFSET('Campanhas Caracterização'!$H$8,INT((ROW(A13)-1)/2),0))</f>
        <v/>
      </c>
    </row>
    <row r="15" spans="1:22">
      <c r="A15" s="24" t="str">
        <f>IF(I15="","",IF(OR('Identificação da EG'!$B$7=0,'Identificação da EG'!$B$7=""),"",Capa!$C$10))</f>
        <v/>
      </c>
      <c r="B15" s="24" t="str">
        <f>IF(I15="","",IF(OR('Identificação da EG'!$B$7=0,'Identificação da EG'!$B$7=""),"",'Identificação da EG'!$B$7))</f>
        <v/>
      </c>
      <c r="C15" s="24" t="str">
        <f>IF(I15="","",IF(B15="","",VLOOKUP(B15,Auxiliar!$DK$23:$DL$45,2,0)))</f>
        <v/>
      </c>
      <c r="D15" s="24" t="str">
        <f>IF(I15="","",IF(OR('Identificação da EG'!$B$7=0,'Identificação da EG'!$B$7=""),"","Portugal"))</f>
        <v/>
      </c>
      <c r="E15" s="24" t="str">
        <f>IF(I15="","",'Identificação da EG'!$C$7)</f>
        <v/>
      </c>
      <c r="F15" s="24" t="str">
        <f>IF(I15="","",'Identificação da EG'!$E$7)</f>
        <v/>
      </c>
      <c r="G15" s="24" t="str">
        <f t="shared" si="0"/>
        <v/>
      </c>
      <c r="H15" s="24" t="str">
        <f>IF(I15="","",'Identificação da EG'!$D$7)</f>
        <v/>
      </c>
      <c r="I15" s="1" t="str">
        <f>IF(U15="","",'Campanhas Caracterização'!$B$4)</f>
        <v/>
      </c>
      <c r="J15" s="1" t="str">
        <v/>
      </c>
      <c r="K15" s="1" t="str">
        <v/>
      </c>
      <c r="L15" s="1" t="str">
        <v/>
      </c>
      <c r="M15" s="1" t="str">
        <v/>
      </c>
      <c r="N15" s="1"/>
      <c r="O15" s="1"/>
      <c r="P15" s="1"/>
      <c r="Q15" s="1"/>
      <c r="R15" s="1"/>
      <c r="S15" s="1" t="str">
        <f>IF(U15="","","Nº amostras")</f>
        <v/>
      </c>
      <c r="T15" s="1" t="str">
        <f t="shared" si="1"/>
        <v/>
      </c>
      <c r="U15" s="1" t="str" cm="1">
        <f t="array" ref="U15">IF(ISBLANK(INDEX('Campanhas Caracterização'!$F$8:$G$25,INT((ROWS($A$1:A14)-1)/2)+1,MOD(ROWS($A$1:A14)-1,2)+1)),"",INDEX('Campanhas Caracterização'!$F$8:$G$25,INT((ROWS($A$1:A14)-1)/2)+1,MOD(ROWS($A$1:A14)-1,2)+1))</f>
        <v/>
      </c>
      <c r="V15" s="1" t="str">
        <f ca="1">IF(OR(U15="",OFFSET('Campanhas Caracterização'!$H$8,INT((ROW(A14)-1)/2),0)="",OFFSET('Campanhas Caracterização'!$H$8,INT((ROW(A14)-1)/2),0)="(máximo 300 carateres)"),"",OFFSET('Campanhas Caracterização'!$H$8,INT((ROW(A14)-1)/2),0))</f>
        <v/>
      </c>
    </row>
    <row r="16" spans="1:22">
      <c r="A16" s="24" t="str">
        <f>IF(I16="","",IF(OR('Identificação da EG'!$B$7=0,'Identificação da EG'!$B$7=""),"",Capa!$C$10))</f>
        <v/>
      </c>
      <c r="B16" s="24" t="str">
        <f>IF(I16="","",IF(OR('Identificação da EG'!$B$7=0,'Identificação da EG'!$B$7=""),"",'Identificação da EG'!$B$7))</f>
        <v/>
      </c>
      <c r="C16" s="24" t="str">
        <f>IF(I16="","",IF(B16="","",VLOOKUP(B16,Auxiliar!$DK$23:$DL$45,2,0)))</f>
        <v/>
      </c>
      <c r="D16" s="24" t="str">
        <f>IF(I16="","",IF(OR('Identificação da EG'!$B$7=0,'Identificação da EG'!$B$7=""),"","Portugal"))</f>
        <v/>
      </c>
      <c r="E16" s="24" t="str">
        <f>IF(I16="","",'Identificação da EG'!$C$7)</f>
        <v/>
      </c>
      <c r="F16" s="24" t="str">
        <f>IF(I16="","",'Identificação da EG'!$E$7)</f>
        <v/>
      </c>
      <c r="G16" s="24" t="str">
        <f t="shared" si="0"/>
        <v/>
      </c>
      <c r="H16" s="24" t="str">
        <f>IF(I16="","",'Identificação da EG'!$D$7)</f>
        <v/>
      </c>
      <c r="I16" s="1" t="str">
        <f>IF(U16="","",'Campanhas Caracterização'!$B$4)</f>
        <v/>
      </c>
      <c r="J16" s="1" t="str">
        <v/>
      </c>
      <c r="K16" s="1" t="str">
        <v/>
      </c>
      <c r="L16" s="1" t="str">
        <v/>
      </c>
      <c r="M16" s="1" t="str">
        <v/>
      </c>
      <c r="N16" s="1"/>
      <c r="O16" s="1"/>
      <c r="P16" s="1"/>
      <c r="Q16" s="1"/>
      <c r="R16" s="1"/>
      <c r="S16" s="1" t="str">
        <f>IF(U16="","","Nº períodos de amostragem")</f>
        <v/>
      </c>
      <c r="T16" s="1" t="str">
        <f t="shared" si="1"/>
        <v/>
      </c>
      <c r="U16" s="1" t="str" cm="1">
        <f t="array" ref="U16">IF(ISBLANK(INDEX('Campanhas Caracterização'!$F$8:$G$25,INT((ROWS($A$1:A15)-1)/2)+1,MOD(ROWS($A$1:A15)-1,2)+1)),"",INDEX('Campanhas Caracterização'!$F$8:$G$25,INT((ROWS($A$1:A15)-1)/2)+1,MOD(ROWS($A$1:A15)-1,2)+1))</f>
        <v/>
      </c>
      <c r="V16" s="1" t="str">
        <f ca="1">IF(OR(U16="",OFFSET('Campanhas Caracterização'!$H$8,INT((ROW(A15)-1)/2),0)="",OFFSET('Campanhas Caracterização'!$H$8,INT((ROW(A15)-1)/2),0)="(máximo 300 carateres)"),"",OFFSET('Campanhas Caracterização'!$H$8,INT((ROW(A15)-1)/2),0))</f>
        <v/>
      </c>
    </row>
    <row r="17" spans="1:22">
      <c r="A17" s="24" t="str">
        <f>IF(I17="","",IF(OR('Identificação da EG'!$B$7=0,'Identificação da EG'!$B$7=""),"",Capa!$C$10))</f>
        <v/>
      </c>
      <c r="B17" s="24" t="str">
        <f>IF(I17="","",IF(OR('Identificação da EG'!$B$7=0,'Identificação da EG'!$B$7=""),"",'Identificação da EG'!$B$7))</f>
        <v/>
      </c>
      <c r="C17" s="24" t="str">
        <f>IF(I17="","",IF(B17="","",VLOOKUP(B17,Auxiliar!$DK$23:$DL$45,2,0)))</f>
        <v/>
      </c>
      <c r="D17" s="24" t="str">
        <f>IF(I17="","",IF(OR('Identificação da EG'!$B$7=0,'Identificação da EG'!$B$7=""),"","Portugal"))</f>
        <v/>
      </c>
      <c r="E17" s="24" t="str">
        <f>IF(I17="","",'Identificação da EG'!$C$7)</f>
        <v/>
      </c>
      <c r="F17" s="24" t="str">
        <f>IF(I17="","",'Identificação da EG'!$E$7)</f>
        <v/>
      </c>
      <c r="G17" s="24" t="str">
        <f t="shared" si="0"/>
        <v/>
      </c>
      <c r="H17" s="24" t="str">
        <f>IF(I17="","",'Identificação da EG'!$D$7)</f>
        <v/>
      </c>
      <c r="I17" s="1" t="str">
        <f>IF(U17="","",'Campanhas Caracterização'!$B$4)</f>
        <v/>
      </c>
      <c r="J17" s="1" t="str">
        <v/>
      </c>
      <c r="K17" s="1" t="str">
        <v/>
      </c>
      <c r="L17" s="1" t="str">
        <v/>
      </c>
      <c r="M17" s="1" t="str">
        <v/>
      </c>
      <c r="N17" s="1"/>
      <c r="O17" s="1"/>
      <c r="P17" s="1"/>
      <c r="Q17" s="1"/>
      <c r="R17" s="1"/>
      <c r="S17" s="1" t="str">
        <f>IF(U17="","","Nº amostras")</f>
        <v/>
      </c>
      <c r="T17" s="1" t="str">
        <f t="shared" si="1"/>
        <v/>
      </c>
      <c r="U17" s="1" t="str" cm="1">
        <f t="array" ref="U17">IF(ISBLANK(INDEX('Campanhas Caracterização'!$F$8:$G$25,INT((ROWS($A$1:A16)-1)/2)+1,MOD(ROWS($A$1:A16)-1,2)+1)),"",INDEX('Campanhas Caracterização'!$F$8:$G$25,INT((ROWS($A$1:A16)-1)/2)+1,MOD(ROWS($A$1:A16)-1,2)+1))</f>
        <v/>
      </c>
      <c r="V17" s="1" t="str">
        <f ca="1">IF(OR(U17="",OFFSET('Campanhas Caracterização'!$H$8,INT((ROW(A16)-1)/2),0)="",OFFSET('Campanhas Caracterização'!$H$8,INT((ROW(A16)-1)/2),0)="(máximo 300 carateres)"),"",OFFSET('Campanhas Caracterização'!$H$8,INT((ROW(A16)-1)/2),0))</f>
        <v/>
      </c>
    </row>
    <row r="18" spans="1:22">
      <c r="A18" s="24" t="str">
        <f>IF(I18="","",IF(OR('Identificação da EG'!$B$7=0,'Identificação da EG'!$B$7=""),"",Capa!$C$10))</f>
        <v/>
      </c>
      <c r="B18" s="24" t="str">
        <f>IF(I18="","",IF(OR('Identificação da EG'!$B$7=0,'Identificação da EG'!$B$7=""),"",'Identificação da EG'!$B$7))</f>
        <v/>
      </c>
      <c r="C18" s="24" t="str">
        <f>IF(I18="","",IF(B18="","",VLOOKUP(B18,Auxiliar!$DK$23:$DL$45,2,0)))</f>
        <v/>
      </c>
      <c r="D18" s="24" t="str">
        <f>IF(I18="","",IF(OR('Identificação da EG'!$B$7=0,'Identificação da EG'!$B$7=""),"","Portugal"))</f>
        <v/>
      </c>
      <c r="E18" s="24" t="str">
        <f>IF(I18="","",'Identificação da EG'!$C$7)</f>
        <v/>
      </c>
      <c r="F18" s="24" t="str">
        <f>IF(I18="","",'Identificação da EG'!$E$7)</f>
        <v/>
      </c>
      <c r="G18" s="24" t="str">
        <f t="shared" si="0"/>
        <v/>
      </c>
      <c r="H18" s="24" t="str">
        <f>IF(I18="","",'Identificação da EG'!$D$7)</f>
        <v/>
      </c>
      <c r="I18" s="1" t="str">
        <f>IF(U18="","",'Campanhas Caracterização'!$B$4)</f>
        <v/>
      </c>
      <c r="J18" s="1" t="str">
        <v/>
      </c>
      <c r="K18" s="1" t="str">
        <v/>
      </c>
      <c r="L18" s="1" t="str">
        <v/>
      </c>
      <c r="M18" s="1" t="str">
        <v/>
      </c>
      <c r="N18" s="1"/>
      <c r="O18" s="1"/>
      <c r="P18" s="1"/>
      <c r="Q18" s="1"/>
      <c r="R18" s="1"/>
      <c r="S18" s="1" t="str">
        <f>IF(U18="","","Nº períodos de amostragem")</f>
        <v/>
      </c>
      <c r="T18" s="1" t="str">
        <f t="shared" si="1"/>
        <v/>
      </c>
      <c r="U18" s="1" t="str" cm="1">
        <f t="array" ref="U18">IF(ISBLANK(INDEX('Campanhas Caracterização'!$F$8:$G$25,INT((ROWS($A$1:A17)-1)/2)+1,MOD(ROWS($A$1:A17)-1,2)+1)),"",INDEX('Campanhas Caracterização'!$F$8:$G$25,INT((ROWS($A$1:A17)-1)/2)+1,MOD(ROWS($A$1:A17)-1,2)+1))</f>
        <v/>
      </c>
      <c r="V18" s="1" t="str">
        <f ca="1">IF(OR(U18="",OFFSET('Campanhas Caracterização'!$H$8,INT((ROW(A17)-1)/2),0)="",OFFSET('Campanhas Caracterização'!$H$8,INT((ROW(A17)-1)/2),0)="(máximo 300 carateres)"),"",OFFSET('Campanhas Caracterização'!$H$8,INT((ROW(A17)-1)/2),0))</f>
        <v/>
      </c>
    </row>
    <row r="19" spans="1:22">
      <c r="A19" s="24" t="str">
        <f>IF(I19="","",IF(OR('Identificação da EG'!$B$7=0,'Identificação da EG'!$B$7=""),"",Capa!$C$10))</f>
        <v/>
      </c>
      <c r="B19" s="24" t="str">
        <f>IF(I19="","",IF(OR('Identificação da EG'!$B$7=0,'Identificação da EG'!$B$7=""),"",'Identificação da EG'!$B$7))</f>
        <v/>
      </c>
      <c r="C19" s="24" t="str">
        <f>IF(I19="","",IF(B19="","",VLOOKUP(B19,Auxiliar!$DK$23:$DL$45,2,0)))</f>
        <v/>
      </c>
      <c r="D19" s="24" t="str">
        <f>IF(I19="","",IF(OR('Identificação da EG'!$B$7=0,'Identificação da EG'!$B$7=""),"","Portugal"))</f>
        <v/>
      </c>
      <c r="E19" s="24" t="str">
        <f>IF(I19="","",'Identificação da EG'!$C$7)</f>
        <v/>
      </c>
      <c r="F19" s="24" t="str">
        <f>IF(I19="","",'Identificação da EG'!$E$7)</f>
        <v/>
      </c>
      <c r="G19" s="24" t="str">
        <f t="shared" si="0"/>
        <v/>
      </c>
      <c r="H19" s="24" t="str">
        <f>IF(I19="","",'Identificação da EG'!$D$7)</f>
        <v/>
      </c>
      <c r="I19" s="1" t="str">
        <f>IF(U19="","",'Campanhas Caracterização'!$B$4)</f>
        <v/>
      </c>
      <c r="J19" s="1" t="str">
        <v/>
      </c>
      <c r="K19" s="1" t="str">
        <v/>
      </c>
      <c r="L19" s="1" t="str">
        <v/>
      </c>
      <c r="M19" s="1" t="str">
        <v/>
      </c>
      <c r="N19" s="1"/>
      <c r="O19" s="1"/>
      <c r="P19" s="1"/>
      <c r="Q19" s="1"/>
      <c r="R19" s="1"/>
      <c r="S19" s="1" t="str">
        <f>IF(U19="","","Nº amostras")</f>
        <v/>
      </c>
      <c r="T19" s="1" t="str">
        <f t="shared" si="1"/>
        <v/>
      </c>
      <c r="U19" s="1" t="str" cm="1">
        <f t="array" ref="U19">IF(ISBLANK(INDEX('Campanhas Caracterização'!$F$8:$G$25,INT((ROWS($A$1:A18)-1)/2)+1,MOD(ROWS($A$1:A18)-1,2)+1)),"",INDEX('Campanhas Caracterização'!$F$8:$G$25,INT((ROWS($A$1:A18)-1)/2)+1,MOD(ROWS($A$1:A18)-1,2)+1))</f>
        <v/>
      </c>
      <c r="V19" s="1" t="str">
        <f ca="1">IF(OR(U19="",OFFSET('Campanhas Caracterização'!$H$8,INT((ROW(A18)-1)/2),0)="",OFFSET('Campanhas Caracterização'!$H$8,INT((ROW(A18)-1)/2),0)="(máximo 300 carateres)"),"",OFFSET('Campanhas Caracterização'!$H$8,INT((ROW(A18)-1)/2),0))</f>
        <v/>
      </c>
    </row>
    <row r="20" spans="1:22">
      <c r="A20" s="24" t="str">
        <f>IF(I20="","",IF(OR('Identificação da EG'!$B$7=0,'Identificação da EG'!$B$7=""),"",Capa!$C$10))</f>
        <v/>
      </c>
      <c r="B20" s="24" t="str">
        <f>IF(I20="","",IF(OR('Identificação da EG'!$B$7=0,'Identificação da EG'!$B$7=""),"",'Identificação da EG'!$B$7))</f>
        <v/>
      </c>
      <c r="C20" s="24" t="str">
        <f>IF(I20="","",IF(B20="","",VLOOKUP(B20,Auxiliar!$DK$23:$DL$45,2,0)))</f>
        <v/>
      </c>
      <c r="D20" s="24" t="str">
        <f>IF(I20="","",IF(OR('Identificação da EG'!$B$7=0,'Identificação da EG'!$B$7=""),"","Portugal"))</f>
        <v/>
      </c>
      <c r="E20" s="24" t="str">
        <f>IF(I20="","",'Identificação da EG'!$C$7)</f>
        <v/>
      </c>
      <c r="F20" s="24" t="str">
        <f>IF(I20="","",'Identificação da EG'!$E$7)</f>
        <v/>
      </c>
      <c r="G20" s="24" t="str">
        <f t="shared" si="0"/>
        <v/>
      </c>
      <c r="H20" s="24" t="str">
        <f>IF(I20="","",'Identificação da EG'!$D$7)</f>
        <v/>
      </c>
      <c r="I20" s="1" t="str">
        <f>IF(U20="","",'Campanhas Caracterização'!$B$4)</f>
        <v/>
      </c>
      <c r="J20" s="1" t="str">
        <v/>
      </c>
      <c r="K20" s="1" t="str">
        <v/>
      </c>
      <c r="L20" s="1" t="str">
        <v/>
      </c>
      <c r="M20" s="1" t="str">
        <v/>
      </c>
      <c r="N20" s="1"/>
      <c r="O20" s="1"/>
      <c r="P20" s="1"/>
      <c r="Q20" s="1"/>
      <c r="R20" s="1"/>
      <c r="S20" s="1" t="str">
        <f>IF(U20="","","Nº períodos de amostragem")</f>
        <v/>
      </c>
      <c r="T20" s="1" t="str">
        <f t="shared" si="1"/>
        <v/>
      </c>
      <c r="U20" s="1" t="str" cm="1">
        <f t="array" ref="U20">IF(ISBLANK(INDEX('Campanhas Caracterização'!$F$8:$G$25,INT((ROWS($A$1:A19)-1)/2)+1,MOD(ROWS($A$1:A19)-1,2)+1)),"",INDEX('Campanhas Caracterização'!$F$8:$G$25,INT((ROWS($A$1:A19)-1)/2)+1,MOD(ROWS($A$1:A19)-1,2)+1))</f>
        <v/>
      </c>
      <c r="V20" s="1" t="str">
        <f ca="1">IF(OR(U20="",OFFSET('Campanhas Caracterização'!$H$8,INT((ROW(A19)-1)/2),0)="",OFFSET('Campanhas Caracterização'!$H$8,INT((ROW(A19)-1)/2),0)="(máximo 300 carateres)"),"",OFFSET('Campanhas Caracterização'!$H$8,INT((ROW(A19)-1)/2),0))</f>
        <v/>
      </c>
    </row>
    <row r="21" spans="1:22">
      <c r="A21" s="24" t="str">
        <f>IF(I21="","",IF(OR('Identificação da EG'!$B$7=0,'Identificação da EG'!$B$7=""),"",Capa!$C$10))</f>
        <v/>
      </c>
      <c r="B21" s="24" t="str">
        <f>IF(I21="","",IF(OR('Identificação da EG'!$B$7=0,'Identificação da EG'!$B$7=""),"",'Identificação da EG'!$B$7))</f>
        <v/>
      </c>
      <c r="C21" s="24" t="str">
        <f>IF(I21="","",IF(B21="","",VLOOKUP(B21,Auxiliar!$DK$23:$DL$45,2,0)))</f>
        <v/>
      </c>
      <c r="D21" s="24" t="str">
        <f>IF(I21="","",IF(OR('Identificação da EG'!$B$7=0,'Identificação da EG'!$B$7=""),"","Portugal"))</f>
        <v/>
      </c>
      <c r="E21" s="24" t="str">
        <f>IF(I21="","",'Identificação da EG'!$C$7)</f>
        <v/>
      </c>
      <c r="F21" s="24" t="str">
        <f>IF(I21="","",'Identificação da EG'!$E$7)</f>
        <v/>
      </c>
      <c r="G21" s="24" t="str">
        <f t="shared" si="0"/>
        <v/>
      </c>
      <c r="H21" s="24" t="str">
        <f>IF(I21="","",'Identificação da EG'!$D$7)</f>
        <v/>
      </c>
      <c r="I21" s="1" t="str">
        <f>IF(U21="","",'Campanhas Caracterização'!$B$4)</f>
        <v/>
      </c>
      <c r="J21" s="1" t="str">
        <v/>
      </c>
      <c r="K21" s="1" t="str">
        <v/>
      </c>
      <c r="L21" s="1" t="str">
        <v/>
      </c>
      <c r="M21" s="1" t="str">
        <v/>
      </c>
      <c r="N21" s="1"/>
      <c r="O21" s="1"/>
      <c r="P21" s="1"/>
      <c r="Q21" s="1"/>
      <c r="R21" s="1"/>
      <c r="S21" s="1" t="str">
        <f>IF(U21="","","Nº amostras")</f>
        <v/>
      </c>
      <c r="T21" s="1" t="str">
        <f t="shared" si="1"/>
        <v/>
      </c>
      <c r="U21" s="1" t="str" cm="1">
        <f t="array" ref="U21">IF(ISBLANK(INDEX('Campanhas Caracterização'!$F$8:$G$25,INT((ROWS($A$1:A20)-1)/2)+1,MOD(ROWS($A$1:A20)-1,2)+1)),"",INDEX('Campanhas Caracterização'!$F$8:$G$25,INT((ROWS($A$1:A20)-1)/2)+1,MOD(ROWS($A$1:A20)-1,2)+1))</f>
        <v/>
      </c>
      <c r="V21" s="1" t="str">
        <f ca="1">IF(OR(U21="",OFFSET('Campanhas Caracterização'!$H$8,INT((ROW(A20)-1)/2),0)="",OFFSET('Campanhas Caracterização'!$H$8,INT((ROW(A20)-1)/2),0)="(máximo 300 carateres)"),"",OFFSET('Campanhas Caracterização'!$H$8,INT((ROW(A20)-1)/2),0))</f>
        <v/>
      </c>
    </row>
    <row r="22" spans="1:22">
      <c r="A22" s="24" t="str">
        <f>IF(I22="","",IF(OR('Identificação da EG'!$B$7=0,'Identificação da EG'!$B$7=""),"",Capa!$C$10))</f>
        <v/>
      </c>
      <c r="B22" s="24" t="str">
        <f>IF(I22="","",IF(OR('Identificação da EG'!$B$7=0,'Identificação da EG'!$B$7=""),"",'Identificação da EG'!$B$7))</f>
        <v/>
      </c>
      <c r="C22" s="24" t="str">
        <f>IF(I22="","",IF(B22="","",VLOOKUP(B22,Auxiliar!$DK$23:$DL$45,2,0)))</f>
        <v/>
      </c>
      <c r="D22" s="24" t="str">
        <f>IF(I22="","",IF(OR('Identificação da EG'!$B$7=0,'Identificação da EG'!$B$7=""),"","Portugal"))</f>
        <v/>
      </c>
      <c r="E22" s="24" t="str">
        <f>IF(I22="","",'Identificação da EG'!$C$7)</f>
        <v/>
      </c>
      <c r="F22" s="24" t="str">
        <f>IF(I22="","",'Identificação da EG'!$E$7)</f>
        <v/>
      </c>
      <c r="G22" s="24" t="str">
        <f t="shared" si="0"/>
        <v/>
      </c>
      <c r="H22" s="24" t="str">
        <f>IF(I22="","",'Identificação da EG'!$D$7)</f>
        <v/>
      </c>
      <c r="I22" s="1" t="str">
        <f>IF(U22="","",'Campanhas Caracterização'!$B$4)</f>
        <v/>
      </c>
      <c r="J22" s="1" t="str">
        <v/>
      </c>
      <c r="K22" s="1" t="str">
        <v/>
      </c>
      <c r="L22" s="1" t="str">
        <v/>
      </c>
      <c r="M22" s="1" t="str">
        <v/>
      </c>
      <c r="N22" s="1"/>
      <c r="O22" s="1"/>
      <c r="P22" s="1"/>
      <c r="Q22" s="1"/>
      <c r="R22" s="1"/>
      <c r="S22" s="1" t="str">
        <f>IF(U22="","","Nº períodos de amostragem")</f>
        <v/>
      </c>
      <c r="T22" s="1" t="str">
        <f t="shared" si="1"/>
        <v/>
      </c>
      <c r="U22" s="1" t="str" cm="1">
        <f t="array" ref="U22">IF(ISBLANK(INDEX('Campanhas Caracterização'!$F$8:$G$25,INT((ROWS($A$1:A21)-1)/2)+1,MOD(ROWS($A$1:A21)-1,2)+1)),"",INDEX('Campanhas Caracterização'!$F$8:$G$25,INT((ROWS($A$1:A21)-1)/2)+1,MOD(ROWS($A$1:A21)-1,2)+1))</f>
        <v/>
      </c>
      <c r="V22" s="1" t="str">
        <f ca="1">IF(OR(U22="",OFFSET('Campanhas Caracterização'!$H$8,INT((ROW(A21)-1)/2),0)="",OFFSET('Campanhas Caracterização'!$H$8,INT((ROW(A21)-1)/2),0)="(máximo 300 carateres)"),"",OFFSET('Campanhas Caracterização'!$H$8,INT((ROW(A21)-1)/2),0))</f>
        <v/>
      </c>
    </row>
    <row r="23" spans="1:22">
      <c r="A23" s="24" t="str">
        <f>IF(I23="","",IF(OR('Identificação da EG'!$B$7=0,'Identificação da EG'!$B$7=""),"",Capa!$C$10))</f>
        <v/>
      </c>
      <c r="B23" s="24" t="str">
        <f>IF(I23="","",IF(OR('Identificação da EG'!$B$7=0,'Identificação da EG'!$B$7=""),"",'Identificação da EG'!$B$7))</f>
        <v/>
      </c>
      <c r="C23" s="24" t="str">
        <f>IF(I23="","",IF(B23="","",VLOOKUP(B23,Auxiliar!$DK$23:$DL$45,2,0)))</f>
        <v/>
      </c>
      <c r="D23" s="24" t="str">
        <f>IF(I23="","",IF(OR('Identificação da EG'!$B$7=0,'Identificação da EG'!$B$7=""),"","Portugal"))</f>
        <v/>
      </c>
      <c r="E23" s="24" t="str">
        <f>IF(I23="","",'Identificação da EG'!$C$7)</f>
        <v/>
      </c>
      <c r="F23" s="24" t="str">
        <f>IF(I23="","",'Identificação da EG'!$E$7)</f>
        <v/>
      </c>
      <c r="G23" s="24" t="str">
        <f t="shared" si="0"/>
        <v/>
      </c>
      <c r="H23" s="24" t="str">
        <f>IF(I23="","",'Identificação da EG'!$D$7)</f>
        <v/>
      </c>
      <c r="I23" s="1" t="str">
        <f>IF(U23="","",'Campanhas Caracterização'!$B$4)</f>
        <v/>
      </c>
      <c r="J23" s="1" t="str">
        <v/>
      </c>
      <c r="K23" s="1" t="str">
        <v/>
      </c>
      <c r="L23" s="1" t="str">
        <v/>
      </c>
      <c r="M23" s="1" t="str">
        <v/>
      </c>
      <c r="N23" s="1"/>
      <c r="O23" s="1"/>
      <c r="P23" s="1"/>
      <c r="Q23" s="1"/>
      <c r="R23" s="1"/>
      <c r="S23" s="1" t="str">
        <f>IF(U23="","","Nº amostras")</f>
        <v/>
      </c>
      <c r="T23" s="1" t="str">
        <f t="shared" si="1"/>
        <v/>
      </c>
      <c r="U23" s="1" t="str" cm="1">
        <f t="array" ref="U23">IF(ISBLANK(INDEX('Campanhas Caracterização'!$F$8:$G$25,INT((ROWS($A$1:A22)-1)/2)+1,MOD(ROWS($A$1:A22)-1,2)+1)),"",INDEX('Campanhas Caracterização'!$F$8:$G$25,INT((ROWS($A$1:A22)-1)/2)+1,MOD(ROWS($A$1:A22)-1,2)+1))</f>
        <v/>
      </c>
      <c r="V23" s="1" t="str">
        <f ca="1">IF(OR(U23="",OFFSET('Campanhas Caracterização'!$H$8,INT((ROW(A22)-1)/2),0)="",OFFSET('Campanhas Caracterização'!$H$8,INT((ROW(A22)-1)/2),0)="(máximo 300 carateres)"),"",OFFSET('Campanhas Caracterização'!$H$8,INT((ROW(A22)-1)/2),0))</f>
        <v/>
      </c>
    </row>
    <row r="24" spans="1:22">
      <c r="A24" s="24" t="str">
        <f>IF(I24="","",IF(OR('Identificação da EG'!$B$7=0,'Identificação da EG'!$B$7=""),"",Capa!$C$10))</f>
        <v/>
      </c>
      <c r="B24" s="24" t="str">
        <f>IF(I24="","",IF(OR('Identificação da EG'!$B$7=0,'Identificação da EG'!$B$7=""),"",'Identificação da EG'!$B$7))</f>
        <v/>
      </c>
      <c r="C24" s="24" t="str">
        <f>IF(I24="","",IF(B24="","",VLOOKUP(B24,Auxiliar!$DK$23:$DL$45,2,0)))</f>
        <v/>
      </c>
      <c r="D24" s="24" t="str">
        <f>IF(I24="","",IF(OR('Identificação da EG'!$B$7=0,'Identificação da EG'!$B$7=""),"","Portugal"))</f>
        <v/>
      </c>
      <c r="E24" s="24" t="str">
        <f>IF(I24="","",'Identificação da EG'!$C$7)</f>
        <v/>
      </c>
      <c r="F24" s="24" t="str">
        <f>IF(I24="","",'Identificação da EG'!$E$7)</f>
        <v/>
      </c>
      <c r="G24" s="24" t="str">
        <f t="shared" si="0"/>
        <v/>
      </c>
      <c r="H24" s="24" t="str">
        <f>IF(I24="","",'Identificação da EG'!$D$7)</f>
        <v/>
      </c>
      <c r="I24" s="1" t="str">
        <f>IF(U24="","",'Campanhas Caracterização'!$B$4)</f>
        <v/>
      </c>
      <c r="J24" s="1" t="str">
        <v/>
      </c>
      <c r="K24" s="1" t="str">
        <v/>
      </c>
      <c r="L24" s="1" t="str">
        <v/>
      </c>
      <c r="M24" s="1" t="str">
        <v/>
      </c>
      <c r="N24" s="1"/>
      <c r="O24" s="1"/>
      <c r="P24" s="1"/>
      <c r="Q24" s="1"/>
      <c r="R24" s="1"/>
      <c r="S24" s="1" t="str">
        <f>IF(U24="","","Nº períodos de amostragem")</f>
        <v/>
      </c>
      <c r="T24" s="1" t="str">
        <f t="shared" si="1"/>
        <v/>
      </c>
      <c r="U24" s="1" t="str" cm="1">
        <f t="array" ref="U24">IF(ISBLANK(INDEX('Campanhas Caracterização'!$F$8:$G$25,INT((ROWS($A$1:A23)-1)/2)+1,MOD(ROWS($A$1:A23)-1,2)+1)),"",INDEX('Campanhas Caracterização'!$F$8:$G$25,INT((ROWS($A$1:A23)-1)/2)+1,MOD(ROWS($A$1:A23)-1,2)+1))</f>
        <v/>
      </c>
      <c r="V24" s="1" t="str">
        <f ca="1">IF(OR(U24="",OFFSET('Campanhas Caracterização'!$H$8,INT((ROW(A23)-1)/2),0)="",OFFSET('Campanhas Caracterização'!$H$8,INT((ROW(A23)-1)/2),0)="(máximo 300 carateres)"),"",OFFSET('Campanhas Caracterização'!$H$8,INT((ROW(A23)-1)/2),0))</f>
        <v/>
      </c>
    </row>
    <row r="25" spans="1:22">
      <c r="A25" s="24" t="str">
        <f>IF(I25="","",IF(OR('Identificação da EG'!$B$7=0,'Identificação da EG'!$B$7=""),"",Capa!$C$10))</f>
        <v/>
      </c>
      <c r="B25" s="24" t="str">
        <f>IF(I25="","",IF(OR('Identificação da EG'!$B$7=0,'Identificação da EG'!$B$7=""),"",'Identificação da EG'!$B$7))</f>
        <v/>
      </c>
      <c r="C25" s="24" t="str">
        <f>IF(I25="","",IF(B25="","",VLOOKUP(B25,Auxiliar!$DK$23:$DL$45,2,0)))</f>
        <v/>
      </c>
      <c r="D25" s="24" t="str">
        <f>IF(I25="","",IF(OR('Identificação da EG'!$B$7=0,'Identificação da EG'!$B$7=""),"","Portugal"))</f>
        <v/>
      </c>
      <c r="E25" s="24" t="str">
        <f>IF(I25="","",'Identificação da EG'!$C$7)</f>
        <v/>
      </c>
      <c r="F25" s="24" t="str">
        <f>IF(I25="","",'Identificação da EG'!$E$7)</f>
        <v/>
      </c>
      <c r="G25" s="24" t="str">
        <f t="shared" si="0"/>
        <v/>
      </c>
      <c r="H25" s="24" t="str">
        <f>IF(I25="","",'Identificação da EG'!$D$7)</f>
        <v/>
      </c>
      <c r="I25" s="1" t="str">
        <f>IF(U25="","",'Campanhas Caracterização'!$B$4)</f>
        <v/>
      </c>
      <c r="J25" s="1" t="str">
        <v/>
      </c>
      <c r="K25" s="1" t="str">
        <v/>
      </c>
      <c r="L25" s="1" t="str">
        <v/>
      </c>
      <c r="M25" s="1" t="str">
        <v/>
      </c>
      <c r="N25" s="1"/>
      <c r="O25" s="1"/>
      <c r="P25" s="1"/>
      <c r="Q25" s="1"/>
      <c r="R25" s="1"/>
      <c r="S25" s="1" t="str">
        <f>IF(U25="","","Nº amostras")</f>
        <v/>
      </c>
      <c r="T25" s="1" t="str">
        <f t="shared" si="1"/>
        <v/>
      </c>
      <c r="U25" s="1" t="str" cm="1">
        <f t="array" ref="U25">IF(ISBLANK(INDEX('Campanhas Caracterização'!$F$8:$G$25,INT((ROWS($A$1:A24)-1)/2)+1,MOD(ROWS($A$1:A24)-1,2)+1)),"",INDEX('Campanhas Caracterização'!$F$8:$G$25,INT((ROWS($A$1:A24)-1)/2)+1,MOD(ROWS($A$1:A24)-1,2)+1))</f>
        <v/>
      </c>
      <c r="V25" s="1" t="str">
        <f ca="1">IF(OR(U25="",OFFSET('Campanhas Caracterização'!$H$8,INT((ROW(A24)-1)/2),0)="",OFFSET('Campanhas Caracterização'!$H$8,INT((ROW(A24)-1)/2),0)="(máximo 300 carateres)"),"",OFFSET('Campanhas Caracterização'!$H$8,INT((ROW(A24)-1)/2),0))</f>
        <v/>
      </c>
    </row>
    <row r="26" spans="1:22">
      <c r="A26" s="24" t="str">
        <f>IF(I26="","",IF(OR('Identificação da EG'!$B$7=0,'Identificação da EG'!$B$7=""),"",Capa!$C$10))</f>
        <v/>
      </c>
      <c r="B26" s="24" t="str">
        <f>IF(I26="","",IF(OR('Identificação da EG'!$B$7=0,'Identificação da EG'!$B$7=""),"",'Identificação da EG'!$B$7))</f>
        <v/>
      </c>
      <c r="C26" s="24" t="str">
        <f>IF(I26="","",IF(B26="","",VLOOKUP(B26,Auxiliar!$DK$23:$DL$45,2,0)))</f>
        <v/>
      </c>
      <c r="D26" s="24" t="str">
        <f>IF(I26="","",IF(OR('Identificação da EG'!$B$7=0,'Identificação da EG'!$B$7=""),"","Portugal"))</f>
        <v/>
      </c>
      <c r="E26" s="24" t="str">
        <f>IF(I26="","",'Identificação da EG'!$C$7)</f>
        <v/>
      </c>
      <c r="F26" s="24" t="str">
        <f>IF(I26="","",'Identificação da EG'!$E$7)</f>
        <v/>
      </c>
      <c r="G26" s="24" t="str">
        <f t="shared" si="0"/>
        <v/>
      </c>
      <c r="H26" s="24" t="str">
        <f>IF(I26="","",'Identificação da EG'!$D$7)</f>
        <v/>
      </c>
      <c r="I26" s="1" t="str">
        <f>IF(U26="","",'Campanhas Caracterização'!$B$4)</f>
        <v/>
      </c>
      <c r="J26" s="1" t="str">
        <v/>
      </c>
      <c r="K26" s="1" t="str">
        <v/>
      </c>
      <c r="L26" s="1" t="str">
        <v/>
      </c>
      <c r="M26" s="1" t="str">
        <v/>
      </c>
      <c r="N26" s="1"/>
      <c r="O26" s="1"/>
      <c r="P26" s="1"/>
      <c r="Q26" s="1"/>
      <c r="R26" s="1"/>
      <c r="S26" s="1" t="str">
        <f>IF(U26="","","Nº períodos de amostragem")</f>
        <v/>
      </c>
      <c r="T26" s="1" t="str">
        <f t="shared" si="1"/>
        <v/>
      </c>
      <c r="U26" s="1" t="str" cm="1">
        <f t="array" ref="U26">IF(ISBLANK(INDEX('Campanhas Caracterização'!$F$8:$G$25,INT((ROWS($A$1:A25)-1)/2)+1,MOD(ROWS($A$1:A25)-1,2)+1)),"",INDEX('Campanhas Caracterização'!$F$8:$G$25,INT((ROWS($A$1:A25)-1)/2)+1,MOD(ROWS($A$1:A25)-1,2)+1))</f>
        <v/>
      </c>
      <c r="V26" s="1" t="str">
        <f ca="1">IF(OR(U26="",OFFSET('Campanhas Caracterização'!$H$8,INT((ROW(A25)-1)/2),0)="",OFFSET('Campanhas Caracterização'!$H$8,INT((ROW(A25)-1)/2),0)="(máximo 300 carateres)"),"",OFFSET('Campanhas Caracterização'!$H$8,INT((ROW(A25)-1)/2),0))</f>
        <v/>
      </c>
    </row>
    <row r="27" spans="1:22">
      <c r="A27" s="24" t="str">
        <f>IF(I27="","",IF(OR('Identificação da EG'!$B$7=0,'Identificação da EG'!$B$7=""),"",Capa!$C$10))</f>
        <v/>
      </c>
      <c r="B27" s="24" t="str">
        <f>IF(I27="","",IF(OR('Identificação da EG'!$B$7=0,'Identificação da EG'!$B$7=""),"",'Identificação da EG'!$B$7))</f>
        <v/>
      </c>
      <c r="C27" s="24" t="str">
        <f>IF(I27="","",IF(B27="","",VLOOKUP(B27,Auxiliar!$DK$23:$DL$45,2,0)))</f>
        <v/>
      </c>
      <c r="D27" s="24" t="str">
        <f>IF(I27="","",IF(OR('Identificação da EG'!$B$7=0,'Identificação da EG'!$B$7=""),"","Portugal"))</f>
        <v/>
      </c>
      <c r="E27" s="24" t="str">
        <f>IF(I27="","",'Identificação da EG'!$C$7)</f>
        <v/>
      </c>
      <c r="F27" s="24" t="str">
        <f>IF(I27="","",'Identificação da EG'!$E$7)</f>
        <v/>
      </c>
      <c r="G27" s="24" t="str">
        <f t="shared" si="0"/>
        <v/>
      </c>
      <c r="H27" s="24" t="str">
        <f>IF(I27="","",'Identificação da EG'!$D$7)</f>
        <v/>
      </c>
      <c r="I27" s="1" t="str">
        <f>IF(U27="","",'Campanhas Caracterização'!$B$4)</f>
        <v/>
      </c>
      <c r="J27" s="1" t="str">
        <v/>
      </c>
      <c r="K27" s="1" t="str">
        <v/>
      </c>
      <c r="L27" s="1" t="str">
        <v/>
      </c>
      <c r="M27" s="1" t="str">
        <v/>
      </c>
      <c r="N27" s="1"/>
      <c r="O27" s="1"/>
      <c r="P27" s="1"/>
      <c r="Q27" s="1"/>
      <c r="R27" s="1"/>
      <c r="S27" s="1" t="str">
        <f>IF(U27="","","Nº amostras")</f>
        <v/>
      </c>
      <c r="T27" s="1" t="str">
        <f t="shared" si="1"/>
        <v/>
      </c>
      <c r="U27" s="1" t="str" cm="1">
        <f t="array" ref="U27">IF(ISBLANK(INDEX('Campanhas Caracterização'!$F$8:$G$25,INT((ROWS($A$1:A26)-1)/2)+1,MOD(ROWS($A$1:A26)-1,2)+1)),"",INDEX('Campanhas Caracterização'!$F$8:$G$25,INT((ROWS($A$1:A26)-1)/2)+1,MOD(ROWS($A$1:A26)-1,2)+1))</f>
        <v/>
      </c>
      <c r="V27" s="1" t="str">
        <f ca="1">IF(OR(U27="",OFFSET('Campanhas Caracterização'!$H$8,INT((ROW(A26)-1)/2),0)="",OFFSET('Campanhas Caracterização'!$H$8,INT((ROW(A26)-1)/2),0)="(máximo 300 carateres)"),"",OFFSET('Campanhas Caracterização'!$H$8,INT((ROW(A26)-1)/2),0))</f>
        <v/>
      </c>
    </row>
    <row r="28" spans="1:22">
      <c r="A28" s="24" t="str">
        <f>IF(I28="","",IF(OR('Identificação da EG'!$B$7=0,'Identificação da EG'!$B$7=""),"",Capa!$C$10))</f>
        <v/>
      </c>
      <c r="B28" s="24" t="str">
        <f>IF(I28="","",IF(OR('Identificação da EG'!$B$7=0,'Identificação da EG'!$B$7=""),"",'Identificação da EG'!$B$7))</f>
        <v/>
      </c>
      <c r="C28" s="24" t="str">
        <f>IF(I28="","",IF(B28="","",VLOOKUP(B28,Auxiliar!$DK$23:$DL$45,2,0)))</f>
        <v/>
      </c>
      <c r="D28" s="24" t="str">
        <f>IF(I28="","",IF(OR('Identificação da EG'!$B$7=0,'Identificação da EG'!$B$7=""),"","Portugal"))</f>
        <v/>
      </c>
      <c r="E28" s="24" t="str">
        <f>IF(I28="","",'Identificação da EG'!$C$7)</f>
        <v/>
      </c>
      <c r="F28" s="24" t="str">
        <f>IF(I28="","",'Identificação da EG'!$E$7)</f>
        <v/>
      </c>
      <c r="G28" s="24" t="str">
        <f t="shared" si="0"/>
        <v/>
      </c>
      <c r="H28" s="24" t="str">
        <f>IF(I28="","",'Identificação da EG'!$D$7)</f>
        <v/>
      </c>
      <c r="I28" s="1" t="str">
        <f>IF(U28="","",'Campanhas Caracterização'!$B$4)</f>
        <v/>
      </c>
      <c r="J28" s="1" t="str">
        <v/>
      </c>
      <c r="K28" s="1" t="str">
        <v/>
      </c>
      <c r="L28" s="1" t="str">
        <v/>
      </c>
      <c r="M28" s="1" t="str">
        <v/>
      </c>
      <c r="N28" s="1"/>
      <c r="O28" s="1"/>
      <c r="P28" s="1"/>
      <c r="Q28" s="1"/>
      <c r="R28" s="1"/>
      <c r="S28" s="1" t="str">
        <f>IF(U28="","","Nº períodos de amostragem")</f>
        <v/>
      </c>
      <c r="T28" s="1" t="str">
        <f t="shared" si="1"/>
        <v/>
      </c>
      <c r="U28" s="1" t="str" cm="1">
        <f t="array" ref="U28">IF(ISBLANK(INDEX('Campanhas Caracterização'!$F$8:$G$25,INT((ROWS($A$1:A27)-1)/2)+1,MOD(ROWS($A$1:A27)-1,2)+1)),"",INDEX('Campanhas Caracterização'!$F$8:$G$25,INT((ROWS($A$1:A27)-1)/2)+1,MOD(ROWS($A$1:A27)-1,2)+1))</f>
        <v/>
      </c>
      <c r="V28" s="1" t="str">
        <f ca="1">IF(OR(U28="",OFFSET('Campanhas Caracterização'!$H$8,INT((ROW(A27)-1)/2),0)="",OFFSET('Campanhas Caracterização'!$H$8,INT((ROW(A27)-1)/2),0)="(máximo 300 carateres)"),"",OFFSET('Campanhas Caracterização'!$H$8,INT((ROW(A27)-1)/2),0))</f>
        <v/>
      </c>
    </row>
    <row r="29" spans="1:22">
      <c r="A29" s="24" t="str">
        <f>IF(I29="","",IF(OR('Identificação da EG'!$B$7=0,'Identificação da EG'!$B$7=""),"",Capa!$C$10))</f>
        <v/>
      </c>
      <c r="B29" s="24" t="str">
        <f>IF(I29="","",IF(OR('Identificação da EG'!$B$7=0,'Identificação da EG'!$B$7=""),"",'Identificação da EG'!$B$7))</f>
        <v/>
      </c>
      <c r="C29" s="24" t="str">
        <f>IF(I29="","",IF(B29="","",VLOOKUP(B29,Auxiliar!$DK$23:$DL$45,2,0)))</f>
        <v/>
      </c>
      <c r="D29" s="24" t="str">
        <f>IF(I29="","",IF(OR('Identificação da EG'!$B$7=0,'Identificação da EG'!$B$7=""),"","Portugal"))</f>
        <v/>
      </c>
      <c r="E29" s="24" t="str">
        <f>IF(I29="","",'Identificação da EG'!$C$7)</f>
        <v/>
      </c>
      <c r="F29" s="24" t="str">
        <f>IF(I29="","",'Identificação da EG'!$E$7)</f>
        <v/>
      </c>
      <c r="G29" s="24" t="str">
        <f t="shared" si="0"/>
        <v/>
      </c>
      <c r="H29" s="24" t="str">
        <f>IF(I29="","",'Identificação da EG'!$D$7)</f>
        <v/>
      </c>
      <c r="I29" s="1" t="str">
        <f>IF(U29="","",'Campanhas Caracterização'!$B$4)</f>
        <v/>
      </c>
      <c r="J29" s="1" t="str">
        <v/>
      </c>
      <c r="K29" s="1" t="str">
        <v/>
      </c>
      <c r="L29" s="1" t="str">
        <v/>
      </c>
      <c r="M29" s="1" t="str">
        <v/>
      </c>
      <c r="N29" s="1"/>
      <c r="O29" s="1"/>
      <c r="P29" s="1"/>
      <c r="Q29" s="1"/>
      <c r="R29" s="1"/>
      <c r="S29" s="1" t="str">
        <f>IF(U29="","","Nº amostras")</f>
        <v/>
      </c>
      <c r="T29" s="1" t="str">
        <f t="shared" si="1"/>
        <v/>
      </c>
      <c r="U29" s="1" t="str" cm="1">
        <f t="array" ref="U29">IF(ISBLANK(INDEX('Campanhas Caracterização'!$F$8:$G$25,INT((ROWS($A$1:A28)-1)/2)+1,MOD(ROWS($A$1:A28)-1,2)+1)),"",INDEX('Campanhas Caracterização'!$F$8:$G$25,INT((ROWS($A$1:A28)-1)/2)+1,MOD(ROWS($A$1:A28)-1,2)+1))</f>
        <v/>
      </c>
      <c r="V29" s="1" t="str">
        <f ca="1">IF(OR(U29="",OFFSET('Campanhas Caracterização'!$H$8,INT((ROW(A28)-1)/2),0)="",OFFSET('Campanhas Caracterização'!$H$8,INT((ROW(A28)-1)/2),0)="(máximo 300 carateres)"),"",OFFSET('Campanhas Caracterização'!$H$8,INT((ROW(A28)-1)/2),0))</f>
        <v/>
      </c>
    </row>
    <row r="30" spans="1:22">
      <c r="A30" s="24" t="str">
        <f>IF(I30="","",IF(OR('Identificação da EG'!$B$7=0,'Identificação da EG'!$B$7=""),"",Capa!$C$10))</f>
        <v/>
      </c>
      <c r="B30" s="24" t="str">
        <f>IF(I30="","",IF(OR('Identificação da EG'!$B$7=0,'Identificação da EG'!$B$7=""),"",'Identificação da EG'!$B$7))</f>
        <v/>
      </c>
      <c r="C30" s="24" t="str">
        <f>IF(I30="","",IF(B30="","",VLOOKUP(B30,Auxiliar!$DK$23:$DL$45,2,0)))</f>
        <v/>
      </c>
      <c r="D30" s="24" t="str">
        <f>IF(I30="","",IF(OR('Identificação da EG'!$B$7=0,'Identificação da EG'!$B$7=""),"","Portugal"))</f>
        <v/>
      </c>
      <c r="E30" s="24" t="str">
        <f>IF(I30="","",'Identificação da EG'!$C$7)</f>
        <v/>
      </c>
      <c r="F30" s="24" t="str">
        <f>IF(I30="","",'Identificação da EG'!$E$7)</f>
        <v/>
      </c>
      <c r="G30" s="24" t="str">
        <f t="shared" si="0"/>
        <v/>
      </c>
      <c r="H30" s="24" t="str">
        <f>IF(I30="","",'Identificação da EG'!$D$7)</f>
        <v/>
      </c>
      <c r="I30" s="1" t="str">
        <f>IF(U30="","",'Campanhas Caracterização'!$B$4)</f>
        <v/>
      </c>
      <c r="J30" s="1" t="str">
        <v/>
      </c>
      <c r="K30" s="1" t="str">
        <v/>
      </c>
      <c r="L30" s="1" t="str">
        <v/>
      </c>
      <c r="M30" s="1" t="str">
        <v/>
      </c>
      <c r="N30" s="1"/>
      <c r="O30" s="1"/>
      <c r="P30" s="1"/>
      <c r="Q30" s="1"/>
      <c r="R30" s="1"/>
      <c r="S30" s="1" t="str">
        <f>IF(U30="","","Nº períodos de amostragem")</f>
        <v/>
      </c>
      <c r="T30" s="1" t="str">
        <f t="shared" si="1"/>
        <v/>
      </c>
      <c r="U30" s="1" t="str" cm="1">
        <f t="array" ref="U30">IF(ISBLANK(INDEX('Campanhas Caracterização'!$F$8:$G$25,INT((ROWS($A$1:A29)-1)/2)+1,MOD(ROWS($A$1:A29)-1,2)+1)),"",INDEX('Campanhas Caracterização'!$F$8:$G$25,INT((ROWS($A$1:A29)-1)/2)+1,MOD(ROWS($A$1:A29)-1,2)+1))</f>
        <v/>
      </c>
      <c r="V30" s="1" t="str">
        <f ca="1">IF(OR(U30="",OFFSET('Campanhas Caracterização'!$H$8,INT((ROW(A29)-1)/2),0)="",OFFSET('Campanhas Caracterização'!$H$8,INT((ROW(A29)-1)/2),0)="(máximo 300 carateres)"),"",OFFSET('Campanhas Caracterização'!$H$8,INT((ROW(A29)-1)/2),0))</f>
        <v/>
      </c>
    </row>
    <row r="31" spans="1:22">
      <c r="A31" s="24" t="str">
        <f>IF(I31="","",IF(OR('Identificação da EG'!$B$7=0,'Identificação da EG'!$B$7=""),"",Capa!$C$10))</f>
        <v/>
      </c>
      <c r="B31" s="24" t="str">
        <f>IF(I31="","",IF(OR('Identificação da EG'!$B$7=0,'Identificação da EG'!$B$7=""),"",'Identificação da EG'!$B$7))</f>
        <v/>
      </c>
      <c r="C31" s="24" t="str">
        <f>IF(I31="","",IF(B31="","",VLOOKUP(B31,Auxiliar!$DK$23:$DL$45,2,0)))</f>
        <v/>
      </c>
      <c r="D31" s="24" t="str">
        <f>IF(I31="","",IF(OR('Identificação da EG'!$B$7=0,'Identificação da EG'!$B$7=""),"","Portugal"))</f>
        <v/>
      </c>
      <c r="E31" s="24" t="str">
        <f>IF(I31="","",'Identificação da EG'!$C$7)</f>
        <v/>
      </c>
      <c r="F31" s="24" t="str">
        <f>IF(I31="","",'Identificação da EG'!$E$7)</f>
        <v/>
      </c>
      <c r="G31" s="24" t="str">
        <f t="shared" si="0"/>
        <v/>
      </c>
      <c r="H31" s="24" t="str">
        <f>IF(I31="","",'Identificação da EG'!$D$7)</f>
        <v/>
      </c>
      <c r="I31" s="1" t="str">
        <f>IF(U31="","",'Campanhas Caracterização'!$B$4)</f>
        <v/>
      </c>
      <c r="J31" s="1" t="str">
        <v/>
      </c>
      <c r="K31" s="1" t="str">
        <v/>
      </c>
      <c r="L31" s="1" t="str">
        <v/>
      </c>
      <c r="M31" s="1" t="str">
        <v/>
      </c>
      <c r="N31" s="1"/>
      <c r="O31" s="1"/>
      <c r="P31" s="1"/>
      <c r="Q31" s="1"/>
      <c r="R31" s="1"/>
      <c r="S31" s="1" t="str">
        <f>IF(U31="","","Nº amostras")</f>
        <v/>
      </c>
      <c r="T31" s="1" t="str">
        <f t="shared" si="1"/>
        <v/>
      </c>
      <c r="U31" s="1" t="str" cm="1">
        <f t="array" ref="U31">IF(ISBLANK(INDEX('Campanhas Caracterização'!$F$8:$G$25,INT((ROWS($A$1:A30)-1)/2)+1,MOD(ROWS($A$1:A30)-1,2)+1)),"",INDEX('Campanhas Caracterização'!$F$8:$G$25,INT((ROWS($A$1:A30)-1)/2)+1,MOD(ROWS($A$1:A30)-1,2)+1))</f>
        <v/>
      </c>
      <c r="V31" s="1" t="str">
        <f ca="1">IF(OR(U31="",OFFSET('Campanhas Caracterização'!$H$8,INT((ROW(A30)-1)/2),0)="",OFFSET('Campanhas Caracterização'!$H$8,INT((ROW(A30)-1)/2),0)="(máximo 300 carateres)"),"",OFFSET('Campanhas Caracterização'!$H$8,INT((ROW(A30)-1)/2),0))</f>
        <v/>
      </c>
    </row>
    <row r="32" spans="1:22">
      <c r="A32" s="24" t="str">
        <f>IF(I32="","",IF(OR('Identificação da EG'!$B$7=0,'Identificação da EG'!$B$7=""),"",Capa!$C$10))</f>
        <v/>
      </c>
      <c r="B32" s="24" t="str">
        <f>IF(I32="","",IF(OR('Identificação da EG'!$B$7=0,'Identificação da EG'!$B$7=""),"",'Identificação da EG'!$B$7))</f>
        <v/>
      </c>
      <c r="C32" s="24" t="str">
        <f>IF(I32="","",IF(B32="","",VLOOKUP(B32,Auxiliar!$DK$23:$DL$45,2,0)))</f>
        <v/>
      </c>
      <c r="D32" s="24" t="str">
        <f>IF(I32="","",IF(OR('Identificação da EG'!$B$7=0,'Identificação da EG'!$B$7=""),"","Portugal"))</f>
        <v/>
      </c>
      <c r="E32" s="24" t="str">
        <f>IF(I32="","",'Identificação da EG'!$C$7)</f>
        <v/>
      </c>
      <c r="F32" s="24" t="str">
        <f>IF(I32="","",'Identificação da EG'!$E$7)</f>
        <v/>
      </c>
      <c r="G32" s="24" t="str">
        <f t="shared" si="0"/>
        <v/>
      </c>
      <c r="H32" s="24" t="str">
        <f>IF(I32="","",'Identificação da EG'!$D$7)</f>
        <v/>
      </c>
      <c r="I32" s="1" t="str">
        <f>IF(U32="","",'Campanhas Caracterização'!$B$4)</f>
        <v/>
      </c>
      <c r="J32" s="1" t="str">
        <v/>
      </c>
      <c r="K32" s="1" t="str">
        <v/>
      </c>
      <c r="L32" s="1" t="str">
        <v/>
      </c>
      <c r="M32" s="1" t="str">
        <v/>
      </c>
      <c r="N32" s="1"/>
      <c r="O32" s="1"/>
      <c r="P32" s="1"/>
      <c r="Q32" s="1"/>
      <c r="R32" s="1"/>
      <c r="S32" s="1" t="str">
        <f>IF(U32="","","Nº períodos de amostragem")</f>
        <v/>
      </c>
      <c r="T32" s="1" t="str">
        <f t="shared" si="1"/>
        <v/>
      </c>
      <c r="U32" s="1" t="str" cm="1">
        <f t="array" ref="U32">IF(ISBLANK(INDEX('Campanhas Caracterização'!$F$8:$G$25,INT((ROWS($A$1:A31)-1)/2)+1,MOD(ROWS($A$1:A31)-1,2)+1)),"",INDEX('Campanhas Caracterização'!$F$8:$G$25,INT((ROWS($A$1:A31)-1)/2)+1,MOD(ROWS($A$1:A31)-1,2)+1))</f>
        <v/>
      </c>
      <c r="V32" s="1" t="str">
        <f ca="1">IF(OR(U32="",OFFSET('Campanhas Caracterização'!$H$8,INT((ROW(A31)-1)/2),0)="",OFFSET('Campanhas Caracterização'!$H$8,INT((ROW(A31)-1)/2),0)="(máximo 300 carateres)"),"",OFFSET('Campanhas Caracterização'!$H$8,INT((ROW(A31)-1)/2),0))</f>
        <v/>
      </c>
    </row>
    <row r="33" spans="1:22">
      <c r="A33" s="24" t="str">
        <f>IF(I33="","",IF(OR('Identificação da EG'!$B$7=0,'Identificação da EG'!$B$7=""),"",Capa!$C$10))</f>
        <v/>
      </c>
      <c r="B33" s="24" t="str">
        <f>IF(I33="","",IF(OR('Identificação da EG'!$B$7=0,'Identificação da EG'!$B$7=""),"",'Identificação da EG'!$B$7))</f>
        <v/>
      </c>
      <c r="C33" s="24" t="str">
        <f>IF(I33="","",IF(B33="","",VLOOKUP(B33,Auxiliar!$DK$23:$DL$45,2,0)))</f>
        <v/>
      </c>
      <c r="D33" s="24" t="str">
        <f>IF(I33="","",IF(OR('Identificação da EG'!$B$7=0,'Identificação da EG'!$B$7=""),"","Portugal"))</f>
        <v/>
      </c>
      <c r="E33" s="24" t="str">
        <f>IF(I33="","",'Identificação da EG'!$C$7)</f>
        <v/>
      </c>
      <c r="F33" s="24" t="str">
        <f>IF(I33="","",'Identificação da EG'!$E$7)</f>
        <v/>
      </c>
      <c r="G33" s="24" t="str">
        <f t="shared" si="0"/>
        <v/>
      </c>
      <c r="H33" s="24" t="str">
        <f>IF(I33="","",'Identificação da EG'!$D$7)</f>
        <v/>
      </c>
      <c r="I33" s="1" t="str">
        <f>IF(U33="","",'Campanhas Caracterização'!$B$4)</f>
        <v/>
      </c>
      <c r="J33" s="1" t="str">
        <v/>
      </c>
      <c r="K33" s="1" t="str">
        <v/>
      </c>
      <c r="L33" s="1" t="str">
        <v/>
      </c>
      <c r="M33" s="1" t="str">
        <v/>
      </c>
      <c r="N33" s="1"/>
      <c r="O33" s="1"/>
      <c r="P33" s="1"/>
      <c r="Q33" s="1"/>
      <c r="R33" s="1"/>
      <c r="S33" s="1" t="str">
        <f>IF(U33="","","Nº amostras")</f>
        <v/>
      </c>
      <c r="T33" s="1" t="str">
        <f t="shared" si="1"/>
        <v/>
      </c>
      <c r="U33" s="1" t="str" cm="1">
        <f t="array" ref="U33">IF(ISBLANK(INDEX('Campanhas Caracterização'!$F$8:$G$25,INT((ROWS($A$1:A32)-1)/2)+1,MOD(ROWS($A$1:A32)-1,2)+1)),"",INDEX('Campanhas Caracterização'!$F$8:$G$25,INT((ROWS($A$1:A32)-1)/2)+1,MOD(ROWS($A$1:A32)-1,2)+1))</f>
        <v/>
      </c>
      <c r="V33" s="1" t="str">
        <f ca="1">IF(OR(U33="",OFFSET('Campanhas Caracterização'!$H$8,INT((ROW(A32)-1)/2),0)="",OFFSET('Campanhas Caracterização'!$H$8,INT((ROW(A32)-1)/2),0)="(máximo 300 carateres)"),"",OFFSET('Campanhas Caracterização'!$H$8,INT((ROW(A32)-1)/2),0))</f>
        <v/>
      </c>
    </row>
    <row r="34" spans="1:22">
      <c r="A34" s="24" t="str">
        <f>IF(I34="","",IF(OR('Identificação da EG'!$B$7=0,'Identificação da EG'!$B$7=""),"",Capa!$C$10))</f>
        <v/>
      </c>
      <c r="B34" s="24" t="str">
        <f>IF(I34="","",IF(OR('Identificação da EG'!$B$7=0,'Identificação da EG'!$B$7=""),"",'Identificação da EG'!$B$7))</f>
        <v/>
      </c>
      <c r="C34" s="24" t="str">
        <f>IF(I34="","",IF(B34="","",VLOOKUP(B34,Auxiliar!$DK$23:$DL$45,2,0)))</f>
        <v/>
      </c>
      <c r="D34" s="24" t="str">
        <f>IF(I34="","",IF(OR('Identificação da EG'!$B$7=0,'Identificação da EG'!$B$7=""),"","Portugal"))</f>
        <v/>
      </c>
      <c r="E34" s="24" t="str">
        <f>IF(I34="","",'Identificação da EG'!$C$7)</f>
        <v/>
      </c>
      <c r="F34" s="24" t="str">
        <f>IF(I34="","",'Identificação da EG'!$E$7)</f>
        <v/>
      </c>
      <c r="G34" s="24" t="str">
        <f t="shared" si="0"/>
        <v/>
      </c>
      <c r="H34" s="24" t="str">
        <f>IF(I34="","",'Identificação da EG'!$D$7)</f>
        <v/>
      </c>
      <c r="I34" s="1" t="str">
        <f>IF(U34="","",'Campanhas Caracterização'!$B$4)</f>
        <v/>
      </c>
      <c r="J34" s="1" t="str">
        <v/>
      </c>
      <c r="K34" s="1" t="str">
        <v/>
      </c>
      <c r="L34" s="1" t="str">
        <v/>
      </c>
      <c r="M34" s="1" t="str">
        <v/>
      </c>
      <c r="N34" s="1"/>
      <c r="O34" s="1"/>
      <c r="P34" s="1"/>
      <c r="Q34" s="1"/>
      <c r="R34" s="1"/>
      <c r="S34" s="1" t="str">
        <f>IF(U34="","","Nº períodos de amostragem")</f>
        <v/>
      </c>
      <c r="T34" s="1" t="str">
        <f t="shared" si="1"/>
        <v/>
      </c>
      <c r="U34" s="1" t="str" cm="1">
        <f t="array" ref="U34">IF(ISBLANK(INDEX('Campanhas Caracterização'!$F$8:$G$25,INT((ROWS($A$1:A33)-1)/2)+1,MOD(ROWS($A$1:A33)-1,2)+1)),"",INDEX('Campanhas Caracterização'!$F$8:$G$25,INT((ROWS($A$1:A33)-1)/2)+1,MOD(ROWS($A$1:A33)-1,2)+1))</f>
        <v/>
      </c>
      <c r="V34" s="1" t="str">
        <f ca="1">IF(OR(U34="",OFFSET('Campanhas Caracterização'!$H$8,INT((ROW(A33)-1)/2),0)="",OFFSET('Campanhas Caracterização'!$H$8,INT((ROW(A33)-1)/2),0)="(máximo 300 carateres)"),"",OFFSET('Campanhas Caracterização'!$H$8,INT((ROW(A33)-1)/2),0))</f>
        <v/>
      </c>
    </row>
    <row r="35" spans="1:22">
      <c r="A35" s="24" t="str">
        <f>IF(I35="","",IF(OR('Identificação da EG'!$B$7=0,'Identificação da EG'!$B$7=""),"",Capa!$C$10))</f>
        <v/>
      </c>
      <c r="B35" s="24" t="str">
        <f>IF(I35="","",IF(OR('Identificação da EG'!$B$7=0,'Identificação da EG'!$B$7=""),"",'Identificação da EG'!$B$7))</f>
        <v/>
      </c>
      <c r="C35" s="24" t="str">
        <f>IF(I35="","",IF(B35="","",VLOOKUP(B35,Auxiliar!$DK$23:$DL$45,2,0)))</f>
        <v/>
      </c>
      <c r="D35" s="24" t="str">
        <f>IF(I35="","",IF(OR('Identificação da EG'!$B$7=0,'Identificação da EG'!$B$7=""),"","Portugal"))</f>
        <v/>
      </c>
      <c r="E35" s="24" t="str">
        <f>IF(I35="","",'Identificação da EG'!$C$7)</f>
        <v/>
      </c>
      <c r="F35" s="24" t="str">
        <f>IF(I35="","",'Identificação da EG'!$E$7)</f>
        <v/>
      </c>
      <c r="G35" s="24" t="str">
        <f t="shared" si="0"/>
        <v/>
      </c>
      <c r="H35" s="24" t="str">
        <f>IF(I35="","",'Identificação da EG'!$D$7)</f>
        <v/>
      </c>
      <c r="I35" s="1" t="str">
        <f>IF(U35="","",'Campanhas Caracterização'!$B$4)</f>
        <v/>
      </c>
      <c r="J35" s="1" t="str">
        <v/>
      </c>
      <c r="K35" s="1" t="str">
        <v/>
      </c>
      <c r="L35" s="1" t="str">
        <v/>
      </c>
      <c r="M35" s="1" t="str">
        <v/>
      </c>
      <c r="N35" s="1"/>
      <c r="O35" s="1"/>
      <c r="P35" s="1"/>
      <c r="Q35" s="1"/>
      <c r="R35" s="1"/>
      <c r="S35" s="1" t="str">
        <f>IF(U35="","","Nº amostras")</f>
        <v/>
      </c>
      <c r="T35" s="1" t="str">
        <f t="shared" si="1"/>
        <v/>
      </c>
      <c r="U35" s="1" t="str" cm="1">
        <f t="array" ref="U35">IF(ISBLANK(INDEX('Campanhas Caracterização'!$F$8:$G$25,INT((ROWS($A$1:A34)-1)/2)+1,MOD(ROWS($A$1:A34)-1,2)+1)),"",INDEX('Campanhas Caracterização'!$F$8:$G$25,INT((ROWS($A$1:A34)-1)/2)+1,MOD(ROWS($A$1:A34)-1,2)+1))</f>
        <v/>
      </c>
      <c r="V35" s="1" t="str">
        <f ca="1">IF(OR(U35="",OFFSET('Campanhas Caracterização'!$H$8,INT((ROW(A34)-1)/2),0)="",OFFSET('Campanhas Caracterização'!$H$8,INT((ROW(A34)-1)/2),0)="(máximo 300 carateres)"),"",OFFSET('Campanhas Caracterização'!$H$8,INT((ROW(A34)-1)/2),0))</f>
        <v/>
      </c>
    </row>
    <row r="36" spans="1:22">
      <c r="A36" s="24" t="str">
        <f>IF(I36="","",IF(OR('Identificação da EG'!$B$7=0,'Identificação da EG'!$B$7=""),"",Capa!$C$10))</f>
        <v/>
      </c>
      <c r="B36" s="24" t="str">
        <f>IF(I36="","",IF(OR('Identificação da EG'!$B$7=0,'Identificação da EG'!$B$7=""),"",'Identificação da EG'!$B$7))</f>
        <v/>
      </c>
      <c r="C36" s="24" t="str">
        <f>IF(I36="","",IF(B36="","",VLOOKUP(B36,Auxiliar!$DK$23:$DL$45,2,0)))</f>
        <v/>
      </c>
      <c r="D36" s="24" t="str">
        <f>IF(I36="","",IF(OR('Identificação da EG'!$B$7=0,'Identificação da EG'!$B$7=""),"","Portugal"))</f>
        <v/>
      </c>
      <c r="E36" s="24" t="str">
        <f>IF(I36="","",'Identificação da EG'!$C$7)</f>
        <v/>
      </c>
      <c r="F36" s="24" t="str">
        <f>IF(I36="","",'Identificação da EG'!$E$7)</f>
        <v/>
      </c>
      <c r="G36" s="24" t="str">
        <f t="shared" si="0"/>
        <v/>
      </c>
      <c r="H36" s="24" t="str">
        <f>IF(I36="","",'Identificação da EG'!$D$7)</f>
        <v/>
      </c>
      <c r="I36" s="1" t="str">
        <f>IF(U36="","",'Campanhas Caracterização'!$B$4)</f>
        <v/>
      </c>
      <c r="J36" s="1" t="str">
        <v/>
      </c>
      <c r="K36" s="1" t="str">
        <v/>
      </c>
      <c r="L36" s="1" t="str">
        <v/>
      </c>
      <c r="M36" s="1" t="str">
        <v/>
      </c>
      <c r="N36" s="1"/>
      <c r="O36" s="1"/>
      <c r="P36" s="1"/>
      <c r="Q36" s="1"/>
      <c r="R36" s="1"/>
      <c r="S36" s="1" t="str">
        <f>IF(U36="","","Nº períodos de amostragem")</f>
        <v/>
      </c>
      <c r="T36" s="1" t="str">
        <f t="shared" si="1"/>
        <v/>
      </c>
      <c r="U36" s="1" t="str" cm="1">
        <f t="array" ref="U36">IF(ISBLANK(INDEX('Campanhas Caracterização'!$F$8:$G$25,INT((ROWS($A$1:A35)-1)/2)+1,MOD(ROWS($A$1:A35)-1,2)+1)),"",INDEX('Campanhas Caracterização'!$F$8:$G$25,INT((ROWS($A$1:A35)-1)/2)+1,MOD(ROWS($A$1:A35)-1,2)+1))</f>
        <v/>
      </c>
      <c r="V36" s="1" t="str">
        <f ca="1">IF(OR(U36="",OFFSET('Campanhas Caracterização'!$H$8,INT((ROW(A35)-1)/2),0)="",OFFSET('Campanhas Caracterização'!$H$8,INT((ROW(A35)-1)/2),0)="(máximo 300 carateres)"),"",OFFSET('Campanhas Caracterização'!$H$8,INT((ROW(A35)-1)/2),0))</f>
        <v/>
      </c>
    </row>
    <row r="37" spans="1:22">
      <c r="A37" s="24" t="str">
        <f>IF(I37="","",IF(OR('Identificação da EG'!$B$7=0,'Identificação da EG'!$B$7=""),"",Capa!$C$10))</f>
        <v/>
      </c>
      <c r="B37" s="24" t="str">
        <f>IF(I37="","",IF(OR('Identificação da EG'!$B$7=0,'Identificação da EG'!$B$7=""),"",'Identificação da EG'!$B$7))</f>
        <v/>
      </c>
      <c r="C37" s="24" t="str">
        <f>IF(I37="","",IF(B37="","",VLOOKUP(B37,Auxiliar!$DK$23:$DL$45,2,0)))</f>
        <v/>
      </c>
      <c r="D37" s="24" t="str">
        <f>IF(I37="","",IF(OR('Identificação da EG'!$B$7=0,'Identificação da EG'!$B$7=""),"","Portugal"))</f>
        <v/>
      </c>
      <c r="E37" s="24" t="str">
        <f>IF(I37="","",'Identificação da EG'!$C$7)</f>
        <v/>
      </c>
      <c r="F37" s="24" t="str">
        <f>IF(I37="","",'Identificação da EG'!$E$7)</f>
        <v/>
      </c>
      <c r="G37" s="24" t="str">
        <f t="shared" si="0"/>
        <v/>
      </c>
      <c r="H37" s="24" t="str">
        <f>IF(I37="","",'Identificação da EG'!$D$7)</f>
        <v/>
      </c>
      <c r="I37" s="1" t="str">
        <f>IF(U37="","",'Campanhas Caracterização'!$B$4)</f>
        <v/>
      </c>
      <c r="J37" s="1" t="str">
        <v/>
      </c>
      <c r="K37" s="1" t="str">
        <v/>
      </c>
      <c r="L37" s="1" t="str">
        <v/>
      </c>
      <c r="M37" s="1" t="str">
        <v/>
      </c>
      <c r="N37" s="1"/>
      <c r="O37" s="1"/>
      <c r="P37" s="1"/>
      <c r="Q37" s="1"/>
      <c r="R37" s="1"/>
      <c r="S37" s="1" t="str">
        <f>IF(U37="","","Nº amostras")</f>
        <v/>
      </c>
      <c r="T37" s="1" t="str">
        <f t="shared" si="1"/>
        <v/>
      </c>
      <c r="U37" s="1" t="str" cm="1">
        <f t="array" ref="U37">IF(ISBLANK(INDEX('Campanhas Caracterização'!$F$8:$G$25,INT((ROWS($A$1:A36)-1)/2)+1,MOD(ROWS($A$1:A36)-1,2)+1)),"",INDEX('Campanhas Caracterização'!$F$8:$G$25,INT((ROWS($A$1:A36)-1)/2)+1,MOD(ROWS($A$1:A36)-1,2)+1))</f>
        <v/>
      </c>
      <c r="V37" s="1" t="str">
        <f ca="1">IF(OR(U37="",OFFSET('Campanhas Caracterização'!$H$8,INT((ROW(A36)-1)/2),0)="",OFFSET('Campanhas Caracterização'!$H$8,INT((ROW(A36)-1)/2),0)="(máximo 300 carateres)"),"",OFFSET('Campanhas Caracterização'!$H$8,INT((ROW(A36)-1)/2),0))</f>
        <v/>
      </c>
    </row>
    <row r="38" spans="1:22">
      <c r="A38" s="24" t="str">
        <f>IF(I38="","",IF(OR('Identificação da EG'!$B$7=0,'Identificação da EG'!$B$7=""),"",Capa!$C$10))</f>
        <v/>
      </c>
      <c r="B38" s="24" t="str">
        <f>IF(I38="","",IF(OR('Identificação da EG'!$B$7=0,'Identificação da EG'!$B$7=""),"",'Identificação da EG'!$B$7))</f>
        <v/>
      </c>
      <c r="C38" s="24" t="str">
        <f>IF(I38="","",IF(B38="","",VLOOKUP(B38,Auxiliar!$DK$23:$DL$45,2,0)))</f>
        <v/>
      </c>
      <c r="D38" s="24" t="str">
        <f>IF(I38="","",IF(OR('Identificação da EG'!$B$7=0,'Identificação da EG'!$B$7=""),"","Portugal"))</f>
        <v/>
      </c>
      <c r="E38" s="24" t="str">
        <f>IF(I38="","",'Identificação da EG'!$C$7)</f>
        <v/>
      </c>
      <c r="F38" s="24" t="str">
        <f>IF(I38="","",'Identificação da EG'!$E$7)</f>
        <v/>
      </c>
      <c r="G38" s="24" t="str">
        <f t="shared" si="0"/>
        <v/>
      </c>
      <c r="H38" s="24" t="str">
        <f>IF(I38="","",'Identificação da EG'!$D$7)</f>
        <v/>
      </c>
      <c r="I38" s="1" t="str">
        <f>IF(U38="","",'Campanhas Caracterização'!$B$28)</f>
        <v/>
      </c>
      <c r="J38" s="1"/>
      <c r="K38" s="1"/>
      <c r="L38" s="1"/>
      <c r="M38" s="1"/>
      <c r="N38" s="1" t="str" cm="1">
        <f t="array" ref="N38:N61">IF(INDEX('Campanhas Caracterização'!B32:B43,INT((_xlfn.SEQUENCE(ROWS('Campanhas Caracterização'!B32:B43)*2,1,1,1)-1)/2)+1)=0,"",INDEX('Campanhas Caracterização'!B32:B43,INT((_xlfn.SEQUENCE(ROWS('Campanhas Caracterização'!B32:B43)*2,1,1,1)-1)/2)+1))</f>
        <v/>
      </c>
      <c r="O38" s="1" t="str" cm="1">
        <f t="array" ref="O38:O61">IF(INDEX('Campanhas Caracterização'!C32:C43,INT((_xlfn.SEQUENCE(ROWS('Campanhas Caracterização'!C32:C43)*2,1,1,1)-1)/2)+1)=0,"",INDEX('Campanhas Caracterização'!C32:C43,INT((_xlfn.SEQUENCE(ROWS('Campanhas Caracterização'!C32:C43)*2,1,1,1)-1)/2)+1))</f>
        <v/>
      </c>
      <c r="P38" s="1"/>
      <c r="Q38" s="1"/>
      <c r="R38" s="1"/>
      <c r="S38" s="1" t="str">
        <f>IF(U38="","","Nº períodos de amostragem")</f>
        <v/>
      </c>
      <c r="T38" s="1" t="str">
        <f t="shared" si="1"/>
        <v/>
      </c>
      <c r="U38" s="1" t="str" cm="1">
        <f t="array" ref="U38">IF(ISBLANK(INDEX('Campanhas Caracterização'!$D$32:$E$43,INT((ROWS($A$1:A1)-1)/2)+1,MOD(ROWS($A$1:A1)-1,2)+1)),"",INDEX('Campanhas Caracterização'!$D$32:$E$43,INT((ROWS($A$1:A1)-1)/2)+1,MOD(ROWS($A$1:A1)-1,2)+1))</f>
        <v/>
      </c>
      <c r="V38" s="1" t="str">
        <f ca="1">IF(OR(U38="",OFFSET('Campanhas Caracterização'!$F$32,INT((ROW(A1)-1)/2),0)="",OFFSET('Campanhas Caracterização'!$F$32,INT((ROW(A1)-1)/2),0)="(máximo 300 carateres)"),"",OFFSET('Campanhas Caracterização'!$F$32,INT((ROW(A1)-1)/2),0))</f>
        <v/>
      </c>
    </row>
    <row r="39" spans="1:22">
      <c r="A39" s="24" t="str">
        <f>IF(I39="","",IF(OR('Identificação da EG'!$B$7=0,'Identificação da EG'!$B$7=""),"",Capa!$C$10))</f>
        <v/>
      </c>
      <c r="B39" s="24" t="str">
        <f>IF(I39="","",IF(OR('Identificação da EG'!$B$7=0,'Identificação da EG'!$B$7=""),"",'Identificação da EG'!$B$7))</f>
        <v/>
      </c>
      <c r="C39" s="24" t="str">
        <f>IF(I39="","",IF(B39="","",VLOOKUP(B39,Auxiliar!$DK$23:$DL$45,2,0)))</f>
        <v/>
      </c>
      <c r="D39" s="24" t="str">
        <f>IF(I39="","",IF(OR('Identificação da EG'!$B$7=0,'Identificação da EG'!$B$7=""),"","Portugal"))</f>
        <v/>
      </c>
      <c r="E39" s="24" t="str">
        <f>IF(I39="","",'Identificação da EG'!$C$7)</f>
        <v/>
      </c>
      <c r="F39" s="24" t="str">
        <f>IF(I39="","",'Identificação da EG'!$E$7)</f>
        <v/>
      </c>
      <c r="G39" s="24" t="str">
        <f t="shared" si="0"/>
        <v/>
      </c>
      <c r="H39" s="24" t="str">
        <f>IF(I39="","",'Identificação da EG'!$D$7)</f>
        <v/>
      </c>
      <c r="I39" s="1" t="str">
        <f>IF(U39="","",'Campanhas Caracterização'!$B$28)</f>
        <v/>
      </c>
      <c r="J39" s="1"/>
      <c r="K39" s="1"/>
      <c r="L39" s="1"/>
      <c r="M39" s="1"/>
      <c r="N39" s="1" t="str">
        <v/>
      </c>
      <c r="O39" s="1" t="str">
        <v/>
      </c>
      <c r="P39" s="1"/>
      <c r="Q39" s="1"/>
      <c r="R39" s="1"/>
      <c r="S39" s="1" t="str">
        <f>IF(U39="","","Nº amostras")</f>
        <v/>
      </c>
      <c r="T39" s="1" t="str">
        <f t="shared" si="1"/>
        <v/>
      </c>
      <c r="U39" s="1" t="str" cm="1">
        <f t="array" ref="U39">IF(ISBLANK(INDEX('Campanhas Caracterização'!$D$32:$E$43,INT((ROWS($A$1:A2)-1)/2)+1,MOD(ROWS($A$1:A2)-1,2)+1)),"",INDEX('Campanhas Caracterização'!$D$32:$E$43,INT((ROWS($A$1:A2)-1)/2)+1,MOD(ROWS($A$1:A2)-1,2)+1))</f>
        <v/>
      </c>
      <c r="V39" s="1" t="str">
        <f ca="1">IF(OR(U39="",OFFSET('Campanhas Caracterização'!$F$32,INT((ROW(A2)-1)/2),0)="",OFFSET('Campanhas Caracterização'!$F$32,INT((ROW(A2)-1)/2),0)="(máximo 300 carateres)"),"",OFFSET('Campanhas Caracterização'!$F$32,INT((ROW(A2)-1)/2),0))</f>
        <v/>
      </c>
    </row>
    <row r="40" spans="1:22">
      <c r="A40" s="24" t="str">
        <f>IF(I40="","",IF(OR('Identificação da EG'!$B$7=0,'Identificação da EG'!$B$7=""),"",Capa!$C$10))</f>
        <v/>
      </c>
      <c r="B40" s="24" t="str">
        <f>IF(I40="","",IF(OR('Identificação da EG'!$B$7=0,'Identificação da EG'!$B$7=""),"",'Identificação da EG'!$B$7))</f>
        <v/>
      </c>
      <c r="C40" s="24" t="str">
        <f>IF(I40="","",IF(B40="","",VLOOKUP(B40,Auxiliar!$DK$23:$DL$45,2,0)))</f>
        <v/>
      </c>
      <c r="D40" s="24" t="str">
        <f>IF(I40="","",IF(OR('Identificação da EG'!$B$7=0,'Identificação da EG'!$B$7=""),"","Portugal"))</f>
        <v/>
      </c>
      <c r="E40" s="24" t="str">
        <f>IF(I40="","",'Identificação da EG'!$C$7)</f>
        <v/>
      </c>
      <c r="F40" s="24" t="str">
        <f>IF(I40="","",'Identificação da EG'!$E$7)</f>
        <v/>
      </c>
      <c r="G40" s="24" t="str">
        <f t="shared" si="0"/>
        <v/>
      </c>
      <c r="H40" s="24" t="str">
        <f>IF(I40="","",'Identificação da EG'!$D$7)</f>
        <v/>
      </c>
      <c r="I40" s="1" t="str">
        <f>IF(U40="","",'Campanhas Caracterização'!$B$28)</f>
        <v/>
      </c>
      <c r="J40" s="1"/>
      <c r="K40" s="1"/>
      <c r="L40" s="1"/>
      <c r="M40" s="1"/>
      <c r="N40" s="1" t="str">
        <v/>
      </c>
      <c r="O40" s="1" t="str">
        <v/>
      </c>
      <c r="P40" s="1"/>
      <c r="Q40" s="1"/>
      <c r="R40" s="1"/>
      <c r="S40" s="1" t="str">
        <f>IF(U40="","","Nº períodos de amostragem")</f>
        <v/>
      </c>
      <c r="T40" s="1" t="str">
        <f t="shared" si="1"/>
        <v/>
      </c>
      <c r="U40" s="1" t="str" cm="1">
        <f t="array" ref="U40">IF(ISBLANK(INDEX('Campanhas Caracterização'!$D$32:$E$43,INT((ROWS($A$1:A3)-1)/2)+1,MOD(ROWS($A$1:A3)-1,2)+1)),"",INDEX('Campanhas Caracterização'!$D$32:$E$43,INT((ROWS($A$1:A3)-1)/2)+1,MOD(ROWS($A$1:A3)-1,2)+1))</f>
        <v/>
      </c>
      <c r="V40" s="1" t="str">
        <f ca="1">IF(OR(U40="",OFFSET('Campanhas Caracterização'!$F$32,INT((ROW(A3)-1)/2),0)="",OFFSET('Campanhas Caracterização'!$F$32,INT((ROW(A3)-1)/2),0)="(máximo 300 carateres)"),"",OFFSET('Campanhas Caracterização'!$F$32,INT((ROW(A3)-1)/2),0))</f>
        <v/>
      </c>
    </row>
    <row r="41" spans="1:22">
      <c r="A41" s="24" t="str">
        <f>IF(I41="","",IF(OR('Identificação da EG'!$B$7=0,'Identificação da EG'!$B$7=""),"",Capa!$C$10))</f>
        <v/>
      </c>
      <c r="B41" s="24" t="str">
        <f>IF(I41="","",IF(OR('Identificação da EG'!$B$7=0,'Identificação da EG'!$B$7=""),"",'Identificação da EG'!$B$7))</f>
        <v/>
      </c>
      <c r="C41" s="24" t="str">
        <f>IF(I41="","",IF(B41="","",VLOOKUP(B41,Auxiliar!$DK$23:$DL$45,2,0)))</f>
        <v/>
      </c>
      <c r="D41" s="24" t="str">
        <f>IF(I41="","",IF(OR('Identificação da EG'!$B$7=0,'Identificação da EG'!$B$7=""),"","Portugal"))</f>
        <v/>
      </c>
      <c r="E41" s="24" t="str">
        <f>IF(I41="","",'Identificação da EG'!$C$7)</f>
        <v/>
      </c>
      <c r="F41" s="24" t="str">
        <f>IF(I41="","",'Identificação da EG'!$E$7)</f>
        <v/>
      </c>
      <c r="G41" s="24" t="str">
        <f t="shared" si="0"/>
        <v/>
      </c>
      <c r="H41" s="24" t="str">
        <f>IF(I41="","",'Identificação da EG'!$D$7)</f>
        <v/>
      </c>
      <c r="I41" s="1" t="str">
        <f>IF(U41="","",'Campanhas Caracterização'!$B$28)</f>
        <v/>
      </c>
      <c r="J41" s="1"/>
      <c r="K41" s="1"/>
      <c r="L41" s="1"/>
      <c r="M41" s="1"/>
      <c r="N41" s="1" t="str">
        <v/>
      </c>
      <c r="O41" s="1" t="str">
        <v/>
      </c>
      <c r="P41" s="1"/>
      <c r="Q41" s="1"/>
      <c r="R41" s="1"/>
      <c r="S41" s="1" t="str">
        <f>IF(U41="","","Nº amostras")</f>
        <v/>
      </c>
      <c r="T41" s="1" t="str">
        <f t="shared" si="1"/>
        <v/>
      </c>
      <c r="U41" s="1" t="str" cm="1">
        <f t="array" ref="U41">IF(ISBLANK(INDEX('Campanhas Caracterização'!$D$32:$E$43,INT((ROWS($A$1:A4)-1)/2)+1,MOD(ROWS($A$1:A4)-1,2)+1)),"",INDEX('Campanhas Caracterização'!$D$32:$E$43,INT((ROWS($A$1:A4)-1)/2)+1,MOD(ROWS($A$1:A4)-1,2)+1))</f>
        <v/>
      </c>
      <c r="V41" s="1" t="str">
        <f ca="1">IF(OR(U41="",OFFSET('Campanhas Caracterização'!$F$32,INT((ROW(A4)-1)/2),0)="",OFFSET('Campanhas Caracterização'!$F$32,INT((ROW(A4)-1)/2),0)="(máximo 300 carateres)"),"",OFFSET('Campanhas Caracterização'!$F$32,INT((ROW(A4)-1)/2),0))</f>
        <v/>
      </c>
    </row>
    <row r="42" spans="1:22">
      <c r="A42" s="24" t="str">
        <f>IF(I42="","",IF(OR('Identificação da EG'!$B$7=0,'Identificação da EG'!$B$7=""),"",Capa!$C$10))</f>
        <v/>
      </c>
      <c r="B42" s="24" t="str">
        <f>IF(I42="","",IF(OR('Identificação da EG'!$B$7=0,'Identificação da EG'!$B$7=""),"",'Identificação da EG'!$B$7))</f>
        <v/>
      </c>
      <c r="C42" s="24" t="str">
        <f>IF(I42="","",IF(B42="","",VLOOKUP(B42,Auxiliar!$DK$23:$DL$45,2,0)))</f>
        <v/>
      </c>
      <c r="D42" s="24" t="str">
        <f>IF(I42="","",IF(OR('Identificação da EG'!$B$7=0,'Identificação da EG'!$B$7=""),"","Portugal"))</f>
        <v/>
      </c>
      <c r="E42" s="24" t="str">
        <f>IF(I42="","",'Identificação da EG'!$C$7)</f>
        <v/>
      </c>
      <c r="F42" s="24" t="str">
        <f>IF(I42="","",'Identificação da EG'!$E$7)</f>
        <v/>
      </c>
      <c r="G42" s="24" t="str">
        <f t="shared" si="0"/>
        <v/>
      </c>
      <c r="H42" s="24" t="str">
        <f>IF(I42="","",'Identificação da EG'!$D$7)</f>
        <v/>
      </c>
      <c r="I42" s="1" t="str">
        <f>IF(U42="","",'Campanhas Caracterização'!$B$28)</f>
        <v/>
      </c>
      <c r="J42" s="1"/>
      <c r="K42" s="1"/>
      <c r="L42" s="1"/>
      <c r="M42" s="1"/>
      <c r="N42" s="1" t="str">
        <v/>
      </c>
      <c r="O42" s="1" t="str">
        <v/>
      </c>
      <c r="P42" s="1"/>
      <c r="Q42" s="1"/>
      <c r="R42" s="1"/>
      <c r="S42" s="1" t="str">
        <f>IF(U42="","","Nº períodos de amostragem")</f>
        <v/>
      </c>
      <c r="T42" s="1" t="str">
        <f t="shared" si="1"/>
        <v/>
      </c>
      <c r="U42" s="1" t="str" cm="1">
        <f t="array" ref="U42">IF(ISBLANK(INDEX('Campanhas Caracterização'!$D$32:$E$43,INT((ROWS($A$1:A5)-1)/2)+1,MOD(ROWS($A$1:A5)-1,2)+1)),"",INDEX('Campanhas Caracterização'!$D$32:$E$43,INT((ROWS($A$1:A5)-1)/2)+1,MOD(ROWS($A$1:A5)-1,2)+1))</f>
        <v/>
      </c>
      <c r="V42" s="1" t="str">
        <f ca="1">IF(OR(U42="",OFFSET('Campanhas Caracterização'!$F$32,INT((ROW(A5)-1)/2),0)="",OFFSET('Campanhas Caracterização'!$F$32,INT((ROW(A5)-1)/2),0)="(máximo 300 carateres)"),"",OFFSET('Campanhas Caracterização'!$F$32,INT((ROW(A5)-1)/2),0))</f>
        <v/>
      </c>
    </row>
    <row r="43" spans="1:22">
      <c r="A43" s="24" t="str">
        <f>IF(I43="","",IF(OR('Identificação da EG'!$B$7=0,'Identificação da EG'!$B$7=""),"",Capa!$C$10))</f>
        <v/>
      </c>
      <c r="B43" s="24" t="str">
        <f>IF(I43="","",IF(OR('Identificação da EG'!$B$7=0,'Identificação da EG'!$B$7=""),"",'Identificação da EG'!$B$7))</f>
        <v/>
      </c>
      <c r="C43" s="24" t="str">
        <f>IF(I43="","",IF(B43="","",VLOOKUP(B43,Auxiliar!$DK$23:$DL$45,2,0)))</f>
        <v/>
      </c>
      <c r="D43" s="24" t="str">
        <f>IF(I43="","",IF(OR('Identificação da EG'!$B$7=0,'Identificação da EG'!$B$7=""),"","Portugal"))</f>
        <v/>
      </c>
      <c r="E43" s="24" t="str">
        <f>IF(I43="","",'Identificação da EG'!$C$7)</f>
        <v/>
      </c>
      <c r="F43" s="24" t="str">
        <f>IF(I43="","",'Identificação da EG'!$E$7)</f>
        <v/>
      </c>
      <c r="G43" s="24" t="str">
        <f t="shared" si="0"/>
        <v/>
      </c>
      <c r="H43" s="24" t="str">
        <f>IF(I43="","",'Identificação da EG'!$D$7)</f>
        <v/>
      </c>
      <c r="I43" s="1" t="str">
        <f>IF(U43="","",'Campanhas Caracterização'!$B$28)</f>
        <v/>
      </c>
      <c r="J43" s="1"/>
      <c r="K43" s="1"/>
      <c r="L43" s="1"/>
      <c r="M43" s="1"/>
      <c r="N43" s="1" t="str">
        <v/>
      </c>
      <c r="O43" s="1" t="str">
        <v/>
      </c>
      <c r="P43" s="1"/>
      <c r="Q43" s="1"/>
      <c r="R43" s="1"/>
      <c r="S43" s="1" t="str">
        <f>IF(U43="","","Nº amostras")</f>
        <v/>
      </c>
      <c r="T43" s="1" t="str">
        <f t="shared" si="1"/>
        <v/>
      </c>
      <c r="U43" s="1" t="str" cm="1">
        <f t="array" ref="U43">IF(ISBLANK(INDEX('Campanhas Caracterização'!$D$32:$E$43,INT((ROWS($A$1:A6)-1)/2)+1,MOD(ROWS($A$1:A6)-1,2)+1)),"",INDEX('Campanhas Caracterização'!$D$32:$E$43,INT((ROWS($A$1:A6)-1)/2)+1,MOD(ROWS($A$1:A6)-1,2)+1))</f>
        <v/>
      </c>
      <c r="V43" s="1" t="str">
        <f ca="1">IF(OR(U43="",OFFSET('Campanhas Caracterização'!$F$32,INT((ROW(A6)-1)/2),0)="",OFFSET('Campanhas Caracterização'!$F$32,INT((ROW(A6)-1)/2),0)="(máximo 300 carateres)"),"",OFFSET('Campanhas Caracterização'!$F$32,INT((ROW(A6)-1)/2),0))</f>
        <v/>
      </c>
    </row>
    <row r="44" spans="1:22">
      <c r="A44" s="24" t="str">
        <f>IF(I44="","",IF(OR('Identificação da EG'!$B$7=0,'Identificação da EG'!$B$7=""),"",Capa!$C$10))</f>
        <v/>
      </c>
      <c r="B44" s="24" t="str">
        <f>IF(I44="","",IF(OR('Identificação da EG'!$B$7=0,'Identificação da EG'!$B$7=""),"",'Identificação da EG'!$B$7))</f>
        <v/>
      </c>
      <c r="C44" s="24" t="str">
        <f>IF(I44="","",IF(B44="","",VLOOKUP(B44,Auxiliar!$DK$23:$DL$45,2,0)))</f>
        <v/>
      </c>
      <c r="D44" s="24" t="str">
        <f>IF(I44="","",IF(OR('Identificação da EG'!$B$7=0,'Identificação da EG'!$B$7=""),"","Portugal"))</f>
        <v/>
      </c>
      <c r="E44" s="24" t="str">
        <f>IF(I44="","",'Identificação da EG'!$C$7)</f>
        <v/>
      </c>
      <c r="F44" s="24" t="str">
        <f>IF(I44="","",'Identificação da EG'!$E$7)</f>
        <v/>
      </c>
      <c r="G44" s="24" t="str">
        <f t="shared" si="0"/>
        <v/>
      </c>
      <c r="H44" s="24" t="str">
        <f>IF(I44="","",'Identificação da EG'!$D$7)</f>
        <v/>
      </c>
      <c r="I44" s="1" t="str">
        <f>IF(U44="","",'Campanhas Caracterização'!$B$28)</f>
        <v/>
      </c>
      <c r="J44" s="1"/>
      <c r="K44" s="1"/>
      <c r="L44" s="1"/>
      <c r="M44" s="1"/>
      <c r="N44" s="1" t="str">
        <v/>
      </c>
      <c r="O44" s="1" t="str">
        <v/>
      </c>
      <c r="P44" s="1"/>
      <c r="Q44" s="1"/>
      <c r="R44" s="1"/>
      <c r="S44" s="1" t="str">
        <f>IF(U44="","","Nº períodos de amostragem")</f>
        <v/>
      </c>
      <c r="T44" s="1" t="str">
        <f t="shared" si="1"/>
        <v/>
      </c>
      <c r="U44" s="1" t="str" cm="1">
        <f t="array" ref="U44">IF(ISBLANK(INDEX('Campanhas Caracterização'!$D$32:$E$43,INT((ROWS($A$1:A7)-1)/2)+1,MOD(ROWS($A$1:A7)-1,2)+1)),"",INDEX('Campanhas Caracterização'!$D$32:$E$43,INT((ROWS($A$1:A7)-1)/2)+1,MOD(ROWS($A$1:A7)-1,2)+1))</f>
        <v/>
      </c>
      <c r="V44" s="1" t="str">
        <f ca="1">IF(OR(U44="",OFFSET('Campanhas Caracterização'!$F$32,INT((ROW(A7)-1)/2),0)="",OFFSET('Campanhas Caracterização'!$F$32,INT((ROW(A7)-1)/2),0)="(máximo 300 carateres)"),"",OFFSET('Campanhas Caracterização'!$F$32,INT((ROW(A7)-1)/2),0))</f>
        <v/>
      </c>
    </row>
    <row r="45" spans="1:22">
      <c r="A45" s="24" t="str">
        <f>IF(I45="","",IF(OR('Identificação da EG'!$B$7=0,'Identificação da EG'!$B$7=""),"",Capa!$C$10))</f>
        <v/>
      </c>
      <c r="B45" s="24" t="str">
        <f>IF(I45="","",IF(OR('Identificação da EG'!$B$7=0,'Identificação da EG'!$B$7=""),"",'Identificação da EG'!$B$7))</f>
        <v/>
      </c>
      <c r="C45" s="24" t="str">
        <f>IF(I45="","",IF(B45="","",VLOOKUP(B45,Auxiliar!$DK$23:$DL$45,2,0)))</f>
        <v/>
      </c>
      <c r="D45" s="24" t="str">
        <f>IF(I45="","",IF(OR('Identificação da EG'!$B$7=0,'Identificação da EG'!$B$7=""),"","Portugal"))</f>
        <v/>
      </c>
      <c r="E45" s="24" t="str">
        <f>IF(I45="","",'Identificação da EG'!$C$7)</f>
        <v/>
      </c>
      <c r="F45" s="24" t="str">
        <f>IF(I45="","",'Identificação da EG'!$E$7)</f>
        <v/>
      </c>
      <c r="G45" s="24" t="str">
        <f t="shared" si="0"/>
        <v/>
      </c>
      <c r="H45" s="24" t="str">
        <f>IF(I45="","",'Identificação da EG'!$D$7)</f>
        <v/>
      </c>
      <c r="I45" s="1" t="str">
        <f>IF(U45="","",'Campanhas Caracterização'!$B$28)</f>
        <v/>
      </c>
      <c r="J45" s="1"/>
      <c r="K45" s="1"/>
      <c r="L45" s="1"/>
      <c r="M45" s="1"/>
      <c r="N45" s="1" t="str">
        <v/>
      </c>
      <c r="O45" s="1" t="str">
        <v/>
      </c>
      <c r="P45" s="1"/>
      <c r="Q45" s="1"/>
      <c r="R45" s="1"/>
      <c r="S45" s="1" t="str">
        <f>IF(U45="","","Nº amostras")</f>
        <v/>
      </c>
      <c r="T45" s="1" t="str">
        <f t="shared" si="1"/>
        <v/>
      </c>
      <c r="U45" s="1" t="str" cm="1">
        <f t="array" ref="U45">IF(ISBLANK(INDEX('Campanhas Caracterização'!$D$32:$E$43,INT((ROWS($A$1:A8)-1)/2)+1,MOD(ROWS($A$1:A8)-1,2)+1)),"",INDEX('Campanhas Caracterização'!$D$32:$E$43,INT((ROWS($A$1:A8)-1)/2)+1,MOD(ROWS($A$1:A8)-1,2)+1))</f>
        <v/>
      </c>
      <c r="V45" s="1" t="str">
        <f ca="1">IF(OR(U45="",OFFSET('Campanhas Caracterização'!$F$32,INT((ROW(A8)-1)/2),0)="",OFFSET('Campanhas Caracterização'!$F$32,INT((ROW(A8)-1)/2),0)="(máximo 300 carateres)"),"",OFFSET('Campanhas Caracterização'!$F$32,INT((ROW(A8)-1)/2),0))</f>
        <v/>
      </c>
    </row>
    <row r="46" spans="1:22">
      <c r="A46" s="24" t="str">
        <f>IF(I46="","",IF(OR('Identificação da EG'!$B$7=0,'Identificação da EG'!$B$7=""),"",Capa!$C$10))</f>
        <v/>
      </c>
      <c r="B46" s="24" t="str">
        <f>IF(I46="","",IF(OR('Identificação da EG'!$B$7=0,'Identificação da EG'!$B$7=""),"",'Identificação da EG'!$B$7))</f>
        <v/>
      </c>
      <c r="C46" s="24" t="str">
        <f>IF(I46="","",IF(B46="","",VLOOKUP(B46,Auxiliar!$DK$23:$DL$45,2,0)))</f>
        <v/>
      </c>
      <c r="D46" s="24" t="str">
        <f>IF(I46="","",IF(OR('Identificação da EG'!$B$7=0,'Identificação da EG'!$B$7=""),"","Portugal"))</f>
        <v/>
      </c>
      <c r="E46" s="24" t="str">
        <f>IF(I46="","",'Identificação da EG'!$C$7)</f>
        <v/>
      </c>
      <c r="F46" s="24" t="str">
        <f>IF(I46="","",'Identificação da EG'!$E$7)</f>
        <v/>
      </c>
      <c r="G46" s="24" t="str">
        <f t="shared" si="0"/>
        <v/>
      </c>
      <c r="H46" s="24" t="str">
        <f>IF(I46="","",'Identificação da EG'!$D$7)</f>
        <v/>
      </c>
      <c r="I46" s="1" t="str">
        <f>IF(U46="","",'Campanhas Caracterização'!$B$28)</f>
        <v/>
      </c>
      <c r="J46" s="1"/>
      <c r="K46" s="1"/>
      <c r="L46" s="1"/>
      <c r="M46" s="1"/>
      <c r="N46" s="1" t="str">
        <v/>
      </c>
      <c r="O46" s="1" t="str">
        <v/>
      </c>
      <c r="P46" s="1"/>
      <c r="Q46" s="1"/>
      <c r="R46" s="1"/>
      <c r="S46" s="1" t="str">
        <f>IF(U46="","","Nº períodos de amostragem")</f>
        <v/>
      </c>
      <c r="T46" s="1" t="str">
        <f t="shared" si="1"/>
        <v/>
      </c>
      <c r="U46" s="1" t="str" cm="1">
        <f t="array" ref="U46">IF(ISBLANK(INDEX('Campanhas Caracterização'!$D$32:$E$43,INT((ROWS($A$1:A9)-1)/2)+1,MOD(ROWS($A$1:A9)-1,2)+1)),"",INDEX('Campanhas Caracterização'!$D$32:$E$43,INT((ROWS($A$1:A9)-1)/2)+1,MOD(ROWS($A$1:A9)-1,2)+1))</f>
        <v/>
      </c>
      <c r="V46" s="1" t="str">
        <f ca="1">IF(OR(U46="",OFFSET('Campanhas Caracterização'!$F$32,INT((ROW(A9)-1)/2),0)="",OFFSET('Campanhas Caracterização'!$F$32,INT((ROW(A9)-1)/2),0)="(máximo 300 carateres)"),"",OFFSET('Campanhas Caracterização'!$F$32,INT((ROW(A9)-1)/2),0))</f>
        <v/>
      </c>
    </row>
    <row r="47" spans="1:22">
      <c r="A47" s="24" t="str">
        <f>IF(I47="","",IF(OR('Identificação da EG'!$B$7=0,'Identificação da EG'!$B$7=""),"",Capa!$C$10))</f>
        <v/>
      </c>
      <c r="B47" s="24" t="str">
        <f>IF(I47="","",IF(OR('Identificação da EG'!$B$7=0,'Identificação da EG'!$B$7=""),"",'Identificação da EG'!$B$7))</f>
        <v/>
      </c>
      <c r="C47" s="24" t="str">
        <f>IF(I47="","",IF(B47="","",VLOOKUP(B47,Auxiliar!$DK$23:$DL$45,2,0)))</f>
        <v/>
      </c>
      <c r="D47" s="24" t="str">
        <f>IF(I47="","",IF(OR('Identificação da EG'!$B$7=0,'Identificação da EG'!$B$7=""),"","Portugal"))</f>
        <v/>
      </c>
      <c r="E47" s="24" t="str">
        <f>IF(I47="","",'Identificação da EG'!$C$7)</f>
        <v/>
      </c>
      <c r="F47" s="24" t="str">
        <f>IF(I47="","",'Identificação da EG'!$E$7)</f>
        <v/>
      </c>
      <c r="G47" s="24" t="str">
        <f t="shared" si="0"/>
        <v/>
      </c>
      <c r="H47" s="24" t="str">
        <f>IF(I47="","",'Identificação da EG'!$D$7)</f>
        <v/>
      </c>
      <c r="I47" s="1" t="str">
        <f>IF(U47="","",'Campanhas Caracterização'!$B$28)</f>
        <v/>
      </c>
      <c r="J47" s="1"/>
      <c r="K47" s="1"/>
      <c r="L47" s="1"/>
      <c r="M47" s="1"/>
      <c r="N47" s="1" t="str">
        <v/>
      </c>
      <c r="O47" s="1" t="str">
        <v/>
      </c>
      <c r="P47" s="1"/>
      <c r="Q47" s="1"/>
      <c r="R47" s="1"/>
      <c r="S47" s="1" t="str">
        <f>IF(U47="","","Nº amostras")</f>
        <v/>
      </c>
      <c r="T47" s="1" t="str">
        <f t="shared" si="1"/>
        <v/>
      </c>
      <c r="U47" s="1" t="str" cm="1">
        <f t="array" ref="U47">IF(ISBLANK(INDEX('Campanhas Caracterização'!$D$32:$E$43,INT((ROWS($A$1:A10)-1)/2)+1,MOD(ROWS($A$1:A10)-1,2)+1)),"",INDEX('Campanhas Caracterização'!$D$32:$E$43,INT((ROWS($A$1:A10)-1)/2)+1,MOD(ROWS($A$1:A10)-1,2)+1))</f>
        <v/>
      </c>
      <c r="V47" s="1" t="str">
        <f ca="1">IF(OR(U47="",OFFSET('Campanhas Caracterização'!$F$32,INT((ROW(A10)-1)/2),0)="",OFFSET('Campanhas Caracterização'!$F$32,INT((ROW(A10)-1)/2),0)="(máximo 300 carateres)"),"",OFFSET('Campanhas Caracterização'!$F$32,INT((ROW(A10)-1)/2),0))</f>
        <v/>
      </c>
    </row>
    <row r="48" spans="1:22">
      <c r="A48" s="24" t="str">
        <f>IF(I48="","",IF(OR('Identificação da EG'!$B$7=0,'Identificação da EG'!$B$7=""),"",Capa!$C$10))</f>
        <v/>
      </c>
      <c r="B48" s="24" t="str">
        <f>IF(I48="","",IF(OR('Identificação da EG'!$B$7=0,'Identificação da EG'!$B$7=""),"",'Identificação da EG'!$B$7))</f>
        <v/>
      </c>
      <c r="C48" s="24" t="str">
        <f>IF(I48="","",IF(B48="","",VLOOKUP(B48,Auxiliar!$DK$23:$DL$45,2,0)))</f>
        <v/>
      </c>
      <c r="D48" s="24" t="str">
        <f>IF(I48="","",IF(OR('Identificação da EG'!$B$7=0,'Identificação da EG'!$B$7=""),"","Portugal"))</f>
        <v/>
      </c>
      <c r="E48" s="24" t="str">
        <f>IF(I48="","",'Identificação da EG'!$C$7)</f>
        <v/>
      </c>
      <c r="F48" s="24" t="str">
        <f>IF(I48="","",'Identificação da EG'!$E$7)</f>
        <v/>
      </c>
      <c r="G48" s="24" t="str">
        <f t="shared" si="0"/>
        <v/>
      </c>
      <c r="H48" s="24" t="str">
        <f>IF(I48="","",'Identificação da EG'!$D$7)</f>
        <v/>
      </c>
      <c r="I48" s="1" t="str">
        <f>IF(U48="","",'Campanhas Caracterização'!$B$28)</f>
        <v/>
      </c>
      <c r="J48" s="1"/>
      <c r="K48" s="1"/>
      <c r="L48" s="1"/>
      <c r="M48" s="1"/>
      <c r="N48" s="1" t="str">
        <v/>
      </c>
      <c r="O48" s="1" t="str">
        <v/>
      </c>
      <c r="P48" s="1"/>
      <c r="Q48" s="1"/>
      <c r="R48" s="1"/>
      <c r="S48" s="1" t="str">
        <f>IF(U48="","","Nº períodos de amostragem")</f>
        <v/>
      </c>
      <c r="T48" s="1" t="str">
        <f t="shared" si="1"/>
        <v/>
      </c>
      <c r="U48" s="1" t="str" cm="1">
        <f t="array" ref="U48">IF(ISBLANK(INDEX('Campanhas Caracterização'!$D$32:$E$43,INT((ROWS($A$1:A11)-1)/2)+1,MOD(ROWS($A$1:A11)-1,2)+1)),"",INDEX('Campanhas Caracterização'!$D$32:$E$43,INT((ROWS($A$1:A11)-1)/2)+1,MOD(ROWS($A$1:A11)-1,2)+1))</f>
        <v/>
      </c>
      <c r="V48" s="1" t="str">
        <f ca="1">IF(OR(U48="",OFFSET('Campanhas Caracterização'!$F$32,INT((ROW(A11)-1)/2),0)="",OFFSET('Campanhas Caracterização'!$F$32,INT((ROW(A11)-1)/2),0)="(máximo 300 carateres)"),"",OFFSET('Campanhas Caracterização'!$F$32,INT((ROW(A11)-1)/2),0))</f>
        <v/>
      </c>
    </row>
    <row r="49" spans="1:22">
      <c r="A49" s="24" t="str">
        <f>IF(I49="","",IF(OR('Identificação da EG'!$B$7=0,'Identificação da EG'!$B$7=""),"",Capa!$C$10))</f>
        <v/>
      </c>
      <c r="B49" s="24" t="str">
        <f>IF(I49="","",IF(OR('Identificação da EG'!$B$7=0,'Identificação da EG'!$B$7=""),"",'Identificação da EG'!$B$7))</f>
        <v/>
      </c>
      <c r="C49" s="24" t="str">
        <f>IF(I49="","",IF(B49="","",VLOOKUP(B49,Auxiliar!$DK$23:$DL$45,2,0)))</f>
        <v/>
      </c>
      <c r="D49" s="24" t="str">
        <f>IF(I49="","",IF(OR('Identificação da EG'!$B$7=0,'Identificação da EG'!$B$7=""),"","Portugal"))</f>
        <v/>
      </c>
      <c r="E49" s="24" t="str">
        <f>IF(I49="","",'Identificação da EG'!$C$7)</f>
        <v/>
      </c>
      <c r="F49" s="24" t="str">
        <f>IF(I49="","",'Identificação da EG'!$E$7)</f>
        <v/>
      </c>
      <c r="G49" s="24" t="str">
        <f t="shared" si="0"/>
        <v/>
      </c>
      <c r="H49" s="24" t="str">
        <f>IF(I49="","",'Identificação da EG'!$D$7)</f>
        <v/>
      </c>
      <c r="I49" s="1" t="str">
        <f>IF(U49="","",'Campanhas Caracterização'!$B$28)</f>
        <v/>
      </c>
      <c r="J49" s="1"/>
      <c r="K49" s="1"/>
      <c r="L49" s="1"/>
      <c r="M49" s="1"/>
      <c r="N49" s="1" t="str">
        <v/>
      </c>
      <c r="O49" s="1" t="str">
        <v/>
      </c>
      <c r="P49" s="1"/>
      <c r="Q49" s="1"/>
      <c r="R49" s="1"/>
      <c r="S49" s="1" t="str">
        <f>IF(U49="","","Nº amostras")</f>
        <v/>
      </c>
      <c r="T49" s="1" t="str">
        <f t="shared" si="1"/>
        <v/>
      </c>
      <c r="U49" s="1" t="str" cm="1">
        <f t="array" ref="U49">IF(ISBLANK(INDEX('Campanhas Caracterização'!$D$32:$E$43,INT((ROWS($A$1:A12)-1)/2)+1,MOD(ROWS($A$1:A12)-1,2)+1)),"",INDEX('Campanhas Caracterização'!$D$32:$E$43,INT((ROWS($A$1:A12)-1)/2)+1,MOD(ROWS($A$1:A12)-1,2)+1))</f>
        <v/>
      </c>
      <c r="V49" s="1" t="str">
        <f ca="1">IF(OR(U49="",OFFSET('Campanhas Caracterização'!$F$32,INT((ROW(A12)-1)/2),0)="",OFFSET('Campanhas Caracterização'!$F$32,INT((ROW(A12)-1)/2),0)="(máximo 300 carateres)"),"",OFFSET('Campanhas Caracterização'!$F$32,INT((ROW(A12)-1)/2),0))</f>
        <v/>
      </c>
    </row>
    <row r="50" spans="1:22">
      <c r="A50" s="24" t="str">
        <f>IF(I50="","",IF(OR('Identificação da EG'!$B$7=0,'Identificação da EG'!$B$7=""),"",Capa!$C$10))</f>
        <v/>
      </c>
      <c r="B50" s="24" t="str">
        <f>IF(I50="","",IF(OR('Identificação da EG'!$B$7=0,'Identificação da EG'!$B$7=""),"",'Identificação da EG'!$B$7))</f>
        <v/>
      </c>
      <c r="C50" s="24" t="str">
        <f>IF(I50="","",IF(B50="","",VLOOKUP(B50,Auxiliar!$DK$23:$DL$45,2,0)))</f>
        <v/>
      </c>
      <c r="D50" s="24" t="str">
        <f>IF(I50="","",IF(OR('Identificação da EG'!$B$7=0,'Identificação da EG'!$B$7=""),"","Portugal"))</f>
        <v/>
      </c>
      <c r="E50" s="24" t="str">
        <f>IF(I50="","",'Identificação da EG'!$C$7)</f>
        <v/>
      </c>
      <c r="F50" s="24" t="str">
        <f>IF(I50="","",'Identificação da EG'!$E$7)</f>
        <v/>
      </c>
      <c r="G50" s="24" t="str">
        <f t="shared" si="0"/>
        <v/>
      </c>
      <c r="H50" s="24" t="str">
        <f>IF(I50="","",'Identificação da EG'!$D$7)</f>
        <v/>
      </c>
      <c r="I50" s="1" t="str">
        <f>IF(U50="","",'Campanhas Caracterização'!$B$28)</f>
        <v/>
      </c>
      <c r="J50" s="1"/>
      <c r="K50" s="1"/>
      <c r="L50" s="1"/>
      <c r="M50" s="1"/>
      <c r="N50" s="1" t="str">
        <v/>
      </c>
      <c r="O50" s="1" t="str">
        <v/>
      </c>
      <c r="P50" s="1"/>
      <c r="Q50" s="1"/>
      <c r="R50" s="1"/>
      <c r="S50" s="1" t="str">
        <f>IF(U50="","","Nº períodos de amostragem")</f>
        <v/>
      </c>
      <c r="T50" s="1" t="str">
        <f t="shared" si="1"/>
        <v/>
      </c>
      <c r="U50" s="1" t="str" cm="1">
        <f t="array" ref="U50">IF(ISBLANK(INDEX('Campanhas Caracterização'!$D$32:$E$43,INT((ROWS($A$1:A13)-1)/2)+1,MOD(ROWS($A$1:A13)-1,2)+1)),"",INDEX('Campanhas Caracterização'!$D$32:$E$43,INT((ROWS($A$1:A13)-1)/2)+1,MOD(ROWS($A$1:A13)-1,2)+1))</f>
        <v/>
      </c>
      <c r="V50" s="1" t="str">
        <f ca="1">IF(OR(U50="",OFFSET('Campanhas Caracterização'!$F$32,INT((ROW(A13)-1)/2),0)="",OFFSET('Campanhas Caracterização'!$F$32,INT((ROW(A13)-1)/2),0)="(máximo 300 carateres)"),"",OFFSET('Campanhas Caracterização'!$F$32,INT((ROW(A13)-1)/2),0))</f>
        <v/>
      </c>
    </row>
    <row r="51" spans="1:22">
      <c r="A51" s="24" t="str">
        <f>IF(I51="","",IF(OR('Identificação da EG'!$B$7=0,'Identificação da EG'!$B$7=""),"",Capa!$C$10))</f>
        <v/>
      </c>
      <c r="B51" s="24" t="str">
        <f>IF(I51="","",IF(OR('Identificação da EG'!$B$7=0,'Identificação da EG'!$B$7=""),"",'Identificação da EG'!$B$7))</f>
        <v/>
      </c>
      <c r="C51" s="24" t="str">
        <f>IF(I51="","",IF(B51="","",VLOOKUP(B51,Auxiliar!$DK$23:$DL$45,2,0)))</f>
        <v/>
      </c>
      <c r="D51" s="24" t="str">
        <f>IF(I51="","",IF(OR('Identificação da EG'!$B$7=0,'Identificação da EG'!$B$7=""),"","Portugal"))</f>
        <v/>
      </c>
      <c r="E51" s="24" t="str">
        <f>IF(I51="","",'Identificação da EG'!$C$7)</f>
        <v/>
      </c>
      <c r="F51" s="24" t="str">
        <f>IF(I51="","",'Identificação da EG'!$E$7)</f>
        <v/>
      </c>
      <c r="G51" s="24" t="str">
        <f t="shared" si="0"/>
        <v/>
      </c>
      <c r="H51" s="24" t="str">
        <f>IF(I51="","",'Identificação da EG'!$D$7)</f>
        <v/>
      </c>
      <c r="I51" s="1" t="str">
        <f>IF(U51="","",'Campanhas Caracterização'!$B$28)</f>
        <v/>
      </c>
      <c r="J51" s="1"/>
      <c r="K51" s="1"/>
      <c r="L51" s="1"/>
      <c r="M51" s="1"/>
      <c r="N51" s="1" t="str">
        <v/>
      </c>
      <c r="O51" s="1" t="str">
        <v/>
      </c>
      <c r="P51" s="1"/>
      <c r="Q51" s="1"/>
      <c r="R51" s="1"/>
      <c r="S51" s="1" t="str">
        <f>IF(U51="","","Nº amostras")</f>
        <v/>
      </c>
      <c r="T51" s="1" t="str">
        <f t="shared" si="1"/>
        <v/>
      </c>
      <c r="U51" s="1" t="str" cm="1">
        <f t="array" ref="U51">IF(ISBLANK(INDEX('Campanhas Caracterização'!$D$32:$E$43,INT((ROWS($A$1:A14)-1)/2)+1,MOD(ROWS($A$1:A14)-1,2)+1)),"",INDEX('Campanhas Caracterização'!$D$32:$E$43,INT((ROWS($A$1:A14)-1)/2)+1,MOD(ROWS($A$1:A14)-1,2)+1))</f>
        <v/>
      </c>
      <c r="V51" s="1" t="str">
        <f ca="1">IF(OR(U51="",OFFSET('Campanhas Caracterização'!$F$32,INT((ROW(A14)-1)/2),0)="",OFFSET('Campanhas Caracterização'!$F$32,INT((ROW(A14)-1)/2),0)="(máximo 300 carateres)"),"",OFFSET('Campanhas Caracterização'!$F$32,INT((ROW(A14)-1)/2),0))</f>
        <v/>
      </c>
    </row>
    <row r="52" spans="1:22">
      <c r="A52" s="24" t="str">
        <f>IF(I52="","",IF(OR('Identificação da EG'!$B$7=0,'Identificação da EG'!$B$7=""),"",Capa!$C$10))</f>
        <v/>
      </c>
      <c r="B52" s="24" t="str">
        <f>IF(I52="","",IF(OR('Identificação da EG'!$B$7=0,'Identificação da EG'!$B$7=""),"",'Identificação da EG'!$B$7))</f>
        <v/>
      </c>
      <c r="C52" s="24" t="str">
        <f>IF(I52="","",IF(B52="","",VLOOKUP(B52,Auxiliar!$DK$23:$DL$45,2,0)))</f>
        <v/>
      </c>
      <c r="D52" s="24" t="str">
        <f>IF(I52="","",IF(OR('Identificação da EG'!$B$7=0,'Identificação da EG'!$B$7=""),"","Portugal"))</f>
        <v/>
      </c>
      <c r="E52" s="24" t="str">
        <f>IF(I52="","",'Identificação da EG'!$C$7)</f>
        <v/>
      </c>
      <c r="F52" s="24" t="str">
        <f>IF(I52="","",'Identificação da EG'!$E$7)</f>
        <v/>
      </c>
      <c r="G52" s="24" t="str">
        <f t="shared" si="0"/>
        <v/>
      </c>
      <c r="H52" s="24" t="str">
        <f>IF(I52="","",'Identificação da EG'!$D$7)</f>
        <v/>
      </c>
      <c r="I52" s="1" t="str">
        <f>IF(U52="","",'Campanhas Caracterização'!$B$28)</f>
        <v/>
      </c>
      <c r="J52" s="1"/>
      <c r="K52" s="1"/>
      <c r="L52" s="1"/>
      <c r="M52" s="1"/>
      <c r="N52" s="1" t="str">
        <v/>
      </c>
      <c r="O52" s="1" t="str">
        <v/>
      </c>
      <c r="P52" s="1"/>
      <c r="Q52" s="1"/>
      <c r="R52" s="1"/>
      <c r="S52" s="1" t="str">
        <f>IF(U52="","","Nº períodos de amostragem")</f>
        <v/>
      </c>
      <c r="T52" s="1" t="str">
        <f t="shared" si="1"/>
        <v/>
      </c>
      <c r="U52" s="1" t="str" cm="1">
        <f t="array" ref="U52">IF(ISBLANK(INDEX('Campanhas Caracterização'!$D$32:$E$43,INT((ROWS($A$1:A15)-1)/2)+1,MOD(ROWS($A$1:A15)-1,2)+1)),"",INDEX('Campanhas Caracterização'!$D$32:$E$43,INT((ROWS($A$1:A15)-1)/2)+1,MOD(ROWS($A$1:A15)-1,2)+1))</f>
        <v/>
      </c>
      <c r="V52" s="1" t="str">
        <f ca="1">IF(OR(U52="",OFFSET('Campanhas Caracterização'!$F$32,INT((ROW(A15)-1)/2),0)="",OFFSET('Campanhas Caracterização'!$F$32,INT((ROW(A15)-1)/2),0)="(máximo 300 carateres)"),"",OFFSET('Campanhas Caracterização'!$F$32,INT((ROW(A15)-1)/2),0))</f>
        <v/>
      </c>
    </row>
    <row r="53" spans="1:22">
      <c r="A53" s="24" t="str">
        <f>IF(I53="","",IF(OR('Identificação da EG'!$B$7=0,'Identificação da EG'!$B$7=""),"",Capa!$C$10))</f>
        <v/>
      </c>
      <c r="B53" s="24" t="str">
        <f>IF(I53="","",IF(OR('Identificação da EG'!$B$7=0,'Identificação da EG'!$B$7=""),"",'Identificação da EG'!$B$7))</f>
        <v/>
      </c>
      <c r="C53" s="24" t="str">
        <f>IF(I53="","",IF(B53="","",VLOOKUP(B53,Auxiliar!$DK$23:$DL$45,2,0)))</f>
        <v/>
      </c>
      <c r="D53" s="24" t="str">
        <f>IF(I53="","",IF(OR('Identificação da EG'!$B$7=0,'Identificação da EG'!$B$7=""),"","Portugal"))</f>
        <v/>
      </c>
      <c r="E53" s="24" t="str">
        <f>IF(I53="","",'Identificação da EG'!$C$7)</f>
        <v/>
      </c>
      <c r="F53" s="24" t="str">
        <f>IF(I53="","",'Identificação da EG'!$E$7)</f>
        <v/>
      </c>
      <c r="G53" s="24" t="str">
        <f t="shared" si="0"/>
        <v/>
      </c>
      <c r="H53" s="24" t="str">
        <f>IF(I53="","",'Identificação da EG'!$D$7)</f>
        <v/>
      </c>
      <c r="I53" s="1" t="str">
        <f>IF(U53="","",'Campanhas Caracterização'!$B$28)</f>
        <v/>
      </c>
      <c r="J53" s="1"/>
      <c r="K53" s="1"/>
      <c r="L53" s="1"/>
      <c r="M53" s="1"/>
      <c r="N53" s="1" t="str">
        <v/>
      </c>
      <c r="O53" s="1" t="str">
        <v/>
      </c>
      <c r="P53" s="1"/>
      <c r="Q53" s="1"/>
      <c r="R53" s="1"/>
      <c r="S53" s="1" t="str">
        <f>IF(U53="","","Nº amostras")</f>
        <v/>
      </c>
      <c r="T53" s="1" t="str">
        <f t="shared" si="1"/>
        <v/>
      </c>
      <c r="U53" s="1" t="str" cm="1">
        <f t="array" ref="U53">IF(ISBLANK(INDEX('Campanhas Caracterização'!$D$32:$E$43,INT((ROWS($A$1:A16)-1)/2)+1,MOD(ROWS($A$1:A16)-1,2)+1)),"",INDEX('Campanhas Caracterização'!$D$32:$E$43,INT((ROWS($A$1:A16)-1)/2)+1,MOD(ROWS($A$1:A16)-1,2)+1))</f>
        <v/>
      </c>
      <c r="V53" s="1" t="str">
        <f ca="1">IF(OR(U53="",OFFSET('Campanhas Caracterização'!$F$32,INT((ROW(A16)-1)/2),0)="",OFFSET('Campanhas Caracterização'!$F$32,INT((ROW(A16)-1)/2),0)="(máximo 300 carateres)"),"",OFFSET('Campanhas Caracterização'!$F$32,INT((ROW(A16)-1)/2),0))</f>
        <v/>
      </c>
    </row>
    <row r="54" spans="1:22">
      <c r="A54" s="24" t="str">
        <f>IF(I54="","",IF(OR('Identificação da EG'!$B$7=0,'Identificação da EG'!$B$7=""),"",Capa!$C$10))</f>
        <v/>
      </c>
      <c r="B54" s="24" t="str">
        <f>IF(I54="","",IF(OR('Identificação da EG'!$B$7=0,'Identificação da EG'!$B$7=""),"",'Identificação da EG'!$B$7))</f>
        <v/>
      </c>
      <c r="C54" s="24" t="str">
        <f>IF(I54="","",IF(B54="","",VLOOKUP(B54,Auxiliar!$DK$23:$DL$45,2,0)))</f>
        <v/>
      </c>
      <c r="D54" s="24" t="str">
        <f>IF(I54="","",IF(OR('Identificação da EG'!$B$7=0,'Identificação da EG'!$B$7=""),"","Portugal"))</f>
        <v/>
      </c>
      <c r="E54" s="24" t="str">
        <f>IF(I54="","",'Identificação da EG'!$C$7)</f>
        <v/>
      </c>
      <c r="F54" s="24" t="str">
        <f>IF(I54="","",'Identificação da EG'!$E$7)</f>
        <v/>
      </c>
      <c r="G54" s="24" t="str">
        <f t="shared" si="0"/>
        <v/>
      </c>
      <c r="H54" s="24" t="str">
        <f>IF(I54="","",'Identificação da EG'!$D$7)</f>
        <v/>
      </c>
      <c r="I54" s="1" t="str">
        <f>IF(U54="","",'Campanhas Caracterização'!$B$28)</f>
        <v/>
      </c>
      <c r="J54" s="1"/>
      <c r="K54" s="1"/>
      <c r="L54" s="1"/>
      <c r="M54" s="1"/>
      <c r="N54" s="1" t="str">
        <v/>
      </c>
      <c r="O54" s="1" t="str">
        <v/>
      </c>
      <c r="P54" s="1"/>
      <c r="Q54" s="1"/>
      <c r="R54" s="1"/>
      <c r="S54" s="1" t="str">
        <f>IF(U54="","","Nº períodos de amostragem")</f>
        <v/>
      </c>
      <c r="T54" s="1" t="str">
        <f t="shared" si="1"/>
        <v/>
      </c>
      <c r="U54" s="1" t="str" cm="1">
        <f t="array" ref="U54">IF(ISBLANK(INDEX('Campanhas Caracterização'!$D$32:$E$43,INT((ROWS($A$1:A17)-1)/2)+1,MOD(ROWS($A$1:A17)-1,2)+1)),"",INDEX('Campanhas Caracterização'!$D$32:$E$43,INT((ROWS($A$1:A17)-1)/2)+1,MOD(ROWS($A$1:A17)-1,2)+1))</f>
        <v/>
      </c>
      <c r="V54" s="1" t="str">
        <f ca="1">IF(OR(U54="",OFFSET('Campanhas Caracterização'!$F$32,INT((ROW(A17)-1)/2),0)="",OFFSET('Campanhas Caracterização'!$F$32,INT((ROW(A17)-1)/2),0)="(máximo 300 carateres)"),"",OFFSET('Campanhas Caracterização'!$F$32,INT((ROW(A17)-1)/2),0))</f>
        <v/>
      </c>
    </row>
    <row r="55" spans="1:22">
      <c r="A55" s="24" t="str">
        <f>IF(I55="","",IF(OR('Identificação da EG'!$B$7=0,'Identificação da EG'!$B$7=""),"",Capa!$C$10))</f>
        <v/>
      </c>
      <c r="B55" s="24" t="str">
        <f>IF(I55="","",IF(OR('Identificação da EG'!$B$7=0,'Identificação da EG'!$B$7=""),"",'Identificação da EG'!$B$7))</f>
        <v/>
      </c>
      <c r="C55" s="24" t="str">
        <f>IF(I55="","",IF(B55="","",VLOOKUP(B55,Auxiliar!$DK$23:$DL$45,2,0)))</f>
        <v/>
      </c>
      <c r="D55" s="24" t="str">
        <f>IF(I55="","",IF(OR('Identificação da EG'!$B$7=0,'Identificação da EG'!$B$7=""),"","Portugal"))</f>
        <v/>
      </c>
      <c r="E55" s="24" t="str">
        <f>IF(I55="","",'Identificação da EG'!$C$7)</f>
        <v/>
      </c>
      <c r="F55" s="24" t="str">
        <f>IF(I55="","",'Identificação da EG'!$E$7)</f>
        <v/>
      </c>
      <c r="G55" s="24" t="str">
        <f t="shared" si="0"/>
        <v/>
      </c>
      <c r="H55" s="24" t="str">
        <f>IF(I55="","",'Identificação da EG'!$D$7)</f>
        <v/>
      </c>
      <c r="I55" s="1" t="str">
        <f>IF(U55="","",'Campanhas Caracterização'!$B$28)</f>
        <v/>
      </c>
      <c r="J55" s="1"/>
      <c r="K55" s="1"/>
      <c r="L55" s="1"/>
      <c r="M55" s="1"/>
      <c r="N55" s="1" t="str">
        <v/>
      </c>
      <c r="O55" s="1" t="str">
        <v/>
      </c>
      <c r="P55" s="1"/>
      <c r="Q55" s="1"/>
      <c r="R55" s="1"/>
      <c r="S55" s="1" t="str">
        <f>IF(U55="","","Nº amostras")</f>
        <v/>
      </c>
      <c r="T55" s="1" t="str">
        <f t="shared" si="1"/>
        <v/>
      </c>
      <c r="U55" s="1" t="str" cm="1">
        <f t="array" ref="U55">IF(ISBLANK(INDEX('Campanhas Caracterização'!$D$32:$E$43,INT((ROWS($A$1:A18)-1)/2)+1,MOD(ROWS($A$1:A18)-1,2)+1)),"",INDEX('Campanhas Caracterização'!$D$32:$E$43,INT((ROWS($A$1:A18)-1)/2)+1,MOD(ROWS($A$1:A18)-1,2)+1))</f>
        <v/>
      </c>
      <c r="V55" s="1" t="str">
        <f ca="1">IF(OR(U55="",OFFSET('Campanhas Caracterização'!$F$32,INT((ROW(A18)-1)/2),0)="",OFFSET('Campanhas Caracterização'!$F$32,INT((ROW(A18)-1)/2),0)="(máximo 300 carateres)"),"",OFFSET('Campanhas Caracterização'!$F$32,INT((ROW(A18)-1)/2),0))</f>
        <v/>
      </c>
    </row>
    <row r="56" spans="1:22">
      <c r="A56" s="24" t="str">
        <f>IF(I56="","",IF(OR('Identificação da EG'!$B$7=0,'Identificação da EG'!$B$7=""),"",Capa!$C$10))</f>
        <v/>
      </c>
      <c r="B56" s="24" t="str">
        <f>IF(I56="","",IF(OR('Identificação da EG'!$B$7=0,'Identificação da EG'!$B$7=""),"",'Identificação da EG'!$B$7))</f>
        <v/>
      </c>
      <c r="C56" s="24" t="str">
        <f>IF(I56="","",IF(B56="","",VLOOKUP(B56,Auxiliar!$DK$23:$DL$45,2,0)))</f>
        <v/>
      </c>
      <c r="D56" s="24" t="str">
        <f>IF(I56="","",IF(OR('Identificação da EG'!$B$7=0,'Identificação da EG'!$B$7=""),"","Portugal"))</f>
        <v/>
      </c>
      <c r="E56" s="24" t="str">
        <f>IF(I56="","",'Identificação da EG'!$C$7)</f>
        <v/>
      </c>
      <c r="F56" s="24" t="str">
        <f>IF(I56="","",'Identificação da EG'!$E$7)</f>
        <v/>
      </c>
      <c r="G56" s="24" t="str">
        <f t="shared" si="0"/>
        <v/>
      </c>
      <c r="H56" s="24" t="str">
        <f>IF(I56="","",'Identificação da EG'!$D$7)</f>
        <v/>
      </c>
      <c r="I56" s="1" t="str">
        <f>IF(U56="","",'Campanhas Caracterização'!$B$28)</f>
        <v/>
      </c>
      <c r="J56" s="1"/>
      <c r="K56" s="1"/>
      <c r="L56" s="1"/>
      <c r="M56" s="1"/>
      <c r="N56" s="1" t="str">
        <v/>
      </c>
      <c r="O56" s="1" t="str">
        <v/>
      </c>
      <c r="P56" s="1"/>
      <c r="Q56" s="1"/>
      <c r="R56" s="1"/>
      <c r="S56" s="1" t="str">
        <f>IF(U56="","","Nº períodos de amostragem")</f>
        <v/>
      </c>
      <c r="T56" s="1" t="str">
        <f t="shared" si="1"/>
        <v/>
      </c>
      <c r="U56" s="1" t="str" cm="1">
        <f t="array" ref="U56">IF(ISBLANK(INDEX('Campanhas Caracterização'!$D$32:$E$43,INT((ROWS($A$1:A19)-1)/2)+1,MOD(ROWS($A$1:A19)-1,2)+1)),"",INDEX('Campanhas Caracterização'!$D$32:$E$43,INT((ROWS($A$1:A19)-1)/2)+1,MOD(ROWS($A$1:A19)-1,2)+1))</f>
        <v/>
      </c>
      <c r="V56" s="1" t="str">
        <f ca="1">IF(OR(U56="",OFFSET('Campanhas Caracterização'!$F$32,INT((ROW(A19)-1)/2),0)="",OFFSET('Campanhas Caracterização'!$F$32,INT((ROW(A19)-1)/2),0)="(máximo 300 carateres)"),"",OFFSET('Campanhas Caracterização'!$F$32,INT((ROW(A19)-1)/2),0))</f>
        <v/>
      </c>
    </row>
    <row r="57" spans="1:22">
      <c r="A57" s="24" t="str">
        <f>IF(I57="","",IF(OR('Identificação da EG'!$B$7=0,'Identificação da EG'!$B$7=""),"",Capa!$C$10))</f>
        <v/>
      </c>
      <c r="B57" s="24" t="str">
        <f>IF(I57="","",IF(OR('Identificação da EG'!$B$7=0,'Identificação da EG'!$B$7=""),"",'Identificação da EG'!$B$7))</f>
        <v/>
      </c>
      <c r="C57" s="24" t="str">
        <f>IF(I57="","",IF(B57="","",VLOOKUP(B57,Auxiliar!$DK$23:$DL$45,2,0)))</f>
        <v/>
      </c>
      <c r="D57" s="24" t="str">
        <f>IF(I57="","",IF(OR('Identificação da EG'!$B$7=0,'Identificação da EG'!$B$7=""),"","Portugal"))</f>
        <v/>
      </c>
      <c r="E57" s="24" t="str">
        <f>IF(I57="","",'Identificação da EG'!$C$7)</f>
        <v/>
      </c>
      <c r="F57" s="24" t="str">
        <f>IF(I57="","",'Identificação da EG'!$E$7)</f>
        <v/>
      </c>
      <c r="G57" s="24" t="str">
        <f t="shared" si="0"/>
        <v/>
      </c>
      <c r="H57" s="24" t="str">
        <f>IF(I57="","",'Identificação da EG'!$D$7)</f>
        <v/>
      </c>
      <c r="I57" s="1" t="str">
        <f>IF(U57="","",'Campanhas Caracterização'!$B$28)</f>
        <v/>
      </c>
      <c r="J57" s="1"/>
      <c r="K57" s="1"/>
      <c r="L57" s="1"/>
      <c r="M57" s="1"/>
      <c r="N57" s="1" t="str">
        <v/>
      </c>
      <c r="O57" s="1" t="str">
        <v/>
      </c>
      <c r="P57" s="1"/>
      <c r="Q57" s="1"/>
      <c r="R57" s="1"/>
      <c r="S57" s="1" t="str">
        <f>IF(U57="","","Nº amostras")</f>
        <v/>
      </c>
      <c r="T57" s="1" t="str">
        <f t="shared" si="1"/>
        <v/>
      </c>
      <c r="U57" s="1" t="str" cm="1">
        <f t="array" ref="U57">IF(ISBLANK(INDEX('Campanhas Caracterização'!$D$32:$E$43,INT((ROWS($A$1:A20)-1)/2)+1,MOD(ROWS($A$1:A20)-1,2)+1)),"",INDEX('Campanhas Caracterização'!$D$32:$E$43,INT((ROWS($A$1:A20)-1)/2)+1,MOD(ROWS($A$1:A20)-1,2)+1))</f>
        <v/>
      </c>
      <c r="V57" s="1" t="str">
        <f ca="1">IF(OR(U57="",OFFSET('Campanhas Caracterização'!$F$32,INT((ROW(A20)-1)/2),0)="",OFFSET('Campanhas Caracterização'!$F$32,INT((ROW(A20)-1)/2),0)="(máximo 300 carateres)"),"",OFFSET('Campanhas Caracterização'!$F$32,INT((ROW(A20)-1)/2),0))</f>
        <v/>
      </c>
    </row>
    <row r="58" spans="1:22">
      <c r="A58" s="24" t="str">
        <f>IF(I58="","",IF(OR('Identificação da EG'!$B$7=0,'Identificação da EG'!$B$7=""),"",Capa!$C$10))</f>
        <v/>
      </c>
      <c r="B58" s="24" t="str">
        <f>IF(I58="","",IF(OR('Identificação da EG'!$B$7=0,'Identificação da EG'!$B$7=""),"",'Identificação da EG'!$B$7))</f>
        <v/>
      </c>
      <c r="C58" s="24" t="str">
        <f>IF(I58="","",IF(B58="","",VLOOKUP(B58,Auxiliar!$DK$23:$DL$45,2,0)))</f>
        <v/>
      </c>
      <c r="D58" s="24" t="str">
        <f>IF(I58="","",IF(OR('Identificação da EG'!$B$7=0,'Identificação da EG'!$B$7=""),"","Portugal"))</f>
        <v/>
      </c>
      <c r="E58" s="24" t="str">
        <f>IF(I58="","",'Identificação da EG'!$C$7)</f>
        <v/>
      </c>
      <c r="F58" s="24" t="str">
        <f>IF(I58="","",'Identificação da EG'!$E$7)</f>
        <v/>
      </c>
      <c r="G58" s="24" t="str">
        <f t="shared" si="0"/>
        <v/>
      </c>
      <c r="H58" s="24" t="str">
        <f>IF(I58="","",'Identificação da EG'!$D$7)</f>
        <v/>
      </c>
      <c r="I58" s="1" t="str">
        <f>IF(U58="","",'Campanhas Caracterização'!$B$28)</f>
        <v/>
      </c>
      <c r="J58" s="1"/>
      <c r="K58" s="1"/>
      <c r="L58" s="1"/>
      <c r="M58" s="1"/>
      <c r="N58" s="1" t="str">
        <v/>
      </c>
      <c r="O58" s="1" t="str">
        <v/>
      </c>
      <c r="P58" s="1"/>
      <c r="Q58" s="1"/>
      <c r="R58" s="1"/>
      <c r="S58" s="1" t="str">
        <f>IF(U58="","","Nº períodos de amostragem")</f>
        <v/>
      </c>
      <c r="T58" s="1" t="str">
        <f t="shared" si="1"/>
        <v/>
      </c>
      <c r="U58" s="1" t="str" cm="1">
        <f t="array" ref="U58">IF(ISBLANK(INDEX('Campanhas Caracterização'!$D$32:$E$43,INT((ROWS($A$1:A21)-1)/2)+1,MOD(ROWS($A$1:A21)-1,2)+1)),"",INDEX('Campanhas Caracterização'!$D$32:$E$43,INT((ROWS($A$1:A21)-1)/2)+1,MOD(ROWS($A$1:A21)-1,2)+1))</f>
        <v/>
      </c>
      <c r="V58" s="1" t="str">
        <f ca="1">IF(OR(U58="",OFFSET('Campanhas Caracterização'!$F$32,INT((ROW(A21)-1)/2),0)="",OFFSET('Campanhas Caracterização'!$F$32,INT((ROW(A21)-1)/2),0)="(máximo 300 carateres)"),"",OFFSET('Campanhas Caracterização'!$F$32,INT((ROW(A21)-1)/2),0))</f>
        <v/>
      </c>
    </row>
    <row r="59" spans="1:22">
      <c r="A59" s="24" t="str">
        <f>IF(I59="","",IF(OR('Identificação da EG'!$B$7=0,'Identificação da EG'!$B$7=""),"",Capa!$C$10))</f>
        <v/>
      </c>
      <c r="B59" s="24" t="str">
        <f>IF(I59="","",IF(OR('Identificação da EG'!$B$7=0,'Identificação da EG'!$B$7=""),"",'Identificação da EG'!$B$7))</f>
        <v/>
      </c>
      <c r="C59" s="24" t="str">
        <f>IF(I59="","",IF(B59="","",VLOOKUP(B59,Auxiliar!$DK$23:$DL$45,2,0)))</f>
        <v/>
      </c>
      <c r="D59" s="24" t="str">
        <f>IF(I59="","",IF(OR('Identificação da EG'!$B$7=0,'Identificação da EG'!$B$7=""),"","Portugal"))</f>
        <v/>
      </c>
      <c r="E59" s="24" t="str">
        <f>IF(I59="","",'Identificação da EG'!$C$7)</f>
        <v/>
      </c>
      <c r="F59" s="24" t="str">
        <f>IF(I59="","",'Identificação da EG'!$E$7)</f>
        <v/>
      </c>
      <c r="G59" s="24" t="str">
        <f t="shared" si="0"/>
        <v/>
      </c>
      <c r="H59" s="24" t="str">
        <f>IF(I59="","",'Identificação da EG'!$D$7)</f>
        <v/>
      </c>
      <c r="I59" s="1" t="str">
        <f>IF(U59="","",'Campanhas Caracterização'!$B$28)</f>
        <v/>
      </c>
      <c r="J59" s="1"/>
      <c r="K59" s="1"/>
      <c r="L59" s="1"/>
      <c r="M59" s="1"/>
      <c r="N59" s="1" t="str">
        <v/>
      </c>
      <c r="O59" s="1" t="str">
        <v/>
      </c>
      <c r="P59" s="1"/>
      <c r="Q59" s="1"/>
      <c r="R59" s="1"/>
      <c r="S59" s="1" t="str">
        <f>IF(U59="","","Nº amostras")</f>
        <v/>
      </c>
      <c r="T59" s="1" t="str">
        <f t="shared" si="1"/>
        <v/>
      </c>
      <c r="U59" s="1" t="str" cm="1">
        <f t="array" ref="U59">IF(ISBLANK(INDEX('Campanhas Caracterização'!$D$32:$E$43,INT((ROWS($A$1:A22)-1)/2)+1,MOD(ROWS($A$1:A22)-1,2)+1)),"",INDEX('Campanhas Caracterização'!$D$32:$E$43,INT((ROWS($A$1:A22)-1)/2)+1,MOD(ROWS($A$1:A22)-1,2)+1))</f>
        <v/>
      </c>
      <c r="V59" s="1" t="str">
        <f ca="1">IF(OR(U59="",OFFSET('Campanhas Caracterização'!$F$32,INT((ROW(A22)-1)/2),0)="",OFFSET('Campanhas Caracterização'!$F$32,INT((ROW(A22)-1)/2),0)="(máximo 300 carateres)"),"",OFFSET('Campanhas Caracterização'!$F$32,INT((ROW(A22)-1)/2),0))</f>
        <v/>
      </c>
    </row>
    <row r="60" spans="1:22">
      <c r="A60" s="24" t="str">
        <f>IF(I60="","",IF(OR('Identificação da EG'!$B$7=0,'Identificação da EG'!$B$7=""),"",Capa!$C$10))</f>
        <v/>
      </c>
      <c r="B60" s="24" t="str">
        <f>IF(I60="","",IF(OR('Identificação da EG'!$B$7=0,'Identificação da EG'!$B$7=""),"",'Identificação da EG'!$B$7))</f>
        <v/>
      </c>
      <c r="C60" s="24" t="str">
        <f>IF(I60="","",IF(B60="","",VLOOKUP(B60,Auxiliar!$DK$23:$DL$45,2,0)))</f>
        <v/>
      </c>
      <c r="D60" s="24" t="str">
        <f>IF(I60="","",IF(OR('Identificação da EG'!$B$7=0,'Identificação da EG'!$B$7=""),"","Portugal"))</f>
        <v/>
      </c>
      <c r="E60" s="24" t="str">
        <f>IF(I60="","",'Identificação da EG'!$C$7)</f>
        <v/>
      </c>
      <c r="F60" s="24" t="str">
        <f>IF(I60="","",'Identificação da EG'!$E$7)</f>
        <v/>
      </c>
      <c r="G60" s="24" t="str">
        <f t="shared" si="0"/>
        <v/>
      </c>
      <c r="H60" s="24" t="str">
        <f>IF(I60="","",'Identificação da EG'!$D$7)</f>
        <v/>
      </c>
      <c r="I60" s="1" t="str">
        <f>IF(U60="","",'Campanhas Caracterização'!$B$28)</f>
        <v/>
      </c>
      <c r="J60" s="1"/>
      <c r="K60" s="1"/>
      <c r="L60" s="1"/>
      <c r="M60" s="1"/>
      <c r="N60" s="1" t="str">
        <v/>
      </c>
      <c r="O60" s="1" t="str">
        <v/>
      </c>
      <c r="P60" s="1"/>
      <c r="Q60" s="1"/>
      <c r="R60" s="1"/>
      <c r="S60" s="1" t="str">
        <f>IF(U60="","","Nº períodos de amostragem")</f>
        <v/>
      </c>
      <c r="T60" s="1" t="str">
        <f t="shared" si="1"/>
        <v/>
      </c>
      <c r="U60" s="1" t="str" cm="1">
        <f t="array" ref="U60">IF(ISBLANK(INDEX('Campanhas Caracterização'!$D$32:$E$43,INT((ROWS($A$1:A23)-1)/2)+1,MOD(ROWS($A$1:A23)-1,2)+1)),"",INDEX('Campanhas Caracterização'!$D$32:$E$43,INT((ROWS($A$1:A23)-1)/2)+1,MOD(ROWS($A$1:A23)-1,2)+1))</f>
        <v/>
      </c>
      <c r="V60" s="1" t="str">
        <f ca="1">IF(OR(U60="",OFFSET('Campanhas Caracterização'!$F$32,INT((ROW(A23)-1)/2),0)="",OFFSET('Campanhas Caracterização'!$F$32,INT((ROW(A23)-1)/2),0)="(máximo 300 carateres)"),"",OFFSET('Campanhas Caracterização'!$F$32,INT((ROW(A23)-1)/2),0))</f>
        <v/>
      </c>
    </row>
    <row r="61" spans="1:22">
      <c r="A61" s="24" t="str">
        <f>IF(I61="","",IF(OR('Identificação da EG'!$B$7=0,'Identificação da EG'!$B$7=""),"",Capa!$C$10))</f>
        <v/>
      </c>
      <c r="B61" s="24" t="str">
        <f>IF(I61="","",IF(OR('Identificação da EG'!$B$7=0,'Identificação da EG'!$B$7=""),"",'Identificação da EG'!$B$7))</f>
        <v/>
      </c>
      <c r="C61" s="24" t="str">
        <f>IF(I61="","",IF(B61="","",VLOOKUP(B61,Auxiliar!$DK$23:$DL$45,2,0)))</f>
        <v/>
      </c>
      <c r="D61" s="24" t="str">
        <f>IF(I61="","",IF(OR('Identificação da EG'!$B$7=0,'Identificação da EG'!$B$7=""),"","Portugal"))</f>
        <v/>
      </c>
      <c r="E61" s="24" t="str">
        <f>IF(I61="","",'Identificação da EG'!$C$7)</f>
        <v/>
      </c>
      <c r="F61" s="24" t="str">
        <f>IF(I61="","",'Identificação da EG'!$E$7)</f>
        <v/>
      </c>
      <c r="G61" s="24" t="str">
        <f t="shared" si="0"/>
        <v/>
      </c>
      <c r="H61" s="24" t="str">
        <f>IF(I61="","",'Identificação da EG'!$D$7)</f>
        <v/>
      </c>
      <c r="I61" s="1" t="str">
        <f>IF(U61="","",'Campanhas Caracterização'!$B$28)</f>
        <v/>
      </c>
      <c r="J61" s="1"/>
      <c r="K61" s="1"/>
      <c r="L61" s="1"/>
      <c r="M61" s="1"/>
      <c r="N61" s="1" t="str">
        <v/>
      </c>
      <c r="O61" s="1" t="str">
        <v/>
      </c>
      <c r="P61" s="1"/>
      <c r="Q61" s="1"/>
      <c r="R61" s="1"/>
      <c r="S61" s="1" t="str">
        <f>IF(U61="","","Nº amostras")</f>
        <v/>
      </c>
      <c r="T61" s="1" t="str">
        <f t="shared" si="1"/>
        <v/>
      </c>
      <c r="U61" s="1" t="str" cm="1">
        <f t="array" ref="U61">IF(ISBLANK(INDEX('Campanhas Caracterização'!$D$32:$E$43,INT((ROWS($A$1:A24)-1)/2)+1,MOD(ROWS($A$1:A24)-1,2)+1)),"",INDEX('Campanhas Caracterização'!$D$32:$E$43,INT((ROWS($A$1:A24)-1)/2)+1,MOD(ROWS($A$1:A24)-1,2)+1))</f>
        <v/>
      </c>
      <c r="V61" s="1" t="str">
        <f ca="1">IF(OR(U61="",OFFSET('Campanhas Caracterização'!$F$32,INT((ROW(A24)-1)/2),0)="",OFFSET('Campanhas Caracterização'!$F$32,INT((ROW(A24)-1)/2),0)="(máximo 300 carateres)"),"",OFFSET('Campanhas Caracterização'!$F$32,INT((ROW(A24)-1)/2),0))</f>
        <v/>
      </c>
    </row>
    <row r="62" spans="1:22">
      <c r="A62" s="24" t="str">
        <f>IF(I62="","",IF(OR('Identificação da EG'!$B$7=0,'Identificação da EG'!$B$7=""),"",Capa!$C$10))</f>
        <v/>
      </c>
      <c r="B62" s="24" t="str">
        <f>IF(I62="","",IF(OR('Identificação da EG'!$B$7=0,'Identificação da EG'!$B$7=""),"",'Identificação da EG'!$B$7))</f>
        <v/>
      </c>
      <c r="C62" s="24" t="str">
        <f>IF(I62="","",IF(B62="","",VLOOKUP(B62,Auxiliar!$DK$23:$DL$45,2,0)))</f>
        <v/>
      </c>
      <c r="D62" s="24" t="str">
        <f>IF(I62="","",IF(OR('Identificação da EG'!$B$7=0,'Identificação da EG'!$B$7=""),"","Portugal"))</f>
        <v/>
      </c>
      <c r="E62" s="24" t="str">
        <f>IF(I62="","",'Identificação da EG'!$C$7)</f>
        <v/>
      </c>
      <c r="F62" s="24" t="str">
        <f>IF(I62="","",'Identificação da EG'!$E$7)</f>
        <v/>
      </c>
      <c r="G62" s="24" t="str">
        <f t="shared" si="0"/>
        <v/>
      </c>
      <c r="H62" s="24" t="str">
        <f>IF(I62="","",'Identificação da EG'!$D$7)</f>
        <v/>
      </c>
      <c r="I62" s="1" t="str">
        <f>IF(U62="","",'Campanhas Caracterização'!$B$46)</f>
        <v/>
      </c>
      <c r="J62" s="1"/>
      <c r="K62" s="1"/>
      <c r="L62" s="1"/>
      <c r="M62" s="1"/>
      <c r="N62" s="1"/>
      <c r="O62" s="1" t="str" cm="1">
        <f t="array" ref="O62:O71">IF(INDEX('Campanhas Caracterização'!C50:C54,INT((_xlfn.SEQUENCE(ROWS('Campanhas Caracterização'!C50:C54)*2,1,1,1)-1)/2)+1)=0,"",INDEX('Campanhas Caracterização'!C50:C54,INT((_xlfn.SEQUENCE(ROWS('Campanhas Caracterização'!C50:C54)*2,1,1,1)-1)/2)+1))</f>
        <v/>
      </c>
      <c r="P62" s="1" t="str" cm="1">
        <f t="array" ref="P62:P71">IF(INDEX('Campanhas Caracterização'!B50:B54,INT((_xlfn.SEQUENCE(ROWS('Campanhas Caracterização'!B50:B54)*2,1,1,1)-1)/2)+1)=0,"",INDEX('Campanhas Caracterização'!B50:B54,INT((_xlfn.SEQUENCE(ROWS('Campanhas Caracterização'!B50:B54)*2,1,1,1)-1)/2)+1))</f>
        <v/>
      </c>
      <c r="Q62" s="1"/>
      <c r="R62" s="1"/>
      <c r="S62" s="1" t="str">
        <f>IF(U62="","","Nº períodos de amostragem")</f>
        <v/>
      </c>
      <c r="T62" s="1" t="str">
        <f t="shared" si="1"/>
        <v/>
      </c>
      <c r="U62" s="1" t="str" cm="1">
        <f t="array" ref="U62">IF(ISBLANK(INDEX('Campanhas Caracterização'!$D$50:$E$54,INT((ROWS($A$1:A1)-1)/2)+1,MOD(ROWS($A$1:A1)-1,2)+1)),"",INDEX('Campanhas Caracterização'!$D$50:$E$54,INT((ROWS($A$1:A1)-1)/2)+1,MOD(ROWS($A$1:A1)-1,2)+1))</f>
        <v/>
      </c>
      <c r="V62" s="1" t="str">
        <f ca="1">IF(OR(U62="",OFFSET('Campanhas Caracterização'!$F$50,INT((ROW(A1)-1)/2),0)="",OFFSET('Campanhas Caracterização'!$F$50,INT((ROW(A1)-1)/2),0)="(máximo 300 carateres)"),"",OFFSET('Campanhas Caracterização'!$F$50,INT((ROW(A1)-1)/2),0))</f>
        <v/>
      </c>
    </row>
    <row r="63" spans="1:22">
      <c r="A63" s="24" t="str">
        <f>IF(I63="","",IF(OR('Identificação da EG'!$B$7=0,'Identificação da EG'!$B$7=""),"",Capa!$C$10))</f>
        <v/>
      </c>
      <c r="B63" s="24" t="str">
        <f>IF(I63="","",IF(OR('Identificação da EG'!$B$7=0,'Identificação da EG'!$B$7=""),"",'Identificação da EG'!$B$7))</f>
        <v/>
      </c>
      <c r="C63" s="24" t="str">
        <f>IF(I63="","",IF(B63="","",VLOOKUP(B63,Auxiliar!$DK$23:$DL$45,2,0)))</f>
        <v/>
      </c>
      <c r="D63" s="24" t="str">
        <f>IF(I63="","",IF(OR('Identificação da EG'!$B$7=0,'Identificação da EG'!$B$7=""),"","Portugal"))</f>
        <v/>
      </c>
      <c r="E63" s="24" t="str">
        <f>IF(I63="","",'Identificação da EG'!$C$7)</f>
        <v/>
      </c>
      <c r="F63" s="24" t="str">
        <f>IF(I63="","",'Identificação da EG'!$E$7)</f>
        <v/>
      </c>
      <c r="G63" s="24" t="str">
        <f t="shared" si="0"/>
        <v/>
      </c>
      <c r="H63" s="24" t="str">
        <f>IF(I63="","",'Identificação da EG'!$D$7)</f>
        <v/>
      </c>
      <c r="I63" s="1" t="str">
        <f>IF(U63="","",'Campanhas Caracterização'!$B$46)</f>
        <v/>
      </c>
      <c r="J63" s="1"/>
      <c r="K63" s="1"/>
      <c r="L63" s="1"/>
      <c r="M63" s="1"/>
      <c r="N63" s="1"/>
      <c r="O63" s="1" t="str">
        <v/>
      </c>
      <c r="P63" s="1" t="str">
        <v/>
      </c>
      <c r="Q63" s="1"/>
      <c r="R63" s="1"/>
      <c r="S63" s="1" t="str">
        <f>IF(U63="","","Nº amostras")</f>
        <v/>
      </c>
      <c r="T63" s="1" t="str">
        <f t="shared" si="1"/>
        <v/>
      </c>
      <c r="U63" s="1" t="str" cm="1">
        <f t="array" ref="U63">IF(ISBLANK(INDEX('Campanhas Caracterização'!$D$50:$E$54,INT((ROWS($A$1:A2)-1)/2)+1,MOD(ROWS($A$1:A2)-1,2)+1)),"",INDEX('Campanhas Caracterização'!$D$50:$E$54,INT((ROWS($A$1:A2)-1)/2)+1,MOD(ROWS($A$1:A2)-1,2)+1))</f>
        <v/>
      </c>
      <c r="V63" s="1" t="str">
        <f ca="1">IF(OR(U63="",OFFSET('Campanhas Caracterização'!$F$50,INT((ROW(A2)-1)/2),0)="",OFFSET('Campanhas Caracterização'!$F$50,INT((ROW(A2)-1)/2),0)="(máximo 300 carateres)"),"",OFFSET('Campanhas Caracterização'!$F$50,INT((ROW(A2)-1)/2),0))</f>
        <v/>
      </c>
    </row>
    <row r="64" spans="1:22">
      <c r="A64" s="24" t="str">
        <f>IF(I64="","",IF(OR('Identificação da EG'!$B$7=0,'Identificação da EG'!$B$7=""),"",Capa!$C$10))</f>
        <v/>
      </c>
      <c r="B64" s="24" t="str">
        <f>IF(I64="","",IF(OR('Identificação da EG'!$B$7=0,'Identificação da EG'!$B$7=""),"",'Identificação da EG'!$B$7))</f>
        <v/>
      </c>
      <c r="C64" s="24" t="str">
        <f>IF(I64="","",IF(B64="","",VLOOKUP(B64,Auxiliar!$DK$23:$DL$45,2,0)))</f>
        <v/>
      </c>
      <c r="D64" s="24" t="str">
        <f>IF(I64="","",IF(OR('Identificação da EG'!$B$7=0,'Identificação da EG'!$B$7=""),"","Portugal"))</f>
        <v/>
      </c>
      <c r="E64" s="24" t="str">
        <f>IF(I64="","",'Identificação da EG'!$C$7)</f>
        <v/>
      </c>
      <c r="F64" s="24" t="str">
        <f>IF(I64="","",'Identificação da EG'!$E$7)</f>
        <v/>
      </c>
      <c r="G64" s="24" t="str">
        <f t="shared" si="0"/>
        <v/>
      </c>
      <c r="H64" s="24" t="str">
        <f>IF(I64="","",'Identificação da EG'!$D$7)</f>
        <v/>
      </c>
      <c r="I64" s="1" t="str">
        <f>IF(U64="","",'Campanhas Caracterização'!$B$46)</f>
        <v/>
      </c>
      <c r="J64" s="1"/>
      <c r="K64" s="1"/>
      <c r="L64" s="1"/>
      <c r="M64" s="1"/>
      <c r="N64" s="1"/>
      <c r="O64" s="1" t="str">
        <v/>
      </c>
      <c r="P64" s="1" t="str">
        <v/>
      </c>
      <c r="Q64" s="1"/>
      <c r="R64" s="1"/>
      <c r="S64" s="1" t="str">
        <f>IF(U64="","","Nº períodos de amostragem")</f>
        <v/>
      </c>
      <c r="T64" s="1" t="str">
        <f t="shared" si="1"/>
        <v/>
      </c>
      <c r="U64" s="1" t="str" cm="1">
        <f t="array" ref="U64">IF(ISBLANK(INDEX('Campanhas Caracterização'!$D$50:$E$54,INT((ROWS($A$1:A3)-1)/2)+1,MOD(ROWS($A$1:A3)-1,2)+1)),"",INDEX('Campanhas Caracterização'!$D$50:$E$54,INT((ROWS($A$1:A3)-1)/2)+1,MOD(ROWS($A$1:A3)-1,2)+1))</f>
        <v/>
      </c>
      <c r="V64" s="1" t="str">
        <f ca="1">IF(OR(U64="",OFFSET('Campanhas Caracterização'!$F$50,INT((ROW(A3)-1)/2),0)="",OFFSET('Campanhas Caracterização'!$F$50,INT((ROW(A3)-1)/2),0)="(máximo 300 carateres)"),"",OFFSET('Campanhas Caracterização'!$F$50,INT((ROW(A3)-1)/2),0))</f>
        <v/>
      </c>
    </row>
    <row r="65" spans="1:22">
      <c r="A65" s="24" t="str">
        <f>IF(I65="","",IF(OR('Identificação da EG'!$B$7=0,'Identificação da EG'!$B$7=""),"",Capa!$C$10))</f>
        <v/>
      </c>
      <c r="B65" s="24" t="str">
        <f>IF(I65="","",IF(OR('Identificação da EG'!$B$7=0,'Identificação da EG'!$B$7=""),"",'Identificação da EG'!$B$7))</f>
        <v/>
      </c>
      <c r="C65" s="24" t="str">
        <f>IF(I65="","",IF(B65="","",VLOOKUP(B65,Auxiliar!$DK$23:$DL$45,2,0)))</f>
        <v/>
      </c>
      <c r="D65" s="24" t="str">
        <f>IF(I65="","",IF(OR('Identificação da EG'!$B$7=0,'Identificação da EG'!$B$7=""),"","Portugal"))</f>
        <v/>
      </c>
      <c r="E65" s="24" t="str">
        <f>IF(I65="","",'Identificação da EG'!$C$7)</f>
        <v/>
      </c>
      <c r="F65" s="24" t="str">
        <f>IF(I65="","",'Identificação da EG'!$E$7)</f>
        <v/>
      </c>
      <c r="G65" s="24" t="str">
        <f t="shared" si="0"/>
        <v/>
      </c>
      <c r="H65" s="24" t="str">
        <f>IF(I65="","",'Identificação da EG'!$D$7)</f>
        <v/>
      </c>
      <c r="I65" s="1" t="str">
        <f>IF(U65="","",'Campanhas Caracterização'!$B$46)</f>
        <v/>
      </c>
      <c r="J65" s="1"/>
      <c r="K65" s="1"/>
      <c r="L65" s="1"/>
      <c r="M65" s="1"/>
      <c r="N65" s="1"/>
      <c r="O65" s="1" t="str">
        <v/>
      </c>
      <c r="P65" s="1" t="str">
        <v/>
      </c>
      <c r="Q65" s="1"/>
      <c r="R65" s="1"/>
      <c r="S65" s="1" t="str">
        <f>IF(U65="","","Nº amostras")</f>
        <v/>
      </c>
      <c r="T65" s="1" t="str">
        <f t="shared" si="1"/>
        <v/>
      </c>
      <c r="U65" s="1" t="str" cm="1">
        <f t="array" ref="U65">IF(ISBLANK(INDEX('Campanhas Caracterização'!$D$50:$E$54,INT((ROWS($A$1:A4)-1)/2)+1,MOD(ROWS($A$1:A4)-1,2)+1)),"",INDEX('Campanhas Caracterização'!$D$50:$E$54,INT((ROWS($A$1:A4)-1)/2)+1,MOD(ROWS($A$1:A4)-1,2)+1))</f>
        <v/>
      </c>
      <c r="V65" s="1" t="str">
        <f ca="1">IF(OR(U65="",OFFSET('Campanhas Caracterização'!$F$50,INT((ROW(A4)-1)/2),0)="",OFFSET('Campanhas Caracterização'!$F$50,INT((ROW(A4)-1)/2),0)="(máximo 300 carateres)"),"",OFFSET('Campanhas Caracterização'!$F$50,INT((ROW(A4)-1)/2),0))</f>
        <v/>
      </c>
    </row>
    <row r="66" spans="1:22">
      <c r="A66" s="24" t="str">
        <f>IF(I66="","",IF(OR('Identificação da EG'!$B$7=0,'Identificação da EG'!$B$7=""),"",Capa!$C$10))</f>
        <v/>
      </c>
      <c r="B66" s="24" t="str">
        <f>IF(I66="","",IF(OR('Identificação da EG'!$B$7=0,'Identificação da EG'!$B$7=""),"",'Identificação da EG'!$B$7))</f>
        <v/>
      </c>
      <c r="C66" s="24" t="str">
        <f>IF(I66="","",IF(B66="","",VLOOKUP(B66,Auxiliar!$DK$23:$DL$45,2,0)))</f>
        <v/>
      </c>
      <c r="D66" s="24" t="str">
        <f>IF(I66="","",IF(OR('Identificação da EG'!$B$7=0,'Identificação da EG'!$B$7=""),"","Portugal"))</f>
        <v/>
      </c>
      <c r="E66" s="24" t="str">
        <f>IF(I66="","",'Identificação da EG'!$C$7)</f>
        <v/>
      </c>
      <c r="F66" s="24" t="str">
        <f>IF(I66="","",'Identificação da EG'!$E$7)</f>
        <v/>
      </c>
      <c r="G66" s="24" t="str">
        <f t="shared" si="0"/>
        <v/>
      </c>
      <c r="H66" s="24" t="str">
        <f>IF(I66="","",'Identificação da EG'!$D$7)</f>
        <v/>
      </c>
      <c r="I66" s="1" t="str">
        <f>IF(U66="","",'Campanhas Caracterização'!$B$46)</f>
        <v/>
      </c>
      <c r="J66" s="1"/>
      <c r="K66" s="1"/>
      <c r="L66" s="1"/>
      <c r="M66" s="1"/>
      <c r="N66" s="1"/>
      <c r="O66" s="1" t="str">
        <v/>
      </c>
      <c r="P66" s="1" t="str">
        <v/>
      </c>
      <c r="Q66" s="1"/>
      <c r="R66" s="1"/>
      <c r="S66" s="1" t="str">
        <f>IF(U66="","","Nº períodos de amostragem")</f>
        <v/>
      </c>
      <c r="T66" s="1" t="str">
        <f t="shared" si="1"/>
        <v/>
      </c>
      <c r="U66" s="1" t="str" cm="1">
        <f t="array" ref="U66">IF(ISBLANK(INDEX('Campanhas Caracterização'!$D$50:$E$54,INT((ROWS($A$1:A5)-1)/2)+1,MOD(ROWS($A$1:A5)-1,2)+1)),"",INDEX('Campanhas Caracterização'!$D$50:$E$54,INT((ROWS($A$1:A5)-1)/2)+1,MOD(ROWS($A$1:A5)-1,2)+1))</f>
        <v/>
      </c>
      <c r="V66" s="1" t="str">
        <f ca="1">IF(OR(U66="",OFFSET('Campanhas Caracterização'!$F$50,INT((ROW(A5)-1)/2),0)="",OFFSET('Campanhas Caracterização'!$F$50,INT((ROW(A5)-1)/2),0)="(máximo 300 carateres)"),"",OFFSET('Campanhas Caracterização'!$F$50,INT((ROW(A5)-1)/2),0))</f>
        <v/>
      </c>
    </row>
    <row r="67" spans="1:22">
      <c r="A67" s="24" t="str">
        <f>IF(I67="","",IF(OR('Identificação da EG'!$B$7=0,'Identificação da EG'!$B$7=""),"",Capa!$C$10))</f>
        <v/>
      </c>
      <c r="B67" s="24" t="str">
        <f>IF(I67="","",IF(OR('Identificação da EG'!$B$7=0,'Identificação da EG'!$B$7=""),"",'Identificação da EG'!$B$7))</f>
        <v/>
      </c>
      <c r="C67" s="24" t="str">
        <f>IF(I67="","",IF(B67="","",VLOOKUP(B67,Auxiliar!$DK$23:$DL$45,2,0)))</f>
        <v/>
      </c>
      <c r="D67" s="24" t="str">
        <f>IF(I67="","",IF(OR('Identificação da EG'!$B$7=0,'Identificação da EG'!$B$7=""),"","Portugal"))</f>
        <v/>
      </c>
      <c r="E67" s="24" t="str">
        <f>IF(I67="","",'Identificação da EG'!$C$7)</f>
        <v/>
      </c>
      <c r="F67" s="24" t="str">
        <f>IF(I67="","",'Identificação da EG'!$E$7)</f>
        <v/>
      </c>
      <c r="G67" s="24" t="str">
        <f t="shared" ref="G67:G91" si="2">IF(I67="","",B67)</f>
        <v/>
      </c>
      <c r="H67" s="24" t="str">
        <f>IF(I67="","",'Identificação da EG'!$D$7)</f>
        <v/>
      </c>
      <c r="I67" s="1" t="str">
        <f>IF(U67="","",'Campanhas Caracterização'!$B$46)</f>
        <v/>
      </c>
      <c r="J67" s="1"/>
      <c r="K67" s="1"/>
      <c r="L67" s="1"/>
      <c r="M67" s="1"/>
      <c r="N67" s="1"/>
      <c r="O67" s="1" t="str">
        <v/>
      </c>
      <c r="P67" s="1" t="str">
        <v/>
      </c>
      <c r="Q67" s="1"/>
      <c r="R67" s="1"/>
      <c r="S67" s="1" t="str">
        <f>IF(U67="","","Nº amostras")</f>
        <v/>
      </c>
      <c r="T67" s="1" t="str">
        <f t="shared" si="1"/>
        <v/>
      </c>
      <c r="U67" s="1" t="str" cm="1">
        <f t="array" ref="U67">IF(ISBLANK(INDEX('Campanhas Caracterização'!$D$50:$E$54,INT((ROWS($A$1:A6)-1)/2)+1,MOD(ROWS($A$1:A6)-1,2)+1)),"",INDEX('Campanhas Caracterização'!$D$50:$E$54,INT((ROWS($A$1:A6)-1)/2)+1,MOD(ROWS($A$1:A6)-1,2)+1))</f>
        <v/>
      </c>
      <c r="V67" s="1" t="str">
        <f ca="1">IF(OR(U67="",OFFSET('Campanhas Caracterização'!$F$50,INT((ROW(A6)-1)/2),0)="",OFFSET('Campanhas Caracterização'!$F$50,INT((ROW(A6)-1)/2),0)="(máximo 300 carateres)"),"",OFFSET('Campanhas Caracterização'!$F$50,INT((ROW(A6)-1)/2),0))</f>
        <v/>
      </c>
    </row>
    <row r="68" spans="1:22">
      <c r="A68" s="24" t="str">
        <f>IF(I68="","",IF(OR('Identificação da EG'!$B$7=0,'Identificação da EG'!$B$7=""),"",Capa!$C$10))</f>
        <v/>
      </c>
      <c r="B68" s="24" t="str">
        <f>IF(I68="","",IF(OR('Identificação da EG'!$B$7=0,'Identificação da EG'!$B$7=""),"",'Identificação da EG'!$B$7))</f>
        <v/>
      </c>
      <c r="C68" s="24" t="str">
        <f>IF(I68="","",IF(B68="","",VLOOKUP(B68,Auxiliar!$DK$23:$DL$45,2,0)))</f>
        <v/>
      </c>
      <c r="D68" s="24" t="str">
        <f>IF(I68="","",IF(OR('Identificação da EG'!$B$7=0,'Identificação da EG'!$B$7=""),"","Portugal"))</f>
        <v/>
      </c>
      <c r="E68" s="24" t="str">
        <f>IF(I68="","",'Identificação da EG'!$C$7)</f>
        <v/>
      </c>
      <c r="F68" s="24" t="str">
        <f>IF(I68="","",'Identificação da EG'!$E$7)</f>
        <v/>
      </c>
      <c r="G68" s="24" t="str">
        <f t="shared" si="2"/>
        <v/>
      </c>
      <c r="H68" s="24" t="str">
        <f>IF(I68="","",'Identificação da EG'!$D$7)</f>
        <v/>
      </c>
      <c r="I68" s="1" t="str">
        <f>IF(U68="","",'Campanhas Caracterização'!$B$46)</f>
        <v/>
      </c>
      <c r="J68" s="1"/>
      <c r="K68" s="1"/>
      <c r="L68" s="1"/>
      <c r="M68" s="1"/>
      <c r="N68" s="1"/>
      <c r="O68" s="1" t="str">
        <v/>
      </c>
      <c r="P68" s="1" t="str">
        <v/>
      </c>
      <c r="Q68" s="1"/>
      <c r="R68" s="1"/>
      <c r="S68" s="1" t="str">
        <f>IF(U68="","","Nº períodos de amostragem")</f>
        <v/>
      </c>
      <c r="T68" s="1" t="str">
        <f t="shared" ref="T68:T91" si="3">IF(U68="","","nº")</f>
        <v/>
      </c>
      <c r="U68" s="1" t="str" cm="1">
        <f t="array" ref="U68">IF(ISBLANK(INDEX('Campanhas Caracterização'!$D$50:$E$54,INT((ROWS($A$1:A7)-1)/2)+1,MOD(ROWS($A$1:A7)-1,2)+1)),"",INDEX('Campanhas Caracterização'!$D$50:$E$54,INT((ROWS($A$1:A7)-1)/2)+1,MOD(ROWS($A$1:A7)-1,2)+1))</f>
        <v/>
      </c>
      <c r="V68" s="1" t="str">
        <f ca="1">IF(OR(U68="",OFFSET('Campanhas Caracterização'!$F$50,INT((ROW(A7)-1)/2),0)="",OFFSET('Campanhas Caracterização'!$F$50,INT((ROW(A7)-1)/2),0)="(máximo 300 carateres)"),"",OFFSET('Campanhas Caracterização'!$F$50,INT((ROW(A7)-1)/2),0))</f>
        <v/>
      </c>
    </row>
    <row r="69" spans="1:22">
      <c r="A69" s="24" t="str">
        <f>IF(I69="","",IF(OR('Identificação da EG'!$B$7=0,'Identificação da EG'!$B$7=""),"",Capa!$C$10))</f>
        <v/>
      </c>
      <c r="B69" s="24" t="str">
        <f>IF(I69="","",IF(OR('Identificação da EG'!$B$7=0,'Identificação da EG'!$B$7=""),"",'Identificação da EG'!$B$7))</f>
        <v/>
      </c>
      <c r="C69" s="24" t="str">
        <f>IF(I69="","",IF(B69="","",VLOOKUP(B69,Auxiliar!$DK$23:$DL$45,2,0)))</f>
        <v/>
      </c>
      <c r="D69" s="24" t="str">
        <f>IF(I69="","",IF(OR('Identificação da EG'!$B$7=0,'Identificação da EG'!$B$7=""),"","Portugal"))</f>
        <v/>
      </c>
      <c r="E69" s="24" t="str">
        <f>IF(I69="","",'Identificação da EG'!$C$7)</f>
        <v/>
      </c>
      <c r="F69" s="24" t="str">
        <f>IF(I69="","",'Identificação da EG'!$E$7)</f>
        <v/>
      </c>
      <c r="G69" s="24" t="str">
        <f t="shared" si="2"/>
        <v/>
      </c>
      <c r="H69" s="24" t="str">
        <f>IF(I69="","",'Identificação da EG'!$D$7)</f>
        <v/>
      </c>
      <c r="I69" s="1" t="str">
        <f>IF(U69="","",'Campanhas Caracterização'!$B$46)</f>
        <v/>
      </c>
      <c r="J69" s="1"/>
      <c r="K69" s="1"/>
      <c r="L69" s="1"/>
      <c r="M69" s="1"/>
      <c r="N69" s="1"/>
      <c r="O69" s="1" t="str">
        <v/>
      </c>
      <c r="P69" s="1" t="str">
        <v/>
      </c>
      <c r="Q69" s="1"/>
      <c r="R69" s="1"/>
      <c r="S69" s="1" t="str">
        <f>IF(U69="","","Nº amostras")</f>
        <v/>
      </c>
      <c r="T69" s="1" t="str">
        <f t="shared" si="3"/>
        <v/>
      </c>
      <c r="U69" s="1" t="str" cm="1">
        <f t="array" ref="U69">IF(ISBLANK(INDEX('Campanhas Caracterização'!$D$50:$E$54,INT((ROWS($A$1:A8)-1)/2)+1,MOD(ROWS($A$1:A8)-1,2)+1)),"",INDEX('Campanhas Caracterização'!$D$50:$E$54,INT((ROWS($A$1:A8)-1)/2)+1,MOD(ROWS($A$1:A8)-1,2)+1))</f>
        <v/>
      </c>
      <c r="V69" s="1" t="str">
        <f ca="1">IF(OR(U69="",OFFSET('Campanhas Caracterização'!$F$50,INT((ROW(A8)-1)/2),0)="",OFFSET('Campanhas Caracterização'!$F$50,INT((ROW(A8)-1)/2),0)="(máximo 300 carateres)"),"",OFFSET('Campanhas Caracterização'!$F$50,INT((ROW(A8)-1)/2),0))</f>
        <v/>
      </c>
    </row>
    <row r="70" spans="1:22">
      <c r="A70" s="24" t="str">
        <f>IF(I70="","",IF(OR('Identificação da EG'!$B$7=0,'Identificação da EG'!$B$7=""),"",Capa!$C$10))</f>
        <v/>
      </c>
      <c r="B70" s="24" t="str">
        <f>IF(I70="","",IF(OR('Identificação da EG'!$B$7=0,'Identificação da EG'!$B$7=""),"",'Identificação da EG'!$B$7))</f>
        <v/>
      </c>
      <c r="C70" s="24" t="str">
        <f>IF(I70="","",IF(B70="","",VLOOKUP(B70,Auxiliar!$DK$23:$DL$45,2,0)))</f>
        <v/>
      </c>
      <c r="D70" s="24" t="str">
        <f>IF(I70="","",IF(OR('Identificação da EG'!$B$7=0,'Identificação da EG'!$B$7=""),"","Portugal"))</f>
        <v/>
      </c>
      <c r="E70" s="24" t="str">
        <f>IF(I70="","",'Identificação da EG'!$C$7)</f>
        <v/>
      </c>
      <c r="F70" s="24" t="str">
        <f>IF(I70="","",'Identificação da EG'!$E$7)</f>
        <v/>
      </c>
      <c r="G70" s="24" t="str">
        <f t="shared" si="2"/>
        <v/>
      </c>
      <c r="H70" s="24" t="str">
        <f>IF(I70="","",'Identificação da EG'!$D$7)</f>
        <v/>
      </c>
      <c r="I70" s="1" t="str">
        <f>IF(U70="","",'Campanhas Caracterização'!$B$46)</f>
        <v/>
      </c>
      <c r="J70" s="1"/>
      <c r="K70" s="1"/>
      <c r="L70" s="1"/>
      <c r="M70" s="1"/>
      <c r="N70" s="1"/>
      <c r="O70" s="1" t="str">
        <v/>
      </c>
      <c r="P70" s="1" t="str">
        <v/>
      </c>
      <c r="Q70" s="1"/>
      <c r="R70" s="1"/>
      <c r="S70" s="1" t="str">
        <f>IF(U70="","","Nº períodos de amostragem")</f>
        <v/>
      </c>
      <c r="T70" s="1" t="str">
        <f t="shared" si="3"/>
        <v/>
      </c>
      <c r="U70" s="1" t="str" cm="1">
        <f t="array" ref="U70">IF(ISBLANK(INDEX('Campanhas Caracterização'!$D$50:$E$54,INT((ROWS($A$1:A9)-1)/2)+1,MOD(ROWS($A$1:A9)-1,2)+1)),"",INDEX('Campanhas Caracterização'!$D$50:$E$54,INT((ROWS($A$1:A9)-1)/2)+1,MOD(ROWS($A$1:A9)-1,2)+1))</f>
        <v/>
      </c>
      <c r="V70" s="1" t="str">
        <f ca="1">IF(OR(U70="",OFFSET('Campanhas Caracterização'!$F$50,INT((ROW(A9)-1)/2),0)="",OFFSET('Campanhas Caracterização'!$F$50,INT((ROW(A9)-1)/2),0)="(máximo 300 carateres)"),"",OFFSET('Campanhas Caracterização'!$F$50,INT((ROW(A9)-1)/2),0))</f>
        <v/>
      </c>
    </row>
    <row r="71" spans="1:22">
      <c r="A71" s="24" t="str">
        <f>IF(I71="","",IF(OR('Identificação da EG'!$B$7=0,'Identificação da EG'!$B$7=""),"",Capa!$C$10))</f>
        <v/>
      </c>
      <c r="B71" s="24" t="str">
        <f>IF(I71="","",IF(OR('Identificação da EG'!$B$7=0,'Identificação da EG'!$B$7=""),"",'Identificação da EG'!$B$7))</f>
        <v/>
      </c>
      <c r="C71" s="24" t="str">
        <f>IF(I71="","",IF(B71="","",VLOOKUP(B71,Auxiliar!$DK$23:$DL$45,2,0)))</f>
        <v/>
      </c>
      <c r="D71" s="24" t="str">
        <f>IF(I71="","",IF(OR('Identificação da EG'!$B$7=0,'Identificação da EG'!$B$7=""),"","Portugal"))</f>
        <v/>
      </c>
      <c r="E71" s="24" t="str">
        <f>IF(I71="","",'Identificação da EG'!$C$7)</f>
        <v/>
      </c>
      <c r="F71" s="24" t="str">
        <f>IF(I71="","",'Identificação da EG'!$E$7)</f>
        <v/>
      </c>
      <c r="G71" s="24" t="str">
        <f t="shared" si="2"/>
        <v/>
      </c>
      <c r="H71" s="24" t="str">
        <f>IF(I71="","",'Identificação da EG'!$D$7)</f>
        <v/>
      </c>
      <c r="I71" s="1" t="str">
        <f>IF(U71="","",'Campanhas Caracterização'!$B$46)</f>
        <v/>
      </c>
      <c r="J71" s="1"/>
      <c r="K71" s="1"/>
      <c r="L71" s="1"/>
      <c r="M71" s="1"/>
      <c r="N71" s="1"/>
      <c r="O71" s="1" t="str">
        <v/>
      </c>
      <c r="P71" s="1" t="str">
        <v/>
      </c>
      <c r="Q71" s="1"/>
      <c r="R71" s="1"/>
      <c r="S71" s="1" t="str">
        <f>IF(U71="","","Nº amostras")</f>
        <v/>
      </c>
      <c r="T71" s="1" t="str">
        <f t="shared" si="3"/>
        <v/>
      </c>
      <c r="U71" s="1" t="str" cm="1">
        <f t="array" ref="U71">IF(ISBLANK(INDEX('Campanhas Caracterização'!$D$50:$E$54,INT((ROWS($A$1:A10)-1)/2)+1,MOD(ROWS($A$1:A10)-1,2)+1)),"",INDEX('Campanhas Caracterização'!$D$50:$E$54,INT((ROWS($A$1:A10)-1)/2)+1,MOD(ROWS($A$1:A10)-1,2)+1))</f>
        <v/>
      </c>
      <c r="V71" s="1" t="str">
        <f ca="1">IF(OR(U71="",OFFSET('Campanhas Caracterização'!$F$50,INT((ROW(A10)-1)/2),0)="",OFFSET('Campanhas Caracterização'!$F$50,INT((ROW(A10)-1)/2),0)="(máximo 300 carateres)"),"",OFFSET('Campanhas Caracterização'!$F$50,INT((ROW(A10)-1)/2),0))</f>
        <v/>
      </c>
    </row>
    <row r="72" spans="1:22">
      <c r="A72" s="24" t="str">
        <f>IF(I72="","",IF(OR('Identificação da EG'!$B$7=0,'Identificação da EG'!$B$7=""),"",Capa!$C$10))</f>
        <v/>
      </c>
      <c r="B72" s="24" t="str">
        <f>IF(I72="","",IF(OR('Identificação da EG'!$B$7=0,'Identificação da EG'!$B$7=""),"",'Identificação da EG'!$B$7))</f>
        <v/>
      </c>
      <c r="C72" s="24" t="str">
        <f>IF(I72="","",IF(B72="","",VLOOKUP(B72,Auxiliar!$DK$23:$DL$45,2,0)))</f>
        <v/>
      </c>
      <c r="D72" s="24" t="str">
        <f>IF(I72="","",IF(OR('Identificação da EG'!$B$7=0,'Identificação da EG'!$B$7=""),"","Portugal"))</f>
        <v/>
      </c>
      <c r="E72" s="24" t="str">
        <f>IF(I72="","",'Identificação da EG'!$C$7)</f>
        <v/>
      </c>
      <c r="F72" s="24" t="str">
        <f>IF(I72="","",'Identificação da EG'!$E$7)</f>
        <v/>
      </c>
      <c r="G72" s="24" t="str">
        <f t="shared" si="2"/>
        <v/>
      </c>
      <c r="H72" s="24" t="str">
        <f>IF(I72="","",'Identificação da EG'!$D$7)</f>
        <v/>
      </c>
      <c r="I72" s="1" t="str">
        <f>IF(U72="","",'Campanhas Caracterização'!$B$57)</f>
        <v/>
      </c>
      <c r="J72" s="1"/>
      <c r="K72" s="1"/>
      <c r="L72" s="1"/>
      <c r="M72" s="1"/>
      <c r="N72" s="1"/>
      <c r="O72" s="1"/>
      <c r="P72" s="1"/>
      <c r="Q72" s="1" t="str" cm="1">
        <f t="array" ref="Q72:Q91">IF(INDEX('Campanhas Caracterização'!B61:B70,INT((_xlfn.SEQUENCE(ROWS('Campanhas Caracterização'!B61:B70)*2,1,1,1)-1)/2)+1)=0,"",INDEX('Campanhas Caracterização'!B61:B70,INT((_xlfn.SEQUENCE(ROWS('Campanhas Caracterização'!B61:B70)*2,1,1,1)-1)/2)+1))</f>
        <v/>
      </c>
      <c r="R72" s="1" t="str" cm="1">
        <f t="array" ref="R72:R91">IF(INDEX('Campanhas Caracterização'!C61:C70,INT((_xlfn.SEQUENCE(ROWS('Campanhas Caracterização'!C61:C70)*2,1,1,1)-1)/2)+1)=0,"",INDEX('Campanhas Caracterização'!C61:C70,INT((_xlfn.SEQUENCE(ROWS('Campanhas Caracterização'!C61:C70)*2,1,1,1)-1)/2)+1))</f>
        <v/>
      </c>
      <c r="S72" s="1" t="str">
        <f>IF(U72="","","Nº períodos de amostragem")</f>
        <v/>
      </c>
      <c r="T72" s="1" t="str">
        <f t="shared" si="3"/>
        <v/>
      </c>
      <c r="U72" s="1" t="str" cm="1">
        <f t="array" ref="U72">IF(ISBLANK(INDEX('Campanhas Caracterização'!$D$61:$E$70,INT((ROWS($A$1:A1)-1)/2)+1,MOD(ROWS($A$1:A1)-1,2)+1)),"",INDEX('Campanhas Caracterização'!$D$61:$E$70,INT((ROWS($A$1:A1)-1)/2)+1,MOD(ROWS($A$1:A1)-1,2)+1))</f>
        <v/>
      </c>
      <c r="V72" s="1" t="str">
        <f ca="1">IF(OR(U2="",OFFSET('Campanhas Caracterização'!$F$61,INT((ROW(A1)-1)/2),0)="",OFFSET('Campanhas Caracterização'!$F$61,INT((ROW(A1)-1)/2),0)="(máximo 300 carateres)"),"",OFFSET('Campanhas Caracterização'!$F$61,INT((ROW(A1)-1)/2),0))</f>
        <v/>
      </c>
    </row>
    <row r="73" spans="1:22">
      <c r="A73" s="24" t="str">
        <f>IF(I73="","",IF(OR('Identificação da EG'!$B$7=0,'Identificação da EG'!$B$7=""),"",Capa!$C$10))</f>
        <v/>
      </c>
      <c r="B73" s="24" t="str">
        <f>IF(I73="","",IF(OR('Identificação da EG'!$B$7=0,'Identificação da EG'!$B$7=""),"",'Identificação da EG'!$B$7))</f>
        <v/>
      </c>
      <c r="C73" s="24" t="str">
        <f>IF(I73="","",IF(B73="","",VLOOKUP(B73,Auxiliar!$DK$23:$DL$45,2,0)))</f>
        <v/>
      </c>
      <c r="D73" s="24" t="str">
        <f>IF(I73="","",IF(OR('Identificação da EG'!$B$7=0,'Identificação da EG'!$B$7=""),"","Portugal"))</f>
        <v/>
      </c>
      <c r="E73" s="24" t="str">
        <f>IF(I73="","",'Identificação da EG'!$C$7)</f>
        <v/>
      </c>
      <c r="F73" s="24" t="str">
        <f>IF(I73="","",'Identificação da EG'!$E$7)</f>
        <v/>
      </c>
      <c r="G73" s="24" t="str">
        <f t="shared" si="2"/>
        <v/>
      </c>
      <c r="H73" s="24" t="str">
        <f>IF(I73="","",'Identificação da EG'!$D$7)</f>
        <v/>
      </c>
      <c r="I73" s="1" t="str">
        <f>IF(U73="","",'Campanhas Caracterização'!$B$57)</f>
        <v/>
      </c>
      <c r="J73" s="1"/>
      <c r="K73" s="1"/>
      <c r="L73" s="1"/>
      <c r="M73" s="1"/>
      <c r="N73" s="1"/>
      <c r="O73" s="1"/>
      <c r="P73" s="1"/>
      <c r="Q73" s="1" t="str">
        <v/>
      </c>
      <c r="R73" s="1" t="str">
        <v/>
      </c>
      <c r="S73" s="1" t="str">
        <f>IF(U73="","","Nº amostras")</f>
        <v/>
      </c>
      <c r="T73" s="1" t="str">
        <f t="shared" si="3"/>
        <v/>
      </c>
      <c r="U73" s="1" t="str" cm="1">
        <f t="array" ref="U73">IF(ISBLANK(INDEX('Campanhas Caracterização'!$D$61:$E$70,INT((ROWS($A$1:A2)-1)/2)+1,MOD(ROWS($A$1:A2)-1,2)+1)),"",INDEX('Campanhas Caracterização'!$D$61:$E$70,INT((ROWS($A$1:A2)-1)/2)+1,MOD(ROWS($A$1:A2)-1,2)+1))</f>
        <v/>
      </c>
      <c r="V73" s="1" t="str">
        <f ca="1">IF(OR(U3="",OFFSET('Campanhas Caracterização'!$F$61,INT((ROW(A2)-1)/2),0)="",OFFSET('Campanhas Caracterização'!$F$61,INT((ROW(A2)-1)/2),0)="(máximo 300 carateres)"),"",OFFSET('Campanhas Caracterização'!$F$61,INT((ROW(A2)-1)/2),0))</f>
        <v/>
      </c>
    </row>
    <row r="74" spans="1:22">
      <c r="A74" s="24" t="str">
        <f>IF(I74="","",IF(OR('Identificação da EG'!$B$7=0,'Identificação da EG'!$B$7=""),"",Capa!$C$10))</f>
        <v/>
      </c>
      <c r="B74" s="24" t="str">
        <f>IF(I74="","",IF(OR('Identificação da EG'!$B$7=0,'Identificação da EG'!$B$7=""),"",'Identificação da EG'!$B$7))</f>
        <v/>
      </c>
      <c r="C74" s="24" t="str">
        <f>IF(I74="","",IF(B74="","",VLOOKUP(B74,Auxiliar!$DK$23:$DL$45,2,0)))</f>
        <v/>
      </c>
      <c r="D74" s="24" t="str">
        <f>IF(I74="","",IF(OR('Identificação da EG'!$B$7=0,'Identificação da EG'!$B$7=""),"","Portugal"))</f>
        <v/>
      </c>
      <c r="E74" s="24" t="str">
        <f>IF(I74="","",'Identificação da EG'!$C$7)</f>
        <v/>
      </c>
      <c r="F74" s="24" t="str">
        <f>IF(I74="","",'Identificação da EG'!$E$7)</f>
        <v/>
      </c>
      <c r="G74" s="24" t="str">
        <f t="shared" si="2"/>
        <v/>
      </c>
      <c r="H74" s="24" t="str">
        <f>IF(I74="","",'Identificação da EG'!$D$7)</f>
        <v/>
      </c>
      <c r="I74" s="1" t="str">
        <f>IF(U74="","",'Campanhas Caracterização'!$B$57)</f>
        <v/>
      </c>
      <c r="J74" s="1"/>
      <c r="K74" s="1"/>
      <c r="L74" s="1"/>
      <c r="M74" s="1"/>
      <c r="N74" s="1"/>
      <c r="O74" s="1"/>
      <c r="P74" s="1"/>
      <c r="Q74" s="1" t="str">
        <v/>
      </c>
      <c r="R74" s="1" t="str">
        <v/>
      </c>
      <c r="S74" s="1" t="str">
        <f>IF(U74="","","Nº períodos de amostragem")</f>
        <v/>
      </c>
      <c r="T74" s="1" t="str">
        <f t="shared" si="3"/>
        <v/>
      </c>
      <c r="U74" s="1" t="str" cm="1">
        <f t="array" ref="U74">IF(ISBLANK(INDEX('Campanhas Caracterização'!$D$61:$E$70,INT((ROWS($A$1:A3)-1)/2)+1,MOD(ROWS($A$1:A3)-1,2)+1)),"",INDEX('Campanhas Caracterização'!$D$61:$E$70,INT((ROWS($A$1:A3)-1)/2)+1,MOD(ROWS($A$1:A3)-1,2)+1))</f>
        <v/>
      </c>
      <c r="V74" s="1" t="str">
        <f ca="1">IF(OR(U4="",OFFSET('Campanhas Caracterização'!$F$61,INT((ROW(A3)-1)/2),0)="",OFFSET('Campanhas Caracterização'!$F$61,INT((ROW(A3)-1)/2),0)="(máximo 300 carateres)"),"",OFFSET('Campanhas Caracterização'!$F$61,INT((ROW(A3)-1)/2),0))</f>
        <v/>
      </c>
    </row>
    <row r="75" spans="1:22">
      <c r="A75" s="24" t="str">
        <f>IF(I75="","",IF(OR('Identificação da EG'!$B$7=0,'Identificação da EG'!$B$7=""),"",Capa!$C$10))</f>
        <v/>
      </c>
      <c r="B75" s="24" t="str">
        <f>IF(I75="","",IF(OR('Identificação da EG'!$B$7=0,'Identificação da EG'!$B$7=""),"",'Identificação da EG'!$B$7))</f>
        <v/>
      </c>
      <c r="C75" s="24" t="str">
        <f>IF(I75="","",IF(B75="","",VLOOKUP(B75,Auxiliar!$DK$23:$DL$45,2,0)))</f>
        <v/>
      </c>
      <c r="D75" s="24" t="str">
        <f>IF(I75="","",IF(OR('Identificação da EG'!$B$7=0,'Identificação da EG'!$B$7=""),"","Portugal"))</f>
        <v/>
      </c>
      <c r="E75" s="24" t="str">
        <f>IF(I75="","",'Identificação da EG'!$C$7)</f>
        <v/>
      </c>
      <c r="F75" s="24" t="str">
        <f>IF(I75="","",'Identificação da EG'!$E$7)</f>
        <v/>
      </c>
      <c r="G75" s="24" t="str">
        <f t="shared" si="2"/>
        <v/>
      </c>
      <c r="H75" s="24" t="str">
        <f>IF(I75="","",'Identificação da EG'!$D$7)</f>
        <v/>
      </c>
      <c r="I75" s="1" t="str">
        <f>IF(U75="","",'Campanhas Caracterização'!$B$57)</f>
        <v/>
      </c>
      <c r="J75" s="1"/>
      <c r="K75" s="1"/>
      <c r="L75" s="1"/>
      <c r="M75" s="1"/>
      <c r="N75" s="1"/>
      <c r="O75" s="1"/>
      <c r="P75" s="1"/>
      <c r="Q75" s="1" t="str">
        <v/>
      </c>
      <c r="R75" s="1" t="str">
        <v/>
      </c>
      <c r="S75" s="1" t="str">
        <f>IF(U75="","","Nº amostras")</f>
        <v/>
      </c>
      <c r="T75" s="1" t="str">
        <f t="shared" si="3"/>
        <v/>
      </c>
      <c r="U75" s="1" t="str" cm="1">
        <f t="array" ref="U75">IF(ISBLANK(INDEX('Campanhas Caracterização'!$D$61:$E$70,INT((ROWS($A$1:A4)-1)/2)+1,MOD(ROWS($A$1:A4)-1,2)+1)),"",INDEX('Campanhas Caracterização'!$D$61:$E$70,INT((ROWS($A$1:A4)-1)/2)+1,MOD(ROWS($A$1:A4)-1,2)+1))</f>
        <v/>
      </c>
      <c r="V75" s="1" t="str">
        <f ca="1">IF(OR(U5="",OFFSET('Campanhas Caracterização'!$F$61,INT((ROW(A4)-1)/2),0)="",OFFSET('Campanhas Caracterização'!$F$61,INT((ROW(A4)-1)/2),0)="(máximo 300 carateres)"),"",OFFSET('Campanhas Caracterização'!$F$61,INT((ROW(A4)-1)/2),0))</f>
        <v/>
      </c>
    </row>
    <row r="76" spans="1:22">
      <c r="A76" s="24" t="str">
        <f>IF(I76="","",IF(OR('Identificação da EG'!$B$7=0,'Identificação da EG'!$B$7=""),"",Capa!$C$10))</f>
        <v/>
      </c>
      <c r="B76" s="24" t="str">
        <f>IF(I76="","",IF(OR('Identificação da EG'!$B$7=0,'Identificação da EG'!$B$7=""),"",'Identificação da EG'!$B$7))</f>
        <v/>
      </c>
      <c r="C76" s="24" t="str">
        <f>IF(I76="","",IF(B76="","",VLOOKUP(B76,Auxiliar!$DK$23:$DL$45,2,0)))</f>
        <v/>
      </c>
      <c r="D76" s="24" t="str">
        <f>IF(I76="","",IF(OR('Identificação da EG'!$B$7=0,'Identificação da EG'!$B$7=""),"","Portugal"))</f>
        <v/>
      </c>
      <c r="E76" s="24" t="str">
        <f>IF(I76="","",'Identificação da EG'!$C$7)</f>
        <v/>
      </c>
      <c r="F76" s="24" t="str">
        <f>IF(I76="","",'Identificação da EG'!$E$7)</f>
        <v/>
      </c>
      <c r="G76" s="24" t="str">
        <f t="shared" si="2"/>
        <v/>
      </c>
      <c r="H76" s="24" t="str">
        <f>IF(I76="","",'Identificação da EG'!$D$7)</f>
        <v/>
      </c>
      <c r="I76" s="1" t="str">
        <f>IF(U76="","",'Campanhas Caracterização'!$B$57)</f>
        <v/>
      </c>
      <c r="J76" s="1"/>
      <c r="K76" s="1"/>
      <c r="L76" s="1"/>
      <c r="M76" s="1"/>
      <c r="N76" s="1"/>
      <c r="O76" s="1"/>
      <c r="P76" s="1"/>
      <c r="Q76" s="1" t="str">
        <v/>
      </c>
      <c r="R76" s="1" t="str">
        <v/>
      </c>
      <c r="S76" s="1" t="str">
        <f>IF(U76="","","Nº períodos de amostragem")</f>
        <v/>
      </c>
      <c r="T76" s="1" t="str">
        <f t="shared" si="3"/>
        <v/>
      </c>
      <c r="U76" s="1" t="str" cm="1">
        <f t="array" ref="U76">IF(ISBLANK(INDEX('Campanhas Caracterização'!$D$61:$E$70,INT((ROWS($A$1:A5)-1)/2)+1,MOD(ROWS($A$1:A5)-1,2)+1)),"",INDEX('Campanhas Caracterização'!$D$61:$E$70,INT((ROWS($A$1:A5)-1)/2)+1,MOD(ROWS($A$1:A5)-1,2)+1))</f>
        <v/>
      </c>
      <c r="V76" s="1" t="str">
        <f ca="1">IF(OR(U6="",OFFSET('Campanhas Caracterização'!$F$61,INT((ROW(A5)-1)/2),0)="",OFFSET('Campanhas Caracterização'!$F$61,INT((ROW(A5)-1)/2),0)="(máximo 300 carateres)"),"",OFFSET('Campanhas Caracterização'!$F$61,INT((ROW(A5)-1)/2),0))</f>
        <v/>
      </c>
    </row>
    <row r="77" spans="1:22">
      <c r="A77" s="24" t="str">
        <f>IF(I77="","",IF(OR('Identificação da EG'!$B$7=0,'Identificação da EG'!$B$7=""),"",Capa!$C$10))</f>
        <v/>
      </c>
      <c r="B77" s="24" t="str">
        <f>IF(I77="","",IF(OR('Identificação da EG'!$B$7=0,'Identificação da EG'!$B$7=""),"",'Identificação da EG'!$B$7))</f>
        <v/>
      </c>
      <c r="C77" s="24" t="str">
        <f>IF(I77="","",IF(B77="","",VLOOKUP(B77,Auxiliar!$DK$23:$DL$45,2,0)))</f>
        <v/>
      </c>
      <c r="D77" s="24" t="str">
        <f>IF(I77="","",IF(OR('Identificação da EG'!$B$7=0,'Identificação da EG'!$B$7=""),"","Portugal"))</f>
        <v/>
      </c>
      <c r="E77" s="24" t="str">
        <f>IF(I77="","",'Identificação da EG'!$C$7)</f>
        <v/>
      </c>
      <c r="F77" s="24" t="str">
        <f>IF(I77="","",'Identificação da EG'!$E$7)</f>
        <v/>
      </c>
      <c r="G77" s="24" t="str">
        <f t="shared" si="2"/>
        <v/>
      </c>
      <c r="H77" s="24" t="str">
        <f>IF(I77="","",'Identificação da EG'!$D$7)</f>
        <v/>
      </c>
      <c r="I77" s="1" t="str">
        <f>IF(U77="","",'Campanhas Caracterização'!$B$57)</f>
        <v/>
      </c>
      <c r="J77" s="1"/>
      <c r="K77" s="1"/>
      <c r="L77" s="1"/>
      <c r="M77" s="1"/>
      <c r="N77" s="1"/>
      <c r="O77" s="1"/>
      <c r="P77" s="1"/>
      <c r="Q77" s="1" t="str">
        <v/>
      </c>
      <c r="R77" s="1" t="str">
        <v/>
      </c>
      <c r="S77" s="1" t="str">
        <f>IF(U77="","","Nº amostras")</f>
        <v/>
      </c>
      <c r="T77" s="1" t="str">
        <f t="shared" si="3"/>
        <v/>
      </c>
      <c r="U77" s="1" t="str" cm="1">
        <f t="array" ref="U77">IF(ISBLANK(INDEX('Campanhas Caracterização'!$D$61:$E$70,INT((ROWS($A$1:A6)-1)/2)+1,MOD(ROWS($A$1:A6)-1,2)+1)),"",INDEX('Campanhas Caracterização'!$D$61:$E$70,INT((ROWS($A$1:A6)-1)/2)+1,MOD(ROWS($A$1:A6)-1,2)+1))</f>
        <v/>
      </c>
      <c r="V77" s="1" t="str">
        <f ca="1">IF(OR(U7="",OFFSET('Campanhas Caracterização'!$F$61,INT((ROW(A6)-1)/2),0)="",OFFSET('Campanhas Caracterização'!$F$61,INT((ROW(A6)-1)/2),0)="(máximo 300 carateres)"),"",OFFSET('Campanhas Caracterização'!$F$61,INT((ROW(A6)-1)/2),0))</f>
        <v/>
      </c>
    </row>
    <row r="78" spans="1:22">
      <c r="A78" s="24" t="str">
        <f>IF(I78="","",IF(OR('Identificação da EG'!$B$7=0,'Identificação da EG'!$B$7=""),"",Capa!$C$10))</f>
        <v/>
      </c>
      <c r="B78" s="24" t="str">
        <f>IF(I78="","",IF(OR('Identificação da EG'!$B$7=0,'Identificação da EG'!$B$7=""),"",'Identificação da EG'!$B$7))</f>
        <v/>
      </c>
      <c r="C78" s="24" t="str">
        <f>IF(I78="","",IF(B78="","",VLOOKUP(B78,Auxiliar!$DK$23:$DL$45,2,0)))</f>
        <v/>
      </c>
      <c r="D78" s="24" t="str">
        <f>IF(I78="","",IF(OR('Identificação da EG'!$B$7=0,'Identificação da EG'!$B$7=""),"","Portugal"))</f>
        <v/>
      </c>
      <c r="E78" s="24" t="str">
        <f>IF(I78="","",'Identificação da EG'!$C$7)</f>
        <v/>
      </c>
      <c r="F78" s="24" t="str">
        <f>IF(I78="","",'Identificação da EG'!$E$7)</f>
        <v/>
      </c>
      <c r="G78" s="24" t="str">
        <f t="shared" si="2"/>
        <v/>
      </c>
      <c r="H78" s="24" t="str">
        <f>IF(I78="","",'Identificação da EG'!$D$7)</f>
        <v/>
      </c>
      <c r="I78" s="1" t="str">
        <f>IF(U78="","",'Campanhas Caracterização'!$B$57)</f>
        <v/>
      </c>
      <c r="J78" s="1"/>
      <c r="K78" s="1"/>
      <c r="L78" s="1"/>
      <c r="M78" s="1"/>
      <c r="N78" s="1"/>
      <c r="O78" s="1"/>
      <c r="P78" s="1"/>
      <c r="Q78" s="1" t="str">
        <v/>
      </c>
      <c r="R78" s="1" t="str">
        <v/>
      </c>
      <c r="S78" s="1" t="str">
        <f>IF(U78="","","Nº períodos de amostragem")</f>
        <v/>
      </c>
      <c r="T78" s="1" t="str">
        <f t="shared" si="3"/>
        <v/>
      </c>
      <c r="U78" s="1" t="str" cm="1">
        <f t="array" ref="U78">IF(ISBLANK(INDEX('Campanhas Caracterização'!$D$61:$E$70,INT((ROWS($A$1:A7)-1)/2)+1,MOD(ROWS($A$1:A7)-1,2)+1)),"",INDEX('Campanhas Caracterização'!$D$61:$E$70,INT((ROWS($A$1:A7)-1)/2)+1,MOD(ROWS($A$1:A7)-1,2)+1))</f>
        <v/>
      </c>
      <c r="V78" s="1" t="str">
        <f ca="1">IF(OR(U8="",OFFSET('Campanhas Caracterização'!$F$61,INT((ROW(A7)-1)/2),0)="",OFFSET('Campanhas Caracterização'!$F$61,INT((ROW(A7)-1)/2),0)="(máximo 300 carateres)"),"",OFFSET('Campanhas Caracterização'!$F$61,INT((ROW(A7)-1)/2),0))</f>
        <v/>
      </c>
    </row>
    <row r="79" spans="1:22">
      <c r="A79" s="24" t="str">
        <f>IF(I79="","",IF(OR('Identificação da EG'!$B$7=0,'Identificação da EG'!$B$7=""),"",Capa!$C$10))</f>
        <v/>
      </c>
      <c r="B79" s="24" t="str">
        <f>IF(I79="","",IF(OR('Identificação da EG'!$B$7=0,'Identificação da EG'!$B$7=""),"",'Identificação da EG'!$B$7))</f>
        <v/>
      </c>
      <c r="C79" s="24" t="str">
        <f>IF(I79="","",IF(B79="","",VLOOKUP(B79,Auxiliar!$DK$23:$DL$45,2,0)))</f>
        <v/>
      </c>
      <c r="D79" s="24" t="str">
        <f>IF(I79="","",IF(OR('Identificação da EG'!$B$7=0,'Identificação da EG'!$B$7=""),"","Portugal"))</f>
        <v/>
      </c>
      <c r="E79" s="24" t="str">
        <f>IF(I79="","",'Identificação da EG'!$C$7)</f>
        <v/>
      </c>
      <c r="F79" s="24" t="str">
        <f>IF(I79="","",'Identificação da EG'!$E$7)</f>
        <v/>
      </c>
      <c r="G79" s="24" t="str">
        <f t="shared" si="2"/>
        <v/>
      </c>
      <c r="H79" s="24" t="str">
        <f>IF(I79="","",'Identificação da EG'!$D$7)</f>
        <v/>
      </c>
      <c r="I79" s="1" t="str">
        <f>IF(U79="","",'Campanhas Caracterização'!$B$57)</f>
        <v/>
      </c>
      <c r="J79" s="1"/>
      <c r="K79" s="1"/>
      <c r="L79" s="1"/>
      <c r="M79" s="1"/>
      <c r="N79" s="1"/>
      <c r="O79" s="1"/>
      <c r="P79" s="1"/>
      <c r="Q79" s="1" t="str">
        <v/>
      </c>
      <c r="R79" s="1" t="str">
        <v/>
      </c>
      <c r="S79" s="1" t="str">
        <f>IF(U79="","","Nº amostras")</f>
        <v/>
      </c>
      <c r="T79" s="1" t="str">
        <f t="shared" si="3"/>
        <v/>
      </c>
      <c r="U79" s="1" t="str" cm="1">
        <f t="array" ref="U79">IF(ISBLANK(INDEX('Campanhas Caracterização'!$D$61:$E$70,INT((ROWS($A$1:A8)-1)/2)+1,MOD(ROWS($A$1:A8)-1,2)+1)),"",INDEX('Campanhas Caracterização'!$D$61:$E$70,INT((ROWS($A$1:A8)-1)/2)+1,MOD(ROWS($A$1:A8)-1,2)+1))</f>
        <v/>
      </c>
      <c r="V79" s="1" t="str">
        <f ca="1">IF(OR(U9="",OFFSET('Campanhas Caracterização'!$F$61,INT((ROW(A8)-1)/2),0)="",OFFSET('Campanhas Caracterização'!$F$61,INT((ROW(A8)-1)/2),0)="(máximo 300 carateres)"),"",OFFSET('Campanhas Caracterização'!$F$61,INT((ROW(A8)-1)/2),0))</f>
        <v/>
      </c>
    </row>
    <row r="80" spans="1:22">
      <c r="A80" s="24" t="str">
        <f>IF(I80="","",IF(OR('Identificação da EG'!$B$7=0,'Identificação da EG'!$B$7=""),"",Capa!$C$10))</f>
        <v/>
      </c>
      <c r="B80" s="24" t="str">
        <f>IF(I80="","",IF(OR('Identificação da EG'!$B$7=0,'Identificação da EG'!$B$7=""),"",'Identificação da EG'!$B$7))</f>
        <v/>
      </c>
      <c r="C80" s="24" t="str">
        <f>IF(I80="","",IF(B80="","",VLOOKUP(B80,Auxiliar!$DK$23:$DL$45,2,0)))</f>
        <v/>
      </c>
      <c r="D80" s="24" t="str">
        <f>IF(I80="","",IF(OR('Identificação da EG'!$B$7=0,'Identificação da EG'!$B$7=""),"","Portugal"))</f>
        <v/>
      </c>
      <c r="E80" s="24" t="str">
        <f>IF(I80="","",'Identificação da EG'!$C$7)</f>
        <v/>
      </c>
      <c r="F80" s="24" t="str">
        <f>IF(I80="","",'Identificação da EG'!$E$7)</f>
        <v/>
      </c>
      <c r="G80" s="24" t="str">
        <f t="shared" si="2"/>
        <v/>
      </c>
      <c r="H80" s="24" t="str">
        <f>IF(I80="","",'Identificação da EG'!$D$7)</f>
        <v/>
      </c>
      <c r="I80" s="1" t="str">
        <f>IF(U80="","",'Campanhas Caracterização'!$B$57)</f>
        <v/>
      </c>
      <c r="J80" s="1"/>
      <c r="K80" s="1"/>
      <c r="L80" s="1"/>
      <c r="M80" s="1"/>
      <c r="N80" s="1"/>
      <c r="O80" s="1"/>
      <c r="P80" s="1"/>
      <c r="Q80" s="1" t="str">
        <v/>
      </c>
      <c r="R80" s="1" t="str">
        <v/>
      </c>
      <c r="S80" s="1" t="str">
        <f>IF(U80="","","Nº períodos de amostragem")</f>
        <v/>
      </c>
      <c r="T80" s="1" t="str">
        <f t="shared" si="3"/>
        <v/>
      </c>
      <c r="U80" s="1" t="str" cm="1">
        <f t="array" ref="U80">IF(ISBLANK(INDEX('Campanhas Caracterização'!$D$61:$E$70,INT((ROWS($A$1:A9)-1)/2)+1,MOD(ROWS($A$1:A9)-1,2)+1)),"",INDEX('Campanhas Caracterização'!$D$61:$E$70,INT((ROWS($A$1:A9)-1)/2)+1,MOD(ROWS($A$1:A9)-1,2)+1))</f>
        <v/>
      </c>
      <c r="V80" s="1" t="str">
        <f ca="1">IF(OR(U10="",OFFSET('Campanhas Caracterização'!$F$61,INT((ROW(A9)-1)/2),0)="",OFFSET('Campanhas Caracterização'!$F$61,INT((ROW(A9)-1)/2),0)="(máximo 300 carateres)"),"",OFFSET('Campanhas Caracterização'!$F$61,INT((ROW(A9)-1)/2),0))</f>
        <v/>
      </c>
    </row>
    <row r="81" spans="1:22">
      <c r="A81" s="24" t="str">
        <f>IF(I81="","",IF(OR('Identificação da EG'!$B$7=0,'Identificação da EG'!$B$7=""),"",Capa!$C$10))</f>
        <v/>
      </c>
      <c r="B81" s="24" t="str">
        <f>IF(I81="","",IF(OR('Identificação da EG'!$B$7=0,'Identificação da EG'!$B$7=""),"",'Identificação da EG'!$B$7))</f>
        <v/>
      </c>
      <c r="C81" s="24" t="str">
        <f>IF(I81="","",IF(B81="","",VLOOKUP(B81,Auxiliar!$DK$23:$DL$45,2,0)))</f>
        <v/>
      </c>
      <c r="D81" s="24" t="str">
        <f>IF(I81="","",IF(OR('Identificação da EG'!$B$7=0,'Identificação da EG'!$B$7=""),"","Portugal"))</f>
        <v/>
      </c>
      <c r="E81" s="24" t="str">
        <f>IF(I81="","",'Identificação da EG'!$C$7)</f>
        <v/>
      </c>
      <c r="F81" s="24" t="str">
        <f>IF(I81="","",'Identificação da EG'!$E$7)</f>
        <v/>
      </c>
      <c r="G81" s="24" t="str">
        <f t="shared" si="2"/>
        <v/>
      </c>
      <c r="H81" s="24" t="str">
        <f>IF(I81="","",'Identificação da EG'!$D$7)</f>
        <v/>
      </c>
      <c r="I81" s="1" t="str">
        <f>IF(U81="","",'Campanhas Caracterização'!$B$57)</f>
        <v/>
      </c>
      <c r="J81" s="1"/>
      <c r="K81" s="1"/>
      <c r="L81" s="1"/>
      <c r="M81" s="1"/>
      <c r="N81" s="1"/>
      <c r="O81" s="1"/>
      <c r="P81" s="1"/>
      <c r="Q81" s="1" t="str">
        <v/>
      </c>
      <c r="R81" s="1" t="str">
        <v/>
      </c>
      <c r="S81" s="1" t="str">
        <f>IF(U81="","","Nº amostras")</f>
        <v/>
      </c>
      <c r="T81" s="1" t="str">
        <f t="shared" si="3"/>
        <v/>
      </c>
      <c r="U81" s="1" t="str" cm="1">
        <f t="array" ref="U81">IF(ISBLANK(INDEX('Campanhas Caracterização'!$D$61:$E$70,INT((ROWS($A$1:A10)-1)/2)+1,MOD(ROWS($A$1:A10)-1,2)+1)),"",INDEX('Campanhas Caracterização'!$D$61:$E$70,INT((ROWS($A$1:A10)-1)/2)+1,MOD(ROWS($A$1:A10)-1,2)+1))</f>
        <v/>
      </c>
      <c r="V81" s="1" t="str">
        <f ca="1">IF(OR(U11="",OFFSET('Campanhas Caracterização'!$F$61,INT((ROW(A10)-1)/2),0)="",OFFSET('Campanhas Caracterização'!$F$61,INT((ROW(A10)-1)/2),0)="(máximo 300 carateres)"),"",OFFSET('Campanhas Caracterização'!$F$61,INT((ROW(A10)-1)/2),0))</f>
        <v/>
      </c>
    </row>
    <row r="82" spans="1:22">
      <c r="A82" s="24" t="str">
        <f>IF(I82="","",IF(OR('Identificação da EG'!$B$7=0,'Identificação da EG'!$B$7=""),"",Capa!$C$10))</f>
        <v/>
      </c>
      <c r="B82" s="24" t="str">
        <f>IF(I82="","",IF(OR('Identificação da EG'!$B$7=0,'Identificação da EG'!$B$7=""),"",'Identificação da EG'!$B$7))</f>
        <v/>
      </c>
      <c r="C82" s="24" t="str">
        <f>IF(I82="","",IF(B82="","",VLOOKUP(B82,Auxiliar!$DK$23:$DL$45,2,0)))</f>
        <v/>
      </c>
      <c r="D82" s="24" t="str">
        <f>IF(I82="","",IF(OR('Identificação da EG'!$B$7=0,'Identificação da EG'!$B$7=""),"","Portugal"))</f>
        <v/>
      </c>
      <c r="E82" s="24" t="str">
        <f>IF(I82="","",'Identificação da EG'!$C$7)</f>
        <v/>
      </c>
      <c r="F82" s="24" t="str">
        <f>IF(I82="","",'Identificação da EG'!$E$7)</f>
        <v/>
      </c>
      <c r="G82" s="24" t="str">
        <f t="shared" si="2"/>
        <v/>
      </c>
      <c r="H82" s="24" t="str">
        <f>IF(I82="","",'Identificação da EG'!$D$7)</f>
        <v/>
      </c>
      <c r="I82" s="1" t="str">
        <f>IF(U82="","",'Campanhas Caracterização'!$B$57)</f>
        <v/>
      </c>
      <c r="J82" s="1"/>
      <c r="K82" s="1"/>
      <c r="L82" s="1"/>
      <c r="M82" s="1"/>
      <c r="N82" s="1"/>
      <c r="O82" s="1"/>
      <c r="P82" s="1"/>
      <c r="Q82" s="1" t="str">
        <v/>
      </c>
      <c r="R82" s="1" t="str">
        <v/>
      </c>
      <c r="S82" s="1" t="str">
        <f>IF(U82="","","Nº períodos de amostragem")</f>
        <v/>
      </c>
      <c r="T82" s="1" t="str">
        <f t="shared" si="3"/>
        <v/>
      </c>
      <c r="U82" s="1" t="str" cm="1">
        <f t="array" ref="U82">IF(ISBLANK(INDEX('Campanhas Caracterização'!$D$61:$E$70,INT((ROWS($A$1:A11)-1)/2)+1,MOD(ROWS($A$1:A11)-1,2)+1)),"",INDEX('Campanhas Caracterização'!$D$61:$E$70,INT((ROWS($A$1:A11)-1)/2)+1,MOD(ROWS($A$1:A11)-1,2)+1))</f>
        <v/>
      </c>
      <c r="V82" s="1" t="str">
        <f ca="1">IF(OR(U12="",OFFSET('Campanhas Caracterização'!$F$61,INT((ROW(A11)-1)/2),0)="",OFFSET('Campanhas Caracterização'!$F$61,INT((ROW(A11)-1)/2),0)="(máximo 300 carateres)"),"",OFFSET('Campanhas Caracterização'!$F$61,INT((ROW(A11)-1)/2),0))</f>
        <v/>
      </c>
    </row>
    <row r="83" spans="1:22">
      <c r="A83" s="24" t="str">
        <f>IF(I83="","",IF(OR('Identificação da EG'!$B$7=0,'Identificação da EG'!$B$7=""),"",Capa!$C$10))</f>
        <v/>
      </c>
      <c r="B83" s="24" t="str">
        <f>IF(I83="","",IF(OR('Identificação da EG'!$B$7=0,'Identificação da EG'!$B$7=""),"",'Identificação da EG'!$B$7))</f>
        <v/>
      </c>
      <c r="C83" s="24" t="str">
        <f>IF(I83="","",IF(B83="","",VLOOKUP(B83,Auxiliar!$DK$23:$DL$45,2,0)))</f>
        <v/>
      </c>
      <c r="D83" s="24" t="str">
        <f>IF(I83="","",IF(OR('Identificação da EG'!$B$7=0,'Identificação da EG'!$B$7=""),"","Portugal"))</f>
        <v/>
      </c>
      <c r="E83" s="24" t="str">
        <f>IF(I83="","",'Identificação da EG'!$C$7)</f>
        <v/>
      </c>
      <c r="F83" s="24" t="str">
        <f>IF(I83="","",'Identificação da EG'!$E$7)</f>
        <v/>
      </c>
      <c r="G83" s="24" t="str">
        <f t="shared" si="2"/>
        <v/>
      </c>
      <c r="H83" s="24" t="str">
        <f>IF(I83="","",'Identificação da EG'!$D$7)</f>
        <v/>
      </c>
      <c r="I83" s="1" t="str">
        <f>IF(U83="","",'Campanhas Caracterização'!$B$57)</f>
        <v/>
      </c>
      <c r="J83" s="1"/>
      <c r="K83" s="1"/>
      <c r="L83" s="1"/>
      <c r="M83" s="1"/>
      <c r="N83" s="1"/>
      <c r="O83" s="1"/>
      <c r="P83" s="1"/>
      <c r="Q83" s="1" t="str">
        <v/>
      </c>
      <c r="R83" s="1" t="str">
        <v/>
      </c>
      <c r="S83" s="1" t="str">
        <f>IF(U83="","","Nº amostras")</f>
        <v/>
      </c>
      <c r="T83" s="1" t="str">
        <f t="shared" si="3"/>
        <v/>
      </c>
      <c r="U83" s="1" t="str" cm="1">
        <f t="array" ref="U83">IF(ISBLANK(INDEX('Campanhas Caracterização'!$D$61:$E$70,INT((ROWS($A$1:A12)-1)/2)+1,MOD(ROWS($A$1:A12)-1,2)+1)),"",INDEX('Campanhas Caracterização'!$D$61:$E$70,INT((ROWS($A$1:A12)-1)/2)+1,MOD(ROWS($A$1:A12)-1,2)+1))</f>
        <v/>
      </c>
      <c r="V83" s="1" t="str">
        <f ca="1">IF(OR(U13="",OFFSET('Campanhas Caracterização'!$F$61,INT((ROW(A12)-1)/2),0)="",OFFSET('Campanhas Caracterização'!$F$61,INT((ROW(A12)-1)/2),0)="(máximo 300 carateres)"),"",OFFSET('Campanhas Caracterização'!$F$61,INT((ROW(A12)-1)/2),0))</f>
        <v/>
      </c>
    </row>
    <row r="84" spans="1:22">
      <c r="A84" s="24" t="str">
        <f>IF(I84="","",IF(OR('Identificação da EG'!$B$7=0,'Identificação da EG'!$B$7=""),"",Capa!$C$10))</f>
        <v/>
      </c>
      <c r="B84" s="24" t="str">
        <f>IF(I84="","",IF(OR('Identificação da EG'!$B$7=0,'Identificação da EG'!$B$7=""),"",'Identificação da EG'!$B$7))</f>
        <v/>
      </c>
      <c r="C84" s="24" t="str">
        <f>IF(I84="","",IF(B84="","",VLOOKUP(B84,Auxiliar!$DK$23:$DL$45,2,0)))</f>
        <v/>
      </c>
      <c r="D84" s="24" t="str">
        <f>IF(I84="","",IF(OR('Identificação da EG'!$B$7=0,'Identificação da EG'!$B$7=""),"","Portugal"))</f>
        <v/>
      </c>
      <c r="E84" s="24" t="str">
        <f>IF(I84="","",'Identificação da EG'!$C$7)</f>
        <v/>
      </c>
      <c r="F84" s="24" t="str">
        <f>IF(I84="","",'Identificação da EG'!$E$7)</f>
        <v/>
      </c>
      <c r="G84" s="24" t="str">
        <f t="shared" si="2"/>
        <v/>
      </c>
      <c r="H84" s="24" t="str">
        <f>IF(I84="","",'Identificação da EG'!$D$7)</f>
        <v/>
      </c>
      <c r="I84" s="1" t="str">
        <f>IF(U84="","",'Campanhas Caracterização'!$B$57)</f>
        <v/>
      </c>
      <c r="J84" s="1"/>
      <c r="K84" s="1"/>
      <c r="L84" s="1"/>
      <c r="M84" s="1"/>
      <c r="N84" s="1"/>
      <c r="O84" s="1"/>
      <c r="P84" s="1"/>
      <c r="Q84" s="1" t="str">
        <v/>
      </c>
      <c r="R84" s="1" t="str">
        <v/>
      </c>
      <c r="S84" s="1" t="str">
        <f>IF(U84="","","Nº períodos de amostragem")</f>
        <v/>
      </c>
      <c r="T84" s="1" t="str">
        <f t="shared" si="3"/>
        <v/>
      </c>
      <c r="U84" s="1" t="str" cm="1">
        <f t="array" ref="U84">IF(ISBLANK(INDEX('Campanhas Caracterização'!$D$61:$E$70,INT((ROWS($A$1:A13)-1)/2)+1,MOD(ROWS($A$1:A13)-1,2)+1)),"",INDEX('Campanhas Caracterização'!$D$61:$E$70,INT((ROWS($A$1:A13)-1)/2)+1,MOD(ROWS($A$1:A13)-1,2)+1))</f>
        <v/>
      </c>
      <c r="V84" s="1" t="str">
        <f ca="1">IF(OR(U14="",OFFSET('Campanhas Caracterização'!$F$61,INT((ROW(A13)-1)/2),0)="",OFFSET('Campanhas Caracterização'!$F$61,INT((ROW(A13)-1)/2),0)="(máximo 300 carateres)"),"",OFFSET('Campanhas Caracterização'!$F$61,INT((ROW(A13)-1)/2),0))</f>
        <v/>
      </c>
    </row>
    <row r="85" spans="1:22">
      <c r="A85" s="24" t="str">
        <f>IF(I85="","",IF(OR('Identificação da EG'!$B$7=0,'Identificação da EG'!$B$7=""),"",Capa!$C$10))</f>
        <v/>
      </c>
      <c r="B85" s="24" t="str">
        <f>IF(I85="","",IF(OR('Identificação da EG'!$B$7=0,'Identificação da EG'!$B$7=""),"",'Identificação da EG'!$B$7))</f>
        <v/>
      </c>
      <c r="C85" s="24" t="str">
        <f>IF(I85="","",IF(B85="","",VLOOKUP(B85,Auxiliar!$DK$23:$DL$45,2,0)))</f>
        <v/>
      </c>
      <c r="D85" s="24" t="str">
        <f>IF(I85="","",IF(OR('Identificação da EG'!$B$7=0,'Identificação da EG'!$B$7=""),"","Portugal"))</f>
        <v/>
      </c>
      <c r="E85" s="24" t="str">
        <f>IF(I85="","",'Identificação da EG'!$C$7)</f>
        <v/>
      </c>
      <c r="F85" s="24" t="str">
        <f>IF(I85="","",'Identificação da EG'!$E$7)</f>
        <v/>
      </c>
      <c r="G85" s="24" t="str">
        <f t="shared" si="2"/>
        <v/>
      </c>
      <c r="H85" s="24" t="str">
        <f>IF(I85="","",'Identificação da EG'!$D$7)</f>
        <v/>
      </c>
      <c r="I85" s="1" t="str">
        <f>IF(U85="","",'Campanhas Caracterização'!$B$57)</f>
        <v/>
      </c>
      <c r="J85" s="1"/>
      <c r="K85" s="1"/>
      <c r="L85" s="1"/>
      <c r="M85" s="1"/>
      <c r="N85" s="1"/>
      <c r="O85" s="1"/>
      <c r="P85" s="1"/>
      <c r="Q85" s="1" t="str">
        <v/>
      </c>
      <c r="R85" s="1" t="str">
        <v/>
      </c>
      <c r="S85" s="1" t="str">
        <f>IF(U85="","","Nº amostras")</f>
        <v/>
      </c>
      <c r="T85" s="1" t="str">
        <f t="shared" si="3"/>
        <v/>
      </c>
      <c r="U85" s="1" t="str" cm="1">
        <f t="array" ref="U85">IF(ISBLANK(INDEX('Campanhas Caracterização'!$D$61:$E$70,INT((ROWS($A$1:A14)-1)/2)+1,MOD(ROWS($A$1:A14)-1,2)+1)),"",INDEX('Campanhas Caracterização'!$D$61:$E$70,INT((ROWS($A$1:A14)-1)/2)+1,MOD(ROWS($A$1:A14)-1,2)+1))</f>
        <v/>
      </c>
      <c r="V85" s="1" t="str">
        <f ca="1">IF(OR(U15="",OFFSET('Campanhas Caracterização'!$F$61,INT((ROW(A14)-1)/2),0)="",OFFSET('Campanhas Caracterização'!$F$61,INT((ROW(A14)-1)/2),0)="(máximo 300 carateres)"),"",OFFSET('Campanhas Caracterização'!$F$61,INT((ROW(A14)-1)/2),0))</f>
        <v/>
      </c>
    </row>
    <row r="86" spans="1:22">
      <c r="A86" s="24" t="str">
        <f>IF(I86="","",IF(OR('Identificação da EG'!$B$7=0,'Identificação da EG'!$B$7=""),"",Capa!$C$10))</f>
        <v/>
      </c>
      <c r="B86" s="24" t="str">
        <f>IF(I86="","",IF(OR('Identificação da EG'!$B$7=0,'Identificação da EG'!$B$7=""),"",'Identificação da EG'!$B$7))</f>
        <v/>
      </c>
      <c r="C86" s="24" t="str">
        <f>IF(I86="","",IF(B86="","",VLOOKUP(B86,Auxiliar!$DK$23:$DL$45,2,0)))</f>
        <v/>
      </c>
      <c r="D86" s="24" t="str">
        <f>IF(I86="","",IF(OR('Identificação da EG'!$B$7=0,'Identificação da EG'!$B$7=""),"","Portugal"))</f>
        <v/>
      </c>
      <c r="E86" s="24" t="str">
        <f>IF(I86="","",'Identificação da EG'!$C$7)</f>
        <v/>
      </c>
      <c r="F86" s="24" t="str">
        <f>IF(I86="","",'Identificação da EG'!$E$7)</f>
        <v/>
      </c>
      <c r="G86" s="24" t="str">
        <f t="shared" si="2"/>
        <v/>
      </c>
      <c r="H86" s="24" t="str">
        <f>IF(I86="","",'Identificação da EG'!$D$7)</f>
        <v/>
      </c>
      <c r="I86" s="1" t="str">
        <f>IF(U86="","",'Campanhas Caracterização'!$B$57)</f>
        <v/>
      </c>
      <c r="J86" s="1"/>
      <c r="K86" s="1"/>
      <c r="L86" s="1"/>
      <c r="M86" s="1"/>
      <c r="N86" s="1"/>
      <c r="O86" s="1"/>
      <c r="P86" s="1"/>
      <c r="Q86" s="1" t="str">
        <v/>
      </c>
      <c r="R86" s="1" t="str">
        <v/>
      </c>
      <c r="S86" s="1" t="str">
        <f>IF(U86="","","Nº períodos de amostragem")</f>
        <v/>
      </c>
      <c r="T86" s="1" t="str">
        <f t="shared" si="3"/>
        <v/>
      </c>
      <c r="U86" s="1" t="str" cm="1">
        <f t="array" ref="U86">IF(ISBLANK(INDEX('Campanhas Caracterização'!$D$61:$E$70,INT((ROWS($A$1:A15)-1)/2)+1,MOD(ROWS($A$1:A15)-1,2)+1)),"",INDEX('Campanhas Caracterização'!$D$61:$E$70,INT((ROWS($A$1:A15)-1)/2)+1,MOD(ROWS($A$1:A15)-1,2)+1))</f>
        <v/>
      </c>
      <c r="V86" s="1" t="str">
        <f ca="1">IF(OR(U16="",OFFSET('Campanhas Caracterização'!$F$61,INT((ROW(A15)-1)/2),0)="",OFFSET('Campanhas Caracterização'!$F$61,INT((ROW(A15)-1)/2),0)="(máximo 300 carateres)"),"",OFFSET('Campanhas Caracterização'!$F$61,INT((ROW(A15)-1)/2),0))</f>
        <v/>
      </c>
    </row>
    <row r="87" spans="1:22">
      <c r="A87" s="24" t="str">
        <f>IF(I87="","",IF(OR('Identificação da EG'!$B$7=0,'Identificação da EG'!$B$7=""),"",Capa!$C$10))</f>
        <v/>
      </c>
      <c r="B87" s="24" t="str">
        <f>IF(I87="","",IF(OR('Identificação da EG'!$B$7=0,'Identificação da EG'!$B$7=""),"",'Identificação da EG'!$B$7))</f>
        <v/>
      </c>
      <c r="C87" s="24" t="str">
        <f>IF(I87="","",IF(B87="","",VLOOKUP(B87,Auxiliar!$DK$23:$DL$45,2,0)))</f>
        <v/>
      </c>
      <c r="D87" s="24" t="str">
        <f>IF(I87="","",IF(OR('Identificação da EG'!$B$7=0,'Identificação da EG'!$B$7=""),"","Portugal"))</f>
        <v/>
      </c>
      <c r="E87" s="24" t="str">
        <f>IF(I87="","",'Identificação da EG'!$C$7)</f>
        <v/>
      </c>
      <c r="F87" s="24" t="str">
        <f>IF(I87="","",'Identificação da EG'!$E$7)</f>
        <v/>
      </c>
      <c r="G87" s="24" t="str">
        <f t="shared" si="2"/>
        <v/>
      </c>
      <c r="H87" s="24" t="str">
        <f>IF(I87="","",'Identificação da EG'!$D$7)</f>
        <v/>
      </c>
      <c r="I87" s="1" t="str">
        <f>IF(U87="","",'Campanhas Caracterização'!$B$57)</f>
        <v/>
      </c>
      <c r="J87" s="1"/>
      <c r="K87" s="1"/>
      <c r="L87" s="1"/>
      <c r="M87" s="1"/>
      <c r="N87" s="1"/>
      <c r="O87" s="1"/>
      <c r="P87" s="1"/>
      <c r="Q87" s="1" t="str">
        <v/>
      </c>
      <c r="R87" s="1" t="str">
        <v/>
      </c>
      <c r="S87" s="1" t="str">
        <f>IF(U87="","","Nº amostras")</f>
        <v/>
      </c>
      <c r="T87" s="1" t="str">
        <f t="shared" si="3"/>
        <v/>
      </c>
      <c r="U87" s="1" t="str" cm="1">
        <f t="array" ref="U87">IF(ISBLANK(INDEX('Campanhas Caracterização'!$D$61:$E$70,INT((ROWS($A$1:A16)-1)/2)+1,MOD(ROWS($A$1:A16)-1,2)+1)),"",INDEX('Campanhas Caracterização'!$D$61:$E$70,INT((ROWS($A$1:A16)-1)/2)+1,MOD(ROWS($A$1:A16)-1,2)+1))</f>
        <v/>
      </c>
      <c r="V87" s="1" t="str">
        <f ca="1">IF(OR(U17="",OFFSET('Campanhas Caracterização'!$F$61,INT((ROW(A16)-1)/2),0)="",OFFSET('Campanhas Caracterização'!$F$61,INT((ROW(A16)-1)/2),0)="(máximo 300 carateres)"),"",OFFSET('Campanhas Caracterização'!$F$61,INT((ROW(A16)-1)/2),0))</f>
        <v/>
      </c>
    </row>
    <row r="88" spans="1:22">
      <c r="A88" s="24" t="str">
        <f>IF(I88="","",IF(OR('Identificação da EG'!$B$7=0,'Identificação da EG'!$B$7=""),"",Capa!$C$10))</f>
        <v/>
      </c>
      <c r="B88" s="24" t="str">
        <f>IF(I88="","",IF(OR('Identificação da EG'!$B$7=0,'Identificação da EG'!$B$7=""),"",'Identificação da EG'!$B$7))</f>
        <v/>
      </c>
      <c r="C88" s="24" t="str">
        <f>IF(I88="","",IF(B88="","",VLOOKUP(B88,Auxiliar!$DK$23:$DL$45,2,0)))</f>
        <v/>
      </c>
      <c r="D88" s="24" t="str">
        <f>IF(I88="","",IF(OR('Identificação da EG'!$B$7=0,'Identificação da EG'!$B$7=""),"","Portugal"))</f>
        <v/>
      </c>
      <c r="E88" s="24" t="str">
        <f>IF(I88="","",'Identificação da EG'!$C$7)</f>
        <v/>
      </c>
      <c r="F88" s="24" t="str">
        <f>IF(I88="","",'Identificação da EG'!$E$7)</f>
        <v/>
      </c>
      <c r="G88" s="24" t="str">
        <f t="shared" si="2"/>
        <v/>
      </c>
      <c r="H88" s="24" t="str">
        <f>IF(I88="","",'Identificação da EG'!$D$7)</f>
        <v/>
      </c>
      <c r="I88" s="1" t="str">
        <f>IF(U88="","",'Campanhas Caracterização'!$B$57)</f>
        <v/>
      </c>
      <c r="J88" s="1"/>
      <c r="K88" s="1"/>
      <c r="L88" s="1"/>
      <c r="M88" s="1"/>
      <c r="N88" s="1"/>
      <c r="O88" s="1"/>
      <c r="P88" s="1"/>
      <c r="Q88" s="1" t="str">
        <v/>
      </c>
      <c r="R88" s="1" t="str">
        <v/>
      </c>
      <c r="S88" s="1" t="str">
        <f>IF(U88="","","Nº períodos de amostragem")</f>
        <v/>
      </c>
      <c r="T88" s="1" t="str">
        <f t="shared" si="3"/>
        <v/>
      </c>
      <c r="U88" s="1" t="str" cm="1">
        <f t="array" ref="U88">IF(ISBLANK(INDEX('Campanhas Caracterização'!$D$61:$E$70,INT((ROWS($A$1:A17)-1)/2)+1,MOD(ROWS($A$1:A17)-1,2)+1)),"",INDEX('Campanhas Caracterização'!$D$61:$E$70,INT((ROWS($A$1:A17)-1)/2)+1,MOD(ROWS($A$1:A17)-1,2)+1))</f>
        <v/>
      </c>
      <c r="V88" s="1" t="str">
        <f ca="1">IF(OR(U18="",OFFSET('Campanhas Caracterização'!$F$61,INT((ROW(A17)-1)/2),0)="",OFFSET('Campanhas Caracterização'!$F$61,INT((ROW(A17)-1)/2),0)="(máximo 300 carateres)"),"",OFFSET('Campanhas Caracterização'!$F$61,INT((ROW(A17)-1)/2),0))</f>
        <v/>
      </c>
    </row>
    <row r="89" spans="1:22">
      <c r="A89" s="24" t="str">
        <f>IF(I89="","",IF(OR('Identificação da EG'!$B$7=0,'Identificação da EG'!$B$7=""),"",Capa!$C$10))</f>
        <v/>
      </c>
      <c r="B89" s="24" t="str">
        <f>IF(I89="","",IF(OR('Identificação da EG'!$B$7=0,'Identificação da EG'!$B$7=""),"",'Identificação da EG'!$B$7))</f>
        <v/>
      </c>
      <c r="C89" s="24" t="str">
        <f>IF(I89="","",IF(B89="","",VLOOKUP(B89,Auxiliar!$DK$23:$DL$45,2,0)))</f>
        <v/>
      </c>
      <c r="D89" s="24" t="str">
        <f>IF(I89="","",IF(OR('Identificação da EG'!$B$7=0,'Identificação da EG'!$B$7=""),"","Portugal"))</f>
        <v/>
      </c>
      <c r="E89" s="24" t="str">
        <f>IF(I89="","",'Identificação da EG'!$C$7)</f>
        <v/>
      </c>
      <c r="F89" s="24" t="str">
        <f>IF(I89="","",'Identificação da EG'!$E$7)</f>
        <v/>
      </c>
      <c r="G89" s="24" t="str">
        <f t="shared" si="2"/>
        <v/>
      </c>
      <c r="H89" s="24" t="str">
        <f>IF(I89="","",'Identificação da EG'!$D$7)</f>
        <v/>
      </c>
      <c r="I89" s="1" t="str">
        <f>IF(U89="","",'Campanhas Caracterização'!$B$57)</f>
        <v/>
      </c>
      <c r="J89" s="1"/>
      <c r="K89" s="1"/>
      <c r="L89" s="1"/>
      <c r="M89" s="1"/>
      <c r="N89" s="1"/>
      <c r="O89" s="1"/>
      <c r="P89" s="1"/>
      <c r="Q89" s="1" t="str">
        <v/>
      </c>
      <c r="R89" s="1" t="str">
        <v/>
      </c>
      <c r="S89" s="1" t="str">
        <f>IF(U89="","","Nº amostras")</f>
        <v/>
      </c>
      <c r="T89" s="1" t="str">
        <f t="shared" si="3"/>
        <v/>
      </c>
      <c r="U89" s="1" t="str" cm="1">
        <f t="array" ref="U89">IF(ISBLANK(INDEX('Campanhas Caracterização'!$D$61:$E$70,INT((ROWS($A$1:A18)-1)/2)+1,MOD(ROWS($A$1:A18)-1,2)+1)),"",INDEX('Campanhas Caracterização'!$D$61:$E$70,INT((ROWS($A$1:A18)-1)/2)+1,MOD(ROWS($A$1:A18)-1,2)+1))</f>
        <v/>
      </c>
      <c r="V89" s="1" t="str">
        <f ca="1">IF(OR(U19="",OFFSET('Campanhas Caracterização'!$F$61,INT((ROW(A18)-1)/2),0)="",OFFSET('Campanhas Caracterização'!$F$61,INT((ROW(A18)-1)/2),0)="(máximo 300 carateres)"),"",OFFSET('Campanhas Caracterização'!$F$61,INT((ROW(A18)-1)/2),0))</f>
        <v/>
      </c>
    </row>
    <row r="90" spans="1:22">
      <c r="A90" s="24" t="str">
        <f>IF(I90="","",IF(OR('Identificação da EG'!$B$7=0,'Identificação da EG'!$B$7=""),"",Capa!$C$10))</f>
        <v/>
      </c>
      <c r="B90" s="24" t="str">
        <f>IF(I90="","",IF(OR('Identificação da EG'!$B$7=0,'Identificação da EG'!$B$7=""),"",'Identificação da EG'!$B$7))</f>
        <v/>
      </c>
      <c r="C90" s="24" t="str">
        <f>IF(I90="","",IF(B90="","",VLOOKUP(B90,Auxiliar!$DK$23:$DL$45,2,0)))</f>
        <v/>
      </c>
      <c r="D90" s="24" t="str">
        <f>IF(I90="","",IF(OR('Identificação da EG'!$B$7=0,'Identificação da EG'!$B$7=""),"","Portugal"))</f>
        <v/>
      </c>
      <c r="E90" s="24" t="str">
        <f>IF(I90="","",'Identificação da EG'!$C$7)</f>
        <v/>
      </c>
      <c r="F90" s="24" t="str">
        <f>IF(I90="","",'Identificação da EG'!$E$7)</f>
        <v/>
      </c>
      <c r="G90" s="24" t="str">
        <f t="shared" si="2"/>
        <v/>
      </c>
      <c r="H90" s="24" t="str">
        <f>IF(I90="","",'Identificação da EG'!$D$7)</f>
        <v/>
      </c>
      <c r="I90" s="1" t="str">
        <f>IF(U90="","",'Campanhas Caracterização'!$B$57)</f>
        <v/>
      </c>
      <c r="J90" s="1"/>
      <c r="K90" s="1"/>
      <c r="L90" s="1"/>
      <c r="M90" s="1"/>
      <c r="N90" s="1"/>
      <c r="O90" s="1"/>
      <c r="P90" s="1"/>
      <c r="Q90" s="1" t="str">
        <v/>
      </c>
      <c r="R90" s="1" t="str">
        <v/>
      </c>
      <c r="S90" s="1" t="str">
        <f>IF(U90="","","Nº períodos de amostragem")</f>
        <v/>
      </c>
      <c r="T90" s="1" t="str">
        <f t="shared" si="3"/>
        <v/>
      </c>
      <c r="U90" s="1" t="str" cm="1">
        <f t="array" ref="U90">IF(ISBLANK(INDEX('Campanhas Caracterização'!$D$61:$E$70,INT((ROWS($A$1:A19)-1)/2)+1,MOD(ROWS($A$1:A19)-1,2)+1)),"",INDEX('Campanhas Caracterização'!$D$61:$E$70,INT((ROWS($A$1:A19)-1)/2)+1,MOD(ROWS($A$1:A19)-1,2)+1))</f>
        <v/>
      </c>
      <c r="V90" s="1" t="str">
        <f ca="1">IF(OR(U20="",OFFSET('Campanhas Caracterização'!$F$61,INT((ROW(A19)-1)/2),0)="",OFFSET('Campanhas Caracterização'!$F$61,INT((ROW(A19)-1)/2),0)="(máximo 300 carateres)"),"",OFFSET('Campanhas Caracterização'!$F$61,INT((ROW(A19)-1)/2),0))</f>
        <v/>
      </c>
    </row>
    <row r="91" spans="1:22">
      <c r="A91" s="24" t="str">
        <f>IF(I91="","",IF(OR('Identificação da EG'!$B$7=0,'Identificação da EG'!$B$7=""),"",Capa!$C$10))</f>
        <v/>
      </c>
      <c r="B91" s="24" t="str">
        <f>IF(I91="","",IF(OR('Identificação da EG'!$B$7=0,'Identificação da EG'!$B$7=""),"",'Identificação da EG'!$B$7))</f>
        <v/>
      </c>
      <c r="C91" s="24" t="str">
        <f>IF(I91="","",IF(B91="","",VLOOKUP(B91,Auxiliar!$DK$23:$DL$45,2,0)))</f>
        <v/>
      </c>
      <c r="D91" s="24" t="str">
        <f>IF(I91="","",IF(OR('Identificação da EG'!$B$7=0,'Identificação da EG'!$B$7=""),"","Portugal"))</f>
        <v/>
      </c>
      <c r="E91" s="24" t="str">
        <f>IF(I91="","",'Identificação da EG'!$C$7)</f>
        <v/>
      </c>
      <c r="F91" s="24" t="str">
        <f>IF(I91="","",'Identificação da EG'!$E$7)</f>
        <v/>
      </c>
      <c r="G91" s="24" t="str">
        <f t="shared" si="2"/>
        <v/>
      </c>
      <c r="H91" s="24" t="str">
        <f>IF(I91="","",'Identificação da EG'!$D$7)</f>
        <v/>
      </c>
      <c r="I91" s="1" t="str">
        <f>IF(U91="","",'Campanhas Caracterização'!$B$57)</f>
        <v/>
      </c>
      <c r="J91" s="1"/>
      <c r="K91" s="1"/>
      <c r="L91" s="1"/>
      <c r="M91" s="1"/>
      <c r="N91" s="1"/>
      <c r="O91" s="1"/>
      <c r="P91" s="1"/>
      <c r="Q91" s="1" t="str">
        <v/>
      </c>
      <c r="R91" s="1" t="str">
        <v/>
      </c>
      <c r="S91" s="1" t="str">
        <f>IF(U91="","","Nº amostras")</f>
        <v/>
      </c>
      <c r="T91" s="1" t="str">
        <f t="shared" si="3"/>
        <v/>
      </c>
      <c r="U91" s="1" t="str" cm="1">
        <f t="array" ref="U91">IF(ISBLANK(INDEX('Campanhas Caracterização'!$D$61:$E$70,INT((ROWS($A$1:A20)-1)/2)+1,MOD(ROWS($A$1:A20)-1,2)+1)),"",INDEX('Campanhas Caracterização'!$D$61:$E$70,INT((ROWS($A$1:A20)-1)/2)+1,MOD(ROWS($A$1:A20)-1,2)+1))</f>
        <v/>
      </c>
      <c r="V91" s="1" t="str">
        <f ca="1">IF(OR(U21="",OFFSET('Campanhas Caracterização'!$F$61,INT((ROW(A20)-1)/2),0)="",OFFSET('Campanhas Caracterização'!$F$61,INT((ROW(A20)-1)/2),0)="(máximo 300 carateres)"),"",OFFSET('Campanhas Caracterização'!$F$61,INT((ROW(A20)-1)/2),0))</f>
        <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40F97-96D3-134D-8B15-CFB3605DDBCD}">
  <sheetPr codeName="Folha16">
    <tabColor rgb="FF37B896"/>
  </sheetPr>
  <dimension ref="A1:L76"/>
  <sheetViews>
    <sheetView zoomScaleNormal="100" workbookViewId="0">
      <selection activeCell="B1" sqref="B1"/>
    </sheetView>
  </sheetViews>
  <sheetFormatPr baseColWidth="10" defaultColWidth="0" defaultRowHeight="14.25" customHeight="1" zeroHeight="1"/>
  <cols>
    <col min="1" max="1" width="1.5" style="228" customWidth="1"/>
    <col min="2" max="2" width="25" style="228" customWidth="1"/>
    <col min="3" max="10" width="21.5" style="228" customWidth="1"/>
    <col min="11" max="11" width="2" style="228" customWidth="1"/>
    <col min="12" max="12" width="8.5" style="228" customWidth="1"/>
    <col min="13" max="13" width="8.5" style="228" hidden="1" customWidth="1"/>
    <col min="14" max="16384" width="8.5" style="228" hidden="1"/>
  </cols>
  <sheetData>
    <row r="1" spans="1:11" s="349" customFormat="1" ht="16" thickBot="1">
      <c r="B1" s="350" t="s">
        <v>1591</v>
      </c>
    </row>
    <row r="2" spans="1:11" s="366" customFormat="1" ht="15">
      <c r="A2" s="364"/>
      <c r="B2" s="363" t="s">
        <v>1747</v>
      </c>
      <c r="C2" s="365"/>
      <c r="D2" s="365"/>
      <c r="E2" s="365"/>
      <c r="F2" s="365"/>
      <c r="G2" s="365"/>
      <c r="K2" s="355"/>
    </row>
    <row r="3" spans="1:11" ht="14.25" customHeight="1">
      <c r="A3" s="226"/>
      <c r="B3" s="243"/>
      <c r="C3" s="313"/>
      <c r="D3" s="313"/>
      <c r="E3" s="227"/>
      <c r="F3" s="227"/>
      <c r="G3" s="227"/>
      <c r="H3" s="227"/>
      <c r="I3" s="227"/>
      <c r="J3" s="227"/>
      <c r="K3" s="5"/>
    </row>
    <row r="4" spans="1:11" ht="14.25" customHeight="1">
      <c r="A4" s="226"/>
      <c r="B4" s="309" t="s">
        <v>1592</v>
      </c>
      <c r="C4" s="313"/>
      <c r="D4" s="313"/>
      <c r="E4" s="227"/>
      <c r="F4" s="227"/>
      <c r="G4" s="146"/>
      <c r="H4" s="227"/>
      <c r="I4" s="227"/>
      <c r="J4" s="227"/>
      <c r="K4" s="5"/>
    </row>
    <row r="5" spans="1:11" ht="7" customHeight="1">
      <c r="A5" s="226"/>
      <c r="B5" s="309"/>
      <c r="C5" s="313"/>
      <c r="D5" s="313"/>
      <c r="E5" s="227"/>
      <c r="F5" s="227"/>
      <c r="G5" s="146"/>
      <c r="H5" s="227"/>
      <c r="I5" s="227"/>
      <c r="J5" s="227"/>
      <c r="K5" s="5"/>
    </row>
    <row r="6" spans="1:11" ht="14.25" customHeight="1">
      <c r="A6" s="226"/>
      <c r="B6" s="390" t="s">
        <v>1230</v>
      </c>
      <c r="C6" s="390"/>
      <c r="D6" s="390"/>
      <c r="E6" s="390"/>
      <c r="F6" s="390"/>
      <c r="G6" s="390"/>
      <c r="H6" s="390"/>
      <c r="I6" s="325"/>
      <c r="J6" s="325"/>
      <c r="K6" s="5"/>
    </row>
    <row r="7" spans="1:11" ht="14.25" customHeight="1">
      <c r="A7" s="226"/>
      <c r="B7" s="231" t="s">
        <v>1201</v>
      </c>
      <c r="C7" s="235" t="s">
        <v>1202</v>
      </c>
      <c r="D7" s="235" t="s">
        <v>11</v>
      </c>
      <c r="E7" s="235" t="s">
        <v>1242</v>
      </c>
      <c r="F7" s="235" t="s">
        <v>1204</v>
      </c>
      <c r="G7" s="322" t="s">
        <v>1205</v>
      </c>
      <c r="H7" s="322" t="s">
        <v>68</v>
      </c>
      <c r="I7" s="326"/>
      <c r="J7" s="327"/>
      <c r="K7" s="241"/>
    </row>
    <row r="8" spans="1:11" ht="14.25" customHeight="1">
      <c r="A8" s="226"/>
      <c r="B8" s="10"/>
      <c r="C8" s="10"/>
      <c r="D8" s="13"/>
      <c r="E8" s="10"/>
      <c r="F8" s="9"/>
      <c r="G8" s="153"/>
      <c r="H8" s="133" t="s">
        <v>70</v>
      </c>
      <c r="I8" s="323"/>
      <c r="J8" s="324"/>
      <c r="K8" s="5"/>
    </row>
    <row r="9" spans="1:11" ht="14.25" customHeight="1">
      <c r="A9" s="226"/>
      <c r="B9" s="10"/>
      <c r="C9" s="10"/>
      <c r="D9" s="13"/>
      <c r="E9" s="10"/>
      <c r="F9" s="9"/>
      <c r="G9" s="153"/>
      <c r="H9" s="133" t="s">
        <v>70</v>
      </c>
      <c r="I9" s="323"/>
      <c r="J9" s="324"/>
      <c r="K9" s="5"/>
    </row>
    <row r="10" spans="1:11" ht="14.25" customHeight="1">
      <c r="A10" s="226"/>
      <c r="B10" s="10"/>
      <c r="C10" s="10"/>
      <c r="D10" s="13"/>
      <c r="E10" s="10"/>
      <c r="F10" s="9"/>
      <c r="G10" s="153"/>
      <c r="H10" s="133" t="s">
        <v>70</v>
      </c>
      <c r="I10" s="323"/>
      <c r="J10" s="324"/>
      <c r="K10" s="5"/>
    </row>
    <row r="11" spans="1:11" ht="14.25" customHeight="1">
      <c r="A11" s="226"/>
      <c r="B11" s="10"/>
      <c r="C11" s="10"/>
      <c r="D11" s="13"/>
      <c r="E11" s="10"/>
      <c r="F11" s="9"/>
      <c r="G11" s="153"/>
      <c r="H11" s="133" t="s">
        <v>70</v>
      </c>
      <c r="I11" s="323"/>
      <c r="J11" s="324"/>
      <c r="K11" s="5"/>
    </row>
    <row r="12" spans="1:11" ht="14.25" customHeight="1">
      <c r="A12" s="226"/>
      <c r="B12" s="10"/>
      <c r="C12" s="10"/>
      <c r="D12" s="13"/>
      <c r="E12" s="10"/>
      <c r="F12" s="9"/>
      <c r="G12" s="153"/>
      <c r="H12" s="133" t="s">
        <v>70</v>
      </c>
      <c r="I12" s="323"/>
      <c r="J12" s="324"/>
      <c r="K12" s="5"/>
    </row>
    <row r="13" spans="1:11" ht="14.25" customHeight="1">
      <c r="A13" s="226"/>
      <c r="B13" s="10"/>
      <c r="C13" s="10"/>
      <c r="D13" s="13"/>
      <c r="E13" s="10"/>
      <c r="F13" s="9"/>
      <c r="G13" s="153"/>
      <c r="H13" s="133" t="s">
        <v>70</v>
      </c>
      <c r="I13" s="323"/>
      <c r="J13" s="324"/>
      <c r="K13" s="5"/>
    </row>
    <row r="14" spans="1:11" ht="14.25" customHeight="1">
      <c r="A14" s="226"/>
      <c r="B14" s="10"/>
      <c r="C14" s="10"/>
      <c r="D14" s="13"/>
      <c r="E14" s="10"/>
      <c r="F14" s="9"/>
      <c r="G14" s="153"/>
      <c r="H14" s="133" t="s">
        <v>70</v>
      </c>
      <c r="I14" s="323"/>
      <c r="J14" s="324"/>
      <c r="K14" s="5"/>
    </row>
    <row r="15" spans="1:11" ht="14.25" customHeight="1">
      <c r="A15" s="226"/>
      <c r="B15" s="10"/>
      <c r="C15" s="10"/>
      <c r="D15" s="13"/>
      <c r="E15" s="10"/>
      <c r="F15" s="9"/>
      <c r="G15" s="153"/>
      <c r="H15" s="133" t="s">
        <v>70</v>
      </c>
      <c r="I15" s="323"/>
      <c r="J15" s="324"/>
      <c r="K15" s="5"/>
    </row>
    <row r="16" spans="1:11" ht="14.25" customHeight="1">
      <c r="A16" s="226"/>
      <c r="B16" s="10"/>
      <c r="C16" s="10"/>
      <c r="D16" s="13"/>
      <c r="E16" s="10"/>
      <c r="F16" s="9"/>
      <c r="G16" s="153"/>
      <c r="H16" s="133" t="s">
        <v>70</v>
      </c>
      <c r="I16" s="323"/>
      <c r="J16" s="324"/>
      <c r="K16" s="5"/>
    </row>
    <row r="17" spans="1:12" ht="14.25" customHeight="1">
      <c r="A17" s="226"/>
      <c r="B17" s="10"/>
      <c r="C17" s="10"/>
      <c r="D17" s="13"/>
      <c r="E17" s="10"/>
      <c r="F17" s="9"/>
      <c r="G17" s="153"/>
      <c r="H17" s="133" t="s">
        <v>70</v>
      </c>
      <c r="I17" s="323"/>
      <c r="J17" s="324"/>
      <c r="K17" s="5"/>
    </row>
    <row r="18" spans="1:12" ht="14.25" customHeight="1">
      <c r="A18" s="226"/>
      <c r="B18" s="10"/>
      <c r="C18" s="10"/>
      <c r="D18" s="13"/>
      <c r="E18" s="10"/>
      <c r="F18" s="9"/>
      <c r="G18" s="153"/>
      <c r="H18" s="133" t="s">
        <v>70</v>
      </c>
      <c r="I18" s="323"/>
      <c r="J18" s="324"/>
      <c r="K18" s="5"/>
    </row>
    <row r="19" spans="1:12" ht="14.25" customHeight="1">
      <c r="A19" s="226"/>
      <c r="B19" s="10"/>
      <c r="C19" s="10"/>
      <c r="D19" s="13"/>
      <c r="E19" s="10"/>
      <c r="F19" s="9"/>
      <c r="G19" s="153"/>
      <c r="H19" s="133" t="s">
        <v>70</v>
      </c>
      <c r="I19" s="323"/>
      <c r="J19" s="324"/>
      <c r="K19" s="5"/>
    </row>
    <row r="20" spans="1:12" ht="14.25" customHeight="1">
      <c r="A20" s="226"/>
      <c r="B20" s="10"/>
      <c r="C20" s="10"/>
      <c r="D20" s="13"/>
      <c r="E20" s="10"/>
      <c r="F20" s="9"/>
      <c r="G20" s="153"/>
      <c r="H20" s="133" t="s">
        <v>70</v>
      </c>
      <c r="I20" s="323"/>
      <c r="J20" s="324"/>
      <c r="K20" s="5"/>
    </row>
    <row r="21" spans="1:12" ht="14.25" customHeight="1">
      <c r="A21" s="226"/>
      <c r="B21" s="10"/>
      <c r="C21" s="10"/>
      <c r="D21" s="13"/>
      <c r="E21" s="10"/>
      <c r="F21" s="9"/>
      <c r="G21" s="153"/>
      <c r="H21" s="133" t="s">
        <v>70</v>
      </c>
      <c r="I21" s="323"/>
      <c r="J21" s="324"/>
      <c r="K21" s="5"/>
    </row>
    <row r="22" spans="1:12" ht="14.25" customHeight="1">
      <c r="A22" s="226"/>
      <c r="B22" s="10"/>
      <c r="C22" s="10"/>
      <c r="D22" s="13"/>
      <c r="E22" s="10"/>
      <c r="F22" s="9"/>
      <c r="G22" s="153"/>
      <c r="H22" s="133" t="s">
        <v>70</v>
      </c>
      <c r="I22" s="323"/>
      <c r="J22" s="324"/>
      <c r="K22" s="5"/>
    </row>
    <row r="23" spans="1:12" ht="14.25" customHeight="1">
      <c r="A23" s="226"/>
      <c r="B23" s="10"/>
      <c r="C23" s="10"/>
      <c r="D23" s="13"/>
      <c r="E23" s="10"/>
      <c r="F23" s="9"/>
      <c r="G23" s="153"/>
      <c r="H23" s="133" t="s">
        <v>70</v>
      </c>
      <c r="I23" s="323"/>
      <c r="J23" s="324"/>
      <c r="K23" s="5"/>
    </row>
    <row r="24" spans="1:12" ht="14.25" customHeight="1">
      <c r="A24" s="226"/>
      <c r="B24" s="10"/>
      <c r="C24" s="10"/>
      <c r="D24" s="13"/>
      <c r="E24" s="10"/>
      <c r="F24" s="9"/>
      <c r="G24" s="153"/>
      <c r="H24" s="133" t="s">
        <v>70</v>
      </c>
      <c r="I24" s="323"/>
      <c r="J24" s="324"/>
      <c r="K24" s="5"/>
    </row>
    <row r="25" spans="1:12" ht="14.25" customHeight="1">
      <c r="A25" s="226"/>
      <c r="B25" s="10"/>
      <c r="C25" s="10"/>
      <c r="D25" s="13"/>
      <c r="E25" s="10"/>
      <c r="F25" s="9"/>
      <c r="G25" s="153"/>
      <c r="H25" s="133" t="s">
        <v>70</v>
      </c>
      <c r="I25" s="323"/>
      <c r="J25" s="324"/>
      <c r="K25" s="5"/>
    </row>
    <row r="26" spans="1:12" s="237" customFormat="1" ht="14.25" customHeight="1">
      <c r="E26" s="321"/>
      <c r="H26" s="227"/>
      <c r="I26" s="227"/>
      <c r="J26" s="227"/>
      <c r="K26" s="5"/>
      <c r="L26" s="228"/>
    </row>
    <row r="27" spans="1:12" ht="14.25" customHeight="1">
      <c r="A27" s="226"/>
      <c r="B27" s="237"/>
      <c r="C27" s="237"/>
      <c r="D27" s="237"/>
      <c r="E27" s="237"/>
      <c r="F27" s="237"/>
      <c r="G27" s="237"/>
      <c r="H27" s="227"/>
      <c r="I27" s="227"/>
      <c r="J27" s="227"/>
      <c r="K27" s="5"/>
    </row>
    <row r="28" spans="1:12" ht="14.25" customHeight="1">
      <c r="A28" s="226"/>
      <c r="B28" s="309" t="s">
        <v>1593</v>
      </c>
      <c r="C28" s="237"/>
      <c r="D28" s="237"/>
      <c r="E28" s="237"/>
      <c r="F28" s="237"/>
      <c r="G28" s="237"/>
      <c r="H28" s="227"/>
      <c r="I28" s="227"/>
      <c r="J28" s="227"/>
      <c r="K28" s="5"/>
    </row>
    <row r="29" spans="1:12" ht="7" customHeight="1">
      <c r="A29" s="226"/>
      <c r="B29" s="237"/>
      <c r="C29" s="237"/>
      <c r="D29" s="237"/>
      <c r="E29" s="237"/>
      <c r="F29" s="237"/>
      <c r="G29" s="237"/>
      <c r="H29" s="227"/>
      <c r="I29" s="227"/>
      <c r="J29" s="227"/>
      <c r="K29" s="5"/>
    </row>
    <row r="30" spans="1:12" ht="14.25" customHeight="1">
      <c r="A30" s="226"/>
      <c r="B30" s="202" t="s">
        <v>1206</v>
      </c>
      <c r="C30" s="237"/>
      <c r="D30" s="237"/>
      <c r="E30" s="237"/>
      <c r="F30" s="237"/>
      <c r="G30" s="237"/>
      <c r="H30" s="227"/>
      <c r="I30" s="227"/>
      <c r="J30" s="227"/>
      <c r="K30" s="5"/>
    </row>
    <row r="31" spans="1:12" ht="14.25" customHeight="1">
      <c r="A31" s="226"/>
      <c r="B31" s="235" t="s">
        <v>1207</v>
      </c>
      <c r="C31" s="235" t="s">
        <v>1156</v>
      </c>
      <c r="D31" s="235" t="s">
        <v>1204</v>
      </c>
      <c r="E31" s="322" t="s">
        <v>1205</v>
      </c>
      <c r="F31" s="318" t="s">
        <v>68</v>
      </c>
      <c r="G31" s="319"/>
      <c r="H31" s="320"/>
      <c r="I31" s="227"/>
      <c r="J31" s="227"/>
      <c r="K31" s="5"/>
    </row>
    <row r="32" spans="1:12" ht="14.25" customHeight="1">
      <c r="A32" s="226"/>
      <c r="B32" s="10"/>
      <c r="C32" s="10"/>
      <c r="D32" s="9"/>
      <c r="E32" s="153"/>
      <c r="F32" s="133" t="s">
        <v>70</v>
      </c>
      <c r="G32" s="316"/>
      <c r="H32" s="317"/>
      <c r="I32" s="227"/>
      <c r="J32" s="227"/>
      <c r="K32" s="5"/>
    </row>
    <row r="33" spans="1:11" ht="14.25" customHeight="1">
      <c r="A33" s="226"/>
      <c r="B33" s="10"/>
      <c r="C33" s="10"/>
      <c r="D33" s="9"/>
      <c r="E33" s="153"/>
      <c r="F33" s="133" t="s">
        <v>70</v>
      </c>
      <c r="G33" s="316"/>
      <c r="H33" s="317"/>
      <c r="I33" s="227"/>
      <c r="J33" s="227"/>
      <c r="K33" s="5"/>
    </row>
    <row r="34" spans="1:11" ht="14.25" customHeight="1">
      <c r="A34" s="226"/>
      <c r="B34" s="10"/>
      <c r="C34" s="10"/>
      <c r="D34" s="9"/>
      <c r="E34" s="153"/>
      <c r="F34" s="133" t="s">
        <v>70</v>
      </c>
      <c r="G34" s="316"/>
      <c r="H34" s="317"/>
      <c r="I34" s="227"/>
      <c r="J34" s="227"/>
      <c r="K34" s="5"/>
    </row>
    <row r="35" spans="1:11" ht="14.25" customHeight="1">
      <c r="A35" s="226"/>
      <c r="B35" s="10"/>
      <c r="C35" s="10"/>
      <c r="D35" s="9"/>
      <c r="E35" s="153"/>
      <c r="F35" s="133" t="s">
        <v>70</v>
      </c>
      <c r="G35" s="316"/>
      <c r="H35" s="317"/>
      <c r="I35" s="227"/>
      <c r="J35" s="227"/>
      <c r="K35" s="5"/>
    </row>
    <row r="36" spans="1:11" ht="14.25" customHeight="1">
      <c r="A36" s="226"/>
      <c r="B36" s="10"/>
      <c r="C36" s="10"/>
      <c r="D36" s="9"/>
      <c r="E36" s="153"/>
      <c r="F36" s="133" t="s">
        <v>70</v>
      </c>
      <c r="G36" s="316"/>
      <c r="H36" s="317"/>
      <c r="I36" s="227"/>
      <c r="J36" s="227"/>
      <c r="K36" s="5"/>
    </row>
    <row r="37" spans="1:11" ht="14.25" customHeight="1">
      <c r="A37" s="226"/>
      <c r="B37" s="10"/>
      <c r="C37" s="10"/>
      <c r="D37" s="9"/>
      <c r="E37" s="153"/>
      <c r="F37" s="133" t="s">
        <v>70</v>
      </c>
      <c r="G37" s="316"/>
      <c r="H37" s="317"/>
      <c r="I37" s="227"/>
      <c r="J37" s="227"/>
      <c r="K37" s="5"/>
    </row>
    <row r="38" spans="1:11" ht="14.25" customHeight="1">
      <c r="A38" s="226"/>
      <c r="B38" s="10"/>
      <c r="C38" s="10"/>
      <c r="D38" s="9"/>
      <c r="E38" s="153"/>
      <c r="F38" s="133" t="s">
        <v>70</v>
      </c>
      <c r="G38" s="316"/>
      <c r="H38" s="317"/>
      <c r="I38" s="227"/>
      <c r="J38" s="227"/>
      <c r="K38" s="5"/>
    </row>
    <row r="39" spans="1:11" ht="14.25" customHeight="1">
      <c r="A39" s="226"/>
      <c r="B39" s="10"/>
      <c r="C39" s="10"/>
      <c r="D39" s="9"/>
      <c r="E39" s="153"/>
      <c r="F39" s="133" t="s">
        <v>70</v>
      </c>
      <c r="G39" s="316"/>
      <c r="H39" s="317"/>
      <c r="I39" s="227"/>
      <c r="J39" s="227"/>
      <c r="K39" s="5"/>
    </row>
    <row r="40" spans="1:11" ht="14.25" customHeight="1">
      <c r="A40" s="226"/>
      <c r="B40" s="10"/>
      <c r="C40" s="10"/>
      <c r="D40" s="9"/>
      <c r="E40" s="153"/>
      <c r="F40" s="133" t="s">
        <v>70</v>
      </c>
      <c r="G40" s="316"/>
      <c r="H40" s="317"/>
      <c r="I40" s="227"/>
      <c r="J40" s="227"/>
      <c r="K40" s="5"/>
    </row>
    <row r="41" spans="1:11" ht="14.25" customHeight="1">
      <c r="A41" s="226"/>
      <c r="B41" s="10"/>
      <c r="C41" s="10"/>
      <c r="D41" s="9"/>
      <c r="E41" s="153"/>
      <c r="F41" s="133" t="s">
        <v>70</v>
      </c>
      <c r="G41" s="316"/>
      <c r="H41" s="317"/>
      <c r="I41" s="227"/>
      <c r="J41" s="227"/>
      <c r="K41" s="5"/>
    </row>
    <row r="42" spans="1:11" ht="14.25" customHeight="1">
      <c r="A42" s="226"/>
      <c r="B42" s="10"/>
      <c r="C42" s="10"/>
      <c r="D42" s="9"/>
      <c r="E42" s="153"/>
      <c r="F42" s="133" t="s">
        <v>70</v>
      </c>
      <c r="G42" s="316"/>
      <c r="H42" s="317"/>
      <c r="I42" s="227"/>
      <c r="J42" s="227"/>
      <c r="K42" s="5"/>
    </row>
    <row r="43" spans="1:11" ht="14.25" customHeight="1">
      <c r="A43" s="226"/>
      <c r="B43" s="10"/>
      <c r="C43" s="10"/>
      <c r="D43" s="9"/>
      <c r="E43" s="153"/>
      <c r="F43" s="133" t="s">
        <v>70</v>
      </c>
      <c r="G43" s="316"/>
      <c r="H43" s="317"/>
      <c r="I43" s="227"/>
      <c r="J43" s="227"/>
      <c r="K43" s="5"/>
    </row>
    <row r="44" spans="1:11" ht="14.25" customHeight="1">
      <c r="A44" s="226"/>
      <c r="B44" s="227"/>
      <c r="C44" s="227"/>
      <c r="D44" s="227"/>
      <c r="E44" s="227"/>
      <c r="F44" s="227"/>
      <c r="G44" s="227"/>
      <c r="H44" s="227"/>
      <c r="I44" s="227"/>
      <c r="J44" s="227"/>
      <c r="K44" s="5"/>
    </row>
    <row r="45" spans="1:11" ht="14.25" customHeight="1">
      <c r="A45" s="226"/>
      <c r="B45" s="227"/>
      <c r="C45" s="227"/>
      <c r="D45" s="227"/>
      <c r="E45" s="227"/>
      <c r="F45" s="227"/>
      <c r="G45" s="227"/>
      <c r="H45" s="227"/>
      <c r="I45" s="227"/>
      <c r="J45" s="227"/>
      <c r="K45" s="5"/>
    </row>
    <row r="46" spans="1:11" ht="14.25" customHeight="1">
      <c r="A46" s="226"/>
      <c r="B46" s="309" t="s">
        <v>1594</v>
      </c>
      <c r="C46" s="237"/>
      <c r="D46" s="237"/>
      <c r="E46" s="237"/>
      <c r="F46" s="237"/>
      <c r="G46" s="237"/>
      <c r="H46" s="227"/>
      <c r="I46" s="227"/>
      <c r="J46" s="227"/>
      <c r="K46" s="5"/>
    </row>
    <row r="47" spans="1:11" ht="7" customHeight="1">
      <c r="A47" s="226"/>
      <c r="B47" s="237"/>
      <c r="C47" s="237"/>
      <c r="D47" s="237"/>
      <c r="E47" s="237"/>
      <c r="F47" s="237"/>
      <c r="G47" s="237"/>
      <c r="H47" s="227"/>
      <c r="I47" s="227"/>
      <c r="J47" s="227"/>
      <c r="K47" s="5"/>
    </row>
    <row r="48" spans="1:11" ht="14.25" customHeight="1">
      <c r="A48" s="226"/>
      <c r="B48" s="202" t="s">
        <v>1208</v>
      </c>
      <c r="C48" s="237"/>
      <c r="D48" s="237"/>
      <c r="E48" s="237"/>
      <c r="F48" s="237"/>
      <c r="G48" s="237"/>
      <c r="H48" s="227"/>
      <c r="I48" s="227"/>
      <c r="J48" s="227"/>
      <c r="K48" s="5"/>
    </row>
    <row r="49" spans="1:11" ht="14.25" customHeight="1">
      <c r="A49" s="226"/>
      <c r="B49" s="235" t="s">
        <v>1209</v>
      </c>
      <c r="C49" s="235" t="s">
        <v>1156</v>
      </c>
      <c r="D49" s="235" t="s">
        <v>1204</v>
      </c>
      <c r="E49" s="235" t="s">
        <v>1205</v>
      </c>
      <c r="F49" s="318" t="s">
        <v>68</v>
      </c>
      <c r="G49" s="319"/>
      <c r="H49" s="320"/>
      <c r="I49" s="227"/>
      <c r="J49" s="227"/>
      <c r="K49" s="241"/>
    </row>
    <row r="50" spans="1:11" ht="14.25" customHeight="1">
      <c r="A50" s="226"/>
      <c r="B50" s="10"/>
      <c r="C50" s="10"/>
      <c r="D50" s="9"/>
      <c r="E50" s="9"/>
      <c r="F50" s="133" t="s">
        <v>70</v>
      </c>
      <c r="G50" s="316"/>
      <c r="H50" s="317"/>
      <c r="I50" s="227"/>
      <c r="J50" s="227"/>
      <c r="K50" s="5"/>
    </row>
    <row r="51" spans="1:11" ht="14.25" customHeight="1">
      <c r="A51" s="226"/>
      <c r="B51" s="10"/>
      <c r="C51" s="10"/>
      <c r="D51" s="9"/>
      <c r="E51" s="9"/>
      <c r="F51" s="133" t="s">
        <v>70</v>
      </c>
      <c r="G51" s="316"/>
      <c r="H51" s="317"/>
      <c r="I51" s="227"/>
      <c r="J51" s="227"/>
      <c r="K51" s="5"/>
    </row>
    <row r="52" spans="1:11" ht="14.25" customHeight="1">
      <c r="A52" s="226"/>
      <c r="B52" s="10"/>
      <c r="C52" s="10"/>
      <c r="D52" s="9"/>
      <c r="E52" s="9"/>
      <c r="F52" s="133" t="s">
        <v>70</v>
      </c>
      <c r="G52" s="316"/>
      <c r="H52" s="317"/>
      <c r="I52" s="227"/>
      <c r="J52" s="227"/>
      <c r="K52" s="5"/>
    </row>
    <row r="53" spans="1:11" ht="14.25" customHeight="1">
      <c r="A53" s="226"/>
      <c r="B53" s="10"/>
      <c r="C53" s="10"/>
      <c r="D53" s="9"/>
      <c r="E53" s="9"/>
      <c r="F53" s="133" t="s">
        <v>70</v>
      </c>
      <c r="G53" s="316"/>
      <c r="H53" s="317"/>
      <c r="I53" s="227"/>
      <c r="J53" s="227"/>
      <c r="K53" s="5"/>
    </row>
    <row r="54" spans="1:11" ht="14.25" customHeight="1">
      <c r="A54" s="226"/>
      <c r="B54" s="10"/>
      <c r="C54" s="10"/>
      <c r="D54" s="9"/>
      <c r="E54" s="9"/>
      <c r="F54" s="133" t="s">
        <v>70</v>
      </c>
      <c r="G54" s="316"/>
      <c r="H54" s="317"/>
      <c r="I54" s="227"/>
      <c r="J54" s="227"/>
      <c r="K54" s="5"/>
    </row>
    <row r="55" spans="1:11" ht="14.25" customHeight="1">
      <c r="A55" s="226"/>
      <c r="B55" s="227"/>
      <c r="C55" s="227"/>
      <c r="D55" s="227"/>
      <c r="E55" s="227"/>
      <c r="F55" s="227"/>
      <c r="G55" s="227"/>
      <c r="H55" s="227"/>
      <c r="I55" s="227"/>
      <c r="J55" s="227"/>
      <c r="K55" s="5"/>
    </row>
    <row r="56" spans="1:11" ht="14.25" customHeight="1">
      <c r="A56" s="226"/>
      <c r="B56" s="227"/>
      <c r="C56" s="227"/>
      <c r="D56" s="227"/>
      <c r="E56" s="227"/>
      <c r="F56" s="227"/>
      <c r="G56" s="227"/>
      <c r="H56" s="227"/>
      <c r="I56" s="227"/>
      <c r="J56" s="227"/>
      <c r="K56" s="5"/>
    </row>
    <row r="57" spans="1:11" ht="14.25" customHeight="1">
      <c r="A57" s="226"/>
      <c r="B57" s="309" t="s">
        <v>1595</v>
      </c>
      <c r="C57" s="237"/>
      <c r="D57" s="237"/>
      <c r="E57" s="237"/>
      <c r="F57" s="237"/>
      <c r="G57" s="237"/>
      <c r="H57" s="237"/>
      <c r="I57" s="237"/>
      <c r="J57" s="237"/>
      <c r="K57" s="5"/>
    </row>
    <row r="58" spans="1:11" ht="7" customHeight="1">
      <c r="A58" s="226"/>
      <c r="B58" s="237"/>
      <c r="C58" s="237"/>
      <c r="D58" s="237"/>
      <c r="E58" s="237"/>
      <c r="F58" s="237"/>
      <c r="G58" s="237"/>
      <c r="H58" s="237"/>
      <c r="I58" s="237"/>
      <c r="J58" s="237"/>
      <c r="K58" s="5"/>
    </row>
    <row r="59" spans="1:11" ht="14.25" customHeight="1">
      <c r="A59" s="226"/>
      <c r="B59" s="202" t="s">
        <v>1210</v>
      </c>
      <c r="C59" s="237"/>
      <c r="D59" s="237"/>
      <c r="E59" s="237"/>
      <c r="F59" s="237"/>
      <c r="G59" s="237"/>
      <c r="H59" s="237"/>
      <c r="I59" s="237"/>
      <c r="J59" s="237"/>
      <c r="K59" s="5"/>
    </row>
    <row r="60" spans="1:11" ht="14.25" customHeight="1">
      <c r="A60" s="226"/>
      <c r="B60" s="235" t="s">
        <v>1211</v>
      </c>
      <c r="C60" s="235" t="s">
        <v>1102</v>
      </c>
      <c r="D60" s="235" t="s">
        <v>1204</v>
      </c>
      <c r="E60" s="235" t="s">
        <v>1205</v>
      </c>
      <c r="F60" s="318" t="s">
        <v>68</v>
      </c>
      <c r="G60" s="319"/>
      <c r="H60" s="320"/>
      <c r="I60" s="227"/>
      <c r="J60" s="227"/>
      <c r="K60" s="241"/>
    </row>
    <row r="61" spans="1:11" ht="14.25" customHeight="1">
      <c r="A61" s="226"/>
      <c r="B61" s="10"/>
      <c r="C61" s="10"/>
      <c r="D61" s="9"/>
      <c r="E61" s="9"/>
      <c r="F61" s="133" t="s">
        <v>70</v>
      </c>
      <c r="G61" s="316"/>
      <c r="H61" s="317"/>
      <c r="I61" s="227"/>
      <c r="J61" s="227"/>
      <c r="K61" s="5"/>
    </row>
    <row r="62" spans="1:11" ht="14.25" customHeight="1">
      <c r="A62" s="226"/>
      <c r="B62" s="10"/>
      <c r="C62" s="10"/>
      <c r="D62" s="9"/>
      <c r="E62" s="9"/>
      <c r="F62" s="133" t="s">
        <v>70</v>
      </c>
      <c r="G62" s="316"/>
      <c r="H62" s="317"/>
      <c r="I62" s="227"/>
      <c r="J62" s="227"/>
      <c r="K62" s="5"/>
    </row>
    <row r="63" spans="1:11" ht="14.25" customHeight="1">
      <c r="A63" s="226"/>
      <c r="B63" s="10"/>
      <c r="C63" s="10"/>
      <c r="D63" s="9"/>
      <c r="E63" s="9"/>
      <c r="F63" s="133" t="s">
        <v>70</v>
      </c>
      <c r="G63" s="316"/>
      <c r="H63" s="317"/>
      <c r="I63" s="227"/>
      <c r="J63" s="227"/>
      <c r="K63" s="5"/>
    </row>
    <row r="64" spans="1:11" ht="14.25" customHeight="1">
      <c r="A64" s="226"/>
      <c r="B64" s="10"/>
      <c r="C64" s="10"/>
      <c r="D64" s="9"/>
      <c r="E64" s="9"/>
      <c r="F64" s="133" t="s">
        <v>70</v>
      </c>
      <c r="G64" s="316"/>
      <c r="H64" s="317"/>
      <c r="I64" s="227"/>
      <c r="J64" s="227"/>
      <c r="K64" s="5"/>
    </row>
    <row r="65" spans="1:11" ht="14.25" customHeight="1">
      <c r="A65" s="226"/>
      <c r="B65" s="10"/>
      <c r="C65" s="10"/>
      <c r="D65" s="9"/>
      <c r="E65" s="9"/>
      <c r="F65" s="133" t="s">
        <v>70</v>
      </c>
      <c r="G65" s="316"/>
      <c r="H65" s="317"/>
      <c r="I65" s="227"/>
      <c r="J65" s="227"/>
      <c r="K65" s="5"/>
    </row>
    <row r="66" spans="1:11" ht="14.25" customHeight="1">
      <c r="A66" s="226"/>
      <c r="B66" s="10"/>
      <c r="C66" s="10"/>
      <c r="D66" s="9"/>
      <c r="E66" s="9"/>
      <c r="F66" s="133" t="s">
        <v>70</v>
      </c>
      <c r="G66" s="316"/>
      <c r="H66" s="317"/>
      <c r="I66" s="227"/>
      <c r="J66" s="227"/>
      <c r="K66" s="5"/>
    </row>
    <row r="67" spans="1:11" ht="14.25" customHeight="1">
      <c r="A67" s="226"/>
      <c r="B67" s="10"/>
      <c r="C67" s="10"/>
      <c r="D67" s="9"/>
      <c r="E67" s="9"/>
      <c r="F67" s="133" t="s">
        <v>70</v>
      </c>
      <c r="G67" s="316"/>
      <c r="H67" s="317"/>
      <c r="I67" s="227"/>
      <c r="J67" s="227"/>
      <c r="K67" s="5"/>
    </row>
    <row r="68" spans="1:11" ht="14.25" customHeight="1">
      <c r="A68" s="226"/>
      <c r="B68" s="10"/>
      <c r="C68" s="10"/>
      <c r="D68" s="9"/>
      <c r="E68" s="9"/>
      <c r="F68" s="133" t="s">
        <v>70</v>
      </c>
      <c r="G68" s="316"/>
      <c r="H68" s="317"/>
      <c r="I68" s="227"/>
      <c r="J68" s="227"/>
      <c r="K68" s="5"/>
    </row>
    <row r="69" spans="1:11" ht="14.25" customHeight="1">
      <c r="A69" s="226"/>
      <c r="B69" s="10"/>
      <c r="C69" s="10"/>
      <c r="D69" s="9"/>
      <c r="E69" s="9"/>
      <c r="F69" s="133" t="s">
        <v>70</v>
      </c>
      <c r="G69" s="316"/>
      <c r="H69" s="317"/>
      <c r="I69" s="227"/>
      <c r="J69" s="227"/>
      <c r="K69" s="5"/>
    </row>
    <row r="70" spans="1:11" ht="14.25" customHeight="1">
      <c r="A70" s="226"/>
      <c r="B70" s="10"/>
      <c r="C70" s="10"/>
      <c r="D70" s="9"/>
      <c r="E70" s="9"/>
      <c r="F70" s="133" t="s">
        <v>70</v>
      </c>
      <c r="G70" s="316"/>
      <c r="H70" s="317"/>
      <c r="I70" s="227"/>
      <c r="J70" s="227"/>
      <c r="K70" s="5"/>
    </row>
    <row r="71" spans="1:11" ht="14.25" customHeight="1">
      <c r="A71" s="226"/>
      <c r="B71" s="227"/>
      <c r="C71" s="227"/>
      <c r="D71" s="227"/>
      <c r="E71" s="227"/>
      <c r="F71" s="227"/>
      <c r="G71" s="227"/>
      <c r="H71" s="227"/>
      <c r="I71" s="227"/>
      <c r="J71" s="227"/>
      <c r="K71" s="5"/>
    </row>
    <row r="72" spans="1:11" ht="14.25" customHeight="1" thickBot="1">
      <c r="A72" s="304"/>
      <c r="B72" s="304"/>
      <c r="C72" s="304"/>
      <c r="D72" s="304"/>
      <c r="E72" s="304"/>
      <c r="F72" s="304"/>
      <c r="G72" s="304"/>
      <c r="H72" s="304"/>
      <c r="I72" s="304"/>
      <c r="J72" s="304"/>
      <c r="K72" s="305"/>
    </row>
    <row r="73" spans="1:11" ht="14.25" customHeight="1"/>
    <row r="74" spans="1:11" ht="14.25" customHeight="1"/>
    <row r="75" spans="1:11" ht="14.25" customHeight="1"/>
    <row r="76" spans="1:11" ht="14.25" customHeight="1"/>
  </sheetData>
  <sheetProtection algorithmName="SHA-512" hashValue="ZFsIaBSUMyJPtCxn4VIiRDCw4OJEr0dZgubO/+Nu+usL+bIk9ht56AzfNmBA4QVegZcvpZ+aNuduo6y0zXDkxg==" saltValue="ynAVEdDqg60bgj09BZwhbA==" spinCount="100000" sheet="1" objects="1" scenarios="1"/>
  <mergeCells count="1">
    <mergeCell ref="B6:H6"/>
  </mergeCells>
  <phoneticPr fontId="30" type="noConversion"/>
  <dataValidations count="9">
    <dataValidation type="textLength" operator="lessThanOrEqual" allowBlank="1" showInputMessage="1" showErrorMessage="1" sqref="F50:F54 H8:J25 F32:F43 F61:F70" xr:uid="{112F546F-62E9-9F48-9FCD-CA330B11873F}">
      <formula1>300</formula1>
    </dataValidation>
    <dataValidation type="decimal" operator="greaterThanOrEqual" allowBlank="1" showInputMessage="1" showErrorMessage="1" sqref="F8:G25 D32:E43 D50:E54 D61:E70" xr:uid="{72A8D40B-26E6-1846-9ACF-C7B0E404BD9C}">
      <formula1>0</formula1>
    </dataValidation>
    <dataValidation allowBlank="1" showInputMessage="1" showErrorMessage="1" prompt="Quando é selecionado &quot;Outras recolhas&quot;, indicar quais nas Observações." sqref="B7" xr:uid="{9C3F4FC4-7260-1C4A-987A-C146CD7EF872}"/>
    <dataValidation allowBlank="1" showInputMessage="1" showErrorMessage="1" prompt="Quando é selecionado &quot;Outros produtos/materiais&quot; indicar quais nas Observações." sqref="B60" xr:uid="{6CCBF8B8-E480-3049-9E40-85DD84D6F716}"/>
    <dataValidation allowBlank="1" showInputMessage="1" showErrorMessage="1" prompt="No caso do composto , indicar a classe (Classe I, Classe II, Classe IIA, Classe III)_x000a_No caso dos fardos enviados para reciclagem, indicar o material._x000a_" sqref="C60" xr:uid="{44B85DCF-77E1-B64D-ABC7-E00CAA4CBFA5}"/>
    <dataValidation allowBlank="1" showInputMessage="1" showErrorMessage="1" prompt="Quando é selecionado &quot;Outras operações de tratamento&quot;, indicar quais nas Observações." sqref="B31" xr:uid="{5D5DB26A-51C4-B649-8413-FBF99890312B}"/>
    <dataValidation allowBlank="1" showInputMessage="1" showErrorMessage="1" prompt="Caso exista mais que uma instalação do mesmo tipo:_x000a_- Campanhas distintas &gt; preencher uma linha por instalação._x000a_- Campanha única com amostras de várias instalações &gt; preencher uma só linha, indicando as instalações envolvidas na coluna seguinte." sqref="C31" xr:uid="{B8BED4B7-176D-8344-ADBC-F2F40100136A}"/>
    <dataValidation allowBlank="1" showInputMessage="1" showErrorMessage="1" prompt="Caso exista mais que um aterro:_x000a_- Campanhas distintas &gt; preencher uma linha por aterro._x000a_- Campanha única para o total de resíduos encaminhados para aterro &gt; preencher uma só linha." sqref="C49" xr:uid="{D94AC212-6722-5C45-AAFD-013A450AAEAC}"/>
    <dataValidation allowBlank="1" showInputMessage="1" showErrorMessage="1" prompt="SGRU - amostragem realizada tendo por base todo o fluxo recolhido;_x000a_Circuito de recolha - amostragem dedicada a circuitos com características e objetivos específicos;_x000a_Município - amostragem totalmente realizada para as recolhas de um único município." sqref="E7" xr:uid="{A9771233-F007-784E-96E2-8B61CB63A3B2}"/>
  </dataValidations>
  <pageMargins left="0.7" right="0.7" top="0.75" bottom="0.75" header="0.3" footer="0.3"/>
  <extLst>
    <ext xmlns:x14="http://schemas.microsoft.com/office/spreadsheetml/2009/9/main" uri="{CCE6A557-97BC-4b89-ADB6-D9C93CAAB3DF}">
      <x14:dataValidations xmlns:xm="http://schemas.microsoft.com/office/excel/2006/main" count="7">
        <x14:dataValidation type="list" allowBlank="1" showInputMessage="1" showErrorMessage="1" xr:uid="{A0B3621E-10A1-774D-A6ED-531499A97D9C}">
          <x14:formula1>
            <xm:f>INDIRECT(SUBSTITUTE(Capa!$C$8," ","")&amp;"2")</xm:f>
          </x14:formula1>
          <xm:sqref>E8:E25</xm:sqref>
        </x14:dataValidation>
        <x14:dataValidation type="list" allowBlank="1" showInputMessage="1" showErrorMessage="1" xr:uid="{AE27E191-E24E-4342-82FB-C14EBE1262C7}">
          <x14:formula1>
            <xm:f>Auxiliar!$BW$25:$BW$28</xm:f>
          </x14:formula1>
          <xm:sqref>C8:C25</xm:sqref>
        </x14:dataValidation>
        <x14:dataValidation type="list" allowBlank="1" showInputMessage="1" showErrorMessage="1" xr:uid="{33E9A703-7E82-BB4E-9A58-320CD25B3B17}">
          <x14:formula1>
            <xm:f>Auxiliar!$BX$25:$BX$27</xm:f>
          </x14:formula1>
          <xm:sqref>D8:D25</xm:sqref>
        </x14:dataValidation>
        <x14:dataValidation type="list" allowBlank="1" showInputMessage="1" showErrorMessage="1" xr:uid="{EDD7E472-4D1C-C14B-8FB0-2ACA353750BA}">
          <x14:formula1>
            <xm:f>Auxiliar!$BZ$25:$BZ$30</xm:f>
          </x14:formula1>
          <xm:sqref>B32:B43</xm:sqref>
        </x14:dataValidation>
        <x14:dataValidation type="list" allowBlank="1" showInputMessage="1" showErrorMessage="1" xr:uid="{4C3A8E95-2AB9-3C41-9664-FEAE7B0B3A68}">
          <x14:formula1>
            <xm:f>Auxiliar!$CA$25:$CA$26</xm:f>
          </x14:formula1>
          <xm:sqref>B50:B54</xm:sqref>
        </x14:dataValidation>
        <x14:dataValidation type="list" allowBlank="1" showInputMessage="1" showErrorMessage="1" xr:uid="{B0014619-16AE-AC41-87F6-BD86D99FBDA3}">
          <x14:formula1>
            <xm:f>Auxiliar!$CB$25:$CB$29</xm:f>
          </x14:formula1>
          <xm:sqref>B61:B70</xm:sqref>
        </x14:dataValidation>
        <x14:dataValidation type="list" allowBlank="1" showInputMessage="1" showErrorMessage="1" xr:uid="{5D7656B5-D69A-DA43-A861-CB46E6BAE23E}">
          <x14:formula1>
            <xm:f>Auxiliar!$BV$25:$BV$34</xm:f>
          </x14:formula1>
          <xm:sqref>B8:B25</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9F72D-F5F5-46C7-8374-3D574E847848}">
  <sheetPr codeName="Folha1">
    <tabColor rgb="FF37B896"/>
  </sheetPr>
  <dimension ref="A1:J18"/>
  <sheetViews>
    <sheetView zoomScaleNormal="100" workbookViewId="0">
      <selection activeCell="B1" sqref="B1"/>
    </sheetView>
  </sheetViews>
  <sheetFormatPr baseColWidth="10" defaultColWidth="0" defaultRowHeight="14" zeroHeight="1"/>
  <cols>
    <col min="1" max="1" width="3.5" style="2" customWidth="1"/>
    <col min="2" max="2" width="20.5" style="2" bestFit="1" customWidth="1"/>
    <col min="3" max="3" width="10" style="2" bestFit="1" customWidth="1"/>
    <col min="4" max="4" width="41" style="2" bestFit="1" customWidth="1"/>
    <col min="5" max="5" width="21.5" style="2" bestFit="1" customWidth="1"/>
    <col min="6" max="6" width="17.5" style="2" bestFit="1" customWidth="1"/>
    <col min="7" max="8" width="17.5" style="2" customWidth="1"/>
    <col min="9" max="10" width="8.5" style="2" customWidth="1"/>
    <col min="11" max="16384" width="8.5" style="2" hidden="1"/>
  </cols>
  <sheetData>
    <row r="1" spans="1:10" s="345" customFormat="1" ht="16" thickBot="1">
      <c r="B1" s="346" t="s">
        <v>1541</v>
      </c>
    </row>
    <row r="2" spans="1:10" ht="15">
      <c r="B2" s="363" t="s">
        <v>1747</v>
      </c>
      <c r="I2" s="367"/>
      <c r="J2" s="217"/>
    </row>
    <row r="3" spans="1:10" ht="15">
      <c r="I3" s="5"/>
      <c r="J3" s="217"/>
    </row>
    <row r="4" spans="1:10" ht="15">
      <c r="B4" s="202" t="s">
        <v>176</v>
      </c>
      <c r="I4" s="5"/>
      <c r="J4" s="217"/>
    </row>
    <row r="5" spans="1:10" ht="15">
      <c r="B5" s="328" t="s">
        <v>177</v>
      </c>
      <c r="C5" s="328" t="s">
        <v>11</v>
      </c>
      <c r="D5" s="328" t="s">
        <v>166</v>
      </c>
      <c r="E5" s="328" t="s">
        <v>178</v>
      </c>
      <c r="F5" s="322" t="s">
        <v>68</v>
      </c>
      <c r="G5" s="326"/>
      <c r="H5" s="327"/>
      <c r="I5" s="5"/>
      <c r="J5" s="217"/>
    </row>
    <row r="6" spans="1:10" ht="15">
      <c r="B6" s="65"/>
      <c r="C6" s="65"/>
      <c r="D6" s="65"/>
      <c r="E6" s="65"/>
      <c r="F6" s="133" t="s">
        <v>70</v>
      </c>
      <c r="G6" s="323"/>
      <c r="H6" s="324"/>
      <c r="I6" s="5"/>
      <c r="J6" s="217"/>
    </row>
    <row r="7" spans="1:10" ht="15">
      <c r="B7" s="65"/>
      <c r="C7" s="65"/>
      <c r="D7" s="65"/>
      <c r="E7" s="65"/>
      <c r="F7" s="133" t="s">
        <v>70</v>
      </c>
      <c r="G7" s="323"/>
      <c r="H7" s="324"/>
      <c r="I7" s="5"/>
      <c r="J7" s="217"/>
    </row>
    <row r="8" spans="1:10" ht="15">
      <c r="B8" s="65"/>
      <c r="C8" s="65"/>
      <c r="D8" s="65"/>
      <c r="E8" s="65"/>
      <c r="F8" s="133" t="s">
        <v>70</v>
      </c>
      <c r="G8" s="323"/>
      <c r="H8" s="324"/>
      <c r="I8" s="5"/>
      <c r="J8" s="217"/>
    </row>
    <row r="9" spans="1:10" ht="15">
      <c r="B9" s="65"/>
      <c r="C9" s="65"/>
      <c r="D9" s="65"/>
      <c r="E9" s="65"/>
      <c r="F9" s="133" t="s">
        <v>70</v>
      </c>
      <c r="G9" s="323"/>
      <c r="H9" s="324"/>
      <c r="I9" s="5"/>
      <c r="J9" s="217"/>
    </row>
    <row r="10" spans="1:10" ht="15">
      <c r="B10" s="65"/>
      <c r="C10" s="65"/>
      <c r="D10" s="65"/>
      <c r="E10" s="65"/>
      <c r="F10" s="133" t="s">
        <v>70</v>
      </c>
      <c r="G10" s="323"/>
      <c r="H10" s="324"/>
      <c r="I10" s="5"/>
      <c r="J10" s="217"/>
    </row>
    <row r="11" spans="1:10" ht="15">
      <c r="B11" s="65"/>
      <c r="C11" s="65"/>
      <c r="D11" s="65"/>
      <c r="E11" s="65"/>
      <c r="F11" s="133" t="s">
        <v>70</v>
      </c>
      <c r="G11" s="323"/>
      <c r="H11" s="324"/>
      <c r="I11" s="5"/>
      <c r="J11" s="217"/>
    </row>
    <row r="12" spans="1:10" ht="15">
      <c r="B12" s="65"/>
      <c r="C12" s="65"/>
      <c r="D12" s="65"/>
      <c r="E12" s="65"/>
      <c r="F12" s="133" t="s">
        <v>70</v>
      </c>
      <c r="G12" s="323"/>
      <c r="H12" s="324"/>
      <c r="I12" s="5"/>
      <c r="J12" s="217"/>
    </row>
    <row r="13" spans="1:10" ht="15">
      <c r="B13" s="65"/>
      <c r="C13" s="65"/>
      <c r="D13" s="65"/>
      <c r="E13" s="65"/>
      <c r="F13" s="133" t="s">
        <v>70</v>
      </c>
      <c r="G13" s="323"/>
      <c r="H13" s="324"/>
      <c r="I13" s="5"/>
      <c r="J13" s="217"/>
    </row>
    <row r="14" spans="1:10" ht="15">
      <c r="I14" s="5"/>
      <c r="J14" s="217"/>
    </row>
    <row r="15" spans="1:10" ht="16" thickBot="1">
      <c r="A15" s="219"/>
      <c r="B15" s="219"/>
      <c r="C15" s="219"/>
      <c r="D15" s="219"/>
      <c r="E15" s="219"/>
      <c r="F15" s="219"/>
      <c r="G15" s="219"/>
      <c r="H15" s="219"/>
      <c r="I15" s="220"/>
      <c r="J15" s="217"/>
    </row>
    <row r="16" spans="1:10" ht="15">
      <c r="A16" s="217"/>
      <c r="B16" s="217"/>
      <c r="C16" s="217"/>
      <c r="D16" s="217"/>
      <c r="E16" s="217"/>
      <c r="F16" s="217"/>
      <c r="G16" s="217"/>
      <c r="H16" s="217"/>
      <c r="I16" s="217"/>
    </row>
    <row r="17"/>
    <row r="18"/>
  </sheetData>
  <sheetProtection algorithmName="SHA-512" hashValue="covCVd1VhKktwG+/4m4h3oxd/ODqhnyhOQuME2IjGfUkAKDa6nOveB5AICweGO892sKuWLVcpzKkVgq9DLLzFg==" saltValue="h+uS457aW/O75VM1HZcL1w==" spinCount="100000" sheet="1" objects="1" scenarios="1"/>
  <dataConsolidate/>
  <phoneticPr fontId="30" type="noConversion"/>
  <dataValidations count="4">
    <dataValidation type="textLength" operator="lessThanOrEqual" allowBlank="1" showInputMessage="1" showErrorMessage="1" sqref="F6:H13" xr:uid="{3C4828FF-7DC7-42EC-A5DA-94CBF333B601}">
      <formula1>300</formula1>
    </dataValidation>
    <dataValidation allowBlank="1" showInputMessage="1" showErrorMessage="1" prompt="Selecione o tipo de modelo tarifário de incentivo à Prevenção e/ou reciclagem aplicado na EG alvo." sqref="B5" xr:uid="{592D9B7E-6184-BB46-BA2B-A48F26544E15}"/>
    <dataValidation allowBlank="1" showInputMessage="1" showErrorMessage="1" prompt="Selecione o(s) fluxo(s) de resíduos alvo do modelo de incentivo aplicado." sqref="D5" xr:uid="{1249CBE8-67F4-0742-A155-24826CC2B45D}"/>
    <dataValidation allowBlank="1" showInputMessage="1" showErrorMessage="1" prompt="Selecione o estado de implementação do modelo tarifário de incentivos, no ano dos dados reportados." sqref="E5" xr:uid="{B1FAA40F-57D7-7B47-9F5C-D71B3637C4CB}"/>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A4B838BD-A4B5-4B85-B8CC-17EEF4D8A8AD}">
          <x14:formula1>
            <xm:f>Auxiliar!$DD$24:$DD$30</xm:f>
          </x14:formula1>
          <xm:sqref>D6:D13</xm:sqref>
        </x14:dataValidation>
        <x14:dataValidation type="list" allowBlank="1" showInputMessage="1" showErrorMessage="1" xr:uid="{A822EB1B-4903-E34C-AF67-B4D8B13F4FF4}">
          <x14:formula1>
            <xm:f>Auxiliar!$DB$24:$DB$31</xm:f>
          </x14:formula1>
          <xm:sqref>B6:B13</xm:sqref>
        </x14:dataValidation>
        <x14:dataValidation type="list" allowBlank="1" showInputMessage="1" showErrorMessage="1" xr:uid="{ED9C4146-3378-0B40-A3F8-CD63C96ADCF3}">
          <x14:formula1>
            <xm:f>Auxiliar!$DC$24:$DC$27</xm:f>
          </x14:formula1>
          <xm:sqref>C6:C13</xm:sqref>
        </x14:dataValidation>
        <x14:dataValidation type="list" allowBlank="1" showInputMessage="1" showErrorMessage="1" xr:uid="{5F376668-86FE-DD41-9007-8F34D54ED969}">
          <x14:formula1>
            <xm:f>Auxiliar!$DE$24:$DE$29</xm:f>
          </x14:formula1>
          <xm:sqref>E6:E13</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E6083-0B76-4462-AEC0-039FFEFACA42}">
  <dimension ref="A1:M9"/>
  <sheetViews>
    <sheetView workbookViewId="0">
      <selection activeCell="DG100" sqref="DG100:DI107"/>
    </sheetView>
  </sheetViews>
  <sheetFormatPr baseColWidth="10" defaultColWidth="20.5" defaultRowHeight="14"/>
  <sheetData>
    <row r="1" spans="1:13" s="102" customFormat="1" ht="50.25" customHeight="1">
      <c r="A1" s="103" t="s">
        <v>1604</v>
      </c>
      <c r="B1" s="103" t="s">
        <v>45</v>
      </c>
      <c r="C1" s="103" t="s">
        <v>1702</v>
      </c>
      <c r="D1" s="103" t="s">
        <v>1703</v>
      </c>
      <c r="E1" s="103" t="s">
        <v>55</v>
      </c>
      <c r="F1" s="103" t="s">
        <v>182</v>
      </c>
      <c r="G1" s="103" t="s">
        <v>56</v>
      </c>
      <c r="H1" s="103" t="s">
        <v>1550</v>
      </c>
      <c r="I1" s="106" t="s">
        <v>177</v>
      </c>
      <c r="J1" s="106" t="s">
        <v>11</v>
      </c>
      <c r="K1" s="106" t="s">
        <v>166</v>
      </c>
      <c r="L1" s="106" t="s">
        <v>178</v>
      </c>
      <c r="M1" s="106" t="s">
        <v>68</v>
      </c>
    </row>
    <row r="2" spans="1:13">
      <c r="A2" s="24" t="str">
        <f>IF(I2="","",IF(OR('Identificação da EG'!$B$7=0,'Identificação da EG'!$B$7=""),"",Capa!$C$10))</f>
        <v/>
      </c>
      <c r="B2" s="24" t="str">
        <f>IF(I2="","",IF(OR('Identificação da EG'!$B$7=0,'Identificação da EG'!$B$7=""),"",'Identificação da EG'!$B$7))</f>
        <v/>
      </c>
      <c r="C2" s="24" t="str">
        <f>IF(I2="","",IF(B2="","",VLOOKUP(B2,Auxiliar!$DK$23:$DL$45,2,0)))</f>
        <v/>
      </c>
      <c r="D2" s="24" t="str">
        <f>IF(I2="","",IF(OR('Identificação da EG'!$B$7=0,'Identificação da EG'!$B$7=""),"","Portugal"))</f>
        <v/>
      </c>
      <c r="E2" s="24" t="str">
        <f>IF(I2="","",'Identificação da EG'!$C$7)</f>
        <v/>
      </c>
      <c r="F2" s="24" t="str">
        <f>IF(I2="","",'Identificação da EG'!$E$7)</f>
        <v/>
      </c>
      <c r="G2" s="24" t="str">
        <f>IF(I2="","",B2)</f>
        <v/>
      </c>
      <c r="H2" s="24" t="str">
        <f>IF(I2="","",'Identificação da EG'!$D$7)</f>
        <v/>
      </c>
      <c r="I2" s="1" t="str">
        <f>IF(Incentivos!B6="","",Incentivos!B6)</f>
        <v/>
      </c>
      <c r="J2" s="1" t="str">
        <f>IF(Incentivos!C6="","",Incentivos!C6)</f>
        <v/>
      </c>
      <c r="K2" s="1" t="str">
        <f>IF(Incentivos!D6="","",Incentivos!D6)</f>
        <v/>
      </c>
      <c r="L2" s="1" t="str">
        <f>IF(Incentivos!E6="","",Incentivos!E6)</f>
        <v/>
      </c>
      <c r="M2" s="1" t="str">
        <f>IF(OR(I2="",Incentivos!F6="",Incentivos!F6="(máximo 300 carateres)"),"",Incentivos!F6)</f>
        <v/>
      </c>
    </row>
    <row r="3" spans="1:13">
      <c r="A3" s="24" t="str">
        <f>IF(I3="","",IF(OR('Identificação da EG'!$B$7=0,'Identificação da EG'!$B$7=""),"",Capa!$C$10))</f>
        <v/>
      </c>
      <c r="B3" s="24" t="str">
        <f>IF(I3="","",IF(OR('Identificação da EG'!$B$7=0,'Identificação da EG'!$B$7=""),"",'Identificação da EG'!$B$7))</f>
        <v/>
      </c>
      <c r="C3" s="24" t="str">
        <f>IF(I3="","",IF(B3="","",VLOOKUP(B3,Auxiliar!$DK$23:$DL$45,2,0)))</f>
        <v/>
      </c>
      <c r="D3" s="24" t="str">
        <f>IF(I3="","",IF(OR('Identificação da EG'!$B$7=0,'Identificação da EG'!$B$7=""),"","Portugal"))</f>
        <v/>
      </c>
      <c r="E3" s="24" t="str">
        <f>IF(I3="","",'Identificação da EG'!$C$7)</f>
        <v/>
      </c>
      <c r="F3" s="24" t="str">
        <f>IF(I3="","",'Identificação da EG'!$E$7)</f>
        <v/>
      </c>
      <c r="G3" s="24" t="str">
        <f t="shared" ref="G3:G9" si="0">IF(I3="","",B3)</f>
        <v/>
      </c>
      <c r="H3" s="24" t="str">
        <f>IF(I3="","",'Identificação da EG'!$D$7)</f>
        <v/>
      </c>
      <c r="I3" s="1" t="str">
        <f>IF(Incentivos!B7="","",Incentivos!B7)</f>
        <v/>
      </c>
      <c r="J3" s="1" t="str">
        <f>IF(Incentivos!C7="","",Incentivos!C7)</f>
        <v/>
      </c>
      <c r="K3" s="1" t="str">
        <f>IF(Incentivos!D7="","",Incentivos!D7)</f>
        <v/>
      </c>
      <c r="L3" s="1" t="str">
        <f>IF(Incentivos!E7="","",Incentivos!E7)</f>
        <v/>
      </c>
      <c r="M3" s="1" t="str">
        <f>IF(OR(I3="",Incentivos!F7="",Incentivos!F7="(máximo 300 carateres)"),"",Incentivos!F7)</f>
        <v/>
      </c>
    </row>
    <row r="4" spans="1:13">
      <c r="A4" s="24" t="str">
        <f>IF(I4="","",IF(OR('Identificação da EG'!$B$7=0,'Identificação da EG'!$B$7=""),"",Capa!$C$10))</f>
        <v/>
      </c>
      <c r="B4" s="24" t="str">
        <f>IF(I4="","",IF(OR('Identificação da EG'!$B$7=0,'Identificação da EG'!$B$7=""),"",'Identificação da EG'!$B$7))</f>
        <v/>
      </c>
      <c r="C4" s="24" t="str">
        <f>IF(I4="","",IF(B4="","",VLOOKUP(B4,Auxiliar!$DK$23:$DL$45,2,0)))</f>
        <v/>
      </c>
      <c r="D4" s="24" t="str">
        <f>IF(I4="","",IF(OR('Identificação da EG'!$B$7=0,'Identificação da EG'!$B$7=""),"","Portugal"))</f>
        <v/>
      </c>
      <c r="E4" s="24" t="str">
        <f>IF(I4="","",'Identificação da EG'!$C$7)</f>
        <v/>
      </c>
      <c r="F4" s="24" t="str">
        <f>IF(I4="","",'Identificação da EG'!$E$7)</f>
        <v/>
      </c>
      <c r="G4" s="24" t="str">
        <f t="shared" si="0"/>
        <v/>
      </c>
      <c r="H4" s="24" t="str">
        <f>IF(I4="","",'Identificação da EG'!$D$7)</f>
        <v/>
      </c>
      <c r="I4" s="1" t="str">
        <f>IF(Incentivos!B8="","",Incentivos!B8)</f>
        <v/>
      </c>
      <c r="J4" s="1" t="str">
        <f>IF(Incentivos!C8="","",Incentivos!C8)</f>
        <v/>
      </c>
      <c r="K4" s="1" t="str">
        <f>IF(Incentivos!D8="","",Incentivos!D8)</f>
        <v/>
      </c>
      <c r="L4" s="1" t="str">
        <f>IF(Incentivos!E8="","",Incentivos!E8)</f>
        <v/>
      </c>
      <c r="M4" s="1" t="str">
        <f>IF(OR(I4="",Incentivos!F8="",Incentivos!F8="(máximo 300 carateres)"),"",Incentivos!F8)</f>
        <v/>
      </c>
    </row>
    <row r="5" spans="1:13">
      <c r="A5" s="24" t="str">
        <f>IF(I5="","",IF(OR('Identificação da EG'!$B$7=0,'Identificação da EG'!$B$7=""),"",Capa!$C$10))</f>
        <v/>
      </c>
      <c r="B5" s="24" t="str">
        <f>IF(I5="","",IF(OR('Identificação da EG'!$B$7=0,'Identificação da EG'!$B$7=""),"",'Identificação da EG'!$B$7))</f>
        <v/>
      </c>
      <c r="C5" s="24" t="str">
        <f>IF(I5="","",IF(B5="","",VLOOKUP(B5,Auxiliar!$DK$23:$DL$45,2,0)))</f>
        <v/>
      </c>
      <c r="D5" s="24" t="str">
        <f>IF(I5="","",IF(OR('Identificação da EG'!$B$7=0,'Identificação da EG'!$B$7=""),"","Portugal"))</f>
        <v/>
      </c>
      <c r="E5" s="24" t="str">
        <f>IF(I5="","",'Identificação da EG'!$C$7)</f>
        <v/>
      </c>
      <c r="F5" s="24" t="str">
        <f>IF(I5="","",'Identificação da EG'!$E$7)</f>
        <v/>
      </c>
      <c r="G5" s="24" t="str">
        <f t="shared" si="0"/>
        <v/>
      </c>
      <c r="H5" s="24" t="str">
        <f>IF(I5="","",'Identificação da EG'!$D$7)</f>
        <v/>
      </c>
      <c r="I5" s="1" t="str">
        <f>IF(Incentivos!B9="","",Incentivos!B9)</f>
        <v/>
      </c>
      <c r="J5" s="1" t="str">
        <f>IF(Incentivos!C9="","",Incentivos!C9)</f>
        <v/>
      </c>
      <c r="K5" s="1" t="str">
        <f>IF(Incentivos!D9="","",Incentivos!D9)</f>
        <v/>
      </c>
      <c r="L5" s="1" t="str">
        <f>IF(Incentivos!E9="","",Incentivos!E9)</f>
        <v/>
      </c>
      <c r="M5" s="1" t="str">
        <f>IF(OR(I5="",Incentivos!F9="",Incentivos!F9="(máximo 300 carateres)"),"",Incentivos!F9)</f>
        <v/>
      </c>
    </row>
    <row r="6" spans="1:13">
      <c r="A6" s="24" t="str">
        <f>IF(I6="","",IF(OR('Identificação da EG'!$B$7=0,'Identificação da EG'!$B$7=""),"",Capa!$C$10))</f>
        <v/>
      </c>
      <c r="B6" s="24" t="str">
        <f>IF(I6="","",IF(OR('Identificação da EG'!$B$7=0,'Identificação da EG'!$B$7=""),"",'Identificação da EG'!$B$7))</f>
        <v/>
      </c>
      <c r="C6" s="24" t="str">
        <f>IF(I6="","",IF(B6="","",VLOOKUP(B6,Auxiliar!$DK$23:$DL$45,2,0)))</f>
        <v/>
      </c>
      <c r="D6" s="24" t="str">
        <f>IF(I6="","",IF(OR('Identificação da EG'!$B$7=0,'Identificação da EG'!$B$7=""),"","Portugal"))</f>
        <v/>
      </c>
      <c r="E6" s="24" t="str">
        <f>IF(I6="","",'Identificação da EG'!$C$7)</f>
        <v/>
      </c>
      <c r="F6" s="24" t="str">
        <f>IF(I6="","",'Identificação da EG'!$E$7)</f>
        <v/>
      </c>
      <c r="G6" s="24" t="str">
        <f t="shared" si="0"/>
        <v/>
      </c>
      <c r="H6" s="24" t="str">
        <f>IF(I6="","",'Identificação da EG'!$D$7)</f>
        <v/>
      </c>
      <c r="I6" s="1" t="str">
        <f>IF(Incentivos!B10="","",Incentivos!B10)</f>
        <v/>
      </c>
      <c r="J6" s="1" t="str">
        <f>IF(Incentivos!C10="","",Incentivos!C10)</f>
        <v/>
      </c>
      <c r="K6" s="1" t="str">
        <f>IF(Incentivos!D10="","",Incentivos!D10)</f>
        <v/>
      </c>
      <c r="L6" s="1" t="str">
        <f>IF(Incentivos!E10="","",Incentivos!E10)</f>
        <v/>
      </c>
      <c r="M6" s="1" t="str">
        <f>IF(OR(I6="",Incentivos!F10="",Incentivos!F10="(máximo 300 carateres)"),"",Incentivos!F10)</f>
        <v/>
      </c>
    </row>
    <row r="7" spans="1:13">
      <c r="A7" s="24" t="str">
        <f>IF(I7="","",IF(OR('Identificação da EG'!$B$7=0,'Identificação da EG'!$B$7=""),"",Capa!$C$10))</f>
        <v/>
      </c>
      <c r="B7" s="24" t="str">
        <f>IF(I7="","",IF(OR('Identificação da EG'!$B$7=0,'Identificação da EG'!$B$7=""),"",'Identificação da EG'!$B$7))</f>
        <v/>
      </c>
      <c r="C7" s="24" t="str">
        <f>IF(I7="","",IF(B7="","",VLOOKUP(B7,Auxiliar!$DK$23:$DL$45,2,0)))</f>
        <v/>
      </c>
      <c r="D7" s="24" t="str">
        <f>IF(I7="","",IF(OR('Identificação da EG'!$B$7=0,'Identificação da EG'!$B$7=""),"","Portugal"))</f>
        <v/>
      </c>
      <c r="E7" s="24" t="str">
        <f>IF(I7="","",'Identificação da EG'!$C$7)</f>
        <v/>
      </c>
      <c r="F7" s="24" t="str">
        <f>IF(I7="","",'Identificação da EG'!$E$7)</f>
        <v/>
      </c>
      <c r="G7" s="24" t="str">
        <f t="shared" si="0"/>
        <v/>
      </c>
      <c r="H7" s="24" t="str">
        <f>IF(I7="","",'Identificação da EG'!$D$7)</f>
        <v/>
      </c>
      <c r="I7" s="1" t="str">
        <f>IF(Incentivos!B11="","",Incentivos!B11)</f>
        <v/>
      </c>
      <c r="J7" s="1" t="str">
        <f>IF(Incentivos!C11="","",Incentivos!C11)</f>
        <v/>
      </c>
      <c r="K7" s="1" t="str">
        <f>IF(Incentivos!D11="","",Incentivos!D11)</f>
        <v/>
      </c>
      <c r="L7" s="1" t="str">
        <f>IF(Incentivos!E11="","",Incentivos!E11)</f>
        <v/>
      </c>
      <c r="M7" s="1" t="str">
        <f>IF(OR(I7="",Incentivos!F11="",Incentivos!F11="(máximo 300 carateres)"),"",Incentivos!F11)</f>
        <v/>
      </c>
    </row>
    <row r="8" spans="1:13">
      <c r="A8" s="24" t="str">
        <f>IF(I8="","",IF(OR('Identificação da EG'!$B$7=0,'Identificação da EG'!$B$7=""),"",Capa!$C$10))</f>
        <v/>
      </c>
      <c r="B8" s="24" t="str">
        <f>IF(I8="","",IF(OR('Identificação da EG'!$B$7=0,'Identificação da EG'!$B$7=""),"",'Identificação da EG'!$B$7))</f>
        <v/>
      </c>
      <c r="C8" s="24" t="str">
        <f>IF(I8="","",IF(B8="","",VLOOKUP(B8,Auxiliar!$DK$23:$DL$45,2,0)))</f>
        <v/>
      </c>
      <c r="D8" s="24" t="str">
        <f>IF(I8="","",IF(OR('Identificação da EG'!$B$7=0,'Identificação da EG'!$B$7=""),"","Portugal"))</f>
        <v/>
      </c>
      <c r="E8" s="24" t="str">
        <f>IF(I8="","",'Identificação da EG'!$C$7)</f>
        <v/>
      </c>
      <c r="F8" s="24" t="str">
        <f>IF(I8="","",'Identificação da EG'!$E$7)</f>
        <v/>
      </c>
      <c r="G8" s="24" t="str">
        <f t="shared" si="0"/>
        <v/>
      </c>
      <c r="H8" s="24" t="str">
        <f>IF(I8="","",'Identificação da EG'!$D$7)</f>
        <v/>
      </c>
      <c r="I8" s="1" t="str">
        <f>IF(Incentivos!B12="","",Incentivos!B12)</f>
        <v/>
      </c>
      <c r="J8" s="1" t="str">
        <f>IF(Incentivos!C12="","",Incentivos!C12)</f>
        <v/>
      </c>
      <c r="K8" s="1" t="str">
        <f>IF(Incentivos!D12="","",Incentivos!D12)</f>
        <v/>
      </c>
      <c r="L8" s="1" t="str">
        <f>IF(Incentivos!E12="","",Incentivos!E12)</f>
        <v/>
      </c>
      <c r="M8" s="1" t="str">
        <f>IF(OR(I8="",Incentivos!F12="",Incentivos!F12="(máximo 300 carateres)"),"",Incentivos!F12)</f>
        <v/>
      </c>
    </row>
    <row r="9" spans="1:13">
      <c r="A9" s="24" t="str">
        <f>IF(I9="","",IF(OR('Identificação da EG'!$B$7=0,'Identificação da EG'!$B$7=""),"",Capa!$C$10))</f>
        <v/>
      </c>
      <c r="B9" s="24" t="str">
        <f>IF(I9="","",IF(OR('Identificação da EG'!$B$7=0,'Identificação da EG'!$B$7=""),"",'Identificação da EG'!$B$7))</f>
        <v/>
      </c>
      <c r="C9" s="24" t="str">
        <f>IF(I9="","",IF(B9="","",VLOOKUP(B9,Auxiliar!$DK$23:$DL$45,2,0)))</f>
        <v/>
      </c>
      <c r="D9" s="24" t="str">
        <f>IF(I9="","",IF(OR('Identificação da EG'!$B$7=0,'Identificação da EG'!$B$7=""),"","Portugal"))</f>
        <v/>
      </c>
      <c r="E9" s="24" t="str">
        <f>IF(I9="","",'Identificação da EG'!$C$7)</f>
        <v/>
      </c>
      <c r="F9" s="24" t="str">
        <f>IF(I9="","",'Identificação da EG'!$E$7)</f>
        <v/>
      </c>
      <c r="G9" s="24" t="str">
        <f t="shared" si="0"/>
        <v/>
      </c>
      <c r="H9" s="24" t="str">
        <f>IF(I9="","",'Identificação da EG'!$D$7)</f>
        <v/>
      </c>
      <c r="I9" s="1" t="str">
        <f>IF(Incentivos!B13="","",Incentivos!B13)</f>
        <v/>
      </c>
      <c r="J9" s="1" t="str">
        <f>IF(Incentivos!C13="","",Incentivos!C13)</f>
        <v/>
      </c>
      <c r="K9" s="1" t="str">
        <f>IF(Incentivos!D13="","",Incentivos!D13)</f>
        <v/>
      </c>
      <c r="L9" s="1" t="str">
        <f>IF(Incentivos!E13="","",Incentivos!E13)</f>
        <v/>
      </c>
      <c r="M9" s="1" t="str">
        <f>IF(OR(I9="",Incentivos!F13="",Incentivos!F13="(máximo 300 carateres)"),"",Incentivos!F13)</f>
        <v/>
      </c>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406DC0-62F5-4E69-BF45-DD30ACB13349}">
  <sheetPr codeName="Folha12">
    <tabColor rgb="FF37B896"/>
  </sheetPr>
  <dimension ref="A1:AD72"/>
  <sheetViews>
    <sheetView zoomScaleNormal="100" workbookViewId="0">
      <selection activeCell="B1" sqref="B1"/>
    </sheetView>
  </sheetViews>
  <sheetFormatPr baseColWidth="10" defaultColWidth="0" defaultRowHeight="14" zeroHeight="1"/>
  <cols>
    <col min="1" max="1" width="3.5" style="2" customWidth="1"/>
    <col min="2" max="2" width="11" style="2" customWidth="1"/>
    <col min="3" max="3" width="108.5" style="2" customWidth="1"/>
    <col min="4" max="4" width="24.1640625" style="2" customWidth="1"/>
    <col min="5" max="5" width="18.5" style="2" customWidth="1"/>
    <col min="6" max="6" width="10" style="2" customWidth="1"/>
    <col min="7" max="7" width="0" style="2" hidden="1" customWidth="1"/>
    <col min="8" max="30" width="8.5" style="2" customWidth="1"/>
    <col min="31" max="16384" width="8.5" style="2" hidden="1"/>
  </cols>
  <sheetData>
    <row r="1" spans="2:29" s="345" customFormat="1" ht="16" thickBot="1">
      <c r="B1" s="346" t="s">
        <v>1542</v>
      </c>
    </row>
    <row r="2" spans="2:29" ht="15">
      <c r="B2" s="363" t="s">
        <v>1747</v>
      </c>
      <c r="AC2" s="367"/>
    </row>
    <row r="3" spans="2:29" ht="10" customHeight="1">
      <c r="AC3" s="5"/>
    </row>
    <row r="4" spans="2:29" ht="15">
      <c r="B4" s="202" t="s">
        <v>1529</v>
      </c>
      <c r="AC4" s="5"/>
    </row>
    <row r="5" spans="2:29" ht="12" customHeight="1">
      <c r="B5" s="308" t="s">
        <v>1602</v>
      </c>
      <c r="C5" s="4"/>
      <c r="D5" s="4"/>
      <c r="E5" s="4"/>
      <c r="AC5" s="5"/>
    </row>
    <row r="6" spans="2:29" ht="25.5" customHeight="1">
      <c r="B6" s="7" t="s">
        <v>179</v>
      </c>
      <c r="C6" s="7" t="s">
        <v>180</v>
      </c>
      <c r="D6" s="203" t="s">
        <v>1743</v>
      </c>
      <c r="E6" s="338" t="s">
        <v>68</v>
      </c>
      <c r="F6" s="339"/>
      <c r="G6" s="339"/>
      <c r="H6" s="339"/>
      <c r="I6" s="339"/>
      <c r="J6" s="339"/>
      <c r="K6" s="339"/>
      <c r="L6" s="339"/>
      <c r="M6" s="339"/>
      <c r="N6" s="339"/>
      <c r="O6" s="339"/>
      <c r="P6" s="339"/>
      <c r="Q6" s="339"/>
      <c r="R6" s="339"/>
      <c r="S6" s="339"/>
      <c r="T6" s="339"/>
      <c r="U6" s="339"/>
      <c r="V6" s="339"/>
      <c r="W6" s="339"/>
      <c r="X6" s="339"/>
      <c r="Y6" s="339"/>
      <c r="Z6" s="339"/>
      <c r="AA6" s="339"/>
      <c r="AB6" s="340"/>
      <c r="AC6" s="5"/>
    </row>
    <row r="7" spans="2:29" ht="25" customHeight="1">
      <c r="B7" s="159" t="str" cm="1">
        <f t="array" ref="B7">_xlfn._xlws.FILTER(Auxiliar!DH24:DH288,Auxiliar!DG24:DG288=Capa!C8,"")</f>
        <v/>
      </c>
      <c r="C7" s="161" t="str" cm="1">
        <f t="array" ref="C7">_xlfn._xlws.FILTER(Auxiliar!DI24:DI288,Auxiliar!DG24:DG288=Capa!C8,"")</f>
        <v/>
      </c>
      <c r="D7" s="371"/>
      <c r="E7" s="133" t="s">
        <v>70</v>
      </c>
      <c r="F7" s="334"/>
      <c r="G7" s="335"/>
      <c r="H7" s="334"/>
      <c r="I7" s="336"/>
      <c r="J7" s="336"/>
      <c r="K7" s="336"/>
      <c r="L7" s="336"/>
      <c r="M7" s="336"/>
      <c r="N7" s="336"/>
      <c r="O7" s="336"/>
      <c r="P7" s="336"/>
      <c r="Q7" s="336"/>
      <c r="R7" s="336"/>
      <c r="S7" s="336"/>
      <c r="T7" s="336"/>
      <c r="U7" s="336"/>
      <c r="V7" s="336"/>
      <c r="W7" s="336"/>
      <c r="X7" s="336"/>
      <c r="Y7" s="336"/>
      <c r="Z7" s="336"/>
      <c r="AA7" s="336"/>
      <c r="AB7" s="337"/>
      <c r="AC7" s="5"/>
    </row>
    <row r="8" spans="2:29" ht="25.5" customHeight="1">
      <c r="B8" s="159"/>
      <c r="C8" s="161"/>
      <c r="D8" s="371"/>
      <c r="E8" s="133" t="s">
        <v>70</v>
      </c>
      <c r="F8" s="330"/>
      <c r="G8" s="331"/>
      <c r="H8" s="330"/>
      <c r="I8" s="332"/>
      <c r="J8" s="332"/>
      <c r="K8" s="332"/>
      <c r="L8" s="332"/>
      <c r="M8" s="332"/>
      <c r="N8" s="332"/>
      <c r="O8" s="332"/>
      <c r="P8" s="332"/>
      <c r="Q8" s="332"/>
      <c r="R8" s="332"/>
      <c r="S8" s="332"/>
      <c r="T8" s="332"/>
      <c r="U8" s="332"/>
      <c r="V8" s="332"/>
      <c r="W8" s="332"/>
      <c r="X8" s="332"/>
      <c r="Y8" s="332"/>
      <c r="Z8" s="332"/>
      <c r="AA8" s="332"/>
      <c r="AB8" s="333"/>
      <c r="AC8" s="5"/>
    </row>
    <row r="9" spans="2:29" ht="25.5" customHeight="1">
      <c r="B9" s="159"/>
      <c r="C9" s="161"/>
      <c r="D9" s="371"/>
      <c r="E9" s="133" t="s">
        <v>70</v>
      </c>
      <c r="F9" s="330"/>
      <c r="G9" s="331"/>
      <c r="H9" s="330"/>
      <c r="I9" s="332"/>
      <c r="J9" s="332"/>
      <c r="K9" s="332"/>
      <c r="L9" s="332"/>
      <c r="M9" s="332"/>
      <c r="N9" s="332"/>
      <c r="O9" s="332"/>
      <c r="P9" s="332"/>
      <c r="Q9" s="332"/>
      <c r="R9" s="332"/>
      <c r="S9" s="332"/>
      <c r="T9" s="332"/>
      <c r="U9" s="332"/>
      <c r="V9" s="332"/>
      <c r="W9" s="332"/>
      <c r="X9" s="332"/>
      <c r="Y9" s="332"/>
      <c r="Z9" s="332"/>
      <c r="AA9" s="332"/>
      <c r="AB9" s="333"/>
      <c r="AC9" s="5"/>
    </row>
    <row r="10" spans="2:29" ht="25.5" customHeight="1">
      <c r="B10" s="159"/>
      <c r="C10" s="161"/>
      <c r="D10" s="371"/>
      <c r="E10" s="133" t="s">
        <v>70</v>
      </c>
      <c r="F10" s="330"/>
      <c r="G10" s="331"/>
      <c r="H10" s="330"/>
      <c r="I10" s="332"/>
      <c r="J10" s="332"/>
      <c r="K10" s="332"/>
      <c r="L10" s="332"/>
      <c r="M10" s="332"/>
      <c r="N10" s="332"/>
      <c r="O10" s="332"/>
      <c r="P10" s="332"/>
      <c r="Q10" s="332"/>
      <c r="R10" s="332"/>
      <c r="S10" s="332"/>
      <c r="T10" s="332"/>
      <c r="U10" s="332"/>
      <c r="V10" s="332"/>
      <c r="W10" s="332"/>
      <c r="X10" s="332"/>
      <c r="Y10" s="332"/>
      <c r="Z10" s="332"/>
      <c r="AA10" s="332"/>
      <c r="AB10" s="333"/>
      <c r="AC10" s="5"/>
    </row>
    <row r="11" spans="2:29" ht="25.5" customHeight="1">
      <c r="B11" s="159"/>
      <c r="C11" s="161"/>
      <c r="D11" s="371"/>
      <c r="E11" s="133" t="s">
        <v>70</v>
      </c>
      <c r="F11" s="330"/>
      <c r="G11" s="331"/>
      <c r="H11" s="330"/>
      <c r="I11" s="332"/>
      <c r="J11" s="332"/>
      <c r="K11" s="332"/>
      <c r="L11" s="332"/>
      <c r="M11" s="332"/>
      <c r="N11" s="332"/>
      <c r="O11" s="332"/>
      <c r="P11" s="332"/>
      <c r="Q11" s="332"/>
      <c r="R11" s="332"/>
      <c r="S11" s="332"/>
      <c r="T11" s="332"/>
      <c r="U11" s="332"/>
      <c r="V11" s="332"/>
      <c r="W11" s="332"/>
      <c r="X11" s="332"/>
      <c r="Y11" s="332"/>
      <c r="Z11" s="332"/>
      <c r="AA11" s="332"/>
      <c r="AB11" s="333"/>
      <c r="AC11" s="5"/>
    </row>
    <row r="12" spans="2:29" ht="25.5" customHeight="1">
      <c r="B12" s="159"/>
      <c r="C12" s="161"/>
      <c r="D12" s="371"/>
      <c r="E12" s="133" t="s">
        <v>70</v>
      </c>
      <c r="F12" s="330"/>
      <c r="G12" s="331"/>
      <c r="H12" s="330"/>
      <c r="I12" s="332"/>
      <c r="J12" s="332"/>
      <c r="K12" s="332"/>
      <c r="L12" s="332"/>
      <c r="M12" s="332"/>
      <c r="N12" s="332"/>
      <c r="O12" s="332"/>
      <c r="P12" s="332"/>
      <c r="Q12" s="332"/>
      <c r="R12" s="332"/>
      <c r="S12" s="332"/>
      <c r="T12" s="332"/>
      <c r="U12" s="332"/>
      <c r="V12" s="332"/>
      <c r="W12" s="332"/>
      <c r="X12" s="332"/>
      <c r="Y12" s="332"/>
      <c r="Z12" s="332"/>
      <c r="AA12" s="332"/>
      <c r="AB12" s="333"/>
      <c r="AC12" s="5"/>
    </row>
    <row r="13" spans="2:29" ht="25.5" customHeight="1">
      <c r="B13" s="159"/>
      <c r="C13" s="161"/>
      <c r="D13" s="371"/>
      <c r="E13" s="133" t="s">
        <v>70</v>
      </c>
      <c r="F13" s="330"/>
      <c r="G13" s="331"/>
      <c r="H13" s="330"/>
      <c r="I13" s="332"/>
      <c r="J13" s="332"/>
      <c r="K13" s="332"/>
      <c r="L13" s="332"/>
      <c r="M13" s="332"/>
      <c r="N13" s="332"/>
      <c r="O13" s="332"/>
      <c r="P13" s="332"/>
      <c r="Q13" s="332"/>
      <c r="R13" s="332"/>
      <c r="S13" s="332"/>
      <c r="T13" s="332"/>
      <c r="U13" s="332"/>
      <c r="V13" s="332"/>
      <c r="W13" s="332"/>
      <c r="X13" s="332"/>
      <c r="Y13" s="332"/>
      <c r="Z13" s="332"/>
      <c r="AA13" s="332"/>
      <c r="AB13" s="333"/>
      <c r="AC13" s="5"/>
    </row>
    <row r="14" spans="2:29" ht="25.5" customHeight="1">
      <c r="B14" s="159"/>
      <c r="C14" s="161"/>
      <c r="D14" s="371"/>
      <c r="E14" s="133" t="s">
        <v>70</v>
      </c>
      <c r="F14" s="330"/>
      <c r="G14" s="331"/>
      <c r="H14" s="330"/>
      <c r="I14" s="332"/>
      <c r="J14" s="332"/>
      <c r="K14" s="332"/>
      <c r="L14" s="332"/>
      <c r="M14" s="332"/>
      <c r="N14" s="332"/>
      <c r="O14" s="332"/>
      <c r="P14" s="332"/>
      <c r="Q14" s="332"/>
      <c r="R14" s="332"/>
      <c r="S14" s="332"/>
      <c r="T14" s="332"/>
      <c r="U14" s="332"/>
      <c r="V14" s="332"/>
      <c r="W14" s="332"/>
      <c r="X14" s="332"/>
      <c r="Y14" s="332"/>
      <c r="Z14" s="332"/>
      <c r="AA14" s="332"/>
      <c r="AB14" s="333"/>
      <c r="AC14" s="5"/>
    </row>
    <row r="15" spans="2:29" ht="25.5" customHeight="1">
      <c r="B15" s="159"/>
      <c r="C15" s="161"/>
      <c r="D15" s="371"/>
      <c r="E15" s="133" t="s">
        <v>70</v>
      </c>
      <c r="F15" s="330"/>
      <c r="G15" s="331"/>
      <c r="H15" s="330"/>
      <c r="I15" s="332"/>
      <c r="J15" s="332"/>
      <c r="K15" s="332"/>
      <c r="L15" s="332"/>
      <c r="M15" s="332"/>
      <c r="N15" s="332"/>
      <c r="O15" s="332"/>
      <c r="P15" s="332"/>
      <c r="Q15" s="332"/>
      <c r="R15" s="332"/>
      <c r="S15" s="332"/>
      <c r="T15" s="332"/>
      <c r="U15" s="332"/>
      <c r="V15" s="332"/>
      <c r="W15" s="332"/>
      <c r="X15" s="332"/>
      <c r="Y15" s="332"/>
      <c r="Z15" s="332"/>
      <c r="AA15" s="332"/>
      <c r="AB15" s="333"/>
      <c r="AC15" s="5"/>
    </row>
    <row r="16" spans="2:29" ht="25.5" customHeight="1">
      <c r="B16" s="159"/>
      <c r="C16" s="161"/>
      <c r="D16" s="371"/>
      <c r="E16" s="133" t="s">
        <v>70</v>
      </c>
      <c r="F16" s="330"/>
      <c r="G16" s="331"/>
      <c r="H16" s="330"/>
      <c r="I16" s="332"/>
      <c r="J16" s="332"/>
      <c r="K16" s="332"/>
      <c r="L16" s="332"/>
      <c r="M16" s="332"/>
      <c r="N16" s="332"/>
      <c r="O16" s="332"/>
      <c r="P16" s="332"/>
      <c r="Q16" s="332"/>
      <c r="R16" s="332"/>
      <c r="S16" s="332"/>
      <c r="T16" s="332"/>
      <c r="U16" s="332"/>
      <c r="V16" s="332"/>
      <c r="W16" s="332"/>
      <c r="X16" s="332"/>
      <c r="Y16" s="332"/>
      <c r="Z16" s="332"/>
      <c r="AA16" s="332"/>
      <c r="AB16" s="333"/>
      <c r="AC16" s="5"/>
    </row>
    <row r="17" spans="2:29" ht="25.5" customHeight="1">
      <c r="B17" s="159"/>
      <c r="C17" s="161"/>
      <c r="D17" s="371"/>
      <c r="E17" s="133" t="s">
        <v>70</v>
      </c>
      <c r="F17" s="330"/>
      <c r="G17" s="331"/>
      <c r="H17" s="330"/>
      <c r="I17" s="332"/>
      <c r="J17" s="332"/>
      <c r="K17" s="332"/>
      <c r="L17" s="332"/>
      <c r="M17" s="332"/>
      <c r="N17" s="332"/>
      <c r="O17" s="332"/>
      <c r="P17" s="332"/>
      <c r="Q17" s="332"/>
      <c r="R17" s="332"/>
      <c r="S17" s="332"/>
      <c r="T17" s="332"/>
      <c r="U17" s="332"/>
      <c r="V17" s="332"/>
      <c r="W17" s="332"/>
      <c r="X17" s="332"/>
      <c r="Y17" s="332"/>
      <c r="Z17" s="332"/>
      <c r="AA17" s="332"/>
      <c r="AB17" s="333"/>
      <c r="AC17" s="5"/>
    </row>
    <row r="18" spans="2:29" ht="25.5" customHeight="1">
      <c r="B18" s="159"/>
      <c r="C18" s="161"/>
      <c r="D18" s="371"/>
      <c r="E18" s="133" t="s">
        <v>70</v>
      </c>
      <c r="F18" s="330"/>
      <c r="G18" s="331"/>
      <c r="H18" s="330"/>
      <c r="I18" s="332"/>
      <c r="J18" s="332"/>
      <c r="K18" s="332"/>
      <c r="L18" s="332"/>
      <c r="M18" s="332"/>
      <c r="N18" s="332"/>
      <c r="O18" s="332"/>
      <c r="P18" s="332"/>
      <c r="Q18" s="332"/>
      <c r="R18" s="332"/>
      <c r="S18" s="332"/>
      <c r="T18" s="332"/>
      <c r="U18" s="332"/>
      <c r="V18" s="332"/>
      <c r="W18" s="332"/>
      <c r="X18" s="332"/>
      <c r="Y18" s="332"/>
      <c r="Z18" s="332"/>
      <c r="AA18" s="332"/>
      <c r="AB18" s="333"/>
      <c r="AC18" s="5"/>
    </row>
    <row r="19" spans="2:29" ht="25.5" customHeight="1">
      <c r="B19" s="159"/>
      <c r="C19" s="161"/>
      <c r="D19" s="371"/>
      <c r="E19" s="133" t="s">
        <v>70</v>
      </c>
      <c r="F19" s="330"/>
      <c r="G19" s="331"/>
      <c r="H19" s="330"/>
      <c r="I19" s="332"/>
      <c r="J19" s="332"/>
      <c r="K19" s="332"/>
      <c r="L19" s="332"/>
      <c r="M19" s="332"/>
      <c r="N19" s="332"/>
      <c r="O19" s="332"/>
      <c r="P19" s="332"/>
      <c r="Q19" s="332"/>
      <c r="R19" s="332"/>
      <c r="S19" s="332"/>
      <c r="T19" s="332"/>
      <c r="U19" s="332"/>
      <c r="V19" s="332"/>
      <c r="W19" s="332"/>
      <c r="X19" s="332"/>
      <c r="Y19" s="332"/>
      <c r="Z19" s="332"/>
      <c r="AA19" s="332"/>
      <c r="AB19" s="333"/>
      <c r="AC19" s="5"/>
    </row>
    <row r="20" spans="2:29" ht="25.5" customHeight="1">
      <c r="B20" s="159"/>
      <c r="C20" s="161"/>
      <c r="D20" s="371"/>
      <c r="E20" s="133" t="s">
        <v>70</v>
      </c>
      <c r="F20" s="330"/>
      <c r="G20" s="331"/>
      <c r="H20" s="330"/>
      <c r="I20" s="332"/>
      <c r="J20" s="332"/>
      <c r="K20" s="332"/>
      <c r="L20" s="332"/>
      <c r="M20" s="332"/>
      <c r="N20" s="332"/>
      <c r="O20" s="332"/>
      <c r="P20" s="332"/>
      <c r="Q20" s="332"/>
      <c r="R20" s="332"/>
      <c r="S20" s="332"/>
      <c r="T20" s="332"/>
      <c r="U20" s="332"/>
      <c r="V20" s="332"/>
      <c r="W20" s="332"/>
      <c r="X20" s="332"/>
      <c r="Y20" s="332"/>
      <c r="Z20" s="332"/>
      <c r="AA20" s="332"/>
      <c r="AB20" s="333"/>
      <c r="AC20" s="5"/>
    </row>
    <row r="21" spans="2:29" ht="25.5" customHeight="1">
      <c r="B21" s="159"/>
      <c r="C21" s="161"/>
      <c r="D21" s="371"/>
      <c r="E21" s="133" t="s">
        <v>70</v>
      </c>
      <c r="F21" s="330"/>
      <c r="G21" s="331"/>
      <c r="H21" s="330"/>
      <c r="I21" s="332"/>
      <c r="J21" s="332"/>
      <c r="K21" s="332"/>
      <c r="L21" s="332"/>
      <c r="M21" s="332"/>
      <c r="N21" s="332"/>
      <c r="O21" s="332"/>
      <c r="P21" s="332"/>
      <c r="Q21" s="332"/>
      <c r="R21" s="332"/>
      <c r="S21" s="332"/>
      <c r="T21" s="332"/>
      <c r="U21" s="332"/>
      <c r="V21" s="332"/>
      <c r="W21" s="332"/>
      <c r="X21" s="332"/>
      <c r="Y21" s="332"/>
      <c r="Z21" s="332"/>
      <c r="AA21" s="332"/>
      <c r="AB21" s="333"/>
      <c r="AC21" s="5"/>
    </row>
    <row r="22" spans="2:29" ht="25.5" customHeight="1">
      <c r="B22" s="159"/>
      <c r="C22" s="161"/>
      <c r="D22" s="371"/>
      <c r="E22" s="133" t="s">
        <v>70</v>
      </c>
      <c r="F22" s="330"/>
      <c r="G22" s="331"/>
      <c r="H22" s="330"/>
      <c r="I22" s="332"/>
      <c r="J22" s="332"/>
      <c r="K22" s="332"/>
      <c r="L22" s="332"/>
      <c r="M22" s="332"/>
      <c r="N22" s="332"/>
      <c r="O22" s="332"/>
      <c r="P22" s="332"/>
      <c r="Q22" s="332"/>
      <c r="R22" s="332"/>
      <c r="S22" s="332"/>
      <c r="T22" s="332"/>
      <c r="U22" s="332"/>
      <c r="V22" s="332"/>
      <c r="W22" s="332"/>
      <c r="X22" s="332"/>
      <c r="Y22" s="332"/>
      <c r="Z22" s="332"/>
      <c r="AA22" s="332"/>
      <c r="AB22" s="333"/>
      <c r="AC22" s="5"/>
    </row>
    <row r="23" spans="2:29" ht="25.5" customHeight="1">
      <c r="B23" s="159"/>
      <c r="C23" s="161"/>
      <c r="D23" s="371"/>
      <c r="E23" s="133" t="s">
        <v>70</v>
      </c>
      <c r="F23" s="330"/>
      <c r="G23" s="331"/>
      <c r="H23" s="330"/>
      <c r="I23" s="332"/>
      <c r="J23" s="332"/>
      <c r="K23" s="332"/>
      <c r="L23" s="332"/>
      <c r="M23" s="332"/>
      <c r="N23" s="332"/>
      <c r="O23" s="332"/>
      <c r="P23" s="332"/>
      <c r="Q23" s="332"/>
      <c r="R23" s="332"/>
      <c r="S23" s="332"/>
      <c r="T23" s="332"/>
      <c r="U23" s="332"/>
      <c r="V23" s="332"/>
      <c r="W23" s="332"/>
      <c r="X23" s="332"/>
      <c r="Y23" s="332"/>
      <c r="Z23" s="332"/>
      <c r="AA23" s="332"/>
      <c r="AB23" s="333"/>
      <c r="AC23" s="5"/>
    </row>
    <row r="24" spans="2:29" ht="25.5" customHeight="1">
      <c r="B24" s="159"/>
      <c r="C24" s="161"/>
      <c r="D24" s="371"/>
      <c r="E24" s="133" t="s">
        <v>70</v>
      </c>
      <c r="F24" s="330"/>
      <c r="G24" s="331"/>
      <c r="H24" s="330"/>
      <c r="I24" s="332"/>
      <c r="J24" s="332"/>
      <c r="K24" s="332"/>
      <c r="L24" s="332"/>
      <c r="M24" s="332"/>
      <c r="N24" s="332"/>
      <c r="O24" s="332"/>
      <c r="P24" s="332"/>
      <c r="Q24" s="332"/>
      <c r="R24" s="332"/>
      <c r="S24" s="332"/>
      <c r="T24" s="332"/>
      <c r="U24" s="332"/>
      <c r="V24" s="332"/>
      <c r="W24" s="332"/>
      <c r="X24" s="332"/>
      <c r="Y24" s="332"/>
      <c r="Z24" s="332"/>
      <c r="AA24" s="332"/>
      <c r="AB24" s="333"/>
      <c r="AC24" s="5"/>
    </row>
    <row r="25" spans="2:29" ht="25.5" customHeight="1">
      <c r="B25" s="159"/>
      <c r="C25" s="161"/>
      <c r="D25" s="371"/>
      <c r="E25" s="133" t="s">
        <v>70</v>
      </c>
      <c r="F25" s="330"/>
      <c r="G25" s="331"/>
      <c r="H25" s="330"/>
      <c r="I25" s="332"/>
      <c r="J25" s="332"/>
      <c r="K25" s="332"/>
      <c r="L25" s="332"/>
      <c r="M25" s="332"/>
      <c r="N25" s="332"/>
      <c r="O25" s="332"/>
      <c r="P25" s="332"/>
      <c r="Q25" s="332"/>
      <c r="R25" s="332"/>
      <c r="S25" s="332"/>
      <c r="T25" s="332"/>
      <c r="U25" s="332"/>
      <c r="V25" s="332"/>
      <c r="W25" s="332"/>
      <c r="X25" s="332"/>
      <c r="Y25" s="332"/>
      <c r="Z25" s="332"/>
      <c r="AA25" s="332"/>
      <c r="AB25" s="333"/>
      <c r="AC25" s="5"/>
    </row>
    <row r="26" spans="2:29" ht="25.5" customHeight="1">
      <c r="B26" s="159"/>
      <c r="C26" s="161"/>
      <c r="D26" s="371"/>
      <c r="E26" s="133" t="s">
        <v>70</v>
      </c>
      <c r="F26" s="330"/>
      <c r="G26" s="331"/>
      <c r="H26" s="330"/>
      <c r="I26" s="332"/>
      <c r="J26" s="332"/>
      <c r="K26" s="332"/>
      <c r="L26" s="332"/>
      <c r="M26" s="332"/>
      <c r="N26" s="332"/>
      <c r="O26" s="332"/>
      <c r="P26" s="332"/>
      <c r="Q26" s="332"/>
      <c r="R26" s="332"/>
      <c r="S26" s="332"/>
      <c r="T26" s="332"/>
      <c r="U26" s="332"/>
      <c r="V26" s="332"/>
      <c r="W26" s="332"/>
      <c r="X26" s="332"/>
      <c r="Y26" s="332"/>
      <c r="Z26" s="332"/>
      <c r="AA26" s="332"/>
      <c r="AB26" s="333"/>
      <c r="AC26" s="5"/>
    </row>
    <row r="27" spans="2:29" ht="25.5" customHeight="1">
      <c r="B27" s="159"/>
      <c r="C27" s="161"/>
      <c r="D27" s="371"/>
      <c r="E27" s="133" t="s">
        <v>70</v>
      </c>
      <c r="F27" s="330"/>
      <c r="G27" s="331"/>
      <c r="H27" s="330"/>
      <c r="I27" s="332"/>
      <c r="J27" s="332"/>
      <c r="K27" s="332"/>
      <c r="L27" s="332"/>
      <c r="M27" s="332"/>
      <c r="N27" s="332"/>
      <c r="O27" s="332"/>
      <c r="P27" s="332"/>
      <c r="Q27" s="332"/>
      <c r="R27" s="332"/>
      <c r="S27" s="332"/>
      <c r="T27" s="332"/>
      <c r="U27" s="332"/>
      <c r="V27" s="332"/>
      <c r="W27" s="332"/>
      <c r="X27" s="332"/>
      <c r="Y27" s="332"/>
      <c r="Z27" s="332"/>
      <c r="AA27" s="332"/>
      <c r="AB27" s="333"/>
      <c r="AC27" s="5"/>
    </row>
    <row r="28" spans="2:29" ht="25.5" customHeight="1">
      <c r="B28" s="159"/>
      <c r="C28" s="161"/>
      <c r="D28" s="371"/>
      <c r="E28" s="133" t="s">
        <v>70</v>
      </c>
      <c r="F28" s="330"/>
      <c r="G28" s="331"/>
      <c r="H28" s="330"/>
      <c r="I28" s="332"/>
      <c r="J28" s="332"/>
      <c r="K28" s="332"/>
      <c r="L28" s="332"/>
      <c r="M28" s="332"/>
      <c r="N28" s="332"/>
      <c r="O28" s="332"/>
      <c r="P28" s="332"/>
      <c r="Q28" s="332"/>
      <c r="R28" s="332"/>
      <c r="S28" s="332"/>
      <c r="T28" s="332"/>
      <c r="U28" s="332"/>
      <c r="V28" s="332"/>
      <c r="W28" s="332"/>
      <c r="X28" s="332"/>
      <c r="Y28" s="332"/>
      <c r="Z28" s="332"/>
      <c r="AA28" s="332"/>
      <c r="AB28" s="333"/>
      <c r="AC28" s="5"/>
    </row>
    <row r="29" spans="2:29" ht="25.5" customHeight="1">
      <c r="B29" s="159"/>
      <c r="C29" s="161"/>
      <c r="D29" s="371"/>
      <c r="E29" s="133" t="s">
        <v>70</v>
      </c>
      <c r="F29" s="330"/>
      <c r="G29" s="331"/>
      <c r="H29" s="330"/>
      <c r="I29" s="332"/>
      <c r="J29" s="332"/>
      <c r="K29" s="332"/>
      <c r="L29" s="332"/>
      <c r="M29" s="332"/>
      <c r="N29" s="332"/>
      <c r="O29" s="332"/>
      <c r="P29" s="332"/>
      <c r="Q29" s="332"/>
      <c r="R29" s="332"/>
      <c r="S29" s="332"/>
      <c r="T29" s="332"/>
      <c r="U29" s="332"/>
      <c r="V29" s="332"/>
      <c r="W29" s="332"/>
      <c r="X29" s="332"/>
      <c r="Y29" s="332"/>
      <c r="Z29" s="332"/>
      <c r="AA29" s="332"/>
      <c r="AB29" s="333"/>
      <c r="AC29" s="5"/>
    </row>
    <row r="30" spans="2:29" ht="25.5" customHeight="1">
      <c r="B30" s="159"/>
      <c r="C30" s="161"/>
      <c r="D30" s="371"/>
      <c r="E30" s="133" t="s">
        <v>70</v>
      </c>
      <c r="F30" s="330"/>
      <c r="G30" s="331"/>
      <c r="H30" s="330"/>
      <c r="I30" s="332"/>
      <c r="J30" s="332"/>
      <c r="K30" s="332"/>
      <c r="L30" s="332"/>
      <c r="M30" s="332"/>
      <c r="N30" s="332"/>
      <c r="O30" s="332"/>
      <c r="P30" s="332"/>
      <c r="Q30" s="332"/>
      <c r="R30" s="332"/>
      <c r="S30" s="332"/>
      <c r="T30" s="332"/>
      <c r="U30" s="332"/>
      <c r="V30" s="332"/>
      <c r="W30" s="332"/>
      <c r="X30" s="332"/>
      <c r="Y30" s="332"/>
      <c r="Z30" s="332"/>
      <c r="AA30" s="332"/>
      <c r="AB30" s="333"/>
      <c r="AC30" s="5"/>
    </row>
    <row r="31" spans="2:29" ht="25.5" customHeight="1">
      <c r="B31" s="159"/>
      <c r="C31" s="161"/>
      <c r="D31" s="371"/>
      <c r="E31" s="133" t="s">
        <v>70</v>
      </c>
      <c r="F31" s="330"/>
      <c r="G31" s="331"/>
      <c r="H31" s="330"/>
      <c r="I31" s="332"/>
      <c r="J31" s="332"/>
      <c r="K31" s="332"/>
      <c r="L31" s="332"/>
      <c r="M31" s="332"/>
      <c r="N31" s="332"/>
      <c r="O31" s="332"/>
      <c r="P31" s="332"/>
      <c r="Q31" s="332"/>
      <c r="R31" s="332"/>
      <c r="S31" s="332"/>
      <c r="T31" s="332"/>
      <c r="U31" s="332"/>
      <c r="V31" s="332"/>
      <c r="W31" s="332"/>
      <c r="X31" s="332"/>
      <c r="Y31" s="332"/>
      <c r="Z31" s="332"/>
      <c r="AA31" s="332"/>
      <c r="AB31" s="333"/>
      <c r="AC31" s="5"/>
    </row>
    <row r="32" spans="2:29" ht="25.5" customHeight="1">
      <c r="B32" s="159"/>
      <c r="C32" s="161"/>
      <c r="D32" s="371"/>
      <c r="E32" s="133" t="s">
        <v>70</v>
      </c>
      <c r="F32" s="330"/>
      <c r="G32" s="331"/>
      <c r="H32" s="330"/>
      <c r="I32" s="332"/>
      <c r="J32" s="332"/>
      <c r="K32" s="332"/>
      <c r="L32" s="332"/>
      <c r="M32" s="332"/>
      <c r="N32" s="332"/>
      <c r="O32" s="332"/>
      <c r="P32" s="332"/>
      <c r="Q32" s="332"/>
      <c r="R32" s="332"/>
      <c r="S32" s="332"/>
      <c r="T32" s="332"/>
      <c r="U32" s="332"/>
      <c r="V32" s="332"/>
      <c r="W32" s="332"/>
      <c r="X32" s="332"/>
      <c r="Y32" s="332"/>
      <c r="Z32" s="332"/>
      <c r="AA32" s="332"/>
      <c r="AB32" s="333"/>
      <c r="AC32" s="5"/>
    </row>
    <row r="33" spans="2:29" ht="25.5" customHeight="1">
      <c r="B33" s="159"/>
      <c r="C33" s="161"/>
      <c r="D33" s="371"/>
      <c r="E33" s="133" t="s">
        <v>70</v>
      </c>
      <c r="F33" s="330"/>
      <c r="G33" s="331"/>
      <c r="H33" s="330"/>
      <c r="I33" s="332"/>
      <c r="J33" s="332"/>
      <c r="K33" s="332"/>
      <c r="L33" s="332"/>
      <c r="M33" s="332"/>
      <c r="N33" s="332"/>
      <c r="O33" s="332"/>
      <c r="P33" s="332"/>
      <c r="Q33" s="332"/>
      <c r="R33" s="332"/>
      <c r="S33" s="332"/>
      <c r="T33" s="332"/>
      <c r="U33" s="332"/>
      <c r="V33" s="332"/>
      <c r="W33" s="332"/>
      <c r="X33" s="332"/>
      <c r="Y33" s="332"/>
      <c r="Z33" s="332"/>
      <c r="AA33" s="332"/>
      <c r="AB33" s="333"/>
      <c r="AC33" s="5"/>
    </row>
    <row r="34" spans="2:29" ht="25.5" customHeight="1">
      <c r="B34" s="159"/>
      <c r="C34" s="161"/>
      <c r="D34" s="371"/>
      <c r="E34" s="133" t="s">
        <v>70</v>
      </c>
      <c r="F34" s="330"/>
      <c r="G34" s="331"/>
      <c r="H34" s="330"/>
      <c r="I34" s="332"/>
      <c r="J34" s="332"/>
      <c r="K34" s="332"/>
      <c r="L34" s="332"/>
      <c r="M34" s="332"/>
      <c r="N34" s="332"/>
      <c r="O34" s="332"/>
      <c r="P34" s="332"/>
      <c r="Q34" s="332"/>
      <c r="R34" s="332"/>
      <c r="S34" s="332"/>
      <c r="T34" s="332"/>
      <c r="U34" s="332"/>
      <c r="V34" s="332"/>
      <c r="W34" s="332"/>
      <c r="X34" s="332"/>
      <c r="Y34" s="332"/>
      <c r="Z34" s="332"/>
      <c r="AA34" s="332"/>
      <c r="AB34" s="333"/>
      <c r="AC34" s="5"/>
    </row>
    <row r="35" spans="2:29" ht="25.5" customHeight="1">
      <c r="B35" s="159"/>
      <c r="C35" s="161"/>
      <c r="D35" s="371"/>
      <c r="E35" s="133" t="s">
        <v>70</v>
      </c>
      <c r="F35" s="330"/>
      <c r="G35" s="331"/>
      <c r="H35" s="330"/>
      <c r="I35" s="332"/>
      <c r="J35" s="332"/>
      <c r="K35" s="332"/>
      <c r="L35" s="332"/>
      <c r="M35" s="332"/>
      <c r="N35" s="332"/>
      <c r="O35" s="332"/>
      <c r="P35" s="332"/>
      <c r="Q35" s="332"/>
      <c r="R35" s="332"/>
      <c r="S35" s="332"/>
      <c r="T35" s="332"/>
      <c r="U35" s="332"/>
      <c r="V35" s="332"/>
      <c r="W35" s="332"/>
      <c r="X35" s="332"/>
      <c r="Y35" s="332"/>
      <c r="Z35" s="332"/>
      <c r="AA35" s="332"/>
      <c r="AB35" s="333"/>
      <c r="AC35" s="5"/>
    </row>
    <row r="36" spans="2:29" ht="25.5" customHeight="1">
      <c r="B36" s="159"/>
      <c r="C36" s="161"/>
      <c r="D36" s="371"/>
      <c r="E36" s="133" t="s">
        <v>70</v>
      </c>
      <c r="F36" s="330"/>
      <c r="G36" s="331"/>
      <c r="H36" s="330"/>
      <c r="I36" s="332"/>
      <c r="J36" s="332"/>
      <c r="K36" s="332"/>
      <c r="L36" s="332"/>
      <c r="M36" s="332"/>
      <c r="N36" s="332"/>
      <c r="O36" s="332"/>
      <c r="P36" s="332"/>
      <c r="Q36" s="332"/>
      <c r="R36" s="332"/>
      <c r="S36" s="332"/>
      <c r="T36" s="332"/>
      <c r="U36" s="332"/>
      <c r="V36" s="332"/>
      <c r="W36" s="332"/>
      <c r="X36" s="332"/>
      <c r="Y36" s="332"/>
      <c r="Z36" s="332"/>
      <c r="AA36" s="332"/>
      <c r="AB36" s="333"/>
      <c r="AC36" s="5"/>
    </row>
    <row r="37" spans="2:29" ht="25.5" customHeight="1">
      <c r="B37" s="159"/>
      <c r="C37" s="161"/>
      <c r="D37" s="371"/>
      <c r="E37" s="133" t="s">
        <v>70</v>
      </c>
      <c r="F37" s="330"/>
      <c r="G37" s="331"/>
      <c r="H37" s="330"/>
      <c r="I37" s="332"/>
      <c r="J37" s="332"/>
      <c r="K37" s="332"/>
      <c r="L37" s="332"/>
      <c r="M37" s="332"/>
      <c r="N37" s="332"/>
      <c r="O37" s="332"/>
      <c r="P37" s="332"/>
      <c r="Q37" s="332"/>
      <c r="R37" s="332"/>
      <c r="S37" s="332"/>
      <c r="T37" s="332"/>
      <c r="U37" s="332"/>
      <c r="V37" s="332"/>
      <c r="W37" s="332"/>
      <c r="X37" s="332"/>
      <c r="Y37" s="332"/>
      <c r="Z37" s="332"/>
      <c r="AA37" s="332"/>
      <c r="AB37" s="333"/>
      <c r="AC37" s="5"/>
    </row>
    <row r="38" spans="2:29" ht="25.5" customHeight="1">
      <c r="B38" s="159"/>
      <c r="C38" s="161"/>
      <c r="D38" s="371"/>
      <c r="E38" s="133" t="s">
        <v>70</v>
      </c>
      <c r="F38" s="330"/>
      <c r="G38" s="331"/>
      <c r="H38" s="330"/>
      <c r="I38" s="332"/>
      <c r="J38" s="332"/>
      <c r="K38" s="332"/>
      <c r="L38" s="332"/>
      <c r="M38" s="332"/>
      <c r="N38" s="332"/>
      <c r="O38" s="332"/>
      <c r="P38" s="332"/>
      <c r="Q38" s="332"/>
      <c r="R38" s="332"/>
      <c r="S38" s="332"/>
      <c r="T38" s="332"/>
      <c r="U38" s="332"/>
      <c r="V38" s="332"/>
      <c r="W38" s="332"/>
      <c r="X38" s="332"/>
      <c r="Y38" s="332"/>
      <c r="Z38" s="332"/>
      <c r="AA38" s="332"/>
      <c r="AB38" s="333"/>
      <c r="AC38" s="5"/>
    </row>
    <row r="39" spans="2:29" ht="25.5" customHeight="1">
      <c r="B39" s="159"/>
      <c r="C39" s="161"/>
      <c r="D39" s="371"/>
      <c r="E39" s="133" t="s">
        <v>70</v>
      </c>
      <c r="F39" s="330"/>
      <c r="G39" s="331"/>
      <c r="H39" s="330"/>
      <c r="I39" s="332"/>
      <c r="J39" s="332"/>
      <c r="K39" s="332"/>
      <c r="L39" s="332"/>
      <c r="M39" s="332"/>
      <c r="N39" s="332"/>
      <c r="O39" s="332"/>
      <c r="P39" s="332"/>
      <c r="Q39" s="332"/>
      <c r="R39" s="332"/>
      <c r="S39" s="332"/>
      <c r="T39" s="332"/>
      <c r="U39" s="332"/>
      <c r="V39" s="332"/>
      <c r="W39" s="332"/>
      <c r="X39" s="332"/>
      <c r="Y39" s="332"/>
      <c r="Z39" s="332"/>
      <c r="AA39" s="332"/>
      <c r="AB39" s="333"/>
      <c r="AC39" s="5"/>
    </row>
    <row r="40" spans="2:29" ht="25.5" customHeight="1">
      <c r="B40" s="159"/>
      <c r="C40" s="161"/>
      <c r="D40" s="371"/>
      <c r="E40" s="133" t="s">
        <v>70</v>
      </c>
      <c r="F40" s="330"/>
      <c r="G40" s="331"/>
      <c r="H40" s="330"/>
      <c r="I40" s="332"/>
      <c r="J40" s="332"/>
      <c r="K40" s="332"/>
      <c r="L40" s="332"/>
      <c r="M40" s="332"/>
      <c r="N40" s="332"/>
      <c r="O40" s="332"/>
      <c r="P40" s="332"/>
      <c r="Q40" s="332"/>
      <c r="R40" s="332"/>
      <c r="S40" s="332"/>
      <c r="T40" s="332"/>
      <c r="U40" s="332"/>
      <c r="V40" s="332"/>
      <c r="W40" s="332"/>
      <c r="X40" s="332"/>
      <c r="Y40" s="332"/>
      <c r="Z40" s="332"/>
      <c r="AA40" s="332"/>
      <c r="AB40" s="333"/>
      <c r="AC40" s="5"/>
    </row>
    <row r="41" spans="2:29" ht="25.5" customHeight="1">
      <c r="B41" s="159"/>
      <c r="C41" s="161"/>
      <c r="D41" s="371"/>
      <c r="E41" s="133" t="s">
        <v>70</v>
      </c>
      <c r="F41" s="330"/>
      <c r="G41" s="331"/>
      <c r="H41" s="330"/>
      <c r="I41" s="332"/>
      <c r="J41" s="332"/>
      <c r="K41" s="332"/>
      <c r="L41" s="332"/>
      <c r="M41" s="332"/>
      <c r="N41" s="332"/>
      <c r="O41" s="332"/>
      <c r="P41" s="332"/>
      <c r="Q41" s="332"/>
      <c r="R41" s="332"/>
      <c r="S41" s="332"/>
      <c r="T41" s="332"/>
      <c r="U41" s="332"/>
      <c r="V41" s="332"/>
      <c r="W41" s="332"/>
      <c r="X41" s="332"/>
      <c r="Y41" s="332"/>
      <c r="Z41" s="332"/>
      <c r="AA41" s="332"/>
      <c r="AB41" s="333"/>
      <c r="AC41" s="5"/>
    </row>
    <row r="42" spans="2:29" ht="25.5" customHeight="1">
      <c r="B42" s="159"/>
      <c r="C42" s="161"/>
      <c r="D42" s="371"/>
      <c r="E42" s="133" t="s">
        <v>70</v>
      </c>
      <c r="F42" s="330"/>
      <c r="G42" s="331"/>
      <c r="H42" s="330"/>
      <c r="I42" s="332"/>
      <c r="J42" s="332"/>
      <c r="K42" s="332"/>
      <c r="L42" s="332"/>
      <c r="M42" s="332"/>
      <c r="N42" s="332"/>
      <c r="O42" s="332"/>
      <c r="P42" s="332"/>
      <c r="Q42" s="332"/>
      <c r="R42" s="332"/>
      <c r="S42" s="332"/>
      <c r="T42" s="332"/>
      <c r="U42" s="332"/>
      <c r="V42" s="332"/>
      <c r="W42" s="332"/>
      <c r="X42" s="332"/>
      <c r="Y42" s="332"/>
      <c r="Z42" s="332"/>
      <c r="AA42" s="332"/>
      <c r="AB42" s="333"/>
      <c r="AC42" s="5"/>
    </row>
    <row r="43" spans="2:29" ht="25.5" customHeight="1">
      <c r="B43" s="159"/>
      <c r="C43" s="161"/>
      <c r="D43" s="371"/>
      <c r="E43" s="133" t="s">
        <v>70</v>
      </c>
      <c r="F43" s="330"/>
      <c r="G43" s="331"/>
      <c r="H43" s="330"/>
      <c r="I43" s="332"/>
      <c r="J43" s="332"/>
      <c r="K43" s="332"/>
      <c r="L43" s="332"/>
      <c r="M43" s="332"/>
      <c r="N43" s="332"/>
      <c r="O43" s="332"/>
      <c r="P43" s="332"/>
      <c r="Q43" s="332"/>
      <c r="R43" s="332"/>
      <c r="S43" s="332"/>
      <c r="T43" s="332"/>
      <c r="U43" s="332"/>
      <c r="V43" s="332"/>
      <c r="W43" s="332"/>
      <c r="X43" s="332"/>
      <c r="Y43" s="332"/>
      <c r="Z43" s="332"/>
      <c r="AA43" s="332"/>
      <c r="AB43" s="333"/>
      <c r="AC43" s="5"/>
    </row>
    <row r="44" spans="2:29" ht="25.5" customHeight="1">
      <c r="B44" s="159"/>
      <c r="C44" s="161"/>
      <c r="D44" s="371"/>
      <c r="E44" s="133" t="s">
        <v>70</v>
      </c>
      <c r="F44" s="330"/>
      <c r="G44" s="331"/>
      <c r="H44" s="330"/>
      <c r="I44" s="332"/>
      <c r="J44" s="332"/>
      <c r="K44" s="332"/>
      <c r="L44" s="332"/>
      <c r="M44" s="332"/>
      <c r="N44" s="332"/>
      <c r="O44" s="332"/>
      <c r="P44" s="332"/>
      <c r="Q44" s="332"/>
      <c r="R44" s="332"/>
      <c r="S44" s="332"/>
      <c r="T44" s="332"/>
      <c r="U44" s="332"/>
      <c r="V44" s="332"/>
      <c r="W44" s="332"/>
      <c r="X44" s="332"/>
      <c r="Y44" s="332"/>
      <c r="Z44" s="332"/>
      <c r="AA44" s="332"/>
      <c r="AB44" s="333"/>
      <c r="AC44" s="5"/>
    </row>
    <row r="45" spans="2:29" ht="25.5" customHeight="1">
      <c r="B45" s="159"/>
      <c r="C45" s="161"/>
      <c r="D45" s="371"/>
      <c r="E45" s="133" t="s">
        <v>70</v>
      </c>
      <c r="F45" s="330"/>
      <c r="G45" s="331"/>
      <c r="H45" s="330"/>
      <c r="I45" s="332"/>
      <c r="J45" s="332"/>
      <c r="K45" s="332"/>
      <c r="L45" s="332"/>
      <c r="M45" s="332"/>
      <c r="N45" s="332"/>
      <c r="O45" s="332"/>
      <c r="P45" s="332"/>
      <c r="Q45" s="332"/>
      <c r="R45" s="332"/>
      <c r="S45" s="332"/>
      <c r="T45" s="332"/>
      <c r="U45" s="332"/>
      <c r="V45" s="332"/>
      <c r="W45" s="332"/>
      <c r="X45" s="332"/>
      <c r="Y45" s="332"/>
      <c r="Z45" s="332"/>
      <c r="AA45" s="332"/>
      <c r="AB45" s="333"/>
      <c r="AC45" s="5"/>
    </row>
    <row r="46" spans="2:29" ht="25.5" customHeight="1">
      <c r="B46" s="159"/>
      <c r="C46" s="161"/>
      <c r="D46" s="371"/>
      <c r="E46" s="133" t="s">
        <v>70</v>
      </c>
      <c r="F46" s="330"/>
      <c r="G46" s="331"/>
      <c r="H46" s="330"/>
      <c r="I46" s="332"/>
      <c r="J46" s="332"/>
      <c r="K46" s="332"/>
      <c r="L46" s="332"/>
      <c r="M46" s="332"/>
      <c r="N46" s="332"/>
      <c r="O46" s="332"/>
      <c r="P46" s="332"/>
      <c r="Q46" s="332"/>
      <c r="R46" s="332"/>
      <c r="S46" s="332"/>
      <c r="T46" s="332"/>
      <c r="U46" s="332"/>
      <c r="V46" s="332"/>
      <c r="W46" s="332"/>
      <c r="X46" s="332"/>
      <c r="Y46" s="332"/>
      <c r="Z46" s="332"/>
      <c r="AA46" s="332"/>
      <c r="AB46" s="333"/>
      <c r="AC46" s="5"/>
    </row>
    <row r="47" spans="2:29" ht="25.5" customHeight="1">
      <c r="B47" s="159"/>
      <c r="C47" s="161"/>
      <c r="D47" s="371"/>
      <c r="E47" s="133" t="s">
        <v>70</v>
      </c>
      <c r="F47" s="330"/>
      <c r="G47" s="331"/>
      <c r="H47" s="330"/>
      <c r="I47" s="332"/>
      <c r="J47" s="332"/>
      <c r="K47" s="332"/>
      <c r="L47" s="332"/>
      <c r="M47" s="332"/>
      <c r="N47" s="332"/>
      <c r="O47" s="332"/>
      <c r="P47" s="332"/>
      <c r="Q47" s="332"/>
      <c r="R47" s="332"/>
      <c r="S47" s="332"/>
      <c r="T47" s="332"/>
      <c r="U47" s="332"/>
      <c r="V47" s="332"/>
      <c r="W47" s="332"/>
      <c r="X47" s="332"/>
      <c r="Y47" s="332"/>
      <c r="Z47" s="332"/>
      <c r="AA47" s="332"/>
      <c r="AB47" s="333"/>
      <c r="AC47" s="5"/>
    </row>
    <row r="48" spans="2:29" ht="25.5" customHeight="1">
      <c r="B48" s="159"/>
      <c r="C48" s="161"/>
      <c r="D48" s="371"/>
      <c r="E48" s="133" t="s">
        <v>70</v>
      </c>
      <c r="F48" s="330"/>
      <c r="G48" s="331"/>
      <c r="H48" s="330"/>
      <c r="I48" s="332"/>
      <c r="J48" s="332"/>
      <c r="K48" s="332"/>
      <c r="L48" s="332"/>
      <c r="M48" s="332"/>
      <c r="N48" s="332"/>
      <c r="O48" s="332"/>
      <c r="P48" s="332"/>
      <c r="Q48" s="332"/>
      <c r="R48" s="332"/>
      <c r="S48" s="332"/>
      <c r="T48" s="332"/>
      <c r="U48" s="332"/>
      <c r="V48" s="332"/>
      <c r="W48" s="332"/>
      <c r="X48" s="332"/>
      <c r="Y48" s="332"/>
      <c r="Z48" s="332"/>
      <c r="AA48" s="332"/>
      <c r="AB48" s="333"/>
      <c r="AC48" s="5"/>
    </row>
    <row r="49" spans="2:29" ht="25.5" customHeight="1">
      <c r="B49" s="159"/>
      <c r="C49" s="161"/>
      <c r="D49" s="371"/>
      <c r="E49" s="133" t="s">
        <v>70</v>
      </c>
      <c r="F49" s="330"/>
      <c r="G49" s="331"/>
      <c r="H49" s="330"/>
      <c r="I49" s="332"/>
      <c r="J49" s="332"/>
      <c r="K49" s="332"/>
      <c r="L49" s="332"/>
      <c r="M49" s="332"/>
      <c r="N49" s="332"/>
      <c r="O49" s="332"/>
      <c r="P49" s="332"/>
      <c r="Q49" s="332"/>
      <c r="R49" s="332"/>
      <c r="S49" s="332"/>
      <c r="T49" s="332"/>
      <c r="U49" s="332"/>
      <c r="V49" s="332"/>
      <c r="W49" s="332"/>
      <c r="X49" s="332"/>
      <c r="Y49" s="332"/>
      <c r="Z49" s="332"/>
      <c r="AA49" s="332"/>
      <c r="AB49" s="333"/>
      <c r="AC49" s="5"/>
    </row>
    <row r="50" spans="2:29" ht="25.5" customHeight="1">
      <c r="B50" s="159"/>
      <c r="C50" s="161"/>
      <c r="D50" s="371"/>
      <c r="E50" s="133" t="s">
        <v>70</v>
      </c>
      <c r="F50" s="330"/>
      <c r="G50" s="331"/>
      <c r="H50" s="330"/>
      <c r="I50" s="332"/>
      <c r="J50" s="332"/>
      <c r="K50" s="332"/>
      <c r="L50" s="332"/>
      <c r="M50" s="332"/>
      <c r="N50" s="332"/>
      <c r="O50" s="332"/>
      <c r="P50" s="332"/>
      <c r="Q50" s="332"/>
      <c r="R50" s="332"/>
      <c r="S50" s="332"/>
      <c r="T50" s="332"/>
      <c r="U50" s="332"/>
      <c r="V50" s="332"/>
      <c r="W50" s="332"/>
      <c r="X50" s="332"/>
      <c r="Y50" s="332"/>
      <c r="Z50" s="332"/>
      <c r="AA50" s="332"/>
      <c r="AB50" s="333"/>
      <c r="AC50" s="5"/>
    </row>
    <row r="51" spans="2:29" ht="25.5" customHeight="1">
      <c r="B51" s="159"/>
      <c r="C51" s="161"/>
      <c r="D51" s="371"/>
      <c r="E51" s="133" t="s">
        <v>70</v>
      </c>
      <c r="F51" s="330"/>
      <c r="G51" s="331"/>
      <c r="H51" s="330"/>
      <c r="I51" s="332"/>
      <c r="J51" s="332"/>
      <c r="K51" s="332"/>
      <c r="L51" s="332"/>
      <c r="M51" s="332"/>
      <c r="N51" s="332"/>
      <c r="O51" s="332"/>
      <c r="P51" s="332"/>
      <c r="Q51" s="332"/>
      <c r="R51" s="332"/>
      <c r="S51" s="332"/>
      <c r="T51" s="332"/>
      <c r="U51" s="332"/>
      <c r="V51" s="332"/>
      <c r="W51" s="332"/>
      <c r="X51" s="332"/>
      <c r="Y51" s="332"/>
      <c r="Z51" s="332"/>
      <c r="AA51" s="332"/>
      <c r="AB51" s="333"/>
      <c r="AC51" s="5"/>
    </row>
    <row r="52" spans="2:29" ht="25.5" customHeight="1">
      <c r="B52" s="159"/>
      <c r="C52" s="161"/>
      <c r="D52" s="371"/>
      <c r="E52" s="133" t="s">
        <v>70</v>
      </c>
      <c r="F52" s="330"/>
      <c r="G52" s="331"/>
      <c r="H52" s="330"/>
      <c r="I52" s="332"/>
      <c r="J52" s="332"/>
      <c r="K52" s="332"/>
      <c r="L52" s="332"/>
      <c r="M52" s="332"/>
      <c r="N52" s="332"/>
      <c r="O52" s="332"/>
      <c r="P52" s="332"/>
      <c r="Q52" s="332"/>
      <c r="R52" s="332"/>
      <c r="S52" s="332"/>
      <c r="T52" s="332"/>
      <c r="U52" s="332"/>
      <c r="V52" s="332"/>
      <c r="W52" s="332"/>
      <c r="X52" s="332"/>
      <c r="Y52" s="332"/>
      <c r="Z52" s="332"/>
      <c r="AA52" s="332"/>
      <c r="AB52" s="333"/>
      <c r="AC52" s="5"/>
    </row>
    <row r="53" spans="2:29" ht="25.5" customHeight="1">
      <c r="B53" s="159"/>
      <c r="C53" s="161"/>
      <c r="D53" s="371"/>
      <c r="E53" s="133" t="s">
        <v>70</v>
      </c>
      <c r="F53" s="330"/>
      <c r="G53" s="331"/>
      <c r="H53" s="330"/>
      <c r="I53" s="332"/>
      <c r="J53" s="332"/>
      <c r="K53" s="332"/>
      <c r="L53" s="332"/>
      <c r="M53" s="332"/>
      <c r="N53" s="332"/>
      <c r="O53" s="332"/>
      <c r="P53" s="332"/>
      <c r="Q53" s="332"/>
      <c r="R53" s="332"/>
      <c r="S53" s="332"/>
      <c r="T53" s="332"/>
      <c r="U53" s="332"/>
      <c r="V53" s="332"/>
      <c r="W53" s="332"/>
      <c r="X53" s="332"/>
      <c r="Y53" s="332"/>
      <c r="Z53" s="332"/>
      <c r="AA53" s="332"/>
      <c r="AB53" s="333"/>
      <c r="AC53" s="5"/>
    </row>
    <row r="54" spans="2:29" ht="25.5" customHeight="1">
      <c r="B54" s="159"/>
      <c r="C54" s="161"/>
      <c r="D54" s="371"/>
      <c r="E54" s="133" t="s">
        <v>70</v>
      </c>
      <c r="F54" s="330"/>
      <c r="G54" s="331"/>
      <c r="H54" s="330"/>
      <c r="I54" s="332"/>
      <c r="J54" s="332"/>
      <c r="K54" s="332"/>
      <c r="L54" s="332"/>
      <c r="M54" s="332"/>
      <c r="N54" s="332"/>
      <c r="O54" s="332"/>
      <c r="P54" s="332"/>
      <c r="Q54" s="332"/>
      <c r="R54" s="332"/>
      <c r="S54" s="332"/>
      <c r="T54" s="332"/>
      <c r="U54" s="332"/>
      <c r="V54" s="332"/>
      <c r="W54" s="332"/>
      <c r="X54" s="332"/>
      <c r="Y54" s="332"/>
      <c r="Z54" s="332"/>
      <c r="AA54" s="332"/>
      <c r="AB54" s="333"/>
      <c r="AC54" s="5"/>
    </row>
    <row r="55" spans="2:29" ht="25.5" customHeight="1">
      <c r="B55" s="159"/>
      <c r="C55" s="161"/>
      <c r="D55" s="371"/>
      <c r="E55" s="133" t="s">
        <v>70</v>
      </c>
      <c r="F55" s="330"/>
      <c r="G55" s="331"/>
      <c r="H55" s="330"/>
      <c r="I55" s="332"/>
      <c r="J55" s="332"/>
      <c r="K55" s="332"/>
      <c r="L55" s="332"/>
      <c r="M55" s="332"/>
      <c r="N55" s="332"/>
      <c r="O55" s="332"/>
      <c r="P55" s="332"/>
      <c r="Q55" s="332"/>
      <c r="R55" s="332"/>
      <c r="S55" s="332"/>
      <c r="T55" s="332"/>
      <c r="U55" s="332"/>
      <c r="V55" s="332"/>
      <c r="W55" s="332"/>
      <c r="X55" s="332"/>
      <c r="Y55" s="332"/>
      <c r="Z55" s="332"/>
      <c r="AA55" s="332"/>
      <c r="AB55" s="333"/>
      <c r="AC55" s="5"/>
    </row>
    <row r="56" spans="2:29" ht="25.5" customHeight="1">
      <c r="B56" s="159"/>
      <c r="C56" s="161"/>
      <c r="D56" s="371"/>
      <c r="E56" s="133" t="s">
        <v>70</v>
      </c>
      <c r="F56" s="330"/>
      <c r="G56" s="331"/>
      <c r="H56" s="330"/>
      <c r="I56" s="332"/>
      <c r="J56" s="332"/>
      <c r="K56" s="332"/>
      <c r="L56" s="332"/>
      <c r="M56" s="332"/>
      <c r="N56" s="332"/>
      <c r="O56" s="332"/>
      <c r="P56" s="332"/>
      <c r="Q56" s="332"/>
      <c r="R56" s="332"/>
      <c r="S56" s="332"/>
      <c r="T56" s="332"/>
      <c r="U56" s="332"/>
      <c r="V56" s="332"/>
      <c r="W56" s="332"/>
      <c r="X56" s="332"/>
      <c r="Y56" s="332"/>
      <c r="Z56" s="332"/>
      <c r="AA56" s="332"/>
      <c r="AB56" s="333"/>
      <c r="AC56" s="5"/>
    </row>
    <row r="57" spans="2:29" ht="25.5" customHeight="1">
      <c r="B57" s="159"/>
      <c r="C57" s="161"/>
      <c r="D57" s="371"/>
      <c r="E57" s="133" t="s">
        <v>70</v>
      </c>
      <c r="F57" s="330"/>
      <c r="G57" s="331"/>
      <c r="H57" s="330"/>
      <c r="I57" s="332"/>
      <c r="J57" s="332"/>
      <c r="K57" s="332"/>
      <c r="L57" s="332"/>
      <c r="M57" s="332"/>
      <c r="N57" s="332"/>
      <c r="O57" s="332"/>
      <c r="P57" s="332"/>
      <c r="Q57" s="332"/>
      <c r="R57" s="332"/>
      <c r="S57" s="332"/>
      <c r="T57" s="332"/>
      <c r="U57" s="332"/>
      <c r="V57" s="332"/>
      <c r="W57" s="332"/>
      <c r="X57" s="332"/>
      <c r="Y57" s="332"/>
      <c r="Z57" s="332"/>
      <c r="AA57" s="332"/>
      <c r="AB57" s="333"/>
      <c r="AC57" s="5"/>
    </row>
    <row r="58" spans="2:29" ht="25.5" customHeight="1">
      <c r="B58" s="159"/>
      <c r="C58" s="161"/>
      <c r="D58" s="371"/>
      <c r="E58" s="133" t="s">
        <v>70</v>
      </c>
      <c r="F58" s="330"/>
      <c r="G58" s="331"/>
      <c r="H58" s="330"/>
      <c r="I58" s="332"/>
      <c r="J58" s="332"/>
      <c r="K58" s="332"/>
      <c r="L58" s="332"/>
      <c r="M58" s="332"/>
      <c r="N58" s="332"/>
      <c r="O58" s="332"/>
      <c r="P58" s="332"/>
      <c r="Q58" s="332"/>
      <c r="R58" s="332"/>
      <c r="S58" s="332"/>
      <c r="T58" s="332"/>
      <c r="U58" s="332"/>
      <c r="V58" s="332"/>
      <c r="W58" s="332"/>
      <c r="X58" s="332"/>
      <c r="Y58" s="332"/>
      <c r="Z58" s="332"/>
      <c r="AA58" s="332"/>
      <c r="AB58" s="333"/>
      <c r="AC58" s="5"/>
    </row>
    <row r="59" spans="2:29" ht="25.5" customHeight="1">
      <c r="B59" s="159"/>
      <c r="C59" s="161"/>
      <c r="D59" s="371"/>
      <c r="E59" s="133" t="s">
        <v>70</v>
      </c>
      <c r="F59" s="330"/>
      <c r="G59" s="331"/>
      <c r="H59" s="330"/>
      <c r="I59" s="332"/>
      <c r="J59" s="332"/>
      <c r="K59" s="332"/>
      <c r="L59" s="332"/>
      <c r="M59" s="332"/>
      <c r="N59" s="332"/>
      <c r="O59" s="332"/>
      <c r="P59" s="332"/>
      <c r="Q59" s="332"/>
      <c r="R59" s="332"/>
      <c r="S59" s="332"/>
      <c r="T59" s="332"/>
      <c r="U59" s="332"/>
      <c r="V59" s="332"/>
      <c r="W59" s="332"/>
      <c r="X59" s="332"/>
      <c r="Y59" s="332"/>
      <c r="Z59" s="332"/>
      <c r="AA59" s="332"/>
      <c r="AB59" s="333"/>
      <c r="AC59" s="5"/>
    </row>
    <row r="60" spans="2:29" ht="25.5" customHeight="1">
      <c r="B60" s="159"/>
      <c r="C60" s="161"/>
      <c r="D60" s="371"/>
      <c r="E60" s="133" t="s">
        <v>70</v>
      </c>
      <c r="F60" s="330"/>
      <c r="G60" s="331"/>
      <c r="H60" s="330"/>
      <c r="I60" s="332"/>
      <c r="J60" s="332"/>
      <c r="K60" s="332"/>
      <c r="L60" s="332"/>
      <c r="M60" s="332"/>
      <c r="N60" s="332"/>
      <c r="O60" s="332"/>
      <c r="P60" s="332"/>
      <c r="Q60" s="332"/>
      <c r="R60" s="332"/>
      <c r="S60" s="332"/>
      <c r="T60" s="332"/>
      <c r="U60" s="332"/>
      <c r="V60" s="332"/>
      <c r="W60" s="332"/>
      <c r="X60" s="332"/>
      <c r="Y60" s="332"/>
      <c r="Z60" s="332"/>
      <c r="AA60" s="332"/>
      <c r="AB60" s="333"/>
      <c r="AC60" s="5"/>
    </row>
    <row r="61" spans="2:29" ht="25.5" customHeight="1">
      <c r="B61" s="159"/>
      <c r="C61" s="161"/>
      <c r="D61" s="371"/>
      <c r="E61" s="133" t="s">
        <v>70</v>
      </c>
      <c r="F61" s="330"/>
      <c r="G61" s="331"/>
      <c r="H61" s="330"/>
      <c r="I61" s="332"/>
      <c r="J61" s="332"/>
      <c r="K61" s="332"/>
      <c r="L61" s="332"/>
      <c r="M61" s="332"/>
      <c r="N61" s="332"/>
      <c r="O61" s="332"/>
      <c r="P61" s="332"/>
      <c r="Q61" s="332"/>
      <c r="R61" s="332"/>
      <c r="S61" s="332"/>
      <c r="T61" s="332"/>
      <c r="U61" s="332"/>
      <c r="V61" s="332"/>
      <c r="W61" s="332"/>
      <c r="X61" s="332"/>
      <c r="Y61" s="332"/>
      <c r="Z61" s="332"/>
      <c r="AA61" s="332"/>
      <c r="AB61" s="333"/>
      <c r="AC61" s="5"/>
    </row>
    <row r="62" spans="2:29" ht="25.5" customHeight="1">
      <c r="B62" s="159"/>
      <c r="C62" s="161"/>
      <c r="D62" s="371"/>
      <c r="E62" s="133" t="s">
        <v>70</v>
      </c>
      <c r="F62" s="330"/>
      <c r="G62" s="331"/>
      <c r="H62" s="330"/>
      <c r="I62" s="332"/>
      <c r="J62" s="332"/>
      <c r="K62" s="332"/>
      <c r="L62" s="332"/>
      <c r="M62" s="332"/>
      <c r="N62" s="332"/>
      <c r="O62" s="332"/>
      <c r="P62" s="332"/>
      <c r="Q62" s="332"/>
      <c r="R62" s="332"/>
      <c r="S62" s="332"/>
      <c r="T62" s="332"/>
      <c r="U62" s="332"/>
      <c r="V62" s="332"/>
      <c r="W62" s="332"/>
      <c r="X62" s="332"/>
      <c r="Y62" s="332"/>
      <c r="Z62" s="332"/>
      <c r="AA62" s="332"/>
      <c r="AB62" s="333"/>
      <c r="AC62" s="5"/>
    </row>
    <row r="63" spans="2:29" ht="25.5" customHeight="1">
      <c r="B63" s="159"/>
      <c r="C63" s="161"/>
      <c r="D63" s="371"/>
      <c r="E63" s="133" t="s">
        <v>70</v>
      </c>
      <c r="F63" s="330"/>
      <c r="G63" s="331"/>
      <c r="H63" s="330"/>
      <c r="I63" s="332"/>
      <c r="J63" s="332"/>
      <c r="K63" s="332"/>
      <c r="L63" s="332"/>
      <c r="M63" s="332"/>
      <c r="N63" s="332"/>
      <c r="O63" s="332"/>
      <c r="P63" s="332"/>
      <c r="Q63" s="332"/>
      <c r="R63" s="332"/>
      <c r="S63" s="332"/>
      <c r="T63" s="332"/>
      <c r="U63" s="332"/>
      <c r="V63" s="332"/>
      <c r="W63" s="332"/>
      <c r="X63" s="332"/>
      <c r="Y63" s="332"/>
      <c r="Z63" s="332"/>
      <c r="AA63" s="332"/>
      <c r="AB63" s="333"/>
      <c r="AC63" s="5"/>
    </row>
    <row r="64" spans="2:29" ht="25.5" customHeight="1">
      <c r="B64" s="159"/>
      <c r="C64" s="161"/>
      <c r="D64" s="371"/>
      <c r="E64" s="133" t="s">
        <v>70</v>
      </c>
      <c r="F64" s="330"/>
      <c r="G64" s="331"/>
      <c r="H64" s="330"/>
      <c r="I64" s="332"/>
      <c r="J64" s="332"/>
      <c r="K64" s="332"/>
      <c r="L64" s="332"/>
      <c r="M64" s="332"/>
      <c r="N64" s="332"/>
      <c r="O64" s="332"/>
      <c r="P64" s="332"/>
      <c r="Q64" s="332"/>
      <c r="R64" s="332"/>
      <c r="S64" s="332"/>
      <c r="T64" s="332"/>
      <c r="U64" s="332"/>
      <c r="V64" s="332"/>
      <c r="W64" s="332"/>
      <c r="X64" s="332"/>
      <c r="Y64" s="332"/>
      <c r="Z64" s="332"/>
      <c r="AA64" s="332"/>
      <c r="AB64" s="333"/>
      <c r="AC64" s="5"/>
    </row>
    <row r="65" spans="1:29" ht="25.5" customHeight="1">
      <c r="B65" s="159"/>
      <c r="C65" s="161"/>
      <c r="D65" s="371"/>
      <c r="E65" s="133" t="s">
        <v>70</v>
      </c>
      <c r="F65" s="330"/>
      <c r="G65" s="331"/>
      <c r="H65" s="330"/>
      <c r="I65" s="332"/>
      <c r="J65" s="332"/>
      <c r="K65" s="332"/>
      <c r="L65" s="332"/>
      <c r="M65" s="332"/>
      <c r="N65" s="332"/>
      <c r="O65" s="332"/>
      <c r="P65" s="332"/>
      <c r="Q65" s="332"/>
      <c r="R65" s="332"/>
      <c r="S65" s="332"/>
      <c r="T65" s="332"/>
      <c r="U65" s="332"/>
      <c r="V65" s="332"/>
      <c r="W65" s="332"/>
      <c r="X65" s="332"/>
      <c r="Y65" s="332"/>
      <c r="Z65" s="332"/>
      <c r="AA65" s="332"/>
      <c r="AB65" s="333"/>
      <c r="AC65" s="5"/>
    </row>
    <row r="66" spans="1:29" ht="25.5" customHeight="1">
      <c r="B66" s="159"/>
      <c r="C66" s="161"/>
      <c r="D66" s="371"/>
      <c r="E66" s="133" t="s">
        <v>70</v>
      </c>
      <c r="F66" s="330"/>
      <c r="G66" s="331"/>
      <c r="H66" s="330"/>
      <c r="I66" s="332"/>
      <c r="J66" s="332"/>
      <c r="K66" s="332"/>
      <c r="L66" s="332"/>
      <c r="M66" s="332"/>
      <c r="N66" s="332"/>
      <c r="O66" s="332"/>
      <c r="P66" s="332"/>
      <c r="Q66" s="332"/>
      <c r="R66" s="332"/>
      <c r="S66" s="332"/>
      <c r="T66" s="332"/>
      <c r="U66" s="332"/>
      <c r="V66" s="332"/>
      <c r="W66" s="332"/>
      <c r="X66" s="332"/>
      <c r="Y66" s="332"/>
      <c r="Z66" s="332"/>
      <c r="AA66" s="332"/>
      <c r="AB66" s="333"/>
      <c r="AC66" s="5"/>
    </row>
    <row r="67" spans="1:29" ht="25.5" customHeight="1">
      <c r="B67" s="159"/>
      <c r="C67" s="161"/>
      <c r="D67" s="371"/>
      <c r="E67" s="133" t="s">
        <v>70</v>
      </c>
      <c r="F67" s="330"/>
      <c r="G67" s="331"/>
      <c r="H67" s="330"/>
      <c r="I67" s="332"/>
      <c r="J67" s="332"/>
      <c r="K67" s="332"/>
      <c r="L67" s="332"/>
      <c r="M67" s="332"/>
      <c r="N67" s="332"/>
      <c r="O67" s="332"/>
      <c r="P67" s="332"/>
      <c r="Q67" s="332"/>
      <c r="R67" s="332"/>
      <c r="S67" s="332"/>
      <c r="T67" s="332"/>
      <c r="U67" s="332"/>
      <c r="V67" s="332"/>
      <c r="W67" s="332"/>
      <c r="X67" s="332"/>
      <c r="Y67" s="332"/>
      <c r="Z67" s="332"/>
      <c r="AA67" s="332"/>
      <c r="AB67" s="333"/>
      <c r="AC67" s="5"/>
    </row>
    <row r="68" spans="1:29" ht="16" thickBot="1">
      <c r="A68" s="219"/>
      <c r="B68" s="219"/>
      <c r="C68" s="219"/>
      <c r="D68" s="219"/>
      <c r="E68" s="219"/>
      <c r="F68" s="219"/>
      <c r="H68" s="219"/>
      <c r="I68" s="219"/>
      <c r="J68" s="219"/>
      <c r="K68" s="219"/>
      <c r="L68" s="219"/>
      <c r="M68" s="219"/>
      <c r="N68" s="219"/>
      <c r="O68" s="219"/>
      <c r="P68" s="219"/>
      <c r="Q68" s="219"/>
      <c r="R68" s="219"/>
      <c r="S68" s="219"/>
      <c r="T68" s="219"/>
      <c r="U68" s="219"/>
      <c r="V68" s="219"/>
      <c r="W68" s="219"/>
      <c r="X68" s="219"/>
      <c r="Y68" s="219"/>
      <c r="Z68" s="219"/>
      <c r="AA68" s="219"/>
      <c r="AB68" s="219"/>
      <c r="AC68" s="329"/>
    </row>
    <row r="69" spans="1:29"/>
    <row r="70" spans="1:29"/>
    <row r="71" spans="1:29"/>
    <row r="72" spans="1:29"/>
  </sheetData>
  <sheetProtection algorithmName="SHA-512" hashValue="eqUVRy8qwmY6PCgNMKqdSA6kfp/1EMT63BDPyHx7TnbT9y/9TbL/2VttF8FF87yYms0G2RRnztnrvwrKkNIQfw==" saltValue="p0P4q5SM9KCCYOYvjuF8LA==" spinCount="100000" sheet="1" objects="1" scenarios="1"/>
  <phoneticPr fontId="30" type="noConversion"/>
  <dataValidations count="3">
    <dataValidation type="decimal" operator="greaterThanOrEqual" allowBlank="1" showInputMessage="1" showErrorMessage="1" sqref="D7:D69" xr:uid="{83110F7D-D664-4A40-92CF-0C889C61F261}">
      <formula1>0</formula1>
    </dataValidation>
    <dataValidation type="textLength" operator="lessThanOrEqual" allowBlank="1" showInputMessage="1" showErrorMessage="1" sqref="E6:E67" xr:uid="{1622DE5B-5F20-9344-9CA5-C2C26D88EEDB}">
      <formula1>300</formula1>
    </dataValidation>
    <dataValidation allowBlank="1" showInputMessage="1" showErrorMessage="1" prompt="Investimentos  e gastos realizados entre 2022 e o ano dos dados reportados, no âmbito do previsto em cada medida do PAPERSU da EG alvo._x000a_Não devem ser incluidas despesas não previstas no PAPERSU." sqref="D6" xr:uid="{8C950EB2-BB11-9341-941A-4F262B50398F}"/>
  </dataValidation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A68B4-1761-4829-86E4-E0E40E6BE0E4}">
  <dimension ref="A1:N62"/>
  <sheetViews>
    <sheetView workbookViewId="0">
      <selection activeCell="DG100" sqref="DG100:DI107"/>
    </sheetView>
  </sheetViews>
  <sheetFormatPr baseColWidth="10" defaultColWidth="20.5" defaultRowHeight="14"/>
  <sheetData>
    <row r="1" spans="1:14" s="102" customFormat="1" ht="50.25" customHeight="1">
      <c r="A1" s="103" t="s">
        <v>1604</v>
      </c>
      <c r="B1" s="103" t="s">
        <v>45</v>
      </c>
      <c r="C1" s="103" t="s">
        <v>1702</v>
      </c>
      <c r="D1" s="103" t="s">
        <v>1703</v>
      </c>
      <c r="E1" s="103" t="s">
        <v>55</v>
      </c>
      <c r="F1" s="103" t="s">
        <v>182</v>
      </c>
      <c r="G1" s="103" t="s">
        <v>56</v>
      </c>
      <c r="H1" s="103" t="s">
        <v>1550</v>
      </c>
      <c r="I1" s="104" t="s">
        <v>179</v>
      </c>
      <c r="J1" s="104" t="s">
        <v>180</v>
      </c>
      <c r="K1" s="104" t="s">
        <v>1646</v>
      </c>
      <c r="L1" s="104" t="s">
        <v>1647</v>
      </c>
      <c r="M1" s="104" t="s">
        <v>1607</v>
      </c>
      <c r="N1" s="104" t="s">
        <v>68</v>
      </c>
    </row>
    <row r="2" spans="1:14">
      <c r="A2" s="24" t="str">
        <f>IF(I2="","",IF(OR('Identificação da EG'!$B$7=0,'Identificação da EG'!$B$7=""),"",Capa!$C$10))</f>
        <v/>
      </c>
      <c r="B2" s="24" t="str">
        <f>IF(I2="","",IF(OR('Identificação da EG'!$B$7=0,'Identificação da EG'!$B$7=""),"",'Identificação da EG'!$B$7))</f>
        <v/>
      </c>
      <c r="C2" s="24" t="str">
        <f>IF(I2="","",IF(B2="","",VLOOKUP(B2,Auxiliar!$DK$23:$DL$45,2,0)))</f>
        <v/>
      </c>
      <c r="D2" s="24" t="str">
        <f>IF(I2="","",IF(OR('Identificação da EG'!$B$7=0,'Identificação da EG'!$B$7=""),"","Portugal"))</f>
        <v/>
      </c>
      <c r="E2" s="24" t="str">
        <f>IF(I2="","",'Identificação da EG'!$C$7)</f>
        <v/>
      </c>
      <c r="F2" s="24" t="str">
        <f>IF(I2="","",'Identificação da EG'!$E$7)</f>
        <v/>
      </c>
      <c r="G2" s="24" t="str">
        <f>IF(I2="","",B2)</f>
        <v/>
      </c>
      <c r="H2" s="24" t="str">
        <f>IF(I2="","",'Identificação da EG'!$D$7)</f>
        <v/>
      </c>
      <c r="I2" s="138" t="str">
        <f>IF(Investimentos!B7="","",Investimentos!B7)</f>
        <v/>
      </c>
      <c r="J2" s="138" t="str">
        <f>IF(Investimentos!C7="","",Investimentos!C7)</f>
        <v/>
      </c>
      <c r="K2" s="138" t="str">
        <f>IF(M2="","","Investimento+Gastos")</f>
        <v/>
      </c>
      <c r="L2" s="138" t="str">
        <f>IF(M2="","","€")</f>
        <v/>
      </c>
      <c r="M2" s="138" t="str">
        <f>IF(Investimentos!D7="","",Investimentos!D7)</f>
        <v/>
      </c>
      <c r="N2" s="138" t="str">
        <f>IF(OR(I2="",Investimentos!E7="",Investimentos!E7="(máximo 300 carateres)"),"",Investimentos!E7)</f>
        <v/>
      </c>
    </row>
    <row r="3" spans="1:14">
      <c r="A3" s="24" t="str">
        <f>IF(I3="","",IF(OR('Identificação da EG'!$B$7=0,'Identificação da EG'!$B$7=""),"",Capa!$C$10))</f>
        <v/>
      </c>
      <c r="B3" s="24" t="str">
        <f>IF(I3="","",IF(OR('Identificação da EG'!$B$7=0,'Identificação da EG'!$B$7=""),"",'Identificação da EG'!$B$7))</f>
        <v/>
      </c>
      <c r="C3" s="24" t="str">
        <f>IF(I3="","",IF(B3="","",VLOOKUP(B3,Auxiliar!$DK$23:$DL$45,2,0)))</f>
        <v/>
      </c>
      <c r="D3" s="24" t="str">
        <f>IF(I3="","",IF(OR('Identificação da EG'!$B$7=0,'Identificação da EG'!$B$7=""),"","Portugal"))</f>
        <v/>
      </c>
      <c r="E3" s="24" t="str">
        <f>IF(I3="","",'Identificação da EG'!$C$7)</f>
        <v/>
      </c>
      <c r="F3" s="24" t="str">
        <f>IF(I3="","",'Identificação da EG'!$E$7)</f>
        <v/>
      </c>
      <c r="G3" s="24" t="str">
        <f t="shared" ref="G3:G62" si="0">IF(I3="","",B3)</f>
        <v/>
      </c>
      <c r="H3" s="24" t="str">
        <f>IF(I3="","",'Identificação da EG'!$D$7)</f>
        <v/>
      </c>
      <c r="I3" s="138" t="str">
        <f>IF(Investimentos!B8="","",Investimentos!B8)</f>
        <v/>
      </c>
      <c r="J3" s="138" t="str">
        <f>IF(Investimentos!C8="","",Investimentos!C8)</f>
        <v/>
      </c>
      <c r="K3" s="138" t="str">
        <f t="shared" ref="K3:K44" si="1">IF(M3="","","Investimento+Gastos")</f>
        <v/>
      </c>
      <c r="L3" s="138" t="str">
        <f t="shared" ref="L3:L62" si="2">IF(M3="","","€")</f>
        <v/>
      </c>
      <c r="M3" s="138" t="str">
        <f>IF(Investimentos!D8="","",Investimentos!D8)</f>
        <v/>
      </c>
      <c r="N3" s="138" t="str">
        <f>IF(OR(I3="",Investimentos!E8="",Investimentos!E8="(máximo 300 carateres)"),"",Investimentos!E8)</f>
        <v/>
      </c>
    </row>
    <row r="4" spans="1:14">
      <c r="A4" s="24" t="str">
        <f>IF(I4="","",IF(OR('Identificação da EG'!$B$7=0,'Identificação da EG'!$B$7=""),"",Capa!$C$10))</f>
        <v/>
      </c>
      <c r="B4" s="24" t="str">
        <f>IF(I4="","",IF(OR('Identificação da EG'!$B$7=0,'Identificação da EG'!$B$7=""),"",'Identificação da EG'!$B$7))</f>
        <v/>
      </c>
      <c r="C4" s="24" t="str">
        <f>IF(I4="","",IF(B4="","",VLOOKUP(B4,Auxiliar!$DK$23:$DL$45,2,0)))</f>
        <v/>
      </c>
      <c r="D4" s="24" t="str">
        <f>IF(I4="","",IF(OR('Identificação da EG'!$B$7=0,'Identificação da EG'!$B$7=""),"","Portugal"))</f>
        <v/>
      </c>
      <c r="E4" s="24" t="str">
        <f>IF(I4="","",'Identificação da EG'!$C$7)</f>
        <v/>
      </c>
      <c r="F4" s="24" t="str">
        <f>IF(I4="","",'Identificação da EG'!$E$7)</f>
        <v/>
      </c>
      <c r="G4" s="24" t="str">
        <f t="shared" si="0"/>
        <v/>
      </c>
      <c r="H4" s="24" t="str">
        <f>IF(I4="","",'Identificação da EG'!$D$7)</f>
        <v/>
      </c>
      <c r="I4" s="138" t="str">
        <f>IF(Investimentos!B9="","",Investimentos!B9)</f>
        <v/>
      </c>
      <c r="J4" s="138" t="str">
        <f>IF(Investimentos!C9="","",Investimentos!C9)</f>
        <v/>
      </c>
      <c r="K4" s="138" t="str">
        <f t="shared" si="1"/>
        <v/>
      </c>
      <c r="L4" s="138" t="str">
        <f t="shared" si="2"/>
        <v/>
      </c>
      <c r="M4" s="138" t="str">
        <f>IF(Investimentos!D9="","",Investimentos!D9)</f>
        <v/>
      </c>
      <c r="N4" s="138" t="str">
        <f>IF(OR(I4="",Investimentos!E9="",Investimentos!E9="(máximo 300 carateres)"),"",Investimentos!E9)</f>
        <v/>
      </c>
    </row>
    <row r="5" spans="1:14">
      <c r="A5" s="24" t="str">
        <f>IF(I5="","",IF(OR('Identificação da EG'!$B$7=0,'Identificação da EG'!$B$7=""),"",Capa!$C$10))</f>
        <v/>
      </c>
      <c r="B5" s="24" t="str">
        <f>IF(I5="","",IF(OR('Identificação da EG'!$B$7=0,'Identificação da EG'!$B$7=""),"",'Identificação da EG'!$B$7))</f>
        <v/>
      </c>
      <c r="C5" s="24" t="str">
        <f>IF(I5="","",IF(B5="","",VLOOKUP(B5,Auxiliar!$DK$23:$DL$45,2,0)))</f>
        <v/>
      </c>
      <c r="D5" s="24" t="str">
        <f>IF(I5="","",IF(OR('Identificação da EG'!$B$7=0,'Identificação da EG'!$B$7=""),"","Portugal"))</f>
        <v/>
      </c>
      <c r="E5" s="24" t="str">
        <f>IF(I5="","",'Identificação da EG'!$C$7)</f>
        <v/>
      </c>
      <c r="F5" s="24" t="str">
        <f>IF(I5="","",'Identificação da EG'!$E$7)</f>
        <v/>
      </c>
      <c r="G5" s="24" t="str">
        <f t="shared" si="0"/>
        <v/>
      </c>
      <c r="H5" s="24" t="str">
        <f>IF(I5="","",'Identificação da EG'!$D$7)</f>
        <v/>
      </c>
      <c r="I5" s="138" t="str">
        <f>IF(Investimentos!B10="","",Investimentos!B10)</f>
        <v/>
      </c>
      <c r="J5" s="138" t="str">
        <f>IF(Investimentos!C10="","",Investimentos!C10)</f>
        <v/>
      </c>
      <c r="K5" s="138" t="str">
        <f t="shared" si="1"/>
        <v/>
      </c>
      <c r="L5" s="138" t="str">
        <f t="shared" si="2"/>
        <v/>
      </c>
      <c r="M5" s="138" t="str">
        <f>IF(Investimentos!D10="","",Investimentos!D10)</f>
        <v/>
      </c>
      <c r="N5" s="138" t="str">
        <f>IF(OR(I5="",Investimentos!E10="",Investimentos!E10="(máximo 300 carateres)"),"",Investimentos!E10)</f>
        <v/>
      </c>
    </row>
    <row r="6" spans="1:14">
      <c r="A6" s="24" t="str">
        <f>IF(I6="","",IF(OR('Identificação da EG'!$B$7=0,'Identificação da EG'!$B$7=""),"",Capa!$C$10))</f>
        <v/>
      </c>
      <c r="B6" s="24" t="str">
        <f>IF(I6="","",IF(OR('Identificação da EG'!$B$7=0,'Identificação da EG'!$B$7=""),"",'Identificação da EG'!$B$7))</f>
        <v/>
      </c>
      <c r="C6" s="24" t="str">
        <f>IF(I6="","",IF(B6="","",VLOOKUP(B6,Auxiliar!$DK$23:$DL$45,2,0)))</f>
        <v/>
      </c>
      <c r="D6" s="24" t="str">
        <f>IF(I6="","",IF(OR('Identificação da EG'!$B$7=0,'Identificação da EG'!$B$7=""),"","Portugal"))</f>
        <v/>
      </c>
      <c r="E6" s="24" t="str">
        <f>IF(I6="","",'Identificação da EG'!$C$7)</f>
        <v/>
      </c>
      <c r="F6" s="24" t="str">
        <f>IF(I6="","",'Identificação da EG'!$E$7)</f>
        <v/>
      </c>
      <c r="G6" s="24" t="str">
        <f t="shared" si="0"/>
        <v/>
      </c>
      <c r="H6" s="24" t="str">
        <f>IF(I6="","",'Identificação da EG'!$D$7)</f>
        <v/>
      </c>
      <c r="I6" s="138" t="str">
        <f>IF(Investimentos!B11="","",Investimentos!B11)</f>
        <v/>
      </c>
      <c r="J6" s="138" t="str">
        <f>IF(Investimentos!C11="","",Investimentos!C11)</f>
        <v/>
      </c>
      <c r="K6" s="138" t="str">
        <f t="shared" si="1"/>
        <v/>
      </c>
      <c r="L6" s="138" t="str">
        <f t="shared" si="2"/>
        <v/>
      </c>
      <c r="M6" s="138" t="str">
        <f>IF(Investimentos!D11="","",Investimentos!D11)</f>
        <v/>
      </c>
      <c r="N6" s="138" t="str">
        <f>IF(OR(I6="",Investimentos!E11="",Investimentos!E11="(máximo 300 carateres)"),"",Investimentos!E11)</f>
        <v/>
      </c>
    </row>
    <row r="7" spans="1:14">
      <c r="A7" s="24" t="str">
        <f>IF(I7="","",IF(OR('Identificação da EG'!$B$7=0,'Identificação da EG'!$B$7=""),"",Capa!$C$10))</f>
        <v/>
      </c>
      <c r="B7" s="24" t="str">
        <f>IF(I7="","",IF(OR('Identificação da EG'!$B$7=0,'Identificação da EG'!$B$7=""),"",'Identificação da EG'!$B$7))</f>
        <v/>
      </c>
      <c r="C7" s="24" t="str">
        <f>IF(I7="","",IF(B7="","",VLOOKUP(B7,Auxiliar!$DK$23:$DL$45,2,0)))</f>
        <v/>
      </c>
      <c r="D7" s="24" t="str">
        <f>IF(I7="","",IF(OR('Identificação da EG'!$B$7=0,'Identificação da EG'!$B$7=""),"","Portugal"))</f>
        <v/>
      </c>
      <c r="E7" s="24" t="str">
        <f>IF(I7="","",'Identificação da EG'!$C$7)</f>
        <v/>
      </c>
      <c r="F7" s="24" t="str">
        <f>IF(I7="","",'Identificação da EG'!$E$7)</f>
        <v/>
      </c>
      <c r="G7" s="24" t="str">
        <f t="shared" si="0"/>
        <v/>
      </c>
      <c r="H7" s="24" t="str">
        <f>IF(I7="","",'Identificação da EG'!$D$7)</f>
        <v/>
      </c>
      <c r="I7" s="138" t="str">
        <f>IF(Investimentos!B12="","",Investimentos!B12)</f>
        <v/>
      </c>
      <c r="J7" s="138" t="str">
        <f>IF(Investimentos!C12="","",Investimentos!C12)</f>
        <v/>
      </c>
      <c r="K7" s="138" t="str">
        <f t="shared" si="1"/>
        <v/>
      </c>
      <c r="L7" s="138" t="str">
        <f t="shared" si="2"/>
        <v/>
      </c>
      <c r="M7" s="138" t="str">
        <f>IF(Investimentos!D12="","",Investimentos!D12)</f>
        <v/>
      </c>
      <c r="N7" s="138" t="str">
        <f>IF(OR(I7="",Investimentos!E12="",Investimentos!E12="(máximo 300 carateres)"),"",Investimentos!E12)</f>
        <v/>
      </c>
    </row>
    <row r="8" spans="1:14">
      <c r="A8" s="24" t="str">
        <f>IF(I8="","",IF(OR('Identificação da EG'!$B$7=0,'Identificação da EG'!$B$7=""),"",Capa!$C$10))</f>
        <v/>
      </c>
      <c r="B8" s="24" t="str">
        <f>IF(I8="","",IF(OR('Identificação da EG'!$B$7=0,'Identificação da EG'!$B$7=""),"",'Identificação da EG'!$B$7))</f>
        <v/>
      </c>
      <c r="C8" s="24" t="str">
        <f>IF(I8="","",IF(B8="","",VLOOKUP(B8,Auxiliar!$DK$23:$DL$45,2,0)))</f>
        <v/>
      </c>
      <c r="D8" s="24" t="str">
        <f>IF(I8="","",IF(OR('Identificação da EG'!$B$7=0,'Identificação da EG'!$B$7=""),"","Portugal"))</f>
        <v/>
      </c>
      <c r="E8" s="24" t="str">
        <f>IF(I8="","",'Identificação da EG'!$C$7)</f>
        <v/>
      </c>
      <c r="F8" s="24" t="str">
        <f>IF(I8="","",'Identificação da EG'!$E$7)</f>
        <v/>
      </c>
      <c r="G8" s="24" t="str">
        <f t="shared" si="0"/>
        <v/>
      </c>
      <c r="H8" s="24" t="str">
        <f>IF(I8="","",'Identificação da EG'!$D$7)</f>
        <v/>
      </c>
      <c r="I8" s="138" t="str">
        <f>IF(Investimentos!B13="","",Investimentos!B13)</f>
        <v/>
      </c>
      <c r="J8" s="138" t="str">
        <f>IF(Investimentos!C13="","",Investimentos!C13)</f>
        <v/>
      </c>
      <c r="K8" s="138" t="str">
        <f t="shared" si="1"/>
        <v/>
      </c>
      <c r="L8" s="138" t="str">
        <f t="shared" si="2"/>
        <v/>
      </c>
      <c r="M8" s="138" t="str">
        <f>IF(Investimentos!D13="","",Investimentos!D13)</f>
        <v/>
      </c>
      <c r="N8" s="138" t="str">
        <f>IF(OR(I8="",Investimentos!E13="",Investimentos!E13="(máximo 300 carateres)"),"",Investimentos!E13)</f>
        <v/>
      </c>
    </row>
    <row r="9" spans="1:14">
      <c r="A9" s="24" t="str">
        <f>IF(I9="","",IF(OR('Identificação da EG'!$B$7=0,'Identificação da EG'!$B$7=""),"",Capa!$C$10))</f>
        <v/>
      </c>
      <c r="B9" s="24" t="str">
        <f>IF(I9="","",IF(OR('Identificação da EG'!$B$7=0,'Identificação da EG'!$B$7=""),"",'Identificação da EG'!$B$7))</f>
        <v/>
      </c>
      <c r="C9" s="24" t="str">
        <f>IF(I9="","",IF(B9="","",VLOOKUP(B9,Auxiliar!$DK$23:$DL$45,2,0)))</f>
        <v/>
      </c>
      <c r="D9" s="24" t="str">
        <f>IF(I9="","",IF(OR('Identificação da EG'!$B$7=0,'Identificação da EG'!$B$7=""),"","Portugal"))</f>
        <v/>
      </c>
      <c r="E9" s="24" t="str">
        <f>IF(I9="","",'Identificação da EG'!$C$7)</f>
        <v/>
      </c>
      <c r="F9" s="24" t="str">
        <f>IF(I9="","",'Identificação da EG'!$E$7)</f>
        <v/>
      </c>
      <c r="G9" s="24" t="str">
        <f t="shared" si="0"/>
        <v/>
      </c>
      <c r="H9" s="24" t="str">
        <f>IF(I9="","",'Identificação da EG'!$D$7)</f>
        <v/>
      </c>
      <c r="I9" s="138" t="str">
        <f>IF(Investimentos!B14="","",Investimentos!B14)</f>
        <v/>
      </c>
      <c r="J9" s="138" t="str">
        <f>IF(Investimentos!C14="","",Investimentos!C14)</f>
        <v/>
      </c>
      <c r="K9" s="138" t="str">
        <f t="shared" si="1"/>
        <v/>
      </c>
      <c r="L9" s="138" t="str">
        <f t="shared" si="2"/>
        <v/>
      </c>
      <c r="M9" s="138" t="str">
        <f>IF(Investimentos!D14="","",Investimentos!D14)</f>
        <v/>
      </c>
      <c r="N9" s="138" t="str">
        <f>IF(OR(I9="",Investimentos!E14="",Investimentos!E14="(máximo 300 carateres)"),"",Investimentos!E14)</f>
        <v/>
      </c>
    </row>
    <row r="10" spans="1:14">
      <c r="A10" s="24" t="str">
        <f>IF(I10="","",IF(OR('Identificação da EG'!$B$7=0,'Identificação da EG'!$B$7=""),"",Capa!$C$10))</f>
        <v/>
      </c>
      <c r="B10" s="24" t="str">
        <f>IF(I10="","",IF(OR('Identificação da EG'!$B$7=0,'Identificação da EG'!$B$7=""),"",'Identificação da EG'!$B$7))</f>
        <v/>
      </c>
      <c r="C10" s="24" t="str">
        <f>IF(I10="","",IF(B10="","",VLOOKUP(B10,Auxiliar!$DK$23:$DL$45,2,0)))</f>
        <v/>
      </c>
      <c r="D10" s="24" t="str">
        <f>IF(I10="","",IF(OR('Identificação da EG'!$B$7=0,'Identificação da EG'!$B$7=""),"","Portugal"))</f>
        <v/>
      </c>
      <c r="E10" s="24" t="str">
        <f>IF(I10="","",'Identificação da EG'!$C$7)</f>
        <v/>
      </c>
      <c r="F10" s="24" t="str">
        <f>IF(I10="","",'Identificação da EG'!$E$7)</f>
        <v/>
      </c>
      <c r="G10" s="24" t="str">
        <f t="shared" si="0"/>
        <v/>
      </c>
      <c r="H10" s="24" t="str">
        <f>IF(I10="","",'Identificação da EG'!$D$7)</f>
        <v/>
      </c>
      <c r="I10" s="138" t="str">
        <f>IF(Investimentos!B15="","",Investimentos!B15)</f>
        <v/>
      </c>
      <c r="J10" s="138" t="str">
        <f>IF(Investimentos!C15="","",Investimentos!C15)</f>
        <v/>
      </c>
      <c r="K10" s="138" t="str">
        <f t="shared" si="1"/>
        <v/>
      </c>
      <c r="L10" s="138" t="str">
        <f t="shared" si="2"/>
        <v/>
      </c>
      <c r="M10" s="138" t="str">
        <f>IF(Investimentos!D15="","",Investimentos!D15)</f>
        <v/>
      </c>
      <c r="N10" s="138" t="str">
        <f>IF(OR(I10="",Investimentos!E15="",Investimentos!E15="(máximo 300 carateres)"),"",Investimentos!E15)</f>
        <v/>
      </c>
    </row>
    <row r="11" spans="1:14">
      <c r="A11" s="24" t="str">
        <f>IF(I11="","",IF(OR('Identificação da EG'!$B$7=0,'Identificação da EG'!$B$7=""),"",Capa!$C$10))</f>
        <v/>
      </c>
      <c r="B11" s="24" t="str">
        <f>IF(I11="","",IF(OR('Identificação da EG'!$B$7=0,'Identificação da EG'!$B$7=""),"",'Identificação da EG'!$B$7))</f>
        <v/>
      </c>
      <c r="C11" s="24" t="str">
        <f>IF(I11="","",IF(B11="","",VLOOKUP(B11,Auxiliar!$DK$23:$DL$45,2,0)))</f>
        <v/>
      </c>
      <c r="D11" s="24" t="str">
        <f>IF(I11="","",IF(OR('Identificação da EG'!$B$7=0,'Identificação da EG'!$B$7=""),"","Portugal"))</f>
        <v/>
      </c>
      <c r="E11" s="24" t="str">
        <f>IF(I11="","",'Identificação da EG'!$C$7)</f>
        <v/>
      </c>
      <c r="F11" s="24" t="str">
        <f>IF(I11="","",'Identificação da EG'!$E$7)</f>
        <v/>
      </c>
      <c r="G11" s="24" t="str">
        <f t="shared" si="0"/>
        <v/>
      </c>
      <c r="H11" s="24" t="str">
        <f>IF(I11="","",'Identificação da EG'!$D$7)</f>
        <v/>
      </c>
      <c r="I11" s="138" t="str">
        <f>IF(Investimentos!B16="","",Investimentos!B16)</f>
        <v/>
      </c>
      <c r="J11" s="138" t="str">
        <f>IF(Investimentos!C16="","",Investimentos!C16)</f>
        <v/>
      </c>
      <c r="K11" s="138" t="str">
        <f t="shared" si="1"/>
        <v/>
      </c>
      <c r="L11" s="138" t="str">
        <f t="shared" si="2"/>
        <v/>
      </c>
      <c r="M11" s="138" t="str">
        <f>IF(Investimentos!D16="","",Investimentos!D16)</f>
        <v/>
      </c>
      <c r="N11" s="138" t="str">
        <f>IF(OR(I11="",Investimentos!E16="",Investimentos!E16="(máximo 300 carateres)"),"",Investimentos!E16)</f>
        <v/>
      </c>
    </row>
    <row r="12" spans="1:14">
      <c r="A12" s="24" t="str">
        <f>IF(I12="","",IF(OR('Identificação da EG'!$B$7=0,'Identificação da EG'!$B$7=""),"",Capa!$C$10))</f>
        <v/>
      </c>
      <c r="B12" s="24" t="str">
        <f>IF(I12="","",IF(OR('Identificação da EG'!$B$7=0,'Identificação da EG'!$B$7=""),"",'Identificação da EG'!$B$7))</f>
        <v/>
      </c>
      <c r="C12" s="24" t="str">
        <f>IF(I12="","",IF(B12="","",VLOOKUP(B12,Auxiliar!$DK$23:$DL$45,2,0)))</f>
        <v/>
      </c>
      <c r="D12" s="24" t="str">
        <f>IF(I12="","",IF(OR('Identificação da EG'!$B$7=0,'Identificação da EG'!$B$7=""),"","Portugal"))</f>
        <v/>
      </c>
      <c r="E12" s="24" t="str">
        <f>IF(I12="","",'Identificação da EG'!$C$7)</f>
        <v/>
      </c>
      <c r="F12" s="24" t="str">
        <f>IF(I12="","",'Identificação da EG'!$E$7)</f>
        <v/>
      </c>
      <c r="G12" s="24" t="str">
        <f t="shared" si="0"/>
        <v/>
      </c>
      <c r="H12" s="24" t="str">
        <f>IF(I12="","",'Identificação da EG'!$D$7)</f>
        <v/>
      </c>
      <c r="I12" s="138" t="str">
        <f>IF(Investimentos!B17="","",Investimentos!B17)</f>
        <v/>
      </c>
      <c r="J12" s="138" t="str">
        <f>IF(Investimentos!C17="","",Investimentos!C17)</f>
        <v/>
      </c>
      <c r="K12" s="138" t="str">
        <f t="shared" si="1"/>
        <v/>
      </c>
      <c r="L12" s="138" t="str">
        <f t="shared" si="2"/>
        <v/>
      </c>
      <c r="M12" s="138" t="str">
        <f>IF(Investimentos!D17="","",Investimentos!D17)</f>
        <v/>
      </c>
      <c r="N12" s="138" t="str">
        <f>IF(OR(I12="",Investimentos!E17="",Investimentos!E17="(máximo 300 carateres)"),"",Investimentos!E17)</f>
        <v/>
      </c>
    </row>
    <row r="13" spans="1:14">
      <c r="A13" s="24" t="str">
        <f>IF(I13="","",IF(OR('Identificação da EG'!$B$7=0,'Identificação da EG'!$B$7=""),"",Capa!$C$10))</f>
        <v/>
      </c>
      <c r="B13" s="24" t="str">
        <f>IF(I13="","",IF(OR('Identificação da EG'!$B$7=0,'Identificação da EG'!$B$7=""),"",'Identificação da EG'!$B$7))</f>
        <v/>
      </c>
      <c r="C13" s="24" t="str">
        <f>IF(I13="","",IF(B13="","",VLOOKUP(B13,Auxiliar!$DK$23:$DL$45,2,0)))</f>
        <v/>
      </c>
      <c r="D13" s="24" t="str">
        <f>IF(I13="","",IF(OR('Identificação da EG'!$B$7=0,'Identificação da EG'!$B$7=""),"","Portugal"))</f>
        <v/>
      </c>
      <c r="E13" s="24" t="str">
        <f>IF(I13="","",'Identificação da EG'!$C$7)</f>
        <v/>
      </c>
      <c r="F13" s="24" t="str">
        <f>IF(I13="","",'Identificação da EG'!$E$7)</f>
        <v/>
      </c>
      <c r="G13" s="24" t="str">
        <f t="shared" si="0"/>
        <v/>
      </c>
      <c r="H13" s="24" t="str">
        <f>IF(I13="","",'Identificação da EG'!$D$7)</f>
        <v/>
      </c>
      <c r="I13" s="138" t="str">
        <f>IF(Investimentos!B18="","",Investimentos!B18)</f>
        <v/>
      </c>
      <c r="J13" s="138" t="str">
        <f>IF(Investimentos!C18="","",Investimentos!C18)</f>
        <v/>
      </c>
      <c r="K13" s="138" t="str">
        <f t="shared" si="1"/>
        <v/>
      </c>
      <c r="L13" s="138" t="str">
        <f t="shared" si="2"/>
        <v/>
      </c>
      <c r="M13" s="138" t="str">
        <f>IF(Investimentos!D18="","",Investimentos!D18)</f>
        <v/>
      </c>
      <c r="N13" s="138" t="str">
        <f>IF(OR(I13="",Investimentos!E18="",Investimentos!E18="(máximo 300 carateres)"),"",Investimentos!E18)</f>
        <v/>
      </c>
    </row>
    <row r="14" spans="1:14">
      <c r="A14" s="24" t="str">
        <f>IF(I14="","",IF(OR('Identificação da EG'!$B$7=0,'Identificação da EG'!$B$7=""),"",Capa!$C$10))</f>
        <v/>
      </c>
      <c r="B14" s="24" t="str">
        <f>IF(I14="","",IF(OR('Identificação da EG'!$B$7=0,'Identificação da EG'!$B$7=""),"",'Identificação da EG'!$B$7))</f>
        <v/>
      </c>
      <c r="C14" s="24" t="str">
        <f>IF(I14="","",IF(B14="","",VLOOKUP(B14,Auxiliar!$DK$23:$DL$45,2,0)))</f>
        <v/>
      </c>
      <c r="D14" s="24" t="str">
        <f>IF(I14="","",IF(OR('Identificação da EG'!$B$7=0,'Identificação da EG'!$B$7=""),"","Portugal"))</f>
        <v/>
      </c>
      <c r="E14" s="24" t="str">
        <f>IF(I14="","",'Identificação da EG'!$C$7)</f>
        <v/>
      </c>
      <c r="F14" s="24" t="str">
        <f>IF(I14="","",'Identificação da EG'!$E$7)</f>
        <v/>
      </c>
      <c r="G14" s="24" t="str">
        <f t="shared" si="0"/>
        <v/>
      </c>
      <c r="H14" s="24" t="str">
        <f>IF(I14="","",'Identificação da EG'!$D$7)</f>
        <v/>
      </c>
      <c r="I14" s="138" t="str">
        <f>IF(Investimentos!B19="","",Investimentos!B19)</f>
        <v/>
      </c>
      <c r="J14" s="138" t="str">
        <f>IF(Investimentos!C19="","",Investimentos!C19)</f>
        <v/>
      </c>
      <c r="K14" s="138" t="str">
        <f t="shared" si="1"/>
        <v/>
      </c>
      <c r="L14" s="138" t="str">
        <f t="shared" si="2"/>
        <v/>
      </c>
      <c r="M14" s="138" t="str">
        <f>IF(Investimentos!D19="","",Investimentos!D19)</f>
        <v/>
      </c>
      <c r="N14" s="138" t="str">
        <f>IF(OR(I14="",Investimentos!E19="",Investimentos!E19="(máximo 300 carateres)"),"",Investimentos!E19)</f>
        <v/>
      </c>
    </row>
    <row r="15" spans="1:14">
      <c r="A15" s="24" t="str">
        <f>IF(I15="","",IF(OR('Identificação da EG'!$B$7=0,'Identificação da EG'!$B$7=""),"",Capa!$C$10))</f>
        <v/>
      </c>
      <c r="B15" s="24" t="str">
        <f>IF(I15="","",IF(OR('Identificação da EG'!$B$7=0,'Identificação da EG'!$B$7=""),"",'Identificação da EG'!$B$7))</f>
        <v/>
      </c>
      <c r="C15" s="24" t="str">
        <f>IF(I15="","",IF(B15="","",VLOOKUP(B15,Auxiliar!$DK$23:$DL$45,2,0)))</f>
        <v/>
      </c>
      <c r="D15" s="24" t="str">
        <f>IF(I15="","",IF(OR('Identificação da EG'!$B$7=0,'Identificação da EG'!$B$7=""),"","Portugal"))</f>
        <v/>
      </c>
      <c r="E15" s="24" t="str">
        <f>IF(I15="","",'Identificação da EG'!$C$7)</f>
        <v/>
      </c>
      <c r="F15" s="24" t="str">
        <f>IF(I15="","",'Identificação da EG'!$E$7)</f>
        <v/>
      </c>
      <c r="G15" s="24" t="str">
        <f t="shared" si="0"/>
        <v/>
      </c>
      <c r="H15" s="24" t="str">
        <f>IF(I15="","",'Identificação da EG'!$D$7)</f>
        <v/>
      </c>
      <c r="I15" s="138" t="str">
        <f>IF(Investimentos!B20="","",Investimentos!B20)</f>
        <v/>
      </c>
      <c r="J15" s="138" t="str">
        <f>IF(Investimentos!C20="","",Investimentos!C20)</f>
        <v/>
      </c>
      <c r="K15" s="138" t="str">
        <f t="shared" si="1"/>
        <v/>
      </c>
      <c r="L15" s="138" t="str">
        <f t="shared" si="2"/>
        <v/>
      </c>
      <c r="M15" s="138" t="str">
        <f>IF(Investimentos!D20="","",Investimentos!D20)</f>
        <v/>
      </c>
      <c r="N15" s="138" t="str">
        <f>IF(OR(I15="",Investimentos!E20="",Investimentos!E20="(máximo 300 carateres)"),"",Investimentos!E20)</f>
        <v/>
      </c>
    </row>
    <row r="16" spans="1:14">
      <c r="A16" s="24" t="str">
        <f>IF(I16="","",IF(OR('Identificação da EG'!$B$7=0,'Identificação da EG'!$B$7=""),"",Capa!$C$10))</f>
        <v/>
      </c>
      <c r="B16" s="24" t="str">
        <f>IF(I16="","",IF(OR('Identificação da EG'!$B$7=0,'Identificação da EG'!$B$7=""),"",'Identificação da EG'!$B$7))</f>
        <v/>
      </c>
      <c r="C16" s="24" t="str">
        <f>IF(I16="","",IF(B16="","",VLOOKUP(B16,Auxiliar!$DK$23:$DL$45,2,0)))</f>
        <v/>
      </c>
      <c r="D16" s="24" t="str">
        <f>IF(I16="","",IF(OR('Identificação da EG'!$B$7=0,'Identificação da EG'!$B$7=""),"","Portugal"))</f>
        <v/>
      </c>
      <c r="E16" s="24" t="str">
        <f>IF(I16="","",'Identificação da EG'!$C$7)</f>
        <v/>
      </c>
      <c r="F16" s="24" t="str">
        <f>IF(I16="","",'Identificação da EG'!$E$7)</f>
        <v/>
      </c>
      <c r="G16" s="24" t="str">
        <f t="shared" si="0"/>
        <v/>
      </c>
      <c r="H16" s="24" t="str">
        <f>IF(I16="","",'Identificação da EG'!$D$7)</f>
        <v/>
      </c>
      <c r="I16" s="138" t="str">
        <f>IF(Investimentos!B21="","",Investimentos!B21)</f>
        <v/>
      </c>
      <c r="J16" s="138" t="str">
        <f>IF(Investimentos!C21="","",Investimentos!C21)</f>
        <v/>
      </c>
      <c r="K16" s="138" t="str">
        <f t="shared" si="1"/>
        <v/>
      </c>
      <c r="L16" s="138" t="str">
        <f t="shared" si="2"/>
        <v/>
      </c>
      <c r="M16" s="138" t="str">
        <f>IF(Investimentos!D21="","",Investimentos!D21)</f>
        <v/>
      </c>
      <c r="N16" s="138" t="str">
        <f>IF(OR(I16="",Investimentos!E21="",Investimentos!E21="(máximo 300 carateres)"),"",Investimentos!E21)</f>
        <v/>
      </c>
    </row>
    <row r="17" spans="1:14">
      <c r="A17" s="24" t="str">
        <f>IF(I17="","",IF(OR('Identificação da EG'!$B$7=0,'Identificação da EG'!$B$7=""),"",Capa!$C$10))</f>
        <v/>
      </c>
      <c r="B17" s="24" t="str">
        <f>IF(I17="","",IF(OR('Identificação da EG'!$B$7=0,'Identificação da EG'!$B$7=""),"",'Identificação da EG'!$B$7))</f>
        <v/>
      </c>
      <c r="C17" s="24" t="str">
        <f>IF(I17="","",IF(B17="","",VLOOKUP(B17,Auxiliar!$DK$23:$DL$45,2,0)))</f>
        <v/>
      </c>
      <c r="D17" s="24" t="str">
        <f>IF(I17="","",IF(OR('Identificação da EG'!$B$7=0,'Identificação da EG'!$B$7=""),"","Portugal"))</f>
        <v/>
      </c>
      <c r="E17" s="24" t="str">
        <f>IF(I17="","",'Identificação da EG'!$C$7)</f>
        <v/>
      </c>
      <c r="F17" s="24" t="str">
        <f>IF(I17="","",'Identificação da EG'!$E$7)</f>
        <v/>
      </c>
      <c r="G17" s="24" t="str">
        <f t="shared" si="0"/>
        <v/>
      </c>
      <c r="H17" s="24" t="str">
        <f>IF(I17="","",'Identificação da EG'!$D$7)</f>
        <v/>
      </c>
      <c r="I17" s="138" t="str">
        <f>IF(Investimentos!B22="","",Investimentos!B22)</f>
        <v/>
      </c>
      <c r="J17" s="138" t="str">
        <f>IF(Investimentos!C22="","",Investimentos!C22)</f>
        <v/>
      </c>
      <c r="K17" s="138" t="str">
        <f t="shared" si="1"/>
        <v/>
      </c>
      <c r="L17" s="138" t="str">
        <f t="shared" si="2"/>
        <v/>
      </c>
      <c r="M17" s="138" t="str">
        <f>IF(Investimentos!D22="","",Investimentos!D22)</f>
        <v/>
      </c>
      <c r="N17" s="138" t="str">
        <f>IF(OR(I17="",Investimentos!E22="",Investimentos!E22="(máximo 300 carateres)"),"",Investimentos!E22)</f>
        <v/>
      </c>
    </row>
    <row r="18" spans="1:14">
      <c r="A18" s="24" t="str">
        <f>IF(I18="","",IF(OR('Identificação da EG'!$B$7=0,'Identificação da EG'!$B$7=""),"",Capa!$C$10))</f>
        <v/>
      </c>
      <c r="B18" s="24" t="str">
        <f>IF(I18="","",IF(OR('Identificação da EG'!$B$7=0,'Identificação da EG'!$B$7=""),"",'Identificação da EG'!$B$7))</f>
        <v/>
      </c>
      <c r="C18" s="24" t="str">
        <f>IF(I18="","",IF(B18="","",VLOOKUP(B18,Auxiliar!$DK$23:$DL$45,2,0)))</f>
        <v/>
      </c>
      <c r="D18" s="24" t="str">
        <f>IF(I18="","",IF(OR('Identificação da EG'!$B$7=0,'Identificação da EG'!$B$7=""),"","Portugal"))</f>
        <v/>
      </c>
      <c r="E18" s="24" t="str">
        <f>IF(I18="","",'Identificação da EG'!$C$7)</f>
        <v/>
      </c>
      <c r="F18" s="24" t="str">
        <f>IF(I18="","",'Identificação da EG'!$E$7)</f>
        <v/>
      </c>
      <c r="G18" s="24" t="str">
        <f t="shared" si="0"/>
        <v/>
      </c>
      <c r="H18" s="24" t="str">
        <f>IF(I18="","",'Identificação da EG'!$D$7)</f>
        <v/>
      </c>
      <c r="I18" s="138" t="str">
        <f>IF(Investimentos!B23="","",Investimentos!B23)</f>
        <v/>
      </c>
      <c r="J18" s="138" t="str">
        <f>IF(Investimentos!C23="","",Investimentos!C23)</f>
        <v/>
      </c>
      <c r="K18" s="138" t="str">
        <f t="shared" si="1"/>
        <v/>
      </c>
      <c r="L18" s="138" t="str">
        <f t="shared" si="2"/>
        <v/>
      </c>
      <c r="M18" s="138" t="str">
        <f>IF(Investimentos!D23="","",Investimentos!D23)</f>
        <v/>
      </c>
      <c r="N18" s="138" t="str">
        <f>IF(OR(I18="",Investimentos!E23="",Investimentos!E23="(máximo 300 carateres)"),"",Investimentos!E23)</f>
        <v/>
      </c>
    </row>
    <row r="19" spans="1:14">
      <c r="A19" s="24" t="str">
        <f>IF(I19="","",IF(OR('Identificação da EG'!$B$7=0,'Identificação da EG'!$B$7=""),"",Capa!$C$10))</f>
        <v/>
      </c>
      <c r="B19" s="24" t="str">
        <f>IF(I19="","",IF(OR('Identificação da EG'!$B$7=0,'Identificação da EG'!$B$7=""),"",'Identificação da EG'!$B$7))</f>
        <v/>
      </c>
      <c r="C19" s="24" t="str">
        <f>IF(I19="","",IF(B19="","",VLOOKUP(B19,Auxiliar!$DK$23:$DL$45,2,0)))</f>
        <v/>
      </c>
      <c r="D19" s="24" t="str">
        <f>IF(I19="","",IF(OR('Identificação da EG'!$B$7=0,'Identificação da EG'!$B$7=""),"","Portugal"))</f>
        <v/>
      </c>
      <c r="E19" s="24" t="str">
        <f>IF(I19="","",'Identificação da EG'!$C$7)</f>
        <v/>
      </c>
      <c r="F19" s="24" t="str">
        <f>IF(I19="","",'Identificação da EG'!$E$7)</f>
        <v/>
      </c>
      <c r="G19" s="24" t="str">
        <f t="shared" si="0"/>
        <v/>
      </c>
      <c r="H19" s="24" t="str">
        <f>IF(I19="","",'Identificação da EG'!$D$7)</f>
        <v/>
      </c>
      <c r="I19" s="138" t="str">
        <f>IF(Investimentos!B24="","",Investimentos!B24)</f>
        <v/>
      </c>
      <c r="J19" s="138" t="str">
        <f>IF(Investimentos!C24="","",Investimentos!C24)</f>
        <v/>
      </c>
      <c r="K19" s="138" t="str">
        <f t="shared" si="1"/>
        <v/>
      </c>
      <c r="L19" s="138" t="str">
        <f t="shared" si="2"/>
        <v/>
      </c>
      <c r="M19" s="138" t="str">
        <f>IF(Investimentos!D24="","",Investimentos!D24)</f>
        <v/>
      </c>
      <c r="N19" s="138" t="str">
        <f>IF(OR(I19="",Investimentos!E24="",Investimentos!E24="(máximo 300 carateres)"),"",Investimentos!E24)</f>
        <v/>
      </c>
    </row>
    <row r="20" spans="1:14">
      <c r="A20" s="24" t="str">
        <f>IF(I20="","",IF(OR('Identificação da EG'!$B$7=0,'Identificação da EG'!$B$7=""),"",Capa!$C$10))</f>
        <v/>
      </c>
      <c r="B20" s="24" t="str">
        <f>IF(I20="","",IF(OR('Identificação da EG'!$B$7=0,'Identificação da EG'!$B$7=""),"",'Identificação da EG'!$B$7))</f>
        <v/>
      </c>
      <c r="C20" s="24" t="str">
        <f>IF(I20="","",IF(B20="","",VLOOKUP(B20,Auxiliar!$DK$23:$DL$45,2,0)))</f>
        <v/>
      </c>
      <c r="D20" s="24" t="str">
        <f>IF(I20="","",IF(OR('Identificação da EG'!$B$7=0,'Identificação da EG'!$B$7=""),"","Portugal"))</f>
        <v/>
      </c>
      <c r="E20" s="24" t="str">
        <f>IF(I20="","",'Identificação da EG'!$C$7)</f>
        <v/>
      </c>
      <c r="F20" s="24" t="str">
        <f>IF(I20="","",'Identificação da EG'!$E$7)</f>
        <v/>
      </c>
      <c r="G20" s="24" t="str">
        <f t="shared" si="0"/>
        <v/>
      </c>
      <c r="H20" s="24" t="str">
        <f>IF(I20="","",'Identificação da EG'!$D$7)</f>
        <v/>
      </c>
      <c r="I20" s="138" t="str">
        <f>IF(Investimentos!B25="","",Investimentos!B25)</f>
        <v/>
      </c>
      <c r="J20" s="138" t="str">
        <f>IF(Investimentos!C25="","",Investimentos!C25)</f>
        <v/>
      </c>
      <c r="K20" s="138" t="str">
        <f t="shared" si="1"/>
        <v/>
      </c>
      <c r="L20" s="138" t="str">
        <f t="shared" si="2"/>
        <v/>
      </c>
      <c r="M20" s="138" t="str">
        <f>IF(Investimentos!D25="","",Investimentos!D25)</f>
        <v/>
      </c>
      <c r="N20" s="138" t="str">
        <f>IF(OR(I20="",Investimentos!E25="",Investimentos!E25="(máximo 300 carateres)"),"",Investimentos!E25)</f>
        <v/>
      </c>
    </row>
    <row r="21" spans="1:14">
      <c r="A21" s="24" t="str">
        <f>IF(I21="","",IF(OR('Identificação da EG'!$B$7=0,'Identificação da EG'!$B$7=""),"",Capa!$C$10))</f>
        <v/>
      </c>
      <c r="B21" s="24" t="str">
        <f>IF(I21="","",IF(OR('Identificação da EG'!$B$7=0,'Identificação da EG'!$B$7=""),"",'Identificação da EG'!$B$7))</f>
        <v/>
      </c>
      <c r="C21" s="24" t="str">
        <f>IF(I21="","",IF(B21="","",VLOOKUP(B21,Auxiliar!$DK$23:$DL$45,2,0)))</f>
        <v/>
      </c>
      <c r="D21" s="24" t="str">
        <f>IF(I21="","",IF(OR('Identificação da EG'!$B$7=0,'Identificação da EG'!$B$7=""),"","Portugal"))</f>
        <v/>
      </c>
      <c r="E21" s="24" t="str">
        <f>IF(I21="","",'Identificação da EG'!$C$7)</f>
        <v/>
      </c>
      <c r="F21" s="24" t="str">
        <f>IF(I21="","",'Identificação da EG'!$E$7)</f>
        <v/>
      </c>
      <c r="G21" s="24" t="str">
        <f t="shared" si="0"/>
        <v/>
      </c>
      <c r="H21" s="24" t="str">
        <f>IF(I21="","",'Identificação da EG'!$D$7)</f>
        <v/>
      </c>
      <c r="I21" s="138" t="str">
        <f>IF(Investimentos!B26="","",Investimentos!B26)</f>
        <v/>
      </c>
      <c r="J21" s="138" t="str">
        <f>IF(Investimentos!C26="","",Investimentos!C26)</f>
        <v/>
      </c>
      <c r="K21" s="138" t="str">
        <f t="shared" si="1"/>
        <v/>
      </c>
      <c r="L21" s="138" t="str">
        <f t="shared" si="2"/>
        <v/>
      </c>
      <c r="M21" s="138" t="str">
        <f>IF(Investimentos!D26="","",Investimentos!D26)</f>
        <v/>
      </c>
      <c r="N21" s="138" t="str">
        <f>IF(OR(I21="",Investimentos!E26="",Investimentos!E26="(máximo 300 carateres)"),"",Investimentos!E26)</f>
        <v/>
      </c>
    </row>
    <row r="22" spans="1:14">
      <c r="A22" s="24" t="str">
        <f>IF(I22="","",IF(OR('Identificação da EG'!$B$7=0,'Identificação da EG'!$B$7=""),"",Capa!$C$10))</f>
        <v/>
      </c>
      <c r="B22" s="24" t="str">
        <f>IF(I22="","",IF(OR('Identificação da EG'!$B$7=0,'Identificação da EG'!$B$7=""),"",'Identificação da EG'!$B$7))</f>
        <v/>
      </c>
      <c r="C22" s="24" t="str">
        <f>IF(I22="","",IF(B22="","",VLOOKUP(B22,Auxiliar!$DK$23:$DL$45,2,0)))</f>
        <v/>
      </c>
      <c r="D22" s="24" t="str">
        <f>IF(I22="","",IF(OR('Identificação da EG'!$B$7=0,'Identificação da EG'!$B$7=""),"","Portugal"))</f>
        <v/>
      </c>
      <c r="E22" s="24" t="str">
        <f>IF(I22="","",'Identificação da EG'!$C$7)</f>
        <v/>
      </c>
      <c r="F22" s="24" t="str">
        <f>IF(I22="","",'Identificação da EG'!$E$7)</f>
        <v/>
      </c>
      <c r="G22" s="24" t="str">
        <f t="shared" si="0"/>
        <v/>
      </c>
      <c r="H22" s="24" t="str">
        <f>IF(I22="","",'Identificação da EG'!$D$7)</f>
        <v/>
      </c>
      <c r="I22" s="138" t="str">
        <f>IF(Investimentos!B27="","",Investimentos!B27)</f>
        <v/>
      </c>
      <c r="J22" s="138" t="str">
        <f>IF(Investimentos!C27="","",Investimentos!C27)</f>
        <v/>
      </c>
      <c r="K22" s="138" t="str">
        <f t="shared" si="1"/>
        <v/>
      </c>
      <c r="L22" s="138" t="str">
        <f t="shared" si="2"/>
        <v/>
      </c>
      <c r="M22" s="138" t="str">
        <f>IF(Investimentos!D27="","",Investimentos!D27)</f>
        <v/>
      </c>
      <c r="N22" s="138" t="str">
        <f>IF(OR(I22="",Investimentos!E27="",Investimentos!E27="(máximo 300 carateres)"),"",Investimentos!E27)</f>
        <v/>
      </c>
    </row>
    <row r="23" spans="1:14">
      <c r="A23" s="24" t="str">
        <f>IF(I23="","",IF(OR('Identificação da EG'!$B$7=0,'Identificação da EG'!$B$7=""),"",Capa!$C$10))</f>
        <v/>
      </c>
      <c r="B23" s="24" t="str">
        <f>IF(I23="","",IF(OR('Identificação da EG'!$B$7=0,'Identificação da EG'!$B$7=""),"",'Identificação da EG'!$B$7))</f>
        <v/>
      </c>
      <c r="C23" s="24" t="str">
        <f>IF(I23="","",IF(B23="","",VLOOKUP(B23,Auxiliar!$DK$23:$DL$45,2,0)))</f>
        <v/>
      </c>
      <c r="D23" s="24" t="str">
        <f>IF(I23="","",IF(OR('Identificação da EG'!$B$7=0,'Identificação da EG'!$B$7=""),"","Portugal"))</f>
        <v/>
      </c>
      <c r="E23" s="24" t="str">
        <f>IF(I23="","",'Identificação da EG'!$C$7)</f>
        <v/>
      </c>
      <c r="F23" s="24" t="str">
        <f>IF(I23="","",'Identificação da EG'!$E$7)</f>
        <v/>
      </c>
      <c r="G23" s="24" t="str">
        <f t="shared" si="0"/>
        <v/>
      </c>
      <c r="H23" s="24" t="str">
        <f>IF(I23="","",'Identificação da EG'!$D$7)</f>
        <v/>
      </c>
      <c r="I23" s="138" t="str">
        <f>IF(Investimentos!B28="","",Investimentos!B28)</f>
        <v/>
      </c>
      <c r="J23" s="138" t="str">
        <f>IF(Investimentos!C28="","",Investimentos!C28)</f>
        <v/>
      </c>
      <c r="K23" s="138" t="str">
        <f t="shared" si="1"/>
        <v/>
      </c>
      <c r="L23" s="138" t="str">
        <f t="shared" si="2"/>
        <v/>
      </c>
      <c r="M23" s="138" t="str">
        <f>IF(Investimentos!D28="","",Investimentos!D28)</f>
        <v/>
      </c>
      <c r="N23" s="138" t="str">
        <f>IF(OR(I23="",Investimentos!E28="",Investimentos!E28="(máximo 300 carateres)"),"",Investimentos!E28)</f>
        <v/>
      </c>
    </row>
    <row r="24" spans="1:14">
      <c r="A24" s="24" t="str">
        <f>IF(I24="","",IF(OR('Identificação da EG'!$B$7=0,'Identificação da EG'!$B$7=""),"",Capa!$C$10))</f>
        <v/>
      </c>
      <c r="B24" s="24" t="str">
        <f>IF(I24="","",IF(OR('Identificação da EG'!$B$7=0,'Identificação da EG'!$B$7=""),"",'Identificação da EG'!$B$7))</f>
        <v/>
      </c>
      <c r="C24" s="24" t="str">
        <f>IF(I24="","",IF(B24="","",VLOOKUP(B24,Auxiliar!$DK$23:$DL$45,2,0)))</f>
        <v/>
      </c>
      <c r="D24" s="24" t="str">
        <f>IF(I24="","",IF(OR('Identificação da EG'!$B$7=0,'Identificação da EG'!$B$7=""),"","Portugal"))</f>
        <v/>
      </c>
      <c r="E24" s="24" t="str">
        <f>IF(I24="","",'Identificação da EG'!$C$7)</f>
        <v/>
      </c>
      <c r="F24" s="24" t="str">
        <f>IF(I24="","",'Identificação da EG'!$E$7)</f>
        <v/>
      </c>
      <c r="G24" s="24" t="str">
        <f t="shared" si="0"/>
        <v/>
      </c>
      <c r="H24" s="24" t="str">
        <f>IF(I24="","",'Identificação da EG'!$D$7)</f>
        <v/>
      </c>
      <c r="I24" s="138" t="str">
        <f>IF(Investimentos!B29="","",Investimentos!B29)</f>
        <v/>
      </c>
      <c r="J24" s="138" t="str">
        <f>IF(Investimentos!C29="","",Investimentos!C29)</f>
        <v/>
      </c>
      <c r="K24" s="138" t="str">
        <f t="shared" si="1"/>
        <v/>
      </c>
      <c r="L24" s="138" t="str">
        <f t="shared" si="2"/>
        <v/>
      </c>
      <c r="M24" s="138" t="str">
        <f>IF(Investimentos!D29="","",Investimentos!D29)</f>
        <v/>
      </c>
      <c r="N24" s="138" t="str">
        <f>IF(OR(I24="",Investimentos!E29="",Investimentos!E29="(máximo 300 carateres)"),"",Investimentos!E29)</f>
        <v/>
      </c>
    </row>
    <row r="25" spans="1:14">
      <c r="A25" s="24" t="str">
        <f>IF(I25="","",IF(OR('Identificação da EG'!$B$7=0,'Identificação da EG'!$B$7=""),"",Capa!$C$10))</f>
        <v/>
      </c>
      <c r="B25" s="24" t="str">
        <f>IF(I25="","",IF(OR('Identificação da EG'!$B$7=0,'Identificação da EG'!$B$7=""),"",'Identificação da EG'!$B$7))</f>
        <v/>
      </c>
      <c r="C25" s="24" t="str">
        <f>IF(I25="","",IF(B25="","",VLOOKUP(B25,Auxiliar!$DK$23:$DL$45,2,0)))</f>
        <v/>
      </c>
      <c r="D25" s="24" t="str">
        <f>IF(I25="","",IF(OR('Identificação da EG'!$B$7=0,'Identificação da EG'!$B$7=""),"","Portugal"))</f>
        <v/>
      </c>
      <c r="E25" s="24" t="str">
        <f>IF(I25="","",'Identificação da EG'!$C$7)</f>
        <v/>
      </c>
      <c r="F25" s="24" t="str">
        <f>IF(I25="","",'Identificação da EG'!$E$7)</f>
        <v/>
      </c>
      <c r="G25" s="24" t="str">
        <f t="shared" si="0"/>
        <v/>
      </c>
      <c r="H25" s="24" t="str">
        <f>IF(I25="","",'Identificação da EG'!$D$7)</f>
        <v/>
      </c>
      <c r="I25" s="138" t="str">
        <f>IF(Investimentos!B30="","",Investimentos!B30)</f>
        <v/>
      </c>
      <c r="J25" s="138" t="str">
        <f>IF(Investimentos!C30="","",Investimentos!C30)</f>
        <v/>
      </c>
      <c r="K25" s="138" t="str">
        <f t="shared" si="1"/>
        <v/>
      </c>
      <c r="L25" s="138" t="str">
        <f t="shared" si="2"/>
        <v/>
      </c>
      <c r="M25" s="138" t="str">
        <f>IF(Investimentos!D30="","",Investimentos!D30)</f>
        <v/>
      </c>
      <c r="N25" s="138" t="str">
        <f>IF(OR(I25="",Investimentos!E30="",Investimentos!E30="(máximo 300 carateres)"),"",Investimentos!E30)</f>
        <v/>
      </c>
    </row>
    <row r="26" spans="1:14">
      <c r="A26" s="24" t="str">
        <f>IF(I26="","",IF(OR('Identificação da EG'!$B$7=0,'Identificação da EG'!$B$7=""),"",Capa!$C$10))</f>
        <v/>
      </c>
      <c r="B26" s="24" t="str">
        <f>IF(I26="","",IF(OR('Identificação da EG'!$B$7=0,'Identificação da EG'!$B$7=""),"",'Identificação da EG'!$B$7))</f>
        <v/>
      </c>
      <c r="C26" s="24" t="str">
        <f>IF(I26="","",IF(B26="","",VLOOKUP(B26,Auxiliar!$DK$23:$DL$45,2,0)))</f>
        <v/>
      </c>
      <c r="D26" s="24" t="str">
        <f>IF(I26="","",IF(OR('Identificação da EG'!$B$7=0,'Identificação da EG'!$B$7=""),"","Portugal"))</f>
        <v/>
      </c>
      <c r="E26" s="24" t="str">
        <f>IF(I26="","",'Identificação da EG'!$C$7)</f>
        <v/>
      </c>
      <c r="F26" s="24" t="str">
        <f>IF(I26="","",'Identificação da EG'!$E$7)</f>
        <v/>
      </c>
      <c r="G26" s="24" t="str">
        <f t="shared" si="0"/>
        <v/>
      </c>
      <c r="H26" s="24" t="str">
        <f>IF(I26="","",'Identificação da EG'!$D$7)</f>
        <v/>
      </c>
      <c r="I26" s="138" t="str">
        <f>IF(Investimentos!B31="","",Investimentos!B31)</f>
        <v/>
      </c>
      <c r="J26" s="138" t="str">
        <f>IF(Investimentos!C31="","",Investimentos!C31)</f>
        <v/>
      </c>
      <c r="K26" s="138" t="str">
        <f t="shared" si="1"/>
        <v/>
      </c>
      <c r="L26" s="138" t="str">
        <f t="shared" si="2"/>
        <v/>
      </c>
      <c r="M26" s="138" t="str">
        <f>IF(Investimentos!D31="","",Investimentos!D31)</f>
        <v/>
      </c>
      <c r="N26" s="138" t="str">
        <f>IF(OR(I26="",Investimentos!E31="",Investimentos!E31="(máximo 300 carateres)"),"",Investimentos!E31)</f>
        <v/>
      </c>
    </row>
    <row r="27" spans="1:14">
      <c r="A27" s="24" t="str">
        <f>IF(I27="","",IF(OR('Identificação da EG'!$B$7=0,'Identificação da EG'!$B$7=""),"",Capa!$C$10))</f>
        <v/>
      </c>
      <c r="B27" s="24" t="str">
        <f>IF(I27="","",IF(OR('Identificação da EG'!$B$7=0,'Identificação da EG'!$B$7=""),"",'Identificação da EG'!$B$7))</f>
        <v/>
      </c>
      <c r="C27" s="24" t="str">
        <f>IF(I27="","",IF(B27="","",VLOOKUP(B27,Auxiliar!$DK$23:$DL$45,2,0)))</f>
        <v/>
      </c>
      <c r="D27" s="24" t="str">
        <f>IF(I27="","",IF(OR('Identificação da EG'!$B$7=0,'Identificação da EG'!$B$7=""),"","Portugal"))</f>
        <v/>
      </c>
      <c r="E27" s="24" t="str">
        <f>IF(I27="","",'Identificação da EG'!$C$7)</f>
        <v/>
      </c>
      <c r="F27" s="24" t="str">
        <f>IF(I27="","",'Identificação da EG'!$E$7)</f>
        <v/>
      </c>
      <c r="G27" s="24" t="str">
        <f t="shared" si="0"/>
        <v/>
      </c>
      <c r="H27" s="24" t="str">
        <f>IF(I27="","",'Identificação da EG'!$D$7)</f>
        <v/>
      </c>
      <c r="I27" s="138" t="str">
        <f>IF(Investimentos!B32="","",Investimentos!B32)</f>
        <v/>
      </c>
      <c r="J27" s="138" t="str">
        <f>IF(Investimentos!C32="","",Investimentos!C32)</f>
        <v/>
      </c>
      <c r="K27" s="138" t="str">
        <f t="shared" si="1"/>
        <v/>
      </c>
      <c r="L27" s="138" t="str">
        <f t="shared" si="2"/>
        <v/>
      </c>
      <c r="M27" s="138" t="str">
        <f>IF(Investimentos!D32="","",Investimentos!D32)</f>
        <v/>
      </c>
      <c r="N27" s="138" t="str">
        <f>IF(OR(I27="",Investimentos!E32="",Investimentos!E32="(máximo 300 carateres)"),"",Investimentos!E32)</f>
        <v/>
      </c>
    </row>
    <row r="28" spans="1:14">
      <c r="A28" s="24" t="str">
        <f>IF(I28="","",IF(OR('Identificação da EG'!$B$7=0,'Identificação da EG'!$B$7=""),"",Capa!$C$10))</f>
        <v/>
      </c>
      <c r="B28" s="24" t="str">
        <f>IF(I28="","",IF(OR('Identificação da EG'!$B$7=0,'Identificação da EG'!$B$7=""),"",'Identificação da EG'!$B$7))</f>
        <v/>
      </c>
      <c r="C28" s="24" t="str">
        <f>IF(I28="","",IF(B28="","",VLOOKUP(B28,Auxiliar!$DK$23:$DL$45,2,0)))</f>
        <v/>
      </c>
      <c r="D28" s="24" t="str">
        <f>IF(I28="","",IF(OR('Identificação da EG'!$B$7=0,'Identificação da EG'!$B$7=""),"","Portugal"))</f>
        <v/>
      </c>
      <c r="E28" s="24" t="str">
        <f>IF(I28="","",'Identificação da EG'!$C$7)</f>
        <v/>
      </c>
      <c r="F28" s="24" t="str">
        <f>IF(I28="","",'Identificação da EG'!$E$7)</f>
        <v/>
      </c>
      <c r="G28" s="24" t="str">
        <f t="shared" si="0"/>
        <v/>
      </c>
      <c r="H28" s="24" t="str">
        <f>IF(I28="","",'Identificação da EG'!$D$7)</f>
        <v/>
      </c>
      <c r="I28" s="138" t="str">
        <f>IF(Investimentos!B33="","",Investimentos!B33)</f>
        <v/>
      </c>
      <c r="J28" s="138" t="str">
        <f>IF(Investimentos!C33="","",Investimentos!C33)</f>
        <v/>
      </c>
      <c r="K28" s="138" t="str">
        <f t="shared" si="1"/>
        <v/>
      </c>
      <c r="L28" s="138" t="str">
        <f t="shared" si="2"/>
        <v/>
      </c>
      <c r="M28" s="138" t="str">
        <f>IF(Investimentos!D33="","",Investimentos!D33)</f>
        <v/>
      </c>
      <c r="N28" s="138" t="str">
        <f>IF(OR(I28="",Investimentos!E33="",Investimentos!E33="(máximo 300 carateres)"),"",Investimentos!E33)</f>
        <v/>
      </c>
    </row>
    <row r="29" spans="1:14">
      <c r="A29" s="24" t="str">
        <f>IF(I29="","",IF(OR('Identificação da EG'!$B$7=0,'Identificação da EG'!$B$7=""),"",Capa!$C$10))</f>
        <v/>
      </c>
      <c r="B29" s="24" t="str">
        <f>IF(I29="","",IF(OR('Identificação da EG'!$B$7=0,'Identificação da EG'!$B$7=""),"",'Identificação da EG'!$B$7))</f>
        <v/>
      </c>
      <c r="C29" s="24" t="str">
        <f>IF(I29="","",IF(B29="","",VLOOKUP(B29,Auxiliar!$DK$23:$DL$45,2,0)))</f>
        <v/>
      </c>
      <c r="D29" s="24" t="str">
        <f>IF(I29="","",IF(OR('Identificação da EG'!$B$7=0,'Identificação da EG'!$B$7=""),"","Portugal"))</f>
        <v/>
      </c>
      <c r="E29" s="24" t="str">
        <f>IF(I29="","",'Identificação da EG'!$C$7)</f>
        <v/>
      </c>
      <c r="F29" s="24" t="str">
        <f>IF(I29="","",'Identificação da EG'!$E$7)</f>
        <v/>
      </c>
      <c r="G29" s="24" t="str">
        <f t="shared" si="0"/>
        <v/>
      </c>
      <c r="H29" s="24" t="str">
        <f>IF(I29="","",'Identificação da EG'!$D$7)</f>
        <v/>
      </c>
      <c r="I29" s="138" t="str">
        <f>IF(Investimentos!B34="","",Investimentos!B34)</f>
        <v/>
      </c>
      <c r="J29" s="138" t="str">
        <f>IF(Investimentos!C34="","",Investimentos!C34)</f>
        <v/>
      </c>
      <c r="K29" s="138" t="str">
        <f t="shared" si="1"/>
        <v/>
      </c>
      <c r="L29" s="138" t="str">
        <f t="shared" si="2"/>
        <v/>
      </c>
      <c r="M29" s="138" t="str">
        <f>IF(Investimentos!D34="","",Investimentos!D34)</f>
        <v/>
      </c>
      <c r="N29" s="138" t="str">
        <f>IF(OR(I29="",Investimentos!E34="",Investimentos!E34="(máximo 300 carateres)"),"",Investimentos!E34)</f>
        <v/>
      </c>
    </row>
    <row r="30" spans="1:14">
      <c r="A30" s="24" t="str">
        <f>IF(I30="","",IF(OR('Identificação da EG'!$B$7=0,'Identificação da EG'!$B$7=""),"",Capa!$C$10))</f>
        <v/>
      </c>
      <c r="B30" s="24" t="str">
        <f>IF(I30="","",IF(OR('Identificação da EG'!$B$7=0,'Identificação da EG'!$B$7=""),"",'Identificação da EG'!$B$7))</f>
        <v/>
      </c>
      <c r="C30" s="24" t="str">
        <f>IF(I30="","",IF(B30="","",VLOOKUP(B30,Auxiliar!$DK$23:$DL$45,2,0)))</f>
        <v/>
      </c>
      <c r="D30" s="24" t="str">
        <f>IF(I30="","",IF(OR('Identificação da EG'!$B$7=0,'Identificação da EG'!$B$7=""),"","Portugal"))</f>
        <v/>
      </c>
      <c r="E30" s="24" t="str">
        <f>IF(I30="","",'Identificação da EG'!$C$7)</f>
        <v/>
      </c>
      <c r="F30" s="24" t="str">
        <f>IF(I30="","",'Identificação da EG'!$E$7)</f>
        <v/>
      </c>
      <c r="G30" s="24" t="str">
        <f t="shared" si="0"/>
        <v/>
      </c>
      <c r="H30" s="24" t="str">
        <f>IF(I30="","",'Identificação da EG'!$D$7)</f>
        <v/>
      </c>
      <c r="I30" s="138" t="str">
        <f>IF(Investimentos!B35="","",Investimentos!B35)</f>
        <v/>
      </c>
      <c r="J30" s="138" t="str">
        <f>IF(Investimentos!C35="","",Investimentos!C35)</f>
        <v/>
      </c>
      <c r="K30" s="138" t="str">
        <f t="shared" si="1"/>
        <v/>
      </c>
      <c r="L30" s="138" t="str">
        <f t="shared" si="2"/>
        <v/>
      </c>
      <c r="M30" s="138" t="str">
        <f>IF(Investimentos!D35="","",Investimentos!D35)</f>
        <v/>
      </c>
      <c r="N30" s="138" t="str">
        <f>IF(OR(I30="",Investimentos!E35="",Investimentos!E35="(máximo 300 carateres)"),"",Investimentos!E35)</f>
        <v/>
      </c>
    </row>
    <row r="31" spans="1:14">
      <c r="A31" s="24" t="str">
        <f>IF(I31="","",IF(OR('Identificação da EG'!$B$7=0,'Identificação da EG'!$B$7=""),"",Capa!$C$10))</f>
        <v/>
      </c>
      <c r="B31" s="24" t="str">
        <f>IF(I31="","",IF(OR('Identificação da EG'!$B$7=0,'Identificação da EG'!$B$7=""),"",'Identificação da EG'!$B$7))</f>
        <v/>
      </c>
      <c r="C31" s="24" t="str">
        <f>IF(I31="","",IF(B31="","",VLOOKUP(B31,Auxiliar!$DK$23:$DL$45,2,0)))</f>
        <v/>
      </c>
      <c r="D31" s="24" t="str">
        <f>IF(I31="","",IF(OR('Identificação da EG'!$B$7=0,'Identificação da EG'!$B$7=""),"","Portugal"))</f>
        <v/>
      </c>
      <c r="E31" s="24" t="str">
        <f>IF(I31="","",'Identificação da EG'!$C$7)</f>
        <v/>
      </c>
      <c r="F31" s="24" t="str">
        <f>IF(I31="","",'Identificação da EG'!$E$7)</f>
        <v/>
      </c>
      <c r="G31" s="24" t="str">
        <f t="shared" si="0"/>
        <v/>
      </c>
      <c r="H31" s="24" t="str">
        <f>IF(I31="","",'Identificação da EG'!$D$7)</f>
        <v/>
      </c>
      <c r="I31" s="138" t="str">
        <f>IF(Investimentos!B36="","",Investimentos!B36)</f>
        <v/>
      </c>
      <c r="J31" s="138" t="str">
        <f>IF(Investimentos!C36="","",Investimentos!C36)</f>
        <v/>
      </c>
      <c r="K31" s="138" t="str">
        <f t="shared" si="1"/>
        <v/>
      </c>
      <c r="L31" s="138" t="str">
        <f t="shared" si="2"/>
        <v/>
      </c>
      <c r="M31" s="138" t="str">
        <f>IF(Investimentos!D36="","",Investimentos!D36)</f>
        <v/>
      </c>
      <c r="N31" s="138" t="str">
        <f>IF(OR(I31="",Investimentos!E36="",Investimentos!E36="(máximo 300 carateres)"),"",Investimentos!E36)</f>
        <v/>
      </c>
    </row>
    <row r="32" spans="1:14">
      <c r="A32" s="24" t="str">
        <f>IF(I32="","",IF(OR('Identificação da EG'!$B$7=0,'Identificação da EG'!$B$7=""),"",Capa!$C$10))</f>
        <v/>
      </c>
      <c r="B32" s="24" t="str">
        <f>IF(I32="","",IF(OR('Identificação da EG'!$B$7=0,'Identificação da EG'!$B$7=""),"",'Identificação da EG'!$B$7))</f>
        <v/>
      </c>
      <c r="C32" s="24" t="str">
        <f>IF(I32="","",IF(B32="","",VLOOKUP(B32,Auxiliar!$DK$23:$DL$45,2,0)))</f>
        <v/>
      </c>
      <c r="D32" s="24" t="str">
        <f>IF(I32="","",IF(OR('Identificação da EG'!$B$7=0,'Identificação da EG'!$B$7=""),"","Portugal"))</f>
        <v/>
      </c>
      <c r="E32" s="24" t="str">
        <f>IF(I32="","",'Identificação da EG'!$C$7)</f>
        <v/>
      </c>
      <c r="F32" s="24" t="str">
        <f>IF(I32="","",'Identificação da EG'!$E$7)</f>
        <v/>
      </c>
      <c r="G32" s="24" t="str">
        <f t="shared" si="0"/>
        <v/>
      </c>
      <c r="H32" s="24" t="str">
        <f>IF(I32="","",'Identificação da EG'!$D$7)</f>
        <v/>
      </c>
      <c r="I32" s="138" t="str">
        <f>IF(Investimentos!B37="","",Investimentos!B37)</f>
        <v/>
      </c>
      <c r="J32" s="138" t="str">
        <f>IF(Investimentos!C37="","",Investimentos!C37)</f>
        <v/>
      </c>
      <c r="K32" s="138" t="str">
        <f t="shared" si="1"/>
        <v/>
      </c>
      <c r="L32" s="138" t="str">
        <f t="shared" si="2"/>
        <v/>
      </c>
      <c r="M32" s="138" t="str">
        <f>IF(Investimentos!D37="","",Investimentos!D37)</f>
        <v/>
      </c>
      <c r="N32" s="138" t="str">
        <f>IF(OR(I32="",Investimentos!E37="",Investimentos!E37="(máximo 300 carateres)"),"",Investimentos!E37)</f>
        <v/>
      </c>
    </row>
    <row r="33" spans="1:14">
      <c r="A33" s="24" t="str">
        <f>IF(I33="","",IF(OR('Identificação da EG'!$B$7=0,'Identificação da EG'!$B$7=""),"",Capa!$C$10))</f>
        <v/>
      </c>
      <c r="B33" s="24" t="str">
        <f>IF(I33="","",IF(OR('Identificação da EG'!$B$7=0,'Identificação da EG'!$B$7=""),"",'Identificação da EG'!$B$7))</f>
        <v/>
      </c>
      <c r="C33" s="24" t="str">
        <f>IF(I33="","",IF(B33="","",VLOOKUP(B33,Auxiliar!$DK$23:$DL$45,2,0)))</f>
        <v/>
      </c>
      <c r="D33" s="24" t="str">
        <f>IF(I33="","",IF(OR('Identificação da EG'!$B$7=0,'Identificação da EG'!$B$7=""),"","Portugal"))</f>
        <v/>
      </c>
      <c r="E33" s="24" t="str">
        <f>IF(I33="","",'Identificação da EG'!$C$7)</f>
        <v/>
      </c>
      <c r="F33" s="24" t="str">
        <f>IF(I33="","",'Identificação da EG'!$E$7)</f>
        <v/>
      </c>
      <c r="G33" s="24" t="str">
        <f t="shared" si="0"/>
        <v/>
      </c>
      <c r="H33" s="24" t="str">
        <f>IF(I33="","",'Identificação da EG'!$D$7)</f>
        <v/>
      </c>
      <c r="I33" s="138" t="str">
        <f>IF(Investimentos!B38="","",Investimentos!B38)</f>
        <v/>
      </c>
      <c r="J33" s="138" t="str">
        <f>IF(Investimentos!C38="","",Investimentos!C38)</f>
        <v/>
      </c>
      <c r="K33" s="138" t="str">
        <f t="shared" si="1"/>
        <v/>
      </c>
      <c r="L33" s="138" t="str">
        <f t="shared" si="2"/>
        <v/>
      </c>
      <c r="M33" s="138" t="str">
        <f>IF(Investimentos!D38="","",Investimentos!D38)</f>
        <v/>
      </c>
      <c r="N33" s="138" t="str">
        <f>IF(OR(I33="",Investimentos!E38="",Investimentos!E38="(máximo 300 carateres)"),"",Investimentos!E38)</f>
        <v/>
      </c>
    </row>
    <row r="34" spans="1:14">
      <c r="A34" s="24" t="str">
        <f>IF(I34="","",IF(OR('Identificação da EG'!$B$7=0,'Identificação da EG'!$B$7=""),"",Capa!$C$10))</f>
        <v/>
      </c>
      <c r="B34" s="24" t="str">
        <f>IF(I34="","",IF(OR('Identificação da EG'!$B$7=0,'Identificação da EG'!$B$7=""),"",'Identificação da EG'!$B$7))</f>
        <v/>
      </c>
      <c r="C34" s="24" t="str">
        <f>IF(I34="","",IF(B34="","",VLOOKUP(B34,Auxiliar!$DK$23:$DL$45,2,0)))</f>
        <v/>
      </c>
      <c r="D34" s="24" t="str">
        <f>IF(I34="","",IF(OR('Identificação da EG'!$B$7=0,'Identificação da EG'!$B$7=""),"","Portugal"))</f>
        <v/>
      </c>
      <c r="E34" s="24" t="str">
        <f>IF(I34="","",'Identificação da EG'!$C$7)</f>
        <v/>
      </c>
      <c r="F34" s="24" t="str">
        <f>IF(I34="","",'Identificação da EG'!$E$7)</f>
        <v/>
      </c>
      <c r="G34" s="24" t="str">
        <f t="shared" si="0"/>
        <v/>
      </c>
      <c r="H34" s="24" t="str">
        <f>IF(I34="","",'Identificação da EG'!$D$7)</f>
        <v/>
      </c>
      <c r="I34" s="138" t="str">
        <f>IF(Investimentos!B39="","",Investimentos!B39)</f>
        <v/>
      </c>
      <c r="J34" s="138" t="str">
        <f>IF(Investimentos!C39="","",Investimentos!C39)</f>
        <v/>
      </c>
      <c r="K34" s="138" t="str">
        <f t="shared" si="1"/>
        <v/>
      </c>
      <c r="L34" s="138" t="str">
        <f t="shared" si="2"/>
        <v/>
      </c>
      <c r="M34" s="138" t="str">
        <f>IF(Investimentos!D39="","",Investimentos!D39)</f>
        <v/>
      </c>
      <c r="N34" s="138" t="str">
        <f>IF(OR(I34="",Investimentos!E39="",Investimentos!E39="(máximo 300 carateres)"),"",Investimentos!E39)</f>
        <v/>
      </c>
    </row>
    <row r="35" spans="1:14">
      <c r="A35" s="24" t="str">
        <f>IF(I35="","",IF(OR('Identificação da EG'!$B$7=0,'Identificação da EG'!$B$7=""),"",Capa!$C$10))</f>
        <v/>
      </c>
      <c r="B35" s="24" t="str">
        <f>IF(I35="","",IF(OR('Identificação da EG'!$B$7=0,'Identificação da EG'!$B$7=""),"",'Identificação da EG'!$B$7))</f>
        <v/>
      </c>
      <c r="C35" s="24" t="str">
        <f>IF(I35="","",IF(B35="","",VLOOKUP(B35,Auxiliar!$DK$23:$DL$45,2,0)))</f>
        <v/>
      </c>
      <c r="D35" s="24" t="str">
        <f>IF(I35="","",IF(OR('Identificação da EG'!$B$7=0,'Identificação da EG'!$B$7=""),"","Portugal"))</f>
        <v/>
      </c>
      <c r="E35" s="24" t="str">
        <f>IF(I35="","",'Identificação da EG'!$C$7)</f>
        <v/>
      </c>
      <c r="F35" s="24" t="str">
        <f>IF(I35="","",'Identificação da EG'!$E$7)</f>
        <v/>
      </c>
      <c r="G35" s="24" t="str">
        <f t="shared" si="0"/>
        <v/>
      </c>
      <c r="H35" s="24" t="str">
        <f>IF(I35="","",'Identificação da EG'!$D$7)</f>
        <v/>
      </c>
      <c r="I35" s="138" t="str">
        <f>IF(Investimentos!B40="","",Investimentos!B40)</f>
        <v/>
      </c>
      <c r="J35" s="138" t="str">
        <f>IF(Investimentos!C40="","",Investimentos!C40)</f>
        <v/>
      </c>
      <c r="K35" s="138" t="str">
        <f t="shared" si="1"/>
        <v/>
      </c>
      <c r="L35" s="138" t="str">
        <f t="shared" si="2"/>
        <v/>
      </c>
      <c r="M35" s="138" t="str">
        <f>IF(Investimentos!D40="","",Investimentos!D40)</f>
        <v/>
      </c>
      <c r="N35" s="138" t="str">
        <f>IF(OR(I35="",Investimentos!E40="",Investimentos!E40="(máximo 300 carateres)"),"",Investimentos!E40)</f>
        <v/>
      </c>
    </row>
    <row r="36" spans="1:14">
      <c r="A36" s="24" t="str">
        <f>IF(I36="","",IF(OR('Identificação da EG'!$B$7=0,'Identificação da EG'!$B$7=""),"",Capa!$C$10))</f>
        <v/>
      </c>
      <c r="B36" s="24" t="str">
        <f>IF(I36="","",IF(OR('Identificação da EG'!$B$7=0,'Identificação da EG'!$B$7=""),"",'Identificação da EG'!$B$7))</f>
        <v/>
      </c>
      <c r="C36" s="24" t="str">
        <f>IF(I36="","",IF(B36="","",VLOOKUP(B36,Auxiliar!$DK$23:$DL$45,2,0)))</f>
        <v/>
      </c>
      <c r="D36" s="24" t="str">
        <f>IF(I36="","",IF(OR('Identificação da EG'!$B$7=0,'Identificação da EG'!$B$7=""),"","Portugal"))</f>
        <v/>
      </c>
      <c r="E36" s="24" t="str">
        <f>IF(I36="","",'Identificação da EG'!$C$7)</f>
        <v/>
      </c>
      <c r="F36" s="24" t="str">
        <f>IF(I36="","",'Identificação da EG'!$E$7)</f>
        <v/>
      </c>
      <c r="G36" s="24" t="str">
        <f t="shared" si="0"/>
        <v/>
      </c>
      <c r="H36" s="24" t="str">
        <f>IF(I36="","",'Identificação da EG'!$D$7)</f>
        <v/>
      </c>
      <c r="I36" s="138" t="str">
        <f>IF(Investimentos!B41="","",Investimentos!B41)</f>
        <v/>
      </c>
      <c r="J36" s="138" t="str">
        <f>IF(Investimentos!C41="","",Investimentos!C41)</f>
        <v/>
      </c>
      <c r="K36" s="138" t="str">
        <f t="shared" si="1"/>
        <v/>
      </c>
      <c r="L36" s="138" t="str">
        <f t="shared" si="2"/>
        <v/>
      </c>
      <c r="M36" s="138" t="str">
        <f>IF(Investimentos!D41="","",Investimentos!D41)</f>
        <v/>
      </c>
      <c r="N36" s="138" t="str">
        <f>IF(OR(I36="",Investimentos!E41="",Investimentos!E41="(máximo 300 carateres)"),"",Investimentos!E41)</f>
        <v/>
      </c>
    </row>
    <row r="37" spans="1:14">
      <c r="A37" s="24" t="str">
        <f>IF(I37="","",IF(OR('Identificação da EG'!$B$7=0,'Identificação da EG'!$B$7=""),"",Capa!$C$10))</f>
        <v/>
      </c>
      <c r="B37" s="24" t="str">
        <f>IF(I37="","",IF(OR('Identificação da EG'!$B$7=0,'Identificação da EG'!$B$7=""),"",'Identificação da EG'!$B$7))</f>
        <v/>
      </c>
      <c r="C37" s="24" t="str">
        <f>IF(I37="","",IF(B37="","",VLOOKUP(B37,Auxiliar!$DK$23:$DL$45,2,0)))</f>
        <v/>
      </c>
      <c r="D37" s="24" t="str">
        <f>IF(I37="","",IF(OR('Identificação da EG'!$B$7=0,'Identificação da EG'!$B$7=""),"","Portugal"))</f>
        <v/>
      </c>
      <c r="E37" s="24" t="str">
        <f>IF(I37="","",'Identificação da EG'!$C$7)</f>
        <v/>
      </c>
      <c r="F37" s="24" t="str">
        <f>IF(I37="","",'Identificação da EG'!$E$7)</f>
        <v/>
      </c>
      <c r="G37" s="24" t="str">
        <f t="shared" si="0"/>
        <v/>
      </c>
      <c r="H37" s="24" t="str">
        <f>IF(I37="","",'Identificação da EG'!$D$7)</f>
        <v/>
      </c>
      <c r="I37" s="138" t="str">
        <f>IF(Investimentos!B42="","",Investimentos!B42)</f>
        <v/>
      </c>
      <c r="J37" s="138" t="str">
        <f>IF(Investimentos!C42="","",Investimentos!C42)</f>
        <v/>
      </c>
      <c r="K37" s="138" t="str">
        <f t="shared" si="1"/>
        <v/>
      </c>
      <c r="L37" s="138" t="str">
        <f t="shared" si="2"/>
        <v/>
      </c>
      <c r="M37" s="138" t="str">
        <f>IF(Investimentos!D42="","",Investimentos!D42)</f>
        <v/>
      </c>
      <c r="N37" s="138" t="str">
        <f>IF(OR(I37="",Investimentos!E42="",Investimentos!E42="(máximo 300 carateres)"),"",Investimentos!E42)</f>
        <v/>
      </c>
    </row>
    <row r="38" spans="1:14">
      <c r="A38" s="24" t="str">
        <f>IF(I38="","",IF(OR('Identificação da EG'!$B$7=0,'Identificação da EG'!$B$7=""),"",Capa!$C$10))</f>
        <v/>
      </c>
      <c r="B38" s="24" t="str">
        <f>IF(I38="","",IF(OR('Identificação da EG'!$B$7=0,'Identificação da EG'!$B$7=""),"",'Identificação da EG'!$B$7))</f>
        <v/>
      </c>
      <c r="C38" s="24" t="str">
        <f>IF(I38="","",IF(B38="","",VLOOKUP(B38,Auxiliar!$DK$23:$DL$45,2,0)))</f>
        <v/>
      </c>
      <c r="D38" s="24" t="str">
        <f>IF(I38="","",IF(OR('Identificação da EG'!$B$7=0,'Identificação da EG'!$B$7=""),"","Portugal"))</f>
        <v/>
      </c>
      <c r="E38" s="24" t="str">
        <f>IF(I38="","",'Identificação da EG'!$C$7)</f>
        <v/>
      </c>
      <c r="F38" s="24" t="str">
        <f>IF(I38="","",'Identificação da EG'!$E$7)</f>
        <v/>
      </c>
      <c r="G38" s="24" t="str">
        <f t="shared" si="0"/>
        <v/>
      </c>
      <c r="H38" s="24" t="str">
        <f>IF(I38="","",'Identificação da EG'!$D$7)</f>
        <v/>
      </c>
      <c r="I38" s="138" t="str">
        <f>IF(Investimentos!B43="","",Investimentos!B43)</f>
        <v/>
      </c>
      <c r="J38" s="138" t="str">
        <f>IF(Investimentos!C43="","",Investimentos!C43)</f>
        <v/>
      </c>
      <c r="K38" s="138" t="str">
        <f t="shared" si="1"/>
        <v/>
      </c>
      <c r="L38" s="138" t="str">
        <f t="shared" si="2"/>
        <v/>
      </c>
      <c r="M38" s="138" t="str">
        <f>IF(Investimentos!D43="","",Investimentos!D43)</f>
        <v/>
      </c>
      <c r="N38" s="138" t="str">
        <f>IF(OR(I38="",Investimentos!E43="",Investimentos!E43="(máximo 300 carateres)"),"",Investimentos!E43)</f>
        <v/>
      </c>
    </row>
    <row r="39" spans="1:14">
      <c r="A39" s="24" t="str">
        <f>IF(I39="","",IF(OR('Identificação da EG'!$B$7=0,'Identificação da EG'!$B$7=""),"",Capa!$C$10))</f>
        <v/>
      </c>
      <c r="B39" s="24" t="str">
        <f>IF(I39="","",IF(OR('Identificação da EG'!$B$7=0,'Identificação da EG'!$B$7=""),"",'Identificação da EG'!$B$7))</f>
        <v/>
      </c>
      <c r="C39" s="24" t="str">
        <f>IF(I39="","",IF(B39="","",VLOOKUP(B39,Auxiliar!$DK$23:$DL$45,2,0)))</f>
        <v/>
      </c>
      <c r="D39" s="24" t="str">
        <f>IF(I39="","",IF(OR('Identificação da EG'!$B$7=0,'Identificação da EG'!$B$7=""),"","Portugal"))</f>
        <v/>
      </c>
      <c r="E39" s="24" t="str">
        <f>IF(I39="","",'Identificação da EG'!$C$7)</f>
        <v/>
      </c>
      <c r="F39" s="24" t="str">
        <f>IF(I39="","",'Identificação da EG'!$E$7)</f>
        <v/>
      </c>
      <c r="G39" s="24" t="str">
        <f t="shared" si="0"/>
        <v/>
      </c>
      <c r="H39" s="24" t="str">
        <f>IF(I39="","",'Identificação da EG'!$D$7)</f>
        <v/>
      </c>
      <c r="I39" s="138" t="str">
        <f>IF(Investimentos!B44="","",Investimentos!B44)</f>
        <v/>
      </c>
      <c r="J39" s="138" t="str">
        <f>IF(Investimentos!C44="","",Investimentos!C44)</f>
        <v/>
      </c>
      <c r="K39" s="138" t="str">
        <f t="shared" si="1"/>
        <v/>
      </c>
      <c r="L39" s="138" t="str">
        <f t="shared" si="2"/>
        <v/>
      </c>
      <c r="M39" s="138" t="str">
        <f>IF(Investimentos!D44="","",Investimentos!D44)</f>
        <v/>
      </c>
      <c r="N39" s="138" t="str">
        <f>IF(OR(I39="",Investimentos!E44="",Investimentos!E44="(máximo 300 carateres)"),"",Investimentos!E44)</f>
        <v/>
      </c>
    </row>
    <row r="40" spans="1:14">
      <c r="A40" s="24" t="str">
        <f>IF(I40="","",IF(OR('Identificação da EG'!$B$7=0,'Identificação da EG'!$B$7=""),"",Capa!$C$10))</f>
        <v/>
      </c>
      <c r="B40" s="24" t="str">
        <f>IF(I40="","",IF(OR('Identificação da EG'!$B$7=0,'Identificação da EG'!$B$7=""),"",'Identificação da EG'!$B$7))</f>
        <v/>
      </c>
      <c r="C40" s="24" t="str">
        <f>IF(I40="","",IF(B40="","",VLOOKUP(B40,Auxiliar!$DK$23:$DL$45,2,0)))</f>
        <v/>
      </c>
      <c r="D40" s="24" t="str">
        <f>IF(I40="","",IF(OR('Identificação da EG'!$B$7=0,'Identificação da EG'!$B$7=""),"","Portugal"))</f>
        <v/>
      </c>
      <c r="E40" s="24" t="str">
        <f>IF(I40="","",'Identificação da EG'!$C$7)</f>
        <v/>
      </c>
      <c r="F40" s="24" t="str">
        <f>IF(I40="","",'Identificação da EG'!$E$7)</f>
        <v/>
      </c>
      <c r="G40" s="24" t="str">
        <f t="shared" si="0"/>
        <v/>
      </c>
      <c r="H40" s="24" t="str">
        <f>IF(I40="","",'Identificação da EG'!$D$7)</f>
        <v/>
      </c>
      <c r="I40" s="138" t="str">
        <f>IF(Investimentos!B45="","",Investimentos!B45)</f>
        <v/>
      </c>
      <c r="J40" s="138" t="str">
        <f>IF(Investimentos!C45="","",Investimentos!C45)</f>
        <v/>
      </c>
      <c r="K40" s="138" t="str">
        <f t="shared" si="1"/>
        <v/>
      </c>
      <c r="L40" s="138" t="str">
        <f t="shared" si="2"/>
        <v/>
      </c>
      <c r="M40" s="138" t="str">
        <f>IF(Investimentos!D45="","",Investimentos!D45)</f>
        <v/>
      </c>
      <c r="N40" s="138" t="str">
        <f>IF(OR(I40="",Investimentos!E45="",Investimentos!E45="(máximo 300 carateres)"),"",Investimentos!E45)</f>
        <v/>
      </c>
    </row>
    <row r="41" spans="1:14">
      <c r="A41" s="24" t="str">
        <f>IF(I41="","",IF(OR('Identificação da EG'!$B$7=0,'Identificação da EG'!$B$7=""),"",Capa!$C$10))</f>
        <v/>
      </c>
      <c r="B41" s="24" t="str">
        <f>IF(I41="","",IF(OR('Identificação da EG'!$B$7=0,'Identificação da EG'!$B$7=""),"",'Identificação da EG'!$B$7))</f>
        <v/>
      </c>
      <c r="C41" s="24" t="str">
        <f>IF(I41="","",IF(B41="","",VLOOKUP(B41,Auxiliar!$DK$23:$DL$45,2,0)))</f>
        <v/>
      </c>
      <c r="D41" s="24" t="str">
        <f>IF(I41="","",IF(OR('Identificação da EG'!$B$7=0,'Identificação da EG'!$B$7=""),"","Portugal"))</f>
        <v/>
      </c>
      <c r="E41" s="24" t="str">
        <f>IF(I41="","",'Identificação da EG'!$C$7)</f>
        <v/>
      </c>
      <c r="F41" s="24" t="str">
        <f>IF(I41="","",'Identificação da EG'!$E$7)</f>
        <v/>
      </c>
      <c r="G41" s="24" t="str">
        <f t="shared" si="0"/>
        <v/>
      </c>
      <c r="H41" s="24" t="str">
        <f>IF(I41="","",'Identificação da EG'!$D$7)</f>
        <v/>
      </c>
      <c r="I41" s="138" t="str">
        <f>IF(Investimentos!B46="","",Investimentos!B46)</f>
        <v/>
      </c>
      <c r="J41" s="138" t="str">
        <f>IF(Investimentos!C46="","",Investimentos!C46)</f>
        <v/>
      </c>
      <c r="K41" s="138" t="str">
        <f t="shared" si="1"/>
        <v/>
      </c>
      <c r="L41" s="138" t="str">
        <f t="shared" si="2"/>
        <v/>
      </c>
      <c r="M41" s="138" t="str">
        <f>IF(Investimentos!D46="","",Investimentos!D46)</f>
        <v/>
      </c>
      <c r="N41" s="138" t="str">
        <f>IF(OR(I41="",Investimentos!E46="",Investimentos!E46="(máximo 300 carateres)"),"",Investimentos!E46)</f>
        <v/>
      </c>
    </row>
    <row r="42" spans="1:14">
      <c r="A42" s="24" t="str">
        <f>IF(I42="","",IF(OR('Identificação da EG'!$B$7=0,'Identificação da EG'!$B$7=""),"",Capa!$C$10))</f>
        <v/>
      </c>
      <c r="B42" s="24" t="str">
        <f>IF(I42="","",IF(OR('Identificação da EG'!$B$7=0,'Identificação da EG'!$B$7=""),"",'Identificação da EG'!$B$7))</f>
        <v/>
      </c>
      <c r="C42" s="24" t="str">
        <f>IF(I42="","",IF(B42="","",VLOOKUP(B42,Auxiliar!$DK$23:$DL$45,2,0)))</f>
        <v/>
      </c>
      <c r="D42" s="24" t="str">
        <f>IF(I42="","",IF(OR('Identificação da EG'!$B$7=0,'Identificação da EG'!$B$7=""),"","Portugal"))</f>
        <v/>
      </c>
      <c r="E42" s="24" t="str">
        <f>IF(I42="","",'Identificação da EG'!$C$7)</f>
        <v/>
      </c>
      <c r="F42" s="24" t="str">
        <f>IF(I42="","",'Identificação da EG'!$E$7)</f>
        <v/>
      </c>
      <c r="G42" s="24" t="str">
        <f t="shared" si="0"/>
        <v/>
      </c>
      <c r="H42" s="24" t="str">
        <f>IF(I42="","",'Identificação da EG'!$D$7)</f>
        <v/>
      </c>
      <c r="I42" s="138" t="str">
        <f>IF(Investimentos!B47="","",Investimentos!B47)</f>
        <v/>
      </c>
      <c r="J42" s="138" t="str">
        <f>IF(Investimentos!C47="","",Investimentos!C47)</f>
        <v/>
      </c>
      <c r="K42" s="138" t="str">
        <f t="shared" si="1"/>
        <v/>
      </c>
      <c r="L42" s="138" t="str">
        <f t="shared" si="2"/>
        <v/>
      </c>
      <c r="M42" s="138" t="str">
        <f>IF(Investimentos!D47="","",Investimentos!D47)</f>
        <v/>
      </c>
      <c r="N42" s="138" t="str">
        <f>IF(OR(I42="",Investimentos!E47="",Investimentos!E47="(máximo 300 carateres)"),"",Investimentos!E47)</f>
        <v/>
      </c>
    </row>
    <row r="43" spans="1:14">
      <c r="A43" s="24" t="str">
        <f>IF(I43="","",IF(OR('Identificação da EG'!$B$7=0,'Identificação da EG'!$B$7=""),"",Capa!$C$10))</f>
        <v/>
      </c>
      <c r="B43" s="24" t="str">
        <f>IF(I43="","",IF(OR('Identificação da EG'!$B$7=0,'Identificação da EG'!$B$7=""),"",'Identificação da EG'!$B$7))</f>
        <v/>
      </c>
      <c r="C43" s="24" t="str">
        <f>IF(I43="","",IF(B43="","",VLOOKUP(B43,Auxiliar!$DK$23:$DL$45,2,0)))</f>
        <v/>
      </c>
      <c r="D43" s="24" t="str">
        <f>IF(I43="","",IF(OR('Identificação da EG'!$B$7=0,'Identificação da EG'!$B$7=""),"","Portugal"))</f>
        <v/>
      </c>
      <c r="E43" s="24" t="str">
        <f>IF(I43="","",'Identificação da EG'!$C$7)</f>
        <v/>
      </c>
      <c r="F43" s="24" t="str">
        <f>IF(I43="","",'Identificação da EG'!$E$7)</f>
        <v/>
      </c>
      <c r="G43" s="24" t="str">
        <f t="shared" si="0"/>
        <v/>
      </c>
      <c r="H43" s="24" t="str">
        <f>IF(I43="","",'Identificação da EG'!$D$7)</f>
        <v/>
      </c>
      <c r="I43" s="138" t="str">
        <f>IF(Investimentos!B48="","",Investimentos!B48)</f>
        <v/>
      </c>
      <c r="J43" s="138" t="str">
        <f>IF(Investimentos!C48="","",Investimentos!C48)</f>
        <v/>
      </c>
      <c r="K43" s="138" t="str">
        <f t="shared" si="1"/>
        <v/>
      </c>
      <c r="L43" s="138" t="str">
        <f t="shared" si="2"/>
        <v/>
      </c>
      <c r="M43" s="138" t="str">
        <f>IF(Investimentos!D48="","",Investimentos!D48)</f>
        <v/>
      </c>
      <c r="N43" s="138" t="str">
        <f>IF(OR(I43="",Investimentos!E48="",Investimentos!E48="(máximo 300 carateres)"),"",Investimentos!E48)</f>
        <v/>
      </c>
    </row>
    <row r="44" spans="1:14">
      <c r="A44" s="24" t="str">
        <f>IF(I44="","",IF(OR('Identificação da EG'!$B$7=0,'Identificação da EG'!$B$7=""),"",Capa!$C$10))</f>
        <v/>
      </c>
      <c r="B44" s="24" t="str">
        <f>IF(I44="","",IF(OR('Identificação da EG'!$B$7=0,'Identificação da EG'!$B$7=""),"",'Identificação da EG'!$B$7))</f>
        <v/>
      </c>
      <c r="C44" s="24" t="str">
        <f>IF(I44="","",IF(B44="","",VLOOKUP(B44,Auxiliar!$DK$23:$DL$45,2,0)))</f>
        <v/>
      </c>
      <c r="D44" s="24" t="str">
        <f>IF(I44="","",IF(OR('Identificação da EG'!$B$7=0,'Identificação da EG'!$B$7=""),"","Portugal"))</f>
        <v/>
      </c>
      <c r="E44" s="24" t="str">
        <f>IF(I44="","",'Identificação da EG'!$C$7)</f>
        <v/>
      </c>
      <c r="F44" s="24" t="str">
        <f>IF(I44="","",'Identificação da EG'!$E$7)</f>
        <v/>
      </c>
      <c r="G44" s="24" t="str">
        <f t="shared" si="0"/>
        <v/>
      </c>
      <c r="H44" s="24" t="str">
        <f>IF(I44="","",'Identificação da EG'!$D$7)</f>
        <v/>
      </c>
      <c r="I44" s="138" t="str">
        <f>IF(Investimentos!B49="","",Investimentos!B49)</f>
        <v/>
      </c>
      <c r="J44" s="138" t="str">
        <f>IF(Investimentos!C49="","",Investimentos!C49)</f>
        <v/>
      </c>
      <c r="K44" s="138" t="str">
        <f t="shared" si="1"/>
        <v/>
      </c>
      <c r="L44" s="138" t="str">
        <f t="shared" si="2"/>
        <v/>
      </c>
      <c r="M44" s="138" t="str">
        <f>IF(Investimentos!D49="","",Investimentos!D49)</f>
        <v/>
      </c>
      <c r="N44" s="138" t="str">
        <f>IF(OR(I44="",Investimentos!E49="",Investimentos!E49="(máximo 300 carateres)"),"",Investimentos!E49)</f>
        <v/>
      </c>
    </row>
    <row r="45" spans="1:14">
      <c r="A45" s="24" t="str">
        <f>IF(I45="","",IF(OR('Identificação da EG'!$B$7=0,'Identificação da EG'!$B$7=""),"",Capa!$C$10))</f>
        <v/>
      </c>
      <c r="B45" s="24" t="str">
        <f>IF(I45="","",IF(OR('Identificação da EG'!$B$7=0,'Identificação da EG'!$B$7=""),"",'Identificação da EG'!$B$7))</f>
        <v/>
      </c>
      <c r="C45" s="24" t="str">
        <f>IF(I45="","",IF(B45="","",VLOOKUP(B45,Auxiliar!$DK$23:$DL$45,2,0)))</f>
        <v/>
      </c>
      <c r="D45" s="24" t="str">
        <f>IF(I45="","",IF(OR('Identificação da EG'!$B$7=0,'Identificação da EG'!$B$7=""),"","Portugal"))</f>
        <v/>
      </c>
      <c r="E45" s="24" t="str">
        <f>IF(I45="","",'Identificação da EG'!$C$7)</f>
        <v/>
      </c>
      <c r="F45" s="24" t="str">
        <f>IF(I45="","",'Identificação da EG'!$E$7)</f>
        <v/>
      </c>
      <c r="G45" s="24" t="str">
        <f t="shared" si="0"/>
        <v/>
      </c>
      <c r="H45" s="24" t="str">
        <f>IF(I45="","",'Identificação da EG'!$D$7)</f>
        <v/>
      </c>
      <c r="I45" s="138" t="str">
        <f>IF(Investimentos!B50="","",Investimentos!B50)</f>
        <v/>
      </c>
      <c r="J45" s="138" t="str">
        <f>IF(Investimentos!C50="","",Investimentos!C50)</f>
        <v/>
      </c>
      <c r="K45" s="138" t="str">
        <f t="shared" ref="K45:K61" si="3">IF(M45="","","Investimento+Gastos")</f>
        <v/>
      </c>
      <c r="L45" s="138" t="str">
        <f t="shared" si="2"/>
        <v/>
      </c>
      <c r="M45" s="138" t="str">
        <f>IF(Investimentos!D50="","",Investimentos!D50)</f>
        <v/>
      </c>
      <c r="N45" s="138" t="str">
        <f>IF(OR(I45="",Investimentos!E50="",Investimentos!E50="(máximo 300 carateres)"),"",Investimentos!E50)</f>
        <v/>
      </c>
    </row>
    <row r="46" spans="1:14">
      <c r="A46" s="24" t="str">
        <f>IF(I46="","",IF(OR('Identificação da EG'!$B$7=0,'Identificação da EG'!$B$7=""),"",Capa!$C$10))</f>
        <v/>
      </c>
      <c r="B46" s="24" t="str">
        <f>IF(I46="","",IF(OR('Identificação da EG'!$B$7=0,'Identificação da EG'!$B$7=""),"",'Identificação da EG'!$B$7))</f>
        <v/>
      </c>
      <c r="C46" s="24" t="str">
        <f>IF(I46="","",IF(B46="","",VLOOKUP(B46,Auxiliar!$DK$23:$DL$45,2,0)))</f>
        <v/>
      </c>
      <c r="D46" s="24" t="str">
        <f>IF(I46="","",IF(OR('Identificação da EG'!$B$7=0,'Identificação da EG'!$B$7=""),"","Portugal"))</f>
        <v/>
      </c>
      <c r="E46" s="24" t="str">
        <f>IF(I46="","",'Identificação da EG'!$C$7)</f>
        <v/>
      </c>
      <c r="F46" s="24" t="str">
        <f>IF(I46="","",'Identificação da EG'!$E$7)</f>
        <v/>
      </c>
      <c r="G46" s="24" t="str">
        <f t="shared" si="0"/>
        <v/>
      </c>
      <c r="H46" s="24" t="str">
        <f>IF(I46="","",'Identificação da EG'!$D$7)</f>
        <v/>
      </c>
      <c r="I46" s="138" t="str">
        <f>IF(Investimentos!B51="","",Investimentos!B51)</f>
        <v/>
      </c>
      <c r="J46" s="138" t="str">
        <f>IF(Investimentos!C51="","",Investimentos!C51)</f>
        <v/>
      </c>
      <c r="K46" s="138" t="str">
        <f t="shared" si="3"/>
        <v/>
      </c>
      <c r="L46" s="138" t="str">
        <f t="shared" si="2"/>
        <v/>
      </c>
      <c r="M46" s="138" t="str">
        <f>IF(Investimentos!D51="","",Investimentos!D51)</f>
        <v/>
      </c>
      <c r="N46" s="138" t="str">
        <f>IF(OR(I46="",Investimentos!E51="",Investimentos!E51="(máximo 300 carateres)"),"",Investimentos!E51)</f>
        <v/>
      </c>
    </row>
    <row r="47" spans="1:14">
      <c r="A47" s="24" t="str">
        <f>IF(I47="","",IF(OR('Identificação da EG'!$B$7=0,'Identificação da EG'!$B$7=""),"",Capa!$C$10))</f>
        <v/>
      </c>
      <c r="B47" s="24" t="str">
        <f>IF(I47="","",IF(OR('Identificação da EG'!$B$7=0,'Identificação da EG'!$B$7=""),"",'Identificação da EG'!$B$7))</f>
        <v/>
      </c>
      <c r="C47" s="24" t="str">
        <f>IF(I47="","",IF(B47="","",VLOOKUP(B47,Auxiliar!$DK$23:$DL$45,2,0)))</f>
        <v/>
      </c>
      <c r="D47" s="24" t="str">
        <f>IF(I47="","",IF(OR('Identificação da EG'!$B$7=0,'Identificação da EG'!$B$7=""),"","Portugal"))</f>
        <v/>
      </c>
      <c r="E47" s="24" t="str">
        <f>IF(I47="","",'Identificação da EG'!$C$7)</f>
        <v/>
      </c>
      <c r="F47" s="24" t="str">
        <f>IF(I47="","",'Identificação da EG'!$E$7)</f>
        <v/>
      </c>
      <c r="G47" s="24" t="str">
        <f t="shared" si="0"/>
        <v/>
      </c>
      <c r="H47" s="24" t="str">
        <f>IF(I47="","",'Identificação da EG'!$D$7)</f>
        <v/>
      </c>
      <c r="I47" s="138" t="str">
        <f>IF(Investimentos!B52="","",Investimentos!B52)</f>
        <v/>
      </c>
      <c r="J47" s="138" t="str">
        <f>IF(Investimentos!C52="","",Investimentos!C52)</f>
        <v/>
      </c>
      <c r="K47" s="138" t="str">
        <f t="shared" si="3"/>
        <v/>
      </c>
      <c r="L47" s="138" t="str">
        <f t="shared" si="2"/>
        <v/>
      </c>
      <c r="M47" s="138" t="str">
        <f>IF(Investimentos!D52="","",Investimentos!D52)</f>
        <v/>
      </c>
      <c r="N47" s="138" t="str">
        <f>IF(OR(I47="",Investimentos!E52="",Investimentos!E52="(máximo 300 carateres)"),"",Investimentos!E52)</f>
        <v/>
      </c>
    </row>
    <row r="48" spans="1:14">
      <c r="A48" s="24" t="str">
        <f>IF(I48="","",IF(OR('Identificação da EG'!$B$7=0,'Identificação da EG'!$B$7=""),"",Capa!$C$10))</f>
        <v/>
      </c>
      <c r="B48" s="24" t="str">
        <f>IF(I48="","",IF(OR('Identificação da EG'!$B$7=0,'Identificação da EG'!$B$7=""),"",'Identificação da EG'!$B$7))</f>
        <v/>
      </c>
      <c r="C48" s="24" t="str">
        <f>IF(I48="","",IF(B48="","",VLOOKUP(B48,Auxiliar!$DK$23:$DL$45,2,0)))</f>
        <v/>
      </c>
      <c r="D48" s="24" t="str">
        <f>IF(I48="","",IF(OR('Identificação da EG'!$B$7=0,'Identificação da EG'!$B$7=""),"","Portugal"))</f>
        <v/>
      </c>
      <c r="E48" s="24" t="str">
        <f>IF(I48="","",'Identificação da EG'!$C$7)</f>
        <v/>
      </c>
      <c r="F48" s="24" t="str">
        <f>IF(I48="","",'Identificação da EG'!$E$7)</f>
        <v/>
      </c>
      <c r="G48" s="24" t="str">
        <f t="shared" si="0"/>
        <v/>
      </c>
      <c r="H48" s="24" t="str">
        <f>IF(I48="","",'Identificação da EG'!$D$7)</f>
        <v/>
      </c>
      <c r="I48" s="138" t="str">
        <f>IF(Investimentos!B53="","",Investimentos!B53)</f>
        <v/>
      </c>
      <c r="J48" s="138" t="str">
        <f>IF(Investimentos!C53="","",Investimentos!C53)</f>
        <v/>
      </c>
      <c r="K48" s="138" t="str">
        <f t="shared" si="3"/>
        <v/>
      </c>
      <c r="L48" s="138" t="str">
        <f t="shared" si="2"/>
        <v/>
      </c>
      <c r="M48" s="138" t="str">
        <f>IF(Investimentos!D53="","",Investimentos!D53)</f>
        <v/>
      </c>
      <c r="N48" s="138" t="str">
        <f>IF(OR(I48="",Investimentos!E53="",Investimentos!E53="(máximo 300 carateres)"),"",Investimentos!E53)</f>
        <v/>
      </c>
    </row>
    <row r="49" spans="1:14">
      <c r="A49" s="24" t="str">
        <f>IF(I49="","",IF(OR('Identificação da EG'!$B$7=0,'Identificação da EG'!$B$7=""),"",Capa!$C$10))</f>
        <v/>
      </c>
      <c r="B49" s="24" t="str">
        <f>IF(I49="","",IF(OR('Identificação da EG'!$B$7=0,'Identificação da EG'!$B$7=""),"",'Identificação da EG'!$B$7))</f>
        <v/>
      </c>
      <c r="C49" s="24" t="str">
        <f>IF(I49="","",IF(B49="","",VLOOKUP(B49,Auxiliar!$DK$23:$DL$45,2,0)))</f>
        <v/>
      </c>
      <c r="D49" s="24" t="str">
        <f>IF(I49="","",IF(OR('Identificação da EG'!$B$7=0,'Identificação da EG'!$B$7=""),"","Portugal"))</f>
        <v/>
      </c>
      <c r="E49" s="24" t="str">
        <f>IF(I49="","",'Identificação da EG'!$C$7)</f>
        <v/>
      </c>
      <c r="F49" s="24" t="str">
        <f>IF(I49="","",'Identificação da EG'!$E$7)</f>
        <v/>
      </c>
      <c r="G49" s="24" t="str">
        <f t="shared" si="0"/>
        <v/>
      </c>
      <c r="H49" s="24" t="str">
        <f>IF(I49="","",'Identificação da EG'!$D$7)</f>
        <v/>
      </c>
      <c r="I49" s="138" t="str">
        <f>IF(Investimentos!B54="","",Investimentos!B54)</f>
        <v/>
      </c>
      <c r="J49" s="138" t="str">
        <f>IF(Investimentos!C54="","",Investimentos!C54)</f>
        <v/>
      </c>
      <c r="K49" s="138" t="str">
        <f t="shared" si="3"/>
        <v/>
      </c>
      <c r="L49" s="138" t="str">
        <f t="shared" si="2"/>
        <v/>
      </c>
      <c r="M49" s="138" t="str">
        <f>IF(Investimentos!D54="","",Investimentos!D54)</f>
        <v/>
      </c>
      <c r="N49" s="138" t="str">
        <f>IF(OR(I49="",Investimentos!E54="",Investimentos!E54="(máximo 300 carateres)"),"",Investimentos!E54)</f>
        <v/>
      </c>
    </row>
    <row r="50" spans="1:14">
      <c r="A50" s="24" t="str">
        <f>IF(I50="","",IF(OR('Identificação da EG'!$B$7=0,'Identificação da EG'!$B$7=""),"",Capa!$C$10))</f>
        <v/>
      </c>
      <c r="B50" s="24" t="str">
        <f>IF(I50="","",IF(OR('Identificação da EG'!$B$7=0,'Identificação da EG'!$B$7=""),"",'Identificação da EG'!$B$7))</f>
        <v/>
      </c>
      <c r="C50" s="24" t="str">
        <f>IF(I50="","",IF(B50="","",VLOOKUP(B50,Auxiliar!$DK$23:$DL$45,2,0)))</f>
        <v/>
      </c>
      <c r="D50" s="24" t="str">
        <f>IF(I50="","",IF(OR('Identificação da EG'!$B$7=0,'Identificação da EG'!$B$7=""),"","Portugal"))</f>
        <v/>
      </c>
      <c r="E50" s="24" t="str">
        <f>IF(I50="","",'Identificação da EG'!$C$7)</f>
        <v/>
      </c>
      <c r="F50" s="24" t="str">
        <f>IF(I50="","",'Identificação da EG'!$E$7)</f>
        <v/>
      </c>
      <c r="G50" s="24" t="str">
        <f t="shared" si="0"/>
        <v/>
      </c>
      <c r="H50" s="24" t="str">
        <f>IF(I50="","",'Identificação da EG'!$D$7)</f>
        <v/>
      </c>
      <c r="I50" s="138" t="str">
        <f>IF(Investimentos!B55="","",Investimentos!B55)</f>
        <v/>
      </c>
      <c r="J50" s="138" t="str">
        <f>IF(Investimentos!C55="","",Investimentos!C55)</f>
        <v/>
      </c>
      <c r="K50" s="138" t="str">
        <f t="shared" si="3"/>
        <v/>
      </c>
      <c r="L50" s="138" t="str">
        <f t="shared" si="2"/>
        <v/>
      </c>
      <c r="M50" s="138" t="str">
        <f>IF(Investimentos!D55="","",Investimentos!D55)</f>
        <v/>
      </c>
      <c r="N50" s="138" t="str">
        <f>IF(OR(I50="",Investimentos!E55="",Investimentos!E55="(máximo 300 carateres)"),"",Investimentos!E55)</f>
        <v/>
      </c>
    </row>
    <row r="51" spans="1:14">
      <c r="A51" s="24" t="str">
        <f>IF(I51="","",IF(OR('Identificação da EG'!$B$7=0,'Identificação da EG'!$B$7=""),"",Capa!$C$10))</f>
        <v/>
      </c>
      <c r="B51" s="24" t="str">
        <f>IF(I51="","",IF(OR('Identificação da EG'!$B$7=0,'Identificação da EG'!$B$7=""),"",'Identificação da EG'!$B$7))</f>
        <v/>
      </c>
      <c r="C51" s="24" t="str">
        <f>IF(I51="","",IF(B51="","",VLOOKUP(B51,Auxiliar!$DK$23:$DL$45,2,0)))</f>
        <v/>
      </c>
      <c r="D51" s="24" t="str">
        <f>IF(I51="","",IF(OR('Identificação da EG'!$B$7=0,'Identificação da EG'!$B$7=""),"","Portugal"))</f>
        <v/>
      </c>
      <c r="E51" s="24" t="str">
        <f>IF(I51="","",'Identificação da EG'!$C$7)</f>
        <v/>
      </c>
      <c r="F51" s="24" t="str">
        <f>IF(I51="","",'Identificação da EG'!$E$7)</f>
        <v/>
      </c>
      <c r="G51" s="24" t="str">
        <f t="shared" si="0"/>
        <v/>
      </c>
      <c r="H51" s="24" t="str">
        <f>IF(I51="","",'Identificação da EG'!$D$7)</f>
        <v/>
      </c>
      <c r="I51" s="138" t="str">
        <f>IF(Investimentos!B56="","",Investimentos!B56)</f>
        <v/>
      </c>
      <c r="J51" s="138" t="str">
        <f>IF(Investimentos!C56="","",Investimentos!C56)</f>
        <v/>
      </c>
      <c r="K51" s="138" t="str">
        <f t="shared" si="3"/>
        <v/>
      </c>
      <c r="L51" s="138" t="str">
        <f t="shared" si="2"/>
        <v/>
      </c>
      <c r="M51" s="138" t="str">
        <f>IF(Investimentos!D56="","",Investimentos!D56)</f>
        <v/>
      </c>
      <c r="N51" s="138" t="str">
        <f>IF(OR(I51="",Investimentos!E56="",Investimentos!E56="(máximo 300 carateres)"),"",Investimentos!E56)</f>
        <v/>
      </c>
    </row>
    <row r="52" spans="1:14">
      <c r="A52" s="24" t="str">
        <f>IF(I52="","",IF(OR('Identificação da EG'!$B$7=0,'Identificação da EG'!$B$7=""),"",Capa!$C$10))</f>
        <v/>
      </c>
      <c r="B52" s="24" t="str">
        <f>IF(I52="","",IF(OR('Identificação da EG'!$B$7=0,'Identificação da EG'!$B$7=""),"",'Identificação da EG'!$B$7))</f>
        <v/>
      </c>
      <c r="C52" s="24" t="str">
        <f>IF(I52="","",IF(B52="","",VLOOKUP(B52,Auxiliar!$DK$23:$DL$45,2,0)))</f>
        <v/>
      </c>
      <c r="D52" s="24" t="str">
        <f>IF(I52="","",IF(OR('Identificação da EG'!$B$7=0,'Identificação da EG'!$B$7=""),"","Portugal"))</f>
        <v/>
      </c>
      <c r="E52" s="24" t="str">
        <f>IF(I52="","",'Identificação da EG'!$C$7)</f>
        <v/>
      </c>
      <c r="F52" s="24" t="str">
        <f>IF(I52="","",'Identificação da EG'!$E$7)</f>
        <v/>
      </c>
      <c r="G52" s="24" t="str">
        <f t="shared" si="0"/>
        <v/>
      </c>
      <c r="H52" s="24" t="str">
        <f>IF(I52="","",'Identificação da EG'!$D$7)</f>
        <v/>
      </c>
      <c r="I52" s="138" t="str">
        <f>IF(Investimentos!B57="","",Investimentos!B57)</f>
        <v/>
      </c>
      <c r="J52" s="138" t="str">
        <f>IF(Investimentos!C57="","",Investimentos!C57)</f>
        <v/>
      </c>
      <c r="K52" s="138" t="str">
        <f t="shared" si="3"/>
        <v/>
      </c>
      <c r="L52" s="138" t="str">
        <f t="shared" si="2"/>
        <v/>
      </c>
      <c r="M52" s="138" t="str">
        <f>IF(Investimentos!D57="","",Investimentos!D57)</f>
        <v/>
      </c>
      <c r="N52" s="138" t="str">
        <f>IF(OR(I52="",Investimentos!E57="",Investimentos!E57="(máximo 300 carateres)"),"",Investimentos!E57)</f>
        <v/>
      </c>
    </row>
    <row r="53" spans="1:14">
      <c r="A53" s="24" t="str">
        <f>IF(I53="","",IF(OR('Identificação da EG'!$B$7=0,'Identificação da EG'!$B$7=""),"",Capa!$C$10))</f>
        <v/>
      </c>
      <c r="B53" s="24" t="str">
        <f>IF(I53="","",IF(OR('Identificação da EG'!$B$7=0,'Identificação da EG'!$B$7=""),"",'Identificação da EG'!$B$7))</f>
        <v/>
      </c>
      <c r="C53" s="24" t="str">
        <f>IF(I53="","",IF(B53="","",VLOOKUP(B53,Auxiliar!$DK$23:$DL$45,2,0)))</f>
        <v/>
      </c>
      <c r="D53" s="24" t="str">
        <f>IF(I53="","",IF(OR('Identificação da EG'!$B$7=0,'Identificação da EG'!$B$7=""),"","Portugal"))</f>
        <v/>
      </c>
      <c r="E53" s="24" t="str">
        <f>IF(I53="","",'Identificação da EG'!$C$7)</f>
        <v/>
      </c>
      <c r="F53" s="24" t="str">
        <f>IF(I53="","",'Identificação da EG'!$E$7)</f>
        <v/>
      </c>
      <c r="G53" s="24" t="str">
        <f t="shared" si="0"/>
        <v/>
      </c>
      <c r="H53" s="24" t="str">
        <f>IF(I53="","",'Identificação da EG'!$D$7)</f>
        <v/>
      </c>
      <c r="I53" s="138" t="str">
        <f>IF(Investimentos!B58="","",Investimentos!B58)</f>
        <v/>
      </c>
      <c r="J53" s="138" t="str">
        <f>IF(Investimentos!C58="","",Investimentos!C58)</f>
        <v/>
      </c>
      <c r="K53" s="138" t="str">
        <f t="shared" si="3"/>
        <v/>
      </c>
      <c r="L53" s="138" t="str">
        <f t="shared" si="2"/>
        <v/>
      </c>
      <c r="M53" s="138" t="str">
        <f>IF(Investimentos!D58="","",Investimentos!D58)</f>
        <v/>
      </c>
      <c r="N53" s="138" t="str">
        <f>IF(OR(I53="",Investimentos!E58="",Investimentos!E58="(máximo 300 carateres)"),"",Investimentos!E58)</f>
        <v/>
      </c>
    </row>
    <row r="54" spans="1:14">
      <c r="A54" s="24" t="str">
        <f>IF(I54="","",IF(OR('Identificação da EG'!$B$7=0,'Identificação da EG'!$B$7=""),"",Capa!$C$10))</f>
        <v/>
      </c>
      <c r="B54" s="24" t="str">
        <f>IF(I54="","",IF(OR('Identificação da EG'!$B$7=0,'Identificação da EG'!$B$7=""),"",'Identificação da EG'!$B$7))</f>
        <v/>
      </c>
      <c r="C54" s="24" t="str">
        <f>IF(I54="","",IF(B54="","",VLOOKUP(B54,Auxiliar!$DK$23:$DL$45,2,0)))</f>
        <v/>
      </c>
      <c r="D54" s="24" t="str">
        <f>IF(I54="","",IF(OR('Identificação da EG'!$B$7=0,'Identificação da EG'!$B$7=""),"","Portugal"))</f>
        <v/>
      </c>
      <c r="E54" s="24" t="str">
        <f>IF(I54="","",'Identificação da EG'!$C$7)</f>
        <v/>
      </c>
      <c r="F54" s="24" t="str">
        <f>IF(I54="","",'Identificação da EG'!$E$7)</f>
        <v/>
      </c>
      <c r="G54" s="24" t="str">
        <f t="shared" si="0"/>
        <v/>
      </c>
      <c r="H54" s="24" t="str">
        <f>IF(I54="","",'Identificação da EG'!$D$7)</f>
        <v/>
      </c>
      <c r="I54" s="138" t="str">
        <f>IF(Investimentos!B59="","",Investimentos!B59)</f>
        <v/>
      </c>
      <c r="J54" s="138" t="str">
        <f>IF(Investimentos!C59="","",Investimentos!C59)</f>
        <v/>
      </c>
      <c r="K54" s="138" t="str">
        <f t="shared" si="3"/>
        <v/>
      </c>
      <c r="L54" s="138" t="str">
        <f t="shared" si="2"/>
        <v/>
      </c>
      <c r="M54" s="138" t="str">
        <f>IF(Investimentos!D59="","",Investimentos!D59)</f>
        <v/>
      </c>
      <c r="N54" s="138" t="str">
        <f>IF(OR(I54="",Investimentos!E59="",Investimentos!E59="(máximo 300 carateres)"),"",Investimentos!E59)</f>
        <v/>
      </c>
    </row>
    <row r="55" spans="1:14">
      <c r="A55" s="24" t="str">
        <f>IF(I55="","",IF(OR('Identificação da EG'!$B$7=0,'Identificação da EG'!$B$7=""),"",Capa!$C$10))</f>
        <v/>
      </c>
      <c r="B55" s="24" t="str">
        <f>IF(I55="","",IF(OR('Identificação da EG'!$B$7=0,'Identificação da EG'!$B$7=""),"",'Identificação da EG'!$B$7))</f>
        <v/>
      </c>
      <c r="C55" s="24" t="str">
        <f>IF(I55="","",IF(B55="","",VLOOKUP(B55,Auxiliar!$DK$23:$DL$45,2,0)))</f>
        <v/>
      </c>
      <c r="D55" s="24" t="str">
        <f>IF(I55="","",IF(OR('Identificação da EG'!$B$7=0,'Identificação da EG'!$B$7=""),"","Portugal"))</f>
        <v/>
      </c>
      <c r="E55" s="24" t="str">
        <f>IF(I55="","",'Identificação da EG'!$C$7)</f>
        <v/>
      </c>
      <c r="F55" s="24" t="str">
        <f>IF(I55="","",'Identificação da EG'!$E$7)</f>
        <v/>
      </c>
      <c r="G55" s="24" t="str">
        <f t="shared" si="0"/>
        <v/>
      </c>
      <c r="H55" s="24" t="str">
        <f>IF(I55="","",'Identificação da EG'!$D$7)</f>
        <v/>
      </c>
      <c r="I55" s="138" t="str">
        <f>IF(Investimentos!B60="","",Investimentos!B60)</f>
        <v/>
      </c>
      <c r="J55" s="138" t="str">
        <f>IF(Investimentos!C60="","",Investimentos!C60)</f>
        <v/>
      </c>
      <c r="K55" s="138" t="str">
        <f t="shared" si="3"/>
        <v/>
      </c>
      <c r="L55" s="138" t="str">
        <f t="shared" si="2"/>
        <v/>
      </c>
      <c r="M55" s="138" t="str">
        <f>IF(Investimentos!D60="","",Investimentos!D60)</f>
        <v/>
      </c>
      <c r="N55" s="138" t="str">
        <f>IF(OR(I55="",Investimentos!E60="",Investimentos!E60="(máximo 300 carateres)"),"",Investimentos!E60)</f>
        <v/>
      </c>
    </row>
    <row r="56" spans="1:14">
      <c r="A56" s="24" t="str">
        <f>IF(I56="","",IF(OR('Identificação da EG'!$B$7=0,'Identificação da EG'!$B$7=""),"",Capa!$C$10))</f>
        <v/>
      </c>
      <c r="B56" s="24" t="str">
        <f>IF(I56="","",IF(OR('Identificação da EG'!$B$7=0,'Identificação da EG'!$B$7=""),"",'Identificação da EG'!$B$7))</f>
        <v/>
      </c>
      <c r="C56" s="24" t="str">
        <f>IF(I56="","",IF(B56="","",VLOOKUP(B56,Auxiliar!$DK$23:$DL$45,2,0)))</f>
        <v/>
      </c>
      <c r="D56" s="24" t="str">
        <f>IF(I56="","",IF(OR('Identificação da EG'!$B$7=0,'Identificação da EG'!$B$7=""),"","Portugal"))</f>
        <v/>
      </c>
      <c r="E56" s="24" t="str">
        <f>IF(I56="","",'Identificação da EG'!$C$7)</f>
        <v/>
      </c>
      <c r="F56" s="24" t="str">
        <f>IF(I56="","",'Identificação da EG'!$E$7)</f>
        <v/>
      </c>
      <c r="G56" s="24" t="str">
        <f t="shared" si="0"/>
        <v/>
      </c>
      <c r="H56" s="24" t="str">
        <f>IF(I56="","",'Identificação da EG'!$D$7)</f>
        <v/>
      </c>
      <c r="I56" s="138" t="str">
        <f>IF(Investimentos!B61="","",Investimentos!B61)</f>
        <v/>
      </c>
      <c r="J56" s="138" t="str">
        <f>IF(Investimentos!C61="","",Investimentos!C61)</f>
        <v/>
      </c>
      <c r="K56" s="138" t="str">
        <f t="shared" si="3"/>
        <v/>
      </c>
      <c r="L56" s="138" t="str">
        <f t="shared" si="2"/>
        <v/>
      </c>
      <c r="M56" s="138" t="str">
        <f>IF(Investimentos!D61="","",Investimentos!D61)</f>
        <v/>
      </c>
      <c r="N56" s="138" t="str">
        <f>IF(OR(I56="",Investimentos!E61="",Investimentos!E61="(máximo 300 carateres)"),"",Investimentos!E61)</f>
        <v/>
      </c>
    </row>
    <row r="57" spans="1:14">
      <c r="A57" s="24" t="str">
        <f>IF(I57="","",IF(OR('Identificação da EG'!$B$7=0,'Identificação da EG'!$B$7=""),"",Capa!$C$10))</f>
        <v/>
      </c>
      <c r="B57" s="24" t="str">
        <f>IF(I57="","",IF(OR('Identificação da EG'!$B$7=0,'Identificação da EG'!$B$7=""),"",'Identificação da EG'!$B$7))</f>
        <v/>
      </c>
      <c r="C57" s="24" t="str">
        <f>IF(I57="","",IF(B57="","",VLOOKUP(B57,Auxiliar!$DK$23:$DL$45,2,0)))</f>
        <v/>
      </c>
      <c r="D57" s="24" t="str">
        <f>IF(I57="","",IF(OR('Identificação da EG'!$B$7=0,'Identificação da EG'!$B$7=""),"","Portugal"))</f>
        <v/>
      </c>
      <c r="E57" s="24" t="str">
        <f>IF(I57="","",'Identificação da EG'!$C$7)</f>
        <v/>
      </c>
      <c r="F57" s="24" t="str">
        <f>IF(I57="","",'Identificação da EG'!$E$7)</f>
        <v/>
      </c>
      <c r="G57" s="24" t="str">
        <f t="shared" si="0"/>
        <v/>
      </c>
      <c r="H57" s="24" t="str">
        <f>IF(I57="","",'Identificação da EG'!$D$7)</f>
        <v/>
      </c>
      <c r="I57" s="138" t="str">
        <f>IF(Investimentos!B62="","",Investimentos!B62)</f>
        <v/>
      </c>
      <c r="J57" s="138" t="str">
        <f>IF(Investimentos!C62="","",Investimentos!C62)</f>
        <v/>
      </c>
      <c r="K57" s="138" t="str">
        <f t="shared" si="3"/>
        <v/>
      </c>
      <c r="L57" s="138" t="str">
        <f t="shared" si="2"/>
        <v/>
      </c>
      <c r="M57" s="138" t="str">
        <f>IF(Investimentos!D62="","",Investimentos!D62)</f>
        <v/>
      </c>
      <c r="N57" s="138" t="str">
        <f>IF(OR(I57="",Investimentos!E62="",Investimentos!E62="(máximo 300 carateres)"),"",Investimentos!E62)</f>
        <v/>
      </c>
    </row>
    <row r="58" spans="1:14">
      <c r="A58" s="24" t="str">
        <f>IF(I58="","",IF(OR('Identificação da EG'!$B$7=0,'Identificação da EG'!$B$7=""),"",Capa!$C$10))</f>
        <v/>
      </c>
      <c r="B58" s="24" t="str">
        <f>IF(I58="","",IF(OR('Identificação da EG'!$B$7=0,'Identificação da EG'!$B$7=""),"",'Identificação da EG'!$B$7))</f>
        <v/>
      </c>
      <c r="C58" s="24" t="str">
        <f>IF(I58="","",IF(B58="","",VLOOKUP(B58,Auxiliar!$DK$23:$DL$45,2,0)))</f>
        <v/>
      </c>
      <c r="D58" s="24" t="str">
        <f>IF(I58="","",IF(OR('Identificação da EG'!$B$7=0,'Identificação da EG'!$B$7=""),"","Portugal"))</f>
        <v/>
      </c>
      <c r="E58" s="24" t="str">
        <f>IF(I58="","",'Identificação da EG'!$C$7)</f>
        <v/>
      </c>
      <c r="F58" s="24" t="str">
        <f>IF(I58="","",'Identificação da EG'!$E$7)</f>
        <v/>
      </c>
      <c r="G58" s="24" t="str">
        <f t="shared" si="0"/>
        <v/>
      </c>
      <c r="H58" s="24" t="str">
        <f>IF(I58="","",'Identificação da EG'!$D$7)</f>
        <v/>
      </c>
      <c r="I58" s="138" t="str">
        <f>IF(Investimentos!B63="","",Investimentos!B63)</f>
        <v/>
      </c>
      <c r="J58" s="138" t="str">
        <f>IF(Investimentos!C63="","",Investimentos!C63)</f>
        <v/>
      </c>
      <c r="K58" s="138" t="str">
        <f t="shared" si="3"/>
        <v/>
      </c>
      <c r="L58" s="138" t="str">
        <f t="shared" si="2"/>
        <v/>
      </c>
      <c r="M58" s="138" t="str">
        <f>IF(Investimentos!D63="","",Investimentos!D63)</f>
        <v/>
      </c>
      <c r="N58" s="138" t="str">
        <f>IF(OR(I58="",Investimentos!E63="",Investimentos!E63="(máximo 300 carateres)"),"",Investimentos!E63)</f>
        <v/>
      </c>
    </row>
    <row r="59" spans="1:14">
      <c r="A59" s="24" t="str">
        <f>IF(I59="","",IF(OR('Identificação da EG'!$B$7=0,'Identificação da EG'!$B$7=""),"",Capa!$C$10))</f>
        <v/>
      </c>
      <c r="B59" s="24" t="str">
        <f>IF(I59="","",IF(OR('Identificação da EG'!$B$7=0,'Identificação da EG'!$B$7=""),"",'Identificação da EG'!$B$7))</f>
        <v/>
      </c>
      <c r="C59" s="24" t="str">
        <f>IF(I59="","",IF(B59="","",VLOOKUP(B59,Auxiliar!$DK$23:$DL$45,2,0)))</f>
        <v/>
      </c>
      <c r="D59" s="24" t="str">
        <f>IF(I59="","",IF(OR('Identificação da EG'!$B$7=0,'Identificação da EG'!$B$7=""),"","Portugal"))</f>
        <v/>
      </c>
      <c r="E59" s="24" t="str">
        <f>IF(I59="","",'Identificação da EG'!$C$7)</f>
        <v/>
      </c>
      <c r="F59" s="24" t="str">
        <f>IF(I59="","",'Identificação da EG'!$E$7)</f>
        <v/>
      </c>
      <c r="G59" s="24" t="str">
        <f t="shared" si="0"/>
        <v/>
      </c>
      <c r="H59" s="24" t="str">
        <f>IF(I59="","",'Identificação da EG'!$D$7)</f>
        <v/>
      </c>
      <c r="I59" s="138" t="str">
        <f>IF(Investimentos!B64="","",Investimentos!B64)</f>
        <v/>
      </c>
      <c r="J59" s="138" t="str">
        <f>IF(Investimentos!C64="","",Investimentos!C64)</f>
        <v/>
      </c>
      <c r="K59" s="138" t="str">
        <f t="shared" si="3"/>
        <v/>
      </c>
      <c r="L59" s="138" t="str">
        <f t="shared" si="2"/>
        <v/>
      </c>
      <c r="M59" s="138" t="str">
        <f>IF(Investimentos!D64="","",Investimentos!D64)</f>
        <v/>
      </c>
      <c r="N59" s="138" t="str">
        <f>IF(OR(I59="",Investimentos!E64="",Investimentos!E64="(máximo 300 carateres)"),"",Investimentos!E64)</f>
        <v/>
      </c>
    </row>
    <row r="60" spans="1:14">
      <c r="A60" s="24" t="str">
        <f>IF(I60="","",IF(OR('Identificação da EG'!$B$7=0,'Identificação da EG'!$B$7=""),"",Capa!$C$10))</f>
        <v/>
      </c>
      <c r="B60" s="24" t="str">
        <f>IF(I60="","",IF(OR('Identificação da EG'!$B$7=0,'Identificação da EG'!$B$7=""),"",'Identificação da EG'!$B$7))</f>
        <v/>
      </c>
      <c r="C60" s="24" t="str">
        <f>IF(I60="","",IF(B60="","",VLOOKUP(B60,Auxiliar!$DK$23:$DL$45,2,0)))</f>
        <v/>
      </c>
      <c r="D60" s="24" t="str">
        <f>IF(I60="","",IF(OR('Identificação da EG'!$B$7=0,'Identificação da EG'!$B$7=""),"","Portugal"))</f>
        <v/>
      </c>
      <c r="E60" s="24" t="str">
        <f>IF(I60="","",'Identificação da EG'!$C$7)</f>
        <v/>
      </c>
      <c r="F60" s="24" t="str">
        <f>IF(I60="","",'Identificação da EG'!$E$7)</f>
        <v/>
      </c>
      <c r="G60" s="24" t="str">
        <f t="shared" si="0"/>
        <v/>
      </c>
      <c r="H60" s="24" t="str">
        <f>IF(I60="","",'Identificação da EG'!$D$7)</f>
        <v/>
      </c>
      <c r="I60" s="138" t="str">
        <f>IF(Investimentos!B65="","",Investimentos!B65)</f>
        <v/>
      </c>
      <c r="J60" s="138" t="str">
        <f>IF(Investimentos!C65="","",Investimentos!C65)</f>
        <v/>
      </c>
      <c r="K60" s="138" t="str">
        <f t="shared" si="3"/>
        <v/>
      </c>
      <c r="L60" s="138" t="str">
        <f t="shared" si="2"/>
        <v/>
      </c>
      <c r="M60" s="138" t="str">
        <f>IF(Investimentos!D65="","",Investimentos!D65)</f>
        <v/>
      </c>
      <c r="N60" s="138" t="str">
        <f>IF(OR(I60="",Investimentos!E65="",Investimentos!E65="(máximo 300 carateres)"),"",Investimentos!E65)</f>
        <v/>
      </c>
    </row>
    <row r="61" spans="1:14">
      <c r="A61" s="24" t="str">
        <f>IF(I61="","",IF(OR('Identificação da EG'!$B$7=0,'Identificação da EG'!$B$7=""),"",Capa!$C$10))</f>
        <v/>
      </c>
      <c r="B61" s="24" t="str">
        <f>IF(I61="","",IF(OR('Identificação da EG'!$B$7=0,'Identificação da EG'!$B$7=""),"",'Identificação da EG'!$B$7))</f>
        <v/>
      </c>
      <c r="C61" s="24" t="str">
        <f>IF(I61="","",IF(B61="","",VLOOKUP(B61,Auxiliar!$DK$23:$DL$45,2,0)))</f>
        <v/>
      </c>
      <c r="D61" s="24" t="str">
        <f>IF(I61="","",IF(OR('Identificação da EG'!$B$7=0,'Identificação da EG'!$B$7=""),"","Portugal"))</f>
        <v/>
      </c>
      <c r="E61" s="24" t="str">
        <f>IF(I61="","",'Identificação da EG'!$C$7)</f>
        <v/>
      </c>
      <c r="F61" s="24" t="str">
        <f>IF(I61="","",'Identificação da EG'!$E$7)</f>
        <v/>
      </c>
      <c r="G61" s="24" t="str">
        <f t="shared" si="0"/>
        <v/>
      </c>
      <c r="H61" s="24" t="str">
        <f>IF(I61="","",'Identificação da EG'!$D$7)</f>
        <v/>
      </c>
      <c r="I61" s="138" t="str">
        <f>IF(Investimentos!B66="","",Investimentos!B66)</f>
        <v/>
      </c>
      <c r="J61" s="138" t="str">
        <f>IF(Investimentos!C66="","",Investimentos!C66)</f>
        <v/>
      </c>
      <c r="K61" s="138" t="str">
        <f t="shared" si="3"/>
        <v/>
      </c>
      <c r="L61" s="138" t="str">
        <f t="shared" si="2"/>
        <v/>
      </c>
      <c r="M61" s="138" t="str">
        <f>IF(Investimentos!D66="","",Investimentos!D66)</f>
        <v/>
      </c>
      <c r="N61" s="138" t="str">
        <f>IF(OR(I61="",Investimentos!E66="",Investimentos!E66="(máximo 300 carateres)"),"",Investimentos!E66)</f>
        <v/>
      </c>
    </row>
    <row r="62" spans="1:14">
      <c r="A62" s="24" t="str">
        <f>IF(I62="","",IF(OR('Identificação da EG'!$B$7=0,'Identificação da EG'!$B$7=""),"",Capa!$C$10))</f>
        <v/>
      </c>
      <c r="B62" s="24" t="str">
        <f>IF(I62="","",IF(OR('Identificação da EG'!$B$7=0,'Identificação da EG'!$B$7=""),"",'Identificação da EG'!$B$7))</f>
        <v/>
      </c>
      <c r="C62" s="24" t="str">
        <f>IF(I62="","",IF(B62="","",VLOOKUP(B62,Auxiliar!$DK$23:$DL$45,2,0)))</f>
        <v/>
      </c>
      <c r="D62" s="24" t="str">
        <f>IF(I62="","",IF(OR('Identificação da EG'!$B$7=0,'Identificação da EG'!$B$7=""),"","Portugal"))</f>
        <v/>
      </c>
      <c r="E62" s="24" t="str">
        <f>IF(I62="","",'Identificação da EG'!$C$7)</f>
        <v/>
      </c>
      <c r="F62" s="24" t="str">
        <f>IF(I62="","",'Identificação da EG'!$E$7)</f>
        <v/>
      </c>
      <c r="G62" s="24" t="str">
        <f t="shared" si="0"/>
        <v/>
      </c>
      <c r="H62" s="24" t="str">
        <f>IF(I62="","",'Identificação da EG'!$D$7)</f>
        <v/>
      </c>
      <c r="I62" s="138" t="str">
        <f>IF(Investimentos!B67="","",Investimentos!B67)</f>
        <v/>
      </c>
      <c r="J62" s="138" t="str">
        <f>IF(Investimentos!C67="","",Investimentos!C67)</f>
        <v/>
      </c>
      <c r="K62" s="138" t="str">
        <f>IF(M62="","","Investimento+Gastos")</f>
        <v/>
      </c>
      <c r="L62" s="138" t="str">
        <f t="shared" si="2"/>
        <v/>
      </c>
      <c r="M62" s="138" t="str">
        <f>IF(Investimentos!D67="","",Investimentos!D67)</f>
        <v/>
      </c>
      <c r="N62" s="138" t="str">
        <f>IF(OR(I62="",Investimentos!E67="",Investimentos!E67="(máximo 300 carateres)"),"",Investimentos!E67)</f>
        <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5CFC8-939B-4C55-A4A7-11357F338BEE}">
  <sheetPr codeName="Folha4">
    <tabColor rgb="FF37B896"/>
  </sheetPr>
  <dimension ref="A1:AD59"/>
  <sheetViews>
    <sheetView zoomScaleNormal="100" workbookViewId="0">
      <selection activeCell="B1" sqref="B1"/>
    </sheetView>
  </sheetViews>
  <sheetFormatPr baseColWidth="10" defaultColWidth="0" defaultRowHeight="0" customHeight="1" zeroHeight="1"/>
  <cols>
    <col min="1" max="1" width="3" style="2" customWidth="1"/>
    <col min="2" max="2" width="34.83203125" style="2" customWidth="1"/>
    <col min="3" max="9" width="30.1640625" style="2" customWidth="1"/>
    <col min="10" max="12" width="8.83203125" style="2" customWidth="1"/>
    <col min="13" max="30" width="9" style="2" customWidth="1"/>
    <col min="31" max="16384" width="9" style="2" hidden="1"/>
  </cols>
  <sheetData>
    <row r="1" spans="2:29" s="345" customFormat="1" ht="16" thickBot="1">
      <c r="B1" s="346" t="s">
        <v>1589</v>
      </c>
    </row>
    <row r="2" spans="2:29" ht="15">
      <c r="B2" s="344" t="s">
        <v>1747</v>
      </c>
      <c r="I2" s="347"/>
      <c r="AC2" s="348"/>
    </row>
    <row r="3" spans="2:29" ht="15">
      <c r="I3" s="4"/>
      <c r="AC3" s="184"/>
    </row>
    <row r="4" spans="2:29" ht="15">
      <c r="B4" s="201" t="s">
        <v>53</v>
      </c>
      <c r="C4" s="4"/>
      <c r="D4" s="4"/>
      <c r="E4" s="4"/>
      <c r="F4" s="4"/>
      <c r="G4" s="4"/>
      <c r="H4" s="4"/>
      <c r="I4" s="4"/>
      <c r="M4" s="4"/>
      <c r="N4" s="4"/>
      <c r="O4" s="4"/>
      <c r="AC4" s="184"/>
    </row>
    <row r="5" spans="2:29" ht="15">
      <c r="B5" s="202" t="s">
        <v>54</v>
      </c>
      <c r="C5" s="4"/>
      <c r="D5" s="4"/>
      <c r="E5" s="213"/>
      <c r="F5" s="4"/>
      <c r="G5" s="4"/>
      <c r="H5" s="4"/>
      <c r="I5" s="4"/>
      <c r="M5" s="4"/>
      <c r="N5" s="4"/>
      <c r="O5" s="4"/>
      <c r="AC5" s="184"/>
    </row>
    <row r="6" spans="2:29" s="171" customFormat="1" ht="30">
      <c r="B6" s="206" t="s">
        <v>1742</v>
      </c>
      <c r="C6" s="206" t="s">
        <v>55</v>
      </c>
      <c r="D6" s="206" t="s">
        <v>1550</v>
      </c>
      <c r="E6" s="214"/>
      <c r="F6" s="173"/>
      <c r="G6" s="173"/>
      <c r="H6" s="173"/>
      <c r="I6" s="173"/>
      <c r="M6" s="173"/>
      <c r="N6" s="173"/>
      <c r="O6" s="173"/>
      <c r="AC6" s="208"/>
    </row>
    <row r="7" spans="2:29" ht="15">
      <c r="B7" s="66"/>
      <c r="C7" s="169" t="str">
        <f>IFERROR(VLOOKUP(B7,Auxiliar!$A$25:$H$50,2,0),"")</f>
        <v/>
      </c>
      <c r="D7" s="169" t="str">
        <f>IFERROR(VLOOKUP(B7,Auxiliar!$A$25:$H$50,5,0),"")</f>
        <v/>
      </c>
      <c r="E7" s="211" t="str">
        <f>IFERROR(VLOOKUP(B7,Auxiliar!$A$25:$H$50,3,0),"")</f>
        <v/>
      </c>
      <c r="F7" s="212"/>
      <c r="G7" s="4"/>
      <c r="H7" s="4"/>
      <c r="I7" s="4"/>
      <c r="M7" s="4"/>
      <c r="N7" s="4"/>
      <c r="O7" s="4"/>
      <c r="AC7" s="184"/>
    </row>
    <row r="8" spans="2:29" ht="15">
      <c r="B8" s="4"/>
      <c r="C8" s="4"/>
      <c r="D8" s="4"/>
      <c r="E8" s="4"/>
      <c r="F8" s="4"/>
      <c r="G8" s="4"/>
      <c r="H8" s="4"/>
      <c r="I8" s="4"/>
      <c r="M8" s="4"/>
      <c r="N8" s="4"/>
      <c r="O8" s="4"/>
      <c r="AC8" s="184"/>
    </row>
    <row r="9" spans="2:29" ht="15">
      <c r="B9" s="201" t="s">
        <v>58</v>
      </c>
      <c r="C9" s="4"/>
      <c r="D9" s="4"/>
      <c r="E9" s="4"/>
      <c r="F9" s="4"/>
      <c r="G9" s="4"/>
      <c r="H9" s="4"/>
      <c r="I9" s="4"/>
      <c r="M9" s="4"/>
      <c r="N9" s="4"/>
      <c r="O9" s="4"/>
      <c r="AC9" s="184"/>
    </row>
    <row r="10" spans="2:29" s="171" customFormat="1" ht="45">
      <c r="B10" s="206" t="s">
        <v>1543</v>
      </c>
      <c r="C10" s="206" t="s">
        <v>59</v>
      </c>
      <c r="D10" s="207" t="s">
        <v>1544</v>
      </c>
      <c r="E10" s="173"/>
      <c r="F10" s="173"/>
      <c r="G10" s="173"/>
      <c r="H10" s="173"/>
      <c r="I10" s="173"/>
      <c r="M10" s="173"/>
      <c r="N10" s="173"/>
      <c r="AC10" s="208"/>
    </row>
    <row r="11" spans="2:29" ht="15">
      <c r="B11" s="209" t="str">
        <f>IFERROR(VLOOKUP(B7,Auxiliar!$A$25:$H$50,6,0),"")</f>
        <v/>
      </c>
      <c r="C11" s="210" t="str">
        <f>IFERROR(VLOOKUP(B7,Auxiliar!$A$25:$H$50,8,0),"")</f>
        <v/>
      </c>
      <c r="D11" s="209" t="str">
        <f>IFERROR(VLOOKUP(B7,Auxiliar!$A$25:$H$50,7,0),"")</f>
        <v/>
      </c>
      <c r="E11" s="4"/>
      <c r="F11" s="4"/>
      <c r="G11" s="4"/>
      <c r="H11" s="4"/>
      <c r="I11" s="4"/>
      <c r="M11" s="4"/>
      <c r="N11" s="4"/>
      <c r="O11" s="4"/>
      <c r="AC11" s="184"/>
    </row>
    <row r="12" spans="2:29" ht="15">
      <c r="B12" s="4"/>
      <c r="C12" s="4"/>
      <c r="D12" s="4"/>
      <c r="E12" s="4"/>
      <c r="F12" s="4"/>
      <c r="G12" s="4"/>
      <c r="H12" s="4"/>
      <c r="I12" s="4"/>
      <c r="M12" s="4"/>
      <c r="N12" s="4"/>
      <c r="O12" s="4"/>
      <c r="AC12" s="184"/>
    </row>
    <row r="13" spans="2:29" ht="15">
      <c r="B13" s="201" t="s">
        <v>60</v>
      </c>
      <c r="C13" s="4"/>
      <c r="D13" s="4"/>
      <c r="E13" s="4"/>
      <c r="F13" s="4"/>
      <c r="G13" s="4"/>
      <c r="H13" s="4"/>
      <c r="I13" s="4"/>
      <c r="M13" s="4"/>
      <c r="N13" s="4"/>
      <c r="O13" s="4"/>
      <c r="AC13" s="184"/>
    </row>
    <row r="14" spans="2:29" ht="13.5" customHeight="1">
      <c r="B14" s="202" t="s">
        <v>1553</v>
      </c>
      <c r="C14" s="4"/>
      <c r="D14" s="4"/>
      <c r="E14" s="4"/>
      <c r="F14" s="4"/>
      <c r="G14" s="4"/>
      <c r="H14" s="4"/>
      <c r="I14" s="4"/>
      <c r="M14" s="4"/>
      <c r="N14" s="4"/>
      <c r="O14" s="4"/>
      <c r="AC14" s="184"/>
    </row>
    <row r="15" spans="2:29" s="171" customFormat="1" ht="30">
      <c r="B15" s="206" t="s">
        <v>46</v>
      </c>
      <c r="C15" s="206" t="s">
        <v>1554</v>
      </c>
      <c r="D15" s="173"/>
      <c r="E15" s="173"/>
      <c r="F15" s="173"/>
      <c r="G15" s="173"/>
      <c r="H15" s="173"/>
      <c r="I15" s="173"/>
      <c r="M15" s="173"/>
      <c r="N15" s="173"/>
      <c r="O15" s="173"/>
      <c r="AC15" s="208"/>
    </row>
    <row r="16" spans="2:29" ht="15">
      <c r="B16" s="66"/>
      <c r="C16" s="66"/>
      <c r="D16" s="4"/>
      <c r="E16" s="4"/>
      <c r="F16" s="4"/>
      <c r="G16" s="4"/>
      <c r="H16" s="4"/>
      <c r="I16" s="4"/>
      <c r="M16" s="4"/>
      <c r="N16" s="4"/>
      <c r="O16" s="4"/>
      <c r="AC16" s="184"/>
    </row>
    <row r="17" spans="2:29" ht="15">
      <c r="B17" s="4"/>
      <c r="C17" s="4"/>
      <c r="D17" s="4"/>
      <c r="E17" s="4"/>
      <c r="F17" s="4"/>
      <c r="G17" s="4"/>
      <c r="H17" s="4"/>
      <c r="I17" s="4"/>
      <c r="M17" s="4"/>
      <c r="N17" s="4"/>
      <c r="O17" s="4"/>
      <c r="AC17" s="184"/>
    </row>
    <row r="18" spans="2:29" ht="15">
      <c r="B18" s="202" t="s">
        <v>1555</v>
      </c>
      <c r="C18" s="4"/>
      <c r="D18" s="4"/>
      <c r="E18" s="4"/>
      <c r="F18" s="4"/>
      <c r="G18" s="4"/>
      <c r="H18" s="4"/>
      <c r="I18" s="4"/>
      <c r="M18" s="4"/>
      <c r="N18" s="4"/>
      <c r="O18" s="4"/>
      <c r="AC18" s="184"/>
    </row>
    <row r="19" spans="2:29" ht="15">
      <c r="B19" s="7" t="s">
        <v>61</v>
      </c>
      <c r="C19" s="4"/>
      <c r="D19" s="4"/>
      <c r="E19" s="4"/>
      <c r="F19" s="4"/>
      <c r="G19" s="4"/>
      <c r="H19" s="4"/>
      <c r="I19" s="4"/>
      <c r="M19" s="4"/>
      <c r="N19" s="4"/>
      <c r="O19" s="4"/>
      <c r="AC19" s="184"/>
    </row>
    <row r="20" spans="2:29" ht="15">
      <c r="B20" s="66"/>
      <c r="C20" s="4"/>
      <c r="D20" s="4"/>
      <c r="E20" s="4"/>
      <c r="F20" s="4"/>
      <c r="G20" s="4"/>
      <c r="H20" s="4"/>
      <c r="I20" s="4"/>
      <c r="M20" s="4"/>
      <c r="N20" s="4"/>
      <c r="O20" s="4"/>
      <c r="AC20" s="184"/>
    </row>
    <row r="21" spans="2:29" ht="15">
      <c r="B21" s="4"/>
      <c r="C21" s="4"/>
      <c r="D21" s="4"/>
      <c r="E21" s="4"/>
      <c r="F21" s="4"/>
      <c r="G21" s="4"/>
      <c r="H21" s="4"/>
      <c r="I21" s="4"/>
      <c r="M21" s="4"/>
      <c r="N21" s="4"/>
      <c r="O21" s="4"/>
      <c r="AC21" s="184"/>
    </row>
    <row r="22" spans="2:29" ht="15">
      <c r="B22" s="201" t="s">
        <v>47</v>
      </c>
      <c r="C22" s="4"/>
      <c r="D22" s="4"/>
      <c r="E22" s="4"/>
      <c r="F22" s="4"/>
      <c r="G22" s="4"/>
      <c r="H22" s="4"/>
      <c r="I22" s="4"/>
      <c r="M22" s="4"/>
      <c r="N22" s="4"/>
      <c r="O22" s="4"/>
      <c r="AC22" s="184"/>
    </row>
    <row r="23" spans="2:29" ht="15">
      <c r="B23" s="202" t="s">
        <v>62</v>
      </c>
      <c r="C23" s="4"/>
      <c r="D23" s="4"/>
      <c r="E23" s="4"/>
      <c r="F23" s="4"/>
      <c r="G23" s="4"/>
      <c r="H23" s="4"/>
      <c r="I23" s="4"/>
      <c r="M23" s="4"/>
      <c r="N23" s="4"/>
      <c r="O23" s="4"/>
      <c r="AC23" s="184"/>
    </row>
    <row r="24" spans="2:29" ht="15">
      <c r="B24" s="7" t="s">
        <v>63</v>
      </c>
      <c r="C24" s="7" t="s">
        <v>64</v>
      </c>
      <c r="D24" s="7" t="s">
        <v>65</v>
      </c>
      <c r="E24" s="7" t="s">
        <v>66</v>
      </c>
      <c r="F24" s="7" t="s">
        <v>1556</v>
      </c>
      <c r="G24" s="7" t="s">
        <v>1557</v>
      </c>
      <c r="H24" s="7" t="s">
        <v>1523</v>
      </c>
      <c r="I24" s="203" t="s">
        <v>68</v>
      </c>
      <c r="J24" s="204"/>
      <c r="K24" s="204"/>
      <c r="L24" s="204"/>
      <c r="M24" s="204"/>
      <c r="N24" s="204"/>
      <c r="O24" s="204"/>
      <c r="P24" s="204"/>
      <c r="Q24" s="204"/>
      <c r="R24" s="204"/>
      <c r="S24" s="204"/>
      <c r="T24" s="204"/>
      <c r="U24" s="204"/>
      <c r="V24" s="204"/>
      <c r="W24" s="204"/>
      <c r="X24" s="204"/>
      <c r="Y24" s="204"/>
      <c r="Z24" s="204"/>
      <c r="AA24" s="204"/>
      <c r="AB24" s="205"/>
      <c r="AC24" s="184"/>
    </row>
    <row r="25" spans="2:29" ht="15">
      <c r="B25" s="6" t="s">
        <v>69</v>
      </c>
      <c r="C25" s="77"/>
      <c r="D25" s="77"/>
      <c r="E25" s="77"/>
      <c r="F25" s="91"/>
      <c r="G25" s="92"/>
      <c r="H25" s="77"/>
      <c r="I25" s="93" t="s">
        <v>70</v>
      </c>
      <c r="J25" s="188"/>
      <c r="K25" s="188"/>
      <c r="L25" s="188"/>
      <c r="M25" s="188"/>
      <c r="N25" s="188"/>
      <c r="O25" s="188"/>
      <c r="P25" s="189"/>
      <c r="Q25" s="189"/>
      <c r="R25" s="189"/>
      <c r="S25" s="189"/>
      <c r="T25" s="189"/>
      <c r="U25" s="189"/>
      <c r="V25" s="189"/>
      <c r="W25" s="189"/>
      <c r="X25" s="189"/>
      <c r="Y25" s="189"/>
      <c r="Z25" s="189"/>
      <c r="AA25" s="189"/>
      <c r="AB25" s="190"/>
      <c r="AC25" s="184"/>
    </row>
    <row r="26" spans="2:29" ht="15">
      <c r="B26" s="6" t="s">
        <v>71</v>
      </c>
      <c r="C26" s="77"/>
      <c r="D26" s="77"/>
      <c r="E26" s="77"/>
      <c r="F26" s="77"/>
      <c r="G26" s="77"/>
      <c r="H26" s="77"/>
      <c r="I26" s="93" t="s">
        <v>70</v>
      </c>
      <c r="J26" s="195"/>
      <c r="K26" s="195"/>
      <c r="L26" s="195"/>
      <c r="M26" s="195"/>
      <c r="N26" s="195"/>
      <c r="O26" s="195"/>
      <c r="P26" s="196"/>
      <c r="Q26" s="196"/>
      <c r="R26" s="196"/>
      <c r="S26" s="196"/>
      <c r="T26" s="196"/>
      <c r="U26" s="196"/>
      <c r="V26" s="196"/>
      <c r="W26" s="196"/>
      <c r="X26" s="196"/>
      <c r="Y26" s="196"/>
      <c r="Z26" s="196"/>
      <c r="AA26" s="196"/>
      <c r="AB26" s="197"/>
      <c r="AC26" s="184"/>
    </row>
    <row r="27" spans="2:29" ht="15">
      <c r="B27" s="6" t="s">
        <v>72</v>
      </c>
      <c r="C27" s="77"/>
      <c r="D27" s="77"/>
      <c r="E27" s="77"/>
      <c r="F27" s="77"/>
      <c r="G27" s="77"/>
      <c r="H27" s="77"/>
      <c r="I27" s="93" t="s">
        <v>70</v>
      </c>
      <c r="J27" s="195"/>
      <c r="K27" s="195"/>
      <c r="L27" s="195"/>
      <c r="M27" s="195"/>
      <c r="N27" s="195"/>
      <c r="O27" s="195"/>
      <c r="P27" s="196"/>
      <c r="Q27" s="196"/>
      <c r="R27" s="196"/>
      <c r="S27" s="196"/>
      <c r="T27" s="196"/>
      <c r="U27" s="196"/>
      <c r="V27" s="196"/>
      <c r="W27" s="196"/>
      <c r="X27" s="196"/>
      <c r="Y27" s="196"/>
      <c r="Z27" s="196"/>
      <c r="AA27" s="196"/>
      <c r="AB27" s="197"/>
      <c r="AC27" s="184"/>
    </row>
    <row r="28" spans="2:29" ht="15">
      <c r="B28" s="6" t="s">
        <v>73</v>
      </c>
      <c r="C28" s="77"/>
      <c r="D28" s="77"/>
      <c r="E28" s="77"/>
      <c r="F28" s="77"/>
      <c r="G28" s="77"/>
      <c r="H28" s="77"/>
      <c r="I28" s="93" t="s">
        <v>70</v>
      </c>
      <c r="J28" s="195"/>
      <c r="K28" s="195"/>
      <c r="L28" s="195"/>
      <c r="M28" s="195"/>
      <c r="N28" s="195"/>
      <c r="O28" s="195"/>
      <c r="P28" s="196"/>
      <c r="Q28" s="196"/>
      <c r="R28" s="196"/>
      <c r="S28" s="196"/>
      <c r="T28" s="196"/>
      <c r="U28" s="196"/>
      <c r="V28" s="196"/>
      <c r="W28" s="196"/>
      <c r="X28" s="196"/>
      <c r="Y28" s="196"/>
      <c r="Z28" s="196"/>
      <c r="AA28" s="196"/>
      <c r="AB28" s="197"/>
      <c r="AC28" s="184"/>
    </row>
    <row r="29" spans="2:29" ht="15">
      <c r="B29" s="6" t="s">
        <v>74</v>
      </c>
      <c r="C29" s="77"/>
      <c r="D29" s="77"/>
      <c r="E29" s="77"/>
      <c r="F29" s="77"/>
      <c r="G29" s="77"/>
      <c r="H29" s="77"/>
      <c r="I29" s="93" t="s">
        <v>70</v>
      </c>
      <c r="J29" s="195"/>
      <c r="K29" s="195"/>
      <c r="L29" s="195"/>
      <c r="M29" s="195"/>
      <c r="N29" s="195"/>
      <c r="O29" s="195"/>
      <c r="P29" s="196"/>
      <c r="Q29" s="196"/>
      <c r="R29" s="196"/>
      <c r="S29" s="196"/>
      <c r="T29" s="196"/>
      <c r="U29" s="196"/>
      <c r="V29" s="196"/>
      <c r="W29" s="196"/>
      <c r="X29" s="196"/>
      <c r="Y29" s="196"/>
      <c r="Z29" s="196"/>
      <c r="AA29" s="196"/>
      <c r="AB29" s="197"/>
      <c r="AC29" s="184"/>
    </row>
    <row r="30" spans="2:29" ht="15">
      <c r="B30" s="6" t="s">
        <v>1571</v>
      </c>
      <c r="C30" s="77"/>
      <c r="D30" s="77"/>
      <c r="E30" s="77"/>
      <c r="F30" s="77"/>
      <c r="G30" s="77"/>
      <c r="H30" s="77"/>
      <c r="I30" s="93" t="s">
        <v>70</v>
      </c>
      <c r="J30" s="195"/>
      <c r="K30" s="195"/>
      <c r="L30" s="195"/>
      <c r="M30" s="195"/>
      <c r="N30" s="195"/>
      <c r="O30" s="195"/>
      <c r="P30" s="196"/>
      <c r="Q30" s="196"/>
      <c r="R30" s="196"/>
      <c r="S30" s="196"/>
      <c r="T30" s="196"/>
      <c r="U30" s="196"/>
      <c r="V30" s="196"/>
      <c r="W30" s="196"/>
      <c r="X30" s="196"/>
      <c r="Y30" s="196"/>
      <c r="Z30" s="196"/>
      <c r="AA30" s="196"/>
      <c r="AB30" s="197"/>
      <c r="AC30" s="184"/>
    </row>
    <row r="31" spans="2:29" ht="15">
      <c r="B31" s="6" t="s">
        <v>1572</v>
      </c>
      <c r="C31" s="77"/>
      <c r="D31" s="77"/>
      <c r="E31" s="77"/>
      <c r="F31" s="77"/>
      <c r="G31" s="77"/>
      <c r="H31" s="77"/>
      <c r="I31" s="93" t="s">
        <v>70</v>
      </c>
      <c r="J31" s="195"/>
      <c r="K31" s="195"/>
      <c r="L31" s="195"/>
      <c r="M31" s="195"/>
      <c r="N31" s="195"/>
      <c r="O31" s="195"/>
      <c r="P31" s="196"/>
      <c r="Q31" s="196"/>
      <c r="R31" s="196"/>
      <c r="S31" s="196"/>
      <c r="T31" s="196"/>
      <c r="U31" s="196"/>
      <c r="V31" s="196"/>
      <c r="W31" s="196"/>
      <c r="X31" s="196"/>
      <c r="Y31" s="196"/>
      <c r="Z31" s="196"/>
      <c r="AA31" s="196"/>
      <c r="AB31" s="197"/>
      <c r="AC31" s="184"/>
    </row>
    <row r="32" spans="2:29" ht="15">
      <c r="B32" s="6" t="s">
        <v>75</v>
      </c>
      <c r="C32" s="77"/>
      <c r="D32" s="77"/>
      <c r="E32" s="77"/>
      <c r="F32" s="77"/>
      <c r="G32" s="77"/>
      <c r="H32" s="77"/>
      <c r="I32" s="93" t="s">
        <v>70</v>
      </c>
      <c r="J32" s="195"/>
      <c r="K32" s="195"/>
      <c r="L32" s="195"/>
      <c r="M32" s="195"/>
      <c r="N32" s="195"/>
      <c r="O32" s="195"/>
      <c r="P32" s="196"/>
      <c r="Q32" s="196"/>
      <c r="R32" s="196"/>
      <c r="S32" s="196"/>
      <c r="T32" s="196"/>
      <c r="U32" s="196"/>
      <c r="V32" s="196"/>
      <c r="W32" s="196"/>
      <c r="X32" s="196"/>
      <c r="Y32" s="196"/>
      <c r="Z32" s="196"/>
      <c r="AA32" s="196"/>
      <c r="AB32" s="197"/>
      <c r="AC32" s="184"/>
    </row>
    <row r="33" spans="1:29" ht="15">
      <c r="B33" s="6" t="s">
        <v>76</v>
      </c>
      <c r="C33" s="77"/>
      <c r="D33" s="77"/>
      <c r="E33" s="77"/>
      <c r="F33" s="77"/>
      <c r="G33" s="77"/>
      <c r="H33" s="77"/>
      <c r="I33" s="93" t="s">
        <v>70</v>
      </c>
      <c r="J33" s="195"/>
      <c r="K33" s="195"/>
      <c r="L33" s="195"/>
      <c r="M33" s="195"/>
      <c r="N33" s="195"/>
      <c r="O33" s="195"/>
      <c r="P33" s="196"/>
      <c r="Q33" s="196"/>
      <c r="R33" s="196"/>
      <c r="S33" s="196"/>
      <c r="T33" s="196"/>
      <c r="U33" s="196"/>
      <c r="V33" s="196"/>
      <c r="W33" s="196"/>
      <c r="X33" s="196"/>
      <c r="Y33" s="196"/>
      <c r="Z33" s="196"/>
      <c r="AA33" s="196"/>
      <c r="AB33" s="197"/>
      <c r="AC33" s="184"/>
    </row>
    <row r="34" spans="1:29" ht="15">
      <c r="B34" s="6" t="s">
        <v>1573</v>
      </c>
      <c r="C34" s="77"/>
      <c r="D34" s="77"/>
      <c r="E34" s="77"/>
      <c r="F34" s="77"/>
      <c r="G34" s="77"/>
      <c r="H34" s="77"/>
      <c r="I34" s="93" t="s">
        <v>70</v>
      </c>
      <c r="J34" s="195"/>
      <c r="K34" s="195"/>
      <c r="L34" s="195"/>
      <c r="M34" s="195"/>
      <c r="N34" s="195"/>
      <c r="O34" s="195"/>
      <c r="P34" s="196"/>
      <c r="Q34" s="196"/>
      <c r="R34" s="196"/>
      <c r="S34" s="196"/>
      <c r="T34" s="196"/>
      <c r="U34" s="196"/>
      <c r="V34" s="196"/>
      <c r="W34" s="196"/>
      <c r="X34" s="196"/>
      <c r="Y34" s="196"/>
      <c r="Z34" s="196"/>
      <c r="AA34" s="196"/>
      <c r="AB34" s="197"/>
      <c r="AC34" s="184"/>
    </row>
    <row r="35" spans="1:29" ht="15">
      <c r="B35" s="6" t="s">
        <v>77</v>
      </c>
      <c r="C35" s="77"/>
      <c r="D35" s="77"/>
      <c r="E35" s="77"/>
      <c r="F35" s="77"/>
      <c r="G35" s="77"/>
      <c r="H35" s="77"/>
      <c r="I35" s="93" t="s">
        <v>70</v>
      </c>
      <c r="J35" s="195"/>
      <c r="K35" s="195"/>
      <c r="L35" s="195"/>
      <c r="M35" s="195"/>
      <c r="N35" s="195"/>
      <c r="O35" s="195"/>
      <c r="P35" s="196"/>
      <c r="Q35" s="196"/>
      <c r="R35" s="196"/>
      <c r="S35" s="196"/>
      <c r="T35" s="196"/>
      <c r="U35" s="196"/>
      <c r="V35" s="196"/>
      <c r="W35" s="196"/>
      <c r="X35" s="196"/>
      <c r="Y35" s="196"/>
      <c r="Z35" s="196"/>
      <c r="AA35" s="196"/>
      <c r="AB35" s="197"/>
      <c r="AC35" s="184"/>
    </row>
    <row r="36" spans="1:29" ht="15">
      <c r="B36" s="6" t="s">
        <v>1521</v>
      </c>
      <c r="C36" s="77"/>
      <c r="D36" s="77"/>
      <c r="E36" s="77"/>
      <c r="F36" s="77"/>
      <c r="G36" s="77"/>
      <c r="H36" s="77"/>
      <c r="I36" s="95" t="s">
        <v>70</v>
      </c>
      <c r="J36" s="198"/>
      <c r="K36" s="198"/>
      <c r="L36" s="198"/>
      <c r="M36" s="198"/>
      <c r="N36" s="198"/>
      <c r="O36" s="198"/>
      <c r="P36" s="199"/>
      <c r="Q36" s="199"/>
      <c r="R36" s="199"/>
      <c r="S36" s="199"/>
      <c r="T36" s="199"/>
      <c r="U36" s="199"/>
      <c r="V36" s="199"/>
      <c r="W36" s="199"/>
      <c r="X36" s="199"/>
      <c r="Y36" s="199"/>
      <c r="Z36" s="199"/>
      <c r="AA36" s="199"/>
      <c r="AB36" s="200"/>
      <c r="AC36" s="184"/>
    </row>
    <row r="37" spans="1:29" ht="15">
      <c r="B37" s="6" t="s">
        <v>1522</v>
      </c>
      <c r="C37" s="77"/>
      <c r="D37" s="77"/>
      <c r="E37" s="77"/>
      <c r="F37" s="77"/>
      <c r="G37" s="77"/>
      <c r="H37" s="77"/>
      <c r="I37" s="93" t="s">
        <v>70</v>
      </c>
      <c r="J37" s="195"/>
      <c r="K37" s="195"/>
      <c r="L37" s="195"/>
      <c r="M37" s="195"/>
      <c r="N37" s="195"/>
      <c r="O37" s="195"/>
      <c r="P37" s="196"/>
      <c r="Q37" s="196"/>
      <c r="R37" s="196"/>
      <c r="S37" s="196"/>
      <c r="T37" s="196"/>
      <c r="U37" s="196"/>
      <c r="V37" s="196"/>
      <c r="W37" s="196"/>
      <c r="X37" s="196"/>
      <c r="Y37" s="196"/>
      <c r="Z37" s="196"/>
      <c r="AA37" s="196"/>
      <c r="AB37" s="197"/>
      <c r="AC37" s="184"/>
    </row>
    <row r="38" spans="1:29" ht="15">
      <c r="B38" s="6" t="s">
        <v>1574</v>
      </c>
      <c r="C38" s="77"/>
      <c r="D38" s="77"/>
      <c r="E38" s="77"/>
      <c r="F38" s="77"/>
      <c r="G38" s="77"/>
      <c r="H38" s="77"/>
      <c r="I38" s="95" t="s">
        <v>70</v>
      </c>
      <c r="J38" s="198"/>
      <c r="K38" s="198"/>
      <c r="L38" s="198"/>
      <c r="M38" s="198"/>
      <c r="N38" s="198"/>
      <c r="O38" s="198"/>
      <c r="P38" s="199"/>
      <c r="Q38" s="199"/>
      <c r="R38" s="199"/>
      <c r="S38" s="199"/>
      <c r="T38" s="199"/>
      <c r="U38" s="199"/>
      <c r="V38" s="199"/>
      <c r="W38" s="199"/>
      <c r="X38" s="199"/>
      <c r="Y38" s="199"/>
      <c r="Z38" s="199"/>
      <c r="AA38" s="199"/>
      <c r="AB38" s="200"/>
      <c r="AC38" s="184"/>
    </row>
    <row r="39" spans="1:29" ht="15">
      <c r="B39" s="6" t="s">
        <v>78</v>
      </c>
      <c r="C39" s="6"/>
      <c r="D39" s="6"/>
      <c r="E39" s="191"/>
      <c r="F39" s="191"/>
      <c r="G39" s="191"/>
      <c r="H39" s="191"/>
      <c r="I39" s="192"/>
      <c r="J39" s="193"/>
      <c r="K39" s="193"/>
      <c r="L39" s="193"/>
      <c r="M39" s="193"/>
      <c r="N39" s="193"/>
      <c r="O39" s="193"/>
      <c r="P39" s="193"/>
      <c r="Q39" s="193"/>
      <c r="R39" s="193"/>
      <c r="S39" s="193"/>
      <c r="T39" s="193"/>
      <c r="U39" s="193"/>
      <c r="V39" s="193"/>
      <c r="W39" s="193"/>
      <c r="X39" s="193"/>
      <c r="Y39" s="193"/>
      <c r="Z39" s="193"/>
      <c r="AA39" s="193"/>
      <c r="AB39" s="194"/>
      <c r="AC39" s="184"/>
    </row>
    <row r="40" spans="1:29" ht="15">
      <c r="B40" s="147"/>
      <c r="C40" s="77"/>
      <c r="D40" s="77"/>
      <c r="E40" s="77"/>
      <c r="F40" s="77"/>
      <c r="G40" s="77"/>
      <c r="H40" s="77"/>
      <c r="I40" s="94" t="s">
        <v>70</v>
      </c>
      <c r="J40" s="188"/>
      <c r="K40" s="188"/>
      <c r="L40" s="188"/>
      <c r="M40" s="188"/>
      <c r="N40" s="188"/>
      <c r="O40" s="188"/>
      <c r="P40" s="189"/>
      <c r="Q40" s="189"/>
      <c r="R40" s="189"/>
      <c r="S40" s="189"/>
      <c r="T40" s="189"/>
      <c r="U40" s="189"/>
      <c r="V40" s="189"/>
      <c r="W40" s="189"/>
      <c r="X40" s="189"/>
      <c r="Y40" s="189"/>
      <c r="Z40" s="189"/>
      <c r="AA40" s="189"/>
      <c r="AB40" s="190"/>
      <c r="AC40" s="184"/>
    </row>
    <row r="41" spans="1:29" ht="15">
      <c r="B41" s="147"/>
      <c r="C41" s="77"/>
      <c r="D41" s="77"/>
      <c r="E41" s="77"/>
      <c r="F41" s="77"/>
      <c r="G41" s="77"/>
      <c r="H41" s="77"/>
      <c r="I41" s="94" t="s">
        <v>70</v>
      </c>
      <c r="J41" s="188"/>
      <c r="K41" s="188"/>
      <c r="L41" s="188"/>
      <c r="M41" s="188"/>
      <c r="N41" s="188"/>
      <c r="O41" s="188"/>
      <c r="P41" s="189"/>
      <c r="Q41" s="189"/>
      <c r="R41" s="189"/>
      <c r="S41" s="189"/>
      <c r="T41" s="189"/>
      <c r="U41" s="189"/>
      <c r="V41" s="189"/>
      <c r="W41" s="189"/>
      <c r="X41" s="189"/>
      <c r="Y41" s="189"/>
      <c r="Z41" s="189"/>
      <c r="AA41" s="189"/>
      <c r="AB41" s="190"/>
      <c r="AC41" s="184"/>
    </row>
    <row r="42" spans="1:29" ht="15">
      <c r="B42" s="147"/>
      <c r="C42" s="77"/>
      <c r="D42" s="77"/>
      <c r="E42" s="77"/>
      <c r="F42" s="77"/>
      <c r="G42" s="77"/>
      <c r="H42" s="77"/>
      <c r="I42" s="94" t="s">
        <v>70</v>
      </c>
      <c r="J42" s="188"/>
      <c r="K42" s="188"/>
      <c r="L42" s="188"/>
      <c r="M42" s="188"/>
      <c r="N42" s="188"/>
      <c r="O42" s="188"/>
      <c r="P42" s="189"/>
      <c r="Q42" s="189"/>
      <c r="R42" s="189"/>
      <c r="S42" s="189"/>
      <c r="T42" s="189"/>
      <c r="U42" s="189"/>
      <c r="V42" s="189"/>
      <c r="W42" s="189"/>
      <c r="X42" s="189"/>
      <c r="Y42" s="189"/>
      <c r="Z42" s="189"/>
      <c r="AA42" s="189"/>
      <c r="AB42" s="190"/>
      <c r="AC42" s="184"/>
    </row>
    <row r="43" spans="1:29" ht="15">
      <c r="B43" s="147"/>
      <c r="C43" s="77"/>
      <c r="D43" s="77"/>
      <c r="E43" s="77"/>
      <c r="F43" s="77"/>
      <c r="G43" s="77"/>
      <c r="H43" s="77"/>
      <c r="I43" s="94" t="s">
        <v>70</v>
      </c>
      <c r="J43" s="188"/>
      <c r="K43" s="188"/>
      <c r="L43" s="188"/>
      <c r="M43" s="188"/>
      <c r="N43" s="188"/>
      <c r="O43" s="188"/>
      <c r="P43" s="189"/>
      <c r="Q43" s="189"/>
      <c r="R43" s="189"/>
      <c r="S43" s="189"/>
      <c r="T43" s="189"/>
      <c r="U43" s="189"/>
      <c r="V43" s="189"/>
      <c r="W43" s="189"/>
      <c r="X43" s="189"/>
      <c r="Y43" s="189"/>
      <c r="Z43" s="189"/>
      <c r="AA43" s="189"/>
      <c r="AB43" s="190"/>
      <c r="AC43" s="184"/>
    </row>
    <row r="44" spans="1:29" ht="15">
      <c r="B44" s="147"/>
      <c r="C44" s="77"/>
      <c r="D44" s="77"/>
      <c r="E44" s="77"/>
      <c r="F44" s="77"/>
      <c r="G44" s="77"/>
      <c r="H44" s="77"/>
      <c r="I44" s="94" t="s">
        <v>70</v>
      </c>
      <c r="J44" s="188"/>
      <c r="K44" s="188"/>
      <c r="L44" s="188"/>
      <c r="M44" s="188"/>
      <c r="N44" s="188"/>
      <c r="O44" s="188"/>
      <c r="P44" s="189"/>
      <c r="Q44" s="189"/>
      <c r="R44" s="189"/>
      <c r="S44" s="189"/>
      <c r="T44" s="189"/>
      <c r="U44" s="189"/>
      <c r="V44" s="189"/>
      <c r="W44" s="189"/>
      <c r="X44" s="189"/>
      <c r="Y44" s="189"/>
      <c r="Z44" s="189"/>
      <c r="AA44" s="189"/>
      <c r="AB44" s="190"/>
      <c r="AC44" s="184"/>
    </row>
    <row r="45" spans="1:29" ht="15">
      <c r="B45" s="147"/>
      <c r="C45" s="77"/>
      <c r="D45" s="77"/>
      <c r="E45" s="77"/>
      <c r="F45" s="77"/>
      <c r="G45" s="77"/>
      <c r="H45" s="77"/>
      <c r="I45" s="94" t="s">
        <v>70</v>
      </c>
      <c r="J45" s="188"/>
      <c r="K45" s="188"/>
      <c r="L45" s="188"/>
      <c r="M45" s="188"/>
      <c r="N45" s="188"/>
      <c r="O45" s="188"/>
      <c r="P45" s="189"/>
      <c r="Q45" s="189"/>
      <c r="R45" s="189"/>
      <c r="S45" s="189"/>
      <c r="T45" s="189"/>
      <c r="U45" s="189"/>
      <c r="V45" s="189"/>
      <c r="W45" s="189"/>
      <c r="X45" s="189"/>
      <c r="Y45" s="189"/>
      <c r="Z45" s="189"/>
      <c r="AA45" s="189"/>
      <c r="AB45" s="190"/>
      <c r="AC45" s="184"/>
    </row>
    <row r="46" spans="1:29" ht="15">
      <c r="B46" s="147"/>
      <c r="C46" s="77"/>
      <c r="D46" s="77"/>
      <c r="E46" s="77"/>
      <c r="F46" s="91"/>
      <c r="G46" s="91"/>
      <c r="H46" s="77"/>
      <c r="I46" s="94" t="s">
        <v>70</v>
      </c>
      <c r="J46" s="188"/>
      <c r="K46" s="188"/>
      <c r="L46" s="188"/>
      <c r="M46" s="188"/>
      <c r="N46" s="188"/>
      <c r="O46" s="188"/>
      <c r="P46" s="189"/>
      <c r="Q46" s="189"/>
      <c r="R46" s="189"/>
      <c r="S46" s="189"/>
      <c r="T46" s="189"/>
      <c r="U46" s="189"/>
      <c r="V46" s="189"/>
      <c r="W46" s="189"/>
      <c r="X46" s="189"/>
      <c r="Y46" s="189"/>
      <c r="Z46" s="189"/>
      <c r="AA46" s="189"/>
      <c r="AB46" s="190"/>
      <c r="AC46" s="184"/>
    </row>
    <row r="47" spans="1:29" ht="15" customHeight="1">
      <c r="B47" s="4"/>
      <c r="C47" s="4"/>
      <c r="D47" s="4"/>
      <c r="E47" s="4"/>
      <c r="F47" s="4"/>
      <c r="G47" s="4"/>
      <c r="H47" s="4"/>
      <c r="I47" s="4"/>
      <c r="J47" s="4"/>
      <c r="K47" s="4"/>
      <c r="L47" s="4"/>
      <c r="M47" s="4"/>
      <c r="N47" s="4"/>
      <c r="O47" s="4"/>
      <c r="AC47" s="184"/>
    </row>
    <row r="48" spans="1:29" ht="15" customHeight="1" thickBot="1">
      <c r="A48" s="185"/>
      <c r="B48" s="186"/>
      <c r="C48" s="186"/>
      <c r="D48" s="186"/>
      <c r="E48" s="186"/>
      <c r="F48" s="186"/>
      <c r="G48" s="186"/>
      <c r="H48" s="186"/>
      <c r="I48" s="186"/>
      <c r="J48" s="186"/>
      <c r="K48" s="4"/>
      <c r="L48" s="186"/>
      <c r="M48" s="186"/>
      <c r="N48" s="186"/>
      <c r="O48" s="186"/>
      <c r="P48" s="186"/>
      <c r="Q48" s="186"/>
      <c r="R48" s="186"/>
      <c r="S48" s="186"/>
      <c r="T48" s="186"/>
      <c r="U48" s="186"/>
      <c r="V48" s="186"/>
      <c r="W48" s="186"/>
      <c r="X48" s="186"/>
      <c r="Y48" s="186"/>
      <c r="Z48" s="186"/>
      <c r="AA48" s="186"/>
      <c r="AB48" s="186"/>
      <c r="AC48" s="187"/>
    </row>
    <row r="49" spans="2:15" ht="15" customHeight="1">
      <c r="B49" s="4"/>
      <c r="C49" s="4"/>
      <c r="D49" s="4"/>
      <c r="E49" s="4"/>
      <c r="F49" s="4"/>
      <c r="G49" s="4"/>
      <c r="H49" s="4"/>
      <c r="I49" s="4"/>
      <c r="J49" s="4"/>
      <c r="K49" s="4"/>
      <c r="L49" s="4"/>
      <c r="M49" s="4"/>
      <c r="N49" s="4"/>
      <c r="O49" s="4"/>
    </row>
    <row r="50" spans="2:15" ht="15" customHeight="1">
      <c r="B50" s="4"/>
      <c r="C50" s="4"/>
      <c r="D50" s="4"/>
      <c r="E50" s="4"/>
      <c r="F50" s="4"/>
      <c r="G50" s="4"/>
      <c r="H50" s="4"/>
      <c r="I50" s="4"/>
      <c r="J50" s="4"/>
      <c r="K50" s="4"/>
      <c r="L50" s="4"/>
      <c r="M50" s="4"/>
      <c r="N50" s="4"/>
      <c r="O50" s="4"/>
    </row>
    <row r="51" spans="2:15" ht="15" customHeight="1">
      <c r="B51" s="4"/>
      <c r="C51" s="4"/>
      <c r="D51" s="4"/>
      <c r="E51" s="4"/>
      <c r="F51" s="4"/>
      <c r="G51" s="4"/>
      <c r="H51" s="4"/>
      <c r="I51" s="4"/>
      <c r="J51" s="4"/>
      <c r="K51" s="4"/>
      <c r="L51" s="4"/>
      <c r="M51" s="4"/>
      <c r="N51" s="4"/>
      <c r="O51" s="4"/>
    </row>
    <row r="52" spans="2:15" ht="15" hidden="1" customHeight="1">
      <c r="B52" s="4"/>
      <c r="C52" s="4"/>
      <c r="D52" s="4"/>
      <c r="E52" s="4"/>
      <c r="F52" s="4"/>
      <c r="G52" s="4"/>
      <c r="H52" s="4"/>
      <c r="I52" s="4"/>
      <c r="J52" s="4"/>
      <c r="K52" s="4"/>
      <c r="L52" s="4"/>
      <c r="M52" s="4"/>
      <c r="N52" s="4"/>
      <c r="O52" s="4"/>
    </row>
    <row r="53" spans="2:15" ht="15" hidden="1" customHeight="1">
      <c r="B53" s="4"/>
      <c r="C53" s="4"/>
      <c r="D53" s="4"/>
      <c r="E53" s="4"/>
      <c r="F53" s="4"/>
      <c r="G53" s="4"/>
      <c r="H53" s="4"/>
      <c r="I53" s="4"/>
      <c r="J53" s="4"/>
      <c r="K53" s="4"/>
      <c r="L53" s="4"/>
      <c r="M53" s="4"/>
      <c r="N53" s="4"/>
      <c r="O53" s="4"/>
    </row>
    <row r="54" spans="2:15" ht="15" hidden="1" customHeight="1">
      <c r="B54" s="4"/>
      <c r="C54" s="4"/>
      <c r="D54" s="4"/>
      <c r="E54" s="4"/>
      <c r="F54" s="4"/>
      <c r="G54" s="4"/>
      <c r="H54" s="4"/>
      <c r="I54" s="4"/>
      <c r="J54" s="4"/>
      <c r="K54" s="4"/>
      <c r="L54" s="4"/>
      <c r="M54" s="4"/>
      <c r="N54" s="4"/>
      <c r="O54" s="4"/>
    </row>
    <row r="55" spans="2:15" ht="15" hidden="1" customHeight="1">
      <c r="B55" s="4"/>
      <c r="C55" s="4"/>
      <c r="D55" s="4"/>
      <c r="E55" s="4"/>
      <c r="F55" s="4"/>
      <c r="G55" s="4"/>
      <c r="H55" s="4"/>
      <c r="I55" s="4"/>
      <c r="J55" s="4"/>
      <c r="K55" s="4"/>
      <c r="L55" s="4"/>
      <c r="M55" s="4"/>
      <c r="N55" s="4"/>
      <c r="O55" s="4"/>
    </row>
    <row r="56" spans="2:15" ht="15" hidden="1" customHeight="1">
      <c r="B56" s="4"/>
      <c r="C56" s="4"/>
      <c r="D56" s="4"/>
      <c r="E56" s="4"/>
      <c r="F56" s="4"/>
      <c r="G56" s="4"/>
      <c r="H56" s="4"/>
      <c r="I56" s="4"/>
      <c r="J56" s="4"/>
      <c r="K56" s="4"/>
      <c r="L56" s="4"/>
      <c r="M56" s="4"/>
      <c r="N56" s="4"/>
      <c r="O56" s="4"/>
    </row>
    <row r="57" spans="2:15" ht="15" hidden="1" customHeight="1">
      <c r="B57" s="4"/>
      <c r="C57" s="4"/>
      <c r="D57" s="4"/>
      <c r="E57" s="4"/>
      <c r="F57" s="4"/>
      <c r="G57" s="4"/>
      <c r="H57" s="4"/>
      <c r="I57" s="4"/>
      <c r="J57" s="4"/>
      <c r="K57" s="4"/>
      <c r="L57" s="4"/>
      <c r="M57" s="4"/>
      <c r="N57" s="4"/>
      <c r="O57" s="4"/>
    </row>
    <row r="58" spans="2:15" ht="15" hidden="1" customHeight="1">
      <c r="B58" s="4"/>
      <c r="C58" s="4"/>
      <c r="D58" s="4"/>
      <c r="E58" s="4"/>
      <c r="F58" s="4"/>
      <c r="G58" s="4"/>
      <c r="H58" s="4"/>
      <c r="I58" s="4"/>
      <c r="J58" s="4"/>
      <c r="K58" s="4"/>
      <c r="L58" s="4"/>
      <c r="M58" s="4"/>
      <c r="N58" s="4"/>
      <c r="O58" s="4"/>
    </row>
    <row r="59" spans="2:15" ht="15" hidden="1" customHeight="1"/>
  </sheetData>
  <sheetProtection algorithmName="SHA-512" hashValue="9habB2Te5gsvehFGOfDhdP4QGXTd8BpsfGJpPgzIkHyDOUHo564WA4a4TDbBQwSH1btDS8t1siC1saNDfJU5ag==" saltValue="uehQJKwyyRGlMRnz8OE7mg==" spinCount="100000" sheet="1" objects="1" scenarios="1"/>
  <phoneticPr fontId="30" type="noConversion"/>
  <conditionalFormatting sqref="D25:H46">
    <cfRule type="expression" dxfId="16" priority="5">
      <formula>$C25="Não"</formula>
    </cfRule>
  </conditionalFormatting>
  <conditionalFormatting sqref="E25:H46">
    <cfRule type="expression" dxfId="15" priority="2">
      <formula>OR($D25="EG em baixa",$D25="Outra entidade")</formula>
    </cfRule>
  </conditionalFormatting>
  <conditionalFormatting sqref="F25:G46">
    <cfRule type="expression" dxfId="14" priority="1">
      <formula>$E25="EG com responsabilidade legal"</formula>
    </cfRule>
  </conditionalFormatting>
  <dataValidations xWindow="890" yWindow="510" count="15">
    <dataValidation type="textLength" operator="lessThanOrEqual" allowBlank="1" showInputMessage="1" showErrorMessage="1" sqref="I25:I38 I40:I46" xr:uid="{3C79D24F-FF66-4992-9039-8F6EDF3CFA9B}">
      <formula1>300</formula1>
    </dataValidation>
    <dataValidation type="decimal" operator="greaterThanOrEqual" allowBlank="1" showInputMessage="1" showErrorMessage="1" sqref="B16:C16 B20" xr:uid="{B30169CD-8F72-844B-8726-9717D4EDB685}">
      <formula1>0</formula1>
    </dataValidation>
    <dataValidation allowBlank="1" showInputMessage="1" showErrorMessage="1" prompt="No caso de existir mais de um operador, separar o nome por ponto e vírgula (;)" sqref="F25 F46" xr:uid="{30A477CC-12CD-4A4F-94BF-F97E17FF5600}"/>
    <dataValidation allowBlank="1" showInputMessage="1" showErrorMessage="1" prompt="No caso de existir mais de um operador, separar o NIF por ponto e vírgula (;)" sqref="G46" xr:uid="{197ABE74-39AB-4B25-9CC0-7987860C55B6}"/>
    <dataValidation allowBlank="1" showInputMessage="1" showErrorMessage="1" prompt="Nº de intituições escolares públicas e privadas de ensino pré-escolar, básico, secundário e universitário existentes no território da EG." sqref="B19" xr:uid="{12596CB4-E2DE-FE45-A3EA-170E58943602}"/>
    <dataValidation allowBlank="1" showInputMessage="1" showErrorMessage="1" prompt="Atividades de recolha ou tratamento de RU desenvovidas no território da EG, incluindo as que são da responsabilidade legal da EG e as que não são da sua responsabilidade legal._x000a_Esta coluna deve ser sempre preenchida." sqref="C24" xr:uid="{1D5E265E-C291-4542-91F8-0798AA0D041D}"/>
    <dataValidation allowBlank="1" showInputMessage="1" showErrorMessage="1" prompt="Entidade que tem a responsabilidade legal da gestão da atividade em causa." sqref="D24" xr:uid="{379C971C-0F19-EF4C-AAB1-5E28D86839A3}"/>
    <dataValidation allowBlank="1" showInputMessage="1" showErrorMessage="1" prompt="Quando a EG alvo deste reporte é o responsável legal pela atividade em causa, esclarecer se a atividade é realizada diretamente pela EG ou se recorre a operador contratado ou protocolado." sqref="E24" xr:uid="{72167F94-8A90-0C4F-948A-D0EF61683DE4}"/>
    <dataValidation allowBlank="1" showInputMessage="1" showErrorMessage="1" prompt="Nome(s) do(s) operador(es) contratado(s) ou protocolado(s) para realizar a atividade, caso aplicável._x000a_Caso sejam mais que um, separar com ponto e vírgula (exemplo: SUMA; PreZero)." sqref="F24" xr:uid="{EA6430A2-B58D-8E4E-ADBF-488C52ED3EAF}"/>
    <dataValidation allowBlank="1" showInputMessage="1" showErrorMessage="1" prompt="NIF(s) do(s) operador(es) contratado(s) ou protocolado(s) para realizar a atividade, caso aplicável._x000a_Caso sejam mais que um, separar com ponto e vírgula (exemplo: 503210560; 503307483)." sqref="G24" xr:uid="{A0240860-7EAC-464D-BE9C-DDE52B4E9848}"/>
    <dataValidation allowBlank="1" showInputMessage="1" showErrorMessage="1" prompt="Em situações que a EG alvo tem responsabilidade legal pela gestão da atividade em causa apenas em parte dos municípios, indicar quais os municípios que não são abrangidos." sqref="H24" xr:uid="{6FAF6D73-4E24-6049-8CAD-28D137F54F38}"/>
    <dataValidation allowBlank="1" showInputMessage="1" showErrorMessage="1" prompt="Observações relevantes sobre o modelo de gestão. _x000a_Ex.: esclarecer quem é a &quot;Outra entidade&quot; com responsabilidade legal, quando aplicável." sqref="I24" xr:uid="{CA03F2CD-7DE7-C240-A190-D301E8DC8C04}"/>
    <dataValidation allowBlank="1" showInputMessage="1" showErrorMessage="1" prompt="Ex. Tratamento local de resíduos verdes (centros de compostagem municipal)." sqref="B39" xr:uid="{154A8C96-40B2-7E47-AF12-41F808C0D466}"/>
    <dataValidation allowBlank="1" showInputMessage="1" showErrorMessage="1" prompt="Nº estabelecimentos produtores de biorresíduos - canal HORECA, mercados, supermercados; cantinas de escolas, empresas, instituições, lares (preparação da refeição, restos após consumo, ou ambos); floristas._x000a_Produção de RU menor ou igual a 1 100 L/dia." sqref="B15" xr:uid="{D1017C9B-A4E1-354F-ADBC-3327CBCC5D2D}"/>
    <dataValidation allowBlank="1" showInputMessage="1" showErrorMessage="1" prompt="Nº estabelecimentos produtores de resíduos multimateriais (papel/cartão, vidro e/ou plásticos/metal/ECAL), não produtores de biorresíduos._x000a_Produção de RU igual ou inferior a 1 100 L/dia._x000a_" sqref="C15" xr:uid="{66B68D5E-1C9E-6446-B274-383EE4E84700}"/>
  </dataValidations>
  <pageMargins left="0.7" right="0.7" top="0.75" bottom="0.75" header="0.3" footer="0.3"/>
  <pageSetup paperSize="9" orientation="portrait" horizontalDpi="0" verticalDpi="0"/>
  <extLst>
    <ext xmlns:x14="http://schemas.microsoft.com/office/spreadsheetml/2009/9/main" uri="{CCE6A557-97BC-4b89-ADB6-D9C93CAAB3DF}">
      <x14:dataValidations xmlns:xm="http://schemas.microsoft.com/office/excel/2006/main" xWindow="890" yWindow="510" count="5">
        <x14:dataValidation type="list" allowBlank="1" showInputMessage="1" showErrorMessage="1" xr:uid="{44877672-D300-4C0E-93B7-BC9DE06132DF}">
          <x14:formula1>
            <xm:f>Auxiliar!$A$25:$A$47</xm:f>
          </x14:formula1>
          <xm:sqref>B7</xm:sqref>
        </x14:dataValidation>
        <x14:dataValidation type="list" allowBlank="1" showInputMessage="1" showErrorMessage="1" xr:uid="{57667B27-B55A-496D-81A1-3FA7A849411D}">
          <x14:formula1>
            <xm:f>Auxiliar!$J$24:$J$26</xm:f>
          </x14:formula1>
          <xm:sqref>C25:C38 C40:C46</xm:sqref>
        </x14:dataValidation>
        <x14:dataValidation type="list" allowBlank="1" showInputMessage="1" showErrorMessage="1" xr:uid="{B6957217-FF86-47A0-8F52-FE67C5D97A19}">
          <x14:formula1>
            <xm:f>Auxiliar!$K$24:$K$27</xm:f>
          </x14:formula1>
          <xm:sqref>D25:D38 D40:D46</xm:sqref>
        </x14:dataValidation>
        <x14:dataValidation type="list" allowBlank="1" showInputMessage="1" showErrorMessage="1" xr:uid="{D670DD61-A068-4A4E-8215-191DF40ACBE6}">
          <x14:formula1>
            <xm:f>Auxiliar!$L$24:$L$27</xm:f>
          </x14:formula1>
          <xm:sqref>E25:E38 E40:E46</xm:sqref>
        </x14:dataValidation>
        <x14:dataValidation type="list" allowBlank="1" showInputMessage="1" showErrorMessage="1" xr:uid="{1902DF4E-9A3C-4DB4-8054-D5D144CBA440}">
          <x14:formula1>
            <xm:f>Auxiliar!$I$24:$I$31</xm:f>
          </x14:formula1>
          <xm:sqref>B40:B46</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C00A9-7154-4C1F-8F44-32E9E6E7B535}">
  <sheetPr codeName="Folha10"/>
  <dimension ref="A1:DM302"/>
  <sheetViews>
    <sheetView zoomScaleNormal="100" workbookViewId="0">
      <selection activeCell="DG100" sqref="DG100:DI107"/>
    </sheetView>
  </sheetViews>
  <sheetFormatPr baseColWidth="10" defaultColWidth="20.5" defaultRowHeight="14"/>
  <cols>
    <col min="19" max="19" width="20.5" style="2"/>
    <col min="25" max="25" width="20.5" style="2"/>
    <col min="53" max="53" width="20.5" style="2"/>
    <col min="64" max="64" width="20.5" style="2"/>
    <col min="66" max="66" width="20.5" style="2"/>
    <col min="73" max="73" width="20.5" style="2"/>
    <col min="81" max="81" width="20.5" style="2"/>
    <col min="105" max="105" width="20.5" style="2"/>
    <col min="110" max="110" width="20.5" style="2"/>
    <col min="113" max="113" width="54.83203125" customWidth="1"/>
    <col min="114" max="114" width="20.5" style="2"/>
    <col min="117" max="117" width="20.5" style="2"/>
  </cols>
  <sheetData>
    <row r="1" spans="1:24" s="82" customFormat="1" ht="19" thickBot="1">
      <c r="A1" s="369" t="s">
        <v>1632</v>
      </c>
    </row>
    <row r="2" spans="1:24" s="2" customFormat="1">
      <c r="A2" s="83" t="s">
        <v>1633</v>
      </c>
      <c r="B2" s="83"/>
    </row>
    <row r="3" spans="1:24" s="2" customFormat="1">
      <c r="A3" s="83" t="s">
        <v>1634</v>
      </c>
      <c r="B3" s="83"/>
    </row>
    <row r="4" spans="1:24" s="2" customFormat="1">
      <c r="A4" s="83"/>
      <c r="B4" s="83"/>
      <c r="M4" s="84"/>
      <c r="N4" s="84"/>
      <c r="O4" s="84"/>
      <c r="P4" s="84"/>
      <c r="Q4" s="84"/>
      <c r="R4" s="84"/>
      <c r="T4" s="84"/>
      <c r="U4" s="84"/>
      <c r="V4" s="84"/>
      <c r="W4" s="84"/>
      <c r="X4" s="84"/>
    </row>
    <row r="5" spans="1:24" s="2" customFormat="1">
      <c r="A5" s="341" t="str" cm="1">
        <f t="array" aca="1" ref="A5" ca="1">HYPERLINK("#"&amp;CELL("address",A$22),A$22)</f>
        <v>Identificação EG</v>
      </c>
      <c r="B5" s="84"/>
      <c r="M5" s="84"/>
      <c r="N5" s="84"/>
      <c r="O5" s="84"/>
      <c r="P5" s="84"/>
      <c r="Q5" s="84"/>
      <c r="R5" s="84"/>
      <c r="T5" s="84"/>
      <c r="U5" s="84"/>
      <c r="V5" s="84"/>
      <c r="W5" s="84"/>
      <c r="X5" s="84"/>
    </row>
    <row r="6" spans="1:24" s="2" customFormat="1">
      <c r="A6" s="341" t="str" cm="1">
        <f t="array" aca="1" ref="A6" ca="1">HYPERLINK("#"&amp;CELL("address",T$22),T$22)</f>
        <v>Programas de Prevenção</v>
      </c>
      <c r="B6" s="84"/>
      <c r="M6" s="84"/>
      <c r="N6" s="84"/>
      <c r="O6" s="84"/>
      <c r="P6" s="84"/>
      <c r="Q6" s="84"/>
      <c r="R6" s="84"/>
      <c r="T6" s="84"/>
      <c r="U6" s="84"/>
      <c r="V6" s="84"/>
      <c r="W6" s="84"/>
      <c r="X6" s="84"/>
    </row>
    <row r="7" spans="1:24" s="2" customFormat="1">
      <c r="A7" s="341" t="str" cm="1">
        <f t="array" aca="1" ref="A7" ca="1">HYPERLINK("#"&amp;CELL("address",Z$22),Z$22)</f>
        <v>Infraestruturas Recolha</v>
      </c>
      <c r="B7" s="84"/>
      <c r="M7" s="84"/>
      <c r="N7" s="84"/>
      <c r="O7" s="84"/>
      <c r="P7" s="84"/>
      <c r="Q7" s="84"/>
      <c r="R7" s="84"/>
      <c r="T7" s="84"/>
      <c r="U7" s="84"/>
      <c r="V7" s="84"/>
      <c r="W7" s="84"/>
      <c r="X7" s="84"/>
    </row>
    <row r="8" spans="1:24" s="2" customFormat="1">
      <c r="A8" s="341" t="str" cm="1">
        <f t="array" aca="1" ref="A8" ca="1">HYPERLINK("#"&amp;CELL("address",AM$22),"Infraestruturas Tratamento")</f>
        <v>Infraestruturas Tratamento</v>
      </c>
      <c r="B8" s="84"/>
      <c r="M8" s="84"/>
      <c r="N8" s="84"/>
      <c r="O8" s="84"/>
      <c r="P8" s="84"/>
      <c r="Q8" s="84"/>
      <c r="R8" s="84"/>
      <c r="T8" s="84"/>
      <c r="U8" s="84"/>
      <c r="V8" s="84"/>
      <c r="W8" s="84"/>
      <c r="X8" s="84"/>
    </row>
    <row r="9" spans="1:24" s="2" customFormat="1">
      <c r="A9" s="341" t="str" cm="1">
        <f t="array" aca="1" ref="A9" ca="1">HYPERLINK("#"&amp;CELL("address",BB$22),BB$22)</f>
        <v>Campanhas C&amp;S</v>
      </c>
      <c r="B9" s="84"/>
      <c r="M9" s="84"/>
      <c r="N9" s="84"/>
      <c r="O9" s="84"/>
      <c r="P9" s="84"/>
      <c r="Q9" s="84"/>
      <c r="R9" s="84"/>
      <c r="T9" s="84"/>
      <c r="U9" s="84"/>
      <c r="V9" s="84"/>
      <c r="W9" s="84"/>
      <c r="X9" s="84"/>
    </row>
    <row r="10" spans="1:24" s="2" customFormat="1">
      <c r="A10" s="341" t="str" cm="1">
        <f t="array" aca="1" ref="A10" ca="1">HYPERLINK("#"&amp;CELL("address",BM$22),BM$22)</f>
        <v>Divulgação do Desempenho</v>
      </c>
      <c r="B10" s="84"/>
      <c r="M10" s="84"/>
      <c r="N10" s="84"/>
      <c r="O10" s="84"/>
      <c r="P10" s="84"/>
      <c r="Q10" s="84"/>
      <c r="R10" s="84"/>
      <c r="T10" s="84"/>
      <c r="U10" s="84"/>
      <c r="V10" s="84"/>
      <c r="W10" s="84"/>
      <c r="X10" s="84"/>
    </row>
    <row r="11" spans="1:24" s="2" customFormat="1">
      <c r="A11" s="341" t="str" cm="1">
        <f t="array" aca="1" ref="A11" ca="1">HYPERLINK("#"&amp;CELL("address",BO$22),BO$22)</f>
        <v>Acompanhamento</v>
      </c>
      <c r="B11" s="84"/>
      <c r="M11" s="84"/>
      <c r="N11" s="84"/>
      <c r="O11" s="84"/>
      <c r="P11" s="84"/>
      <c r="Q11" s="84"/>
      <c r="R11" s="84"/>
      <c r="T11" s="84"/>
      <c r="U11" s="84"/>
      <c r="V11" s="84"/>
      <c r="W11" s="84"/>
      <c r="X11" s="84"/>
    </row>
    <row r="12" spans="1:24" s="2" customFormat="1">
      <c r="A12" s="341" t="str" cm="1">
        <f t="array" aca="1" ref="A12" ca="1">HYPERLINK("#"&amp;CELL("address",BV$22),BV$22)</f>
        <v>Campanhas Caracterização</v>
      </c>
      <c r="B12" s="84"/>
      <c r="M12" s="84"/>
      <c r="N12" s="84"/>
      <c r="O12" s="84"/>
      <c r="P12" s="84"/>
      <c r="Q12" s="84"/>
      <c r="R12" s="84"/>
      <c r="T12" s="84"/>
      <c r="U12" s="84"/>
      <c r="V12" s="84"/>
      <c r="W12" s="84"/>
      <c r="X12" s="84"/>
    </row>
    <row r="13" spans="1:24" s="2" customFormat="1">
      <c r="A13" s="341" t="str" cm="1">
        <f t="array" aca="1" ref="A13" ca="1">HYPERLINK("#"&amp;CELL("address",DB$22),DB$22)</f>
        <v>Incentivos</v>
      </c>
      <c r="B13" s="84"/>
      <c r="M13" s="84"/>
      <c r="N13" s="84"/>
      <c r="O13" s="84"/>
      <c r="P13" s="84"/>
      <c r="Q13" s="84"/>
      <c r="R13" s="84"/>
      <c r="T13" s="84"/>
      <c r="U13" s="84"/>
      <c r="V13" s="84"/>
      <c r="W13" s="84"/>
      <c r="X13" s="84"/>
    </row>
    <row r="14" spans="1:24" s="2" customFormat="1">
      <c r="A14" s="341" t="str" cm="1">
        <f t="array" aca="1" ref="A14" ca="1">HYPERLINK("#"&amp;CELL("address",DG$22),DG$22)</f>
        <v>Investimentos</v>
      </c>
      <c r="B14" s="84"/>
    </row>
    <row r="15" spans="1:24" s="2" customFormat="1"/>
    <row r="16" spans="1:24" s="2" customFormat="1">
      <c r="A16" s="85" t="s">
        <v>1635</v>
      </c>
      <c r="B16" s="85"/>
      <c r="C16" s="85"/>
    </row>
    <row r="17" spans="1:117" s="2" customFormat="1">
      <c r="A17" s="2" t="s">
        <v>1636</v>
      </c>
    </row>
    <row r="18" spans="1:117" s="2" customFormat="1">
      <c r="A18" s="2" t="s">
        <v>1637</v>
      </c>
    </row>
    <row r="19" spans="1:117" s="2" customFormat="1">
      <c r="A19" s="2" t="s">
        <v>1638</v>
      </c>
    </row>
    <row r="20" spans="1:117" s="2" customFormat="1"/>
    <row r="21" spans="1:117" s="2" customFormat="1"/>
    <row r="22" spans="1:117" ht="34">
      <c r="A22" s="107" t="s">
        <v>181</v>
      </c>
      <c r="B22" s="108"/>
      <c r="C22" s="108"/>
      <c r="D22" s="108"/>
      <c r="E22" s="108"/>
      <c r="F22" s="108"/>
      <c r="G22" s="108"/>
      <c r="H22" s="108"/>
      <c r="I22" s="108"/>
      <c r="J22" s="108"/>
      <c r="K22" s="108"/>
      <c r="L22" s="108"/>
      <c r="M22" s="108"/>
      <c r="N22" s="108"/>
      <c r="O22" s="108"/>
      <c r="P22" s="108"/>
      <c r="Q22" s="108"/>
      <c r="R22" s="109"/>
      <c r="T22" s="110" t="s">
        <v>158</v>
      </c>
      <c r="U22" s="108"/>
      <c r="V22" s="108"/>
      <c r="W22" s="108"/>
      <c r="X22" s="109"/>
      <c r="Z22" s="110" t="s">
        <v>1176</v>
      </c>
      <c r="AA22" s="115"/>
      <c r="AB22" s="115"/>
      <c r="AC22" s="115"/>
      <c r="AD22" s="115"/>
      <c r="AE22" s="115"/>
      <c r="AF22" s="115"/>
      <c r="AG22" s="115"/>
      <c r="AH22" s="115"/>
      <c r="AI22" s="115"/>
      <c r="AJ22" s="115"/>
      <c r="AK22" s="116"/>
      <c r="AM22" s="110" t="s">
        <v>1648</v>
      </c>
      <c r="AN22" s="115"/>
      <c r="AO22" s="115"/>
      <c r="AP22" s="110" t="s">
        <v>1651</v>
      </c>
      <c r="AQ22" s="115"/>
      <c r="AR22" s="115"/>
      <c r="AS22" s="115"/>
      <c r="AT22" s="110" t="s">
        <v>1650</v>
      </c>
      <c r="AU22" s="115"/>
      <c r="AV22" s="115"/>
      <c r="AW22" s="115"/>
      <c r="AX22" s="115"/>
      <c r="AY22" s="110" t="s">
        <v>1649</v>
      </c>
      <c r="AZ22" s="116"/>
      <c r="BB22" s="107" t="s">
        <v>49</v>
      </c>
      <c r="BC22" s="108"/>
      <c r="BD22" s="108"/>
      <c r="BE22" s="108"/>
      <c r="BF22" s="108"/>
      <c r="BG22" s="108"/>
      <c r="BH22" s="108"/>
      <c r="BI22" s="108"/>
      <c r="BJ22" s="108"/>
      <c r="BK22" s="109"/>
      <c r="BM22" s="121" t="s">
        <v>50</v>
      </c>
      <c r="BO22" s="107" t="s">
        <v>14</v>
      </c>
      <c r="BP22" s="108"/>
      <c r="BQ22" s="108"/>
      <c r="BR22" s="108"/>
      <c r="BS22" s="108"/>
      <c r="BT22" s="109"/>
      <c r="BV22" s="110" t="s">
        <v>1212</v>
      </c>
      <c r="BW22" s="108"/>
      <c r="BX22" s="108"/>
      <c r="BY22" s="108"/>
      <c r="BZ22" s="108"/>
      <c r="CA22" s="108"/>
      <c r="CB22" s="109"/>
      <c r="CD22" s="124" t="s">
        <v>1203</v>
      </c>
      <c r="CE22" s="125"/>
      <c r="CF22" s="125"/>
      <c r="CG22" s="125"/>
      <c r="CH22" s="125"/>
      <c r="CI22" s="125"/>
      <c r="CJ22" s="125"/>
      <c r="CK22" s="125"/>
      <c r="CL22" s="125"/>
      <c r="CM22" s="125"/>
      <c r="CN22" s="125"/>
      <c r="CO22" s="125"/>
      <c r="CP22" s="125"/>
      <c r="CQ22" s="125"/>
      <c r="CR22" s="125"/>
      <c r="CS22" s="125"/>
      <c r="CT22" s="125"/>
      <c r="CU22" s="125"/>
      <c r="CV22" s="125"/>
      <c r="CW22" s="125"/>
      <c r="CX22" s="125"/>
      <c r="CY22" s="125"/>
      <c r="CZ22" s="129"/>
      <c r="DB22" s="107" t="s">
        <v>51</v>
      </c>
      <c r="DC22" s="108"/>
      <c r="DD22" s="108"/>
      <c r="DE22" s="109"/>
      <c r="DG22" s="107" t="s">
        <v>52</v>
      </c>
      <c r="DH22" s="108"/>
      <c r="DI22" s="109"/>
      <c r="DK22" s="158" t="s">
        <v>5</v>
      </c>
      <c r="DL22" s="109" t="s">
        <v>1700</v>
      </c>
    </row>
    <row r="23" spans="1:117" s="102" customFormat="1" ht="45">
      <c r="A23" s="96" t="s">
        <v>5</v>
      </c>
      <c r="B23" s="96" t="s">
        <v>55</v>
      </c>
      <c r="C23" s="96" t="s">
        <v>182</v>
      </c>
      <c r="D23" s="98" t="s">
        <v>56</v>
      </c>
      <c r="E23" s="98" t="s">
        <v>1639</v>
      </c>
      <c r="F23" s="97" t="s">
        <v>545</v>
      </c>
      <c r="G23" s="97" t="s">
        <v>1645</v>
      </c>
      <c r="H23" s="97" t="s">
        <v>59</v>
      </c>
      <c r="I23" s="98" t="s">
        <v>183</v>
      </c>
      <c r="J23" s="98" t="s">
        <v>64</v>
      </c>
      <c r="K23" s="98" t="s">
        <v>65</v>
      </c>
      <c r="L23" s="98" t="s">
        <v>66</v>
      </c>
      <c r="M23" s="101" t="s">
        <v>544</v>
      </c>
      <c r="N23" s="101" t="s">
        <v>151</v>
      </c>
      <c r="O23" s="101" t="s">
        <v>1644</v>
      </c>
      <c r="P23" s="101" t="s">
        <v>56</v>
      </c>
      <c r="Q23" s="101" t="s">
        <v>545</v>
      </c>
      <c r="R23" s="101" t="s">
        <v>546</v>
      </c>
      <c r="S23" s="2"/>
      <c r="T23" s="98" t="s">
        <v>79</v>
      </c>
      <c r="U23" s="98" t="s">
        <v>80</v>
      </c>
      <c r="V23" s="98" t="s">
        <v>81</v>
      </c>
      <c r="W23" s="98" t="s">
        <v>87</v>
      </c>
      <c r="X23" s="98" t="s">
        <v>81</v>
      </c>
      <c r="Y23" s="2"/>
      <c r="Z23" s="120" t="s">
        <v>1236</v>
      </c>
      <c r="AA23" s="120" t="s">
        <v>105</v>
      </c>
      <c r="AB23" s="120" t="s">
        <v>11</v>
      </c>
      <c r="AC23" s="120" t="s">
        <v>106</v>
      </c>
      <c r="AD23" s="120" t="s">
        <v>108</v>
      </c>
      <c r="AE23" s="120" t="s">
        <v>109</v>
      </c>
      <c r="AF23" s="120" t="s">
        <v>111</v>
      </c>
      <c r="AG23" s="120" t="s">
        <v>1151</v>
      </c>
      <c r="AH23" s="120" t="s">
        <v>184</v>
      </c>
      <c r="AI23" s="120" t="s">
        <v>185</v>
      </c>
      <c r="AJ23" s="120" t="s">
        <v>122</v>
      </c>
      <c r="AK23" s="120" t="s">
        <v>186</v>
      </c>
      <c r="AL23" s="99"/>
      <c r="AM23" s="22" t="s">
        <v>1157</v>
      </c>
      <c r="AN23" s="22" t="s">
        <v>1519</v>
      </c>
      <c r="AO23" s="22" t="s">
        <v>1158</v>
      </c>
      <c r="AP23" s="22" t="s">
        <v>1157</v>
      </c>
      <c r="AQ23" s="117" t="s">
        <v>1158</v>
      </c>
      <c r="AR23" s="22" t="s">
        <v>1251</v>
      </c>
      <c r="AS23" s="118" t="s">
        <v>1252</v>
      </c>
      <c r="AT23" s="119" t="s">
        <v>1157</v>
      </c>
      <c r="AU23" s="119" t="s">
        <v>1282</v>
      </c>
      <c r="AV23" s="119" t="s">
        <v>1158</v>
      </c>
      <c r="AW23" s="119" t="s">
        <v>1189</v>
      </c>
      <c r="AX23" s="119" t="s">
        <v>1263</v>
      </c>
      <c r="AY23" s="119" t="s">
        <v>1157</v>
      </c>
      <c r="AZ23" s="119" t="s">
        <v>1619</v>
      </c>
      <c r="BA23" s="2"/>
      <c r="BB23" s="98" t="s">
        <v>1569</v>
      </c>
      <c r="BC23" s="98" t="s">
        <v>130</v>
      </c>
      <c r="BD23" s="98" t="s">
        <v>1652</v>
      </c>
      <c r="BE23" s="98" t="s">
        <v>1653</v>
      </c>
      <c r="BF23" s="98" t="s">
        <v>51</v>
      </c>
      <c r="BG23" s="98" t="s">
        <v>137</v>
      </c>
      <c r="BH23" s="98" t="s">
        <v>1654</v>
      </c>
      <c r="BI23" s="98" t="s">
        <v>1655</v>
      </c>
      <c r="BJ23" s="98" t="s">
        <v>1656</v>
      </c>
      <c r="BK23" s="98" t="s">
        <v>139</v>
      </c>
      <c r="BL23" s="2"/>
      <c r="BM23" s="98" t="s">
        <v>188</v>
      </c>
      <c r="BN23" s="2"/>
      <c r="BO23" s="100" t="s">
        <v>158</v>
      </c>
      <c r="BP23" s="98" t="s">
        <v>159</v>
      </c>
      <c r="BQ23" s="98" t="s">
        <v>166</v>
      </c>
      <c r="BR23" s="98" t="s">
        <v>1657</v>
      </c>
      <c r="BS23" s="98" t="s">
        <v>168</v>
      </c>
      <c r="BT23" s="98" t="s">
        <v>159</v>
      </c>
      <c r="BU23" s="2"/>
      <c r="BV23" s="123" t="s">
        <v>1201</v>
      </c>
      <c r="BW23" s="123" t="s">
        <v>1202</v>
      </c>
      <c r="BX23" s="123" t="s">
        <v>11</v>
      </c>
      <c r="BY23" s="123" t="s">
        <v>1203</v>
      </c>
      <c r="BZ23" s="123" t="s">
        <v>1207</v>
      </c>
      <c r="CA23" s="123" t="s">
        <v>1209</v>
      </c>
      <c r="CB23" s="127" t="s">
        <v>1211</v>
      </c>
      <c r="CC23" s="2"/>
      <c r="CD23" s="128" t="s">
        <v>252</v>
      </c>
      <c r="CE23" s="128" t="s">
        <v>1664</v>
      </c>
      <c r="CF23" s="131" t="s">
        <v>191</v>
      </c>
      <c r="CG23" s="131" t="s">
        <v>263</v>
      </c>
      <c r="CH23" s="132" t="s">
        <v>1669</v>
      </c>
      <c r="CI23" s="131" t="s">
        <v>1672</v>
      </c>
      <c r="CJ23" s="132" t="s">
        <v>309</v>
      </c>
      <c r="CK23" s="132" t="s">
        <v>322</v>
      </c>
      <c r="CL23" s="132" t="s">
        <v>284</v>
      </c>
      <c r="CM23" s="132" t="s">
        <v>347</v>
      </c>
      <c r="CN23" s="132" t="s">
        <v>304</v>
      </c>
      <c r="CO23" s="128" t="s">
        <v>1665</v>
      </c>
      <c r="CP23" s="128" t="s">
        <v>1666</v>
      </c>
      <c r="CQ23" s="132" t="s">
        <v>1668</v>
      </c>
      <c r="CR23" s="132" t="s">
        <v>1667</v>
      </c>
      <c r="CS23" s="131" t="s">
        <v>1670</v>
      </c>
      <c r="CT23" s="132" t="s">
        <v>1671</v>
      </c>
      <c r="CU23" s="128" t="s">
        <v>214</v>
      </c>
      <c r="CV23" s="128" t="s">
        <v>1673</v>
      </c>
      <c r="CW23" s="132" t="s">
        <v>1496</v>
      </c>
      <c r="CX23" s="128" t="s">
        <v>231</v>
      </c>
      <c r="CY23" s="132" t="s">
        <v>337</v>
      </c>
      <c r="CZ23" s="132" t="s">
        <v>302</v>
      </c>
      <c r="DA23" s="2"/>
      <c r="DB23" s="98" t="s">
        <v>177</v>
      </c>
      <c r="DC23" s="98" t="s">
        <v>11</v>
      </c>
      <c r="DD23" s="98" t="s">
        <v>166</v>
      </c>
      <c r="DE23" s="98" t="s">
        <v>178</v>
      </c>
      <c r="DF23" s="2"/>
      <c r="DG23" s="22" t="s">
        <v>5</v>
      </c>
      <c r="DH23" s="22" t="s">
        <v>1101</v>
      </c>
      <c r="DI23" s="22" t="s">
        <v>1102</v>
      </c>
      <c r="DJ23" s="2"/>
      <c r="DK23" s="23" t="s">
        <v>252</v>
      </c>
      <c r="DL23" s="23" t="s">
        <v>252</v>
      </c>
      <c r="DM23" s="2"/>
    </row>
    <row r="24" spans="1:117">
      <c r="A24" s="86"/>
      <c r="B24" s="86"/>
      <c r="C24" s="86"/>
      <c r="D24" s="86"/>
      <c r="E24" s="86"/>
      <c r="F24" s="87"/>
      <c r="G24" s="87"/>
      <c r="H24" s="87"/>
      <c r="I24" s="23"/>
      <c r="J24" s="23"/>
      <c r="K24" s="23"/>
      <c r="L24" s="23"/>
      <c r="M24" s="40"/>
      <c r="N24" s="40"/>
      <c r="O24" s="40"/>
      <c r="P24" s="40"/>
      <c r="Q24" s="40"/>
      <c r="R24" s="40"/>
      <c r="T24" s="111"/>
      <c r="U24" s="111"/>
      <c r="V24" s="111"/>
      <c r="W24" s="111"/>
      <c r="X24" s="111"/>
      <c r="Z24" s="114"/>
      <c r="AA24" s="114"/>
      <c r="AB24" s="114"/>
      <c r="AC24" s="114"/>
      <c r="AD24" s="114"/>
      <c r="AE24" s="114"/>
      <c r="AF24" s="114"/>
      <c r="AG24" s="114"/>
      <c r="AH24" s="114"/>
      <c r="AI24" s="114"/>
      <c r="AJ24" s="114"/>
      <c r="AK24" s="141"/>
      <c r="AL24" s="11"/>
      <c r="AM24" s="114"/>
      <c r="AN24" s="114"/>
      <c r="AO24" s="114"/>
      <c r="AP24" s="114"/>
      <c r="AQ24" s="114"/>
      <c r="AR24" s="114"/>
      <c r="AS24" s="114"/>
      <c r="AT24" s="114"/>
      <c r="AU24" s="114"/>
      <c r="AV24" s="114"/>
      <c r="AW24" s="114"/>
      <c r="AX24" s="114"/>
      <c r="AY24" s="114"/>
      <c r="AZ24" s="114"/>
      <c r="BB24" s="23"/>
      <c r="BC24" s="23"/>
      <c r="BD24" s="23"/>
      <c r="BE24" s="23"/>
      <c r="BF24" s="23"/>
      <c r="BG24" s="23"/>
      <c r="BH24" s="23"/>
      <c r="BI24" s="23"/>
      <c r="BJ24" s="23"/>
      <c r="BK24" s="23"/>
      <c r="BM24" s="23"/>
      <c r="BO24" s="23"/>
      <c r="BP24" s="23"/>
      <c r="BQ24" s="23"/>
      <c r="BR24" s="23"/>
      <c r="BS24" s="1"/>
      <c r="BT24" s="1"/>
      <c r="BV24" s="114"/>
      <c r="BW24" s="114"/>
      <c r="BX24" s="114"/>
      <c r="BY24" s="114"/>
      <c r="BZ24" s="114"/>
      <c r="CA24" s="114"/>
      <c r="CB24" s="114"/>
      <c r="CD24" s="130"/>
      <c r="CE24" s="130"/>
      <c r="CF24" s="130"/>
      <c r="CG24" s="130"/>
      <c r="CH24" s="130"/>
      <c r="CI24" s="130"/>
      <c r="CJ24" s="130"/>
      <c r="CK24" s="130"/>
      <c r="CL24" s="130"/>
      <c r="CM24" s="130"/>
      <c r="CN24" s="130"/>
      <c r="CO24" s="130"/>
      <c r="CP24" s="130"/>
      <c r="CQ24" s="130"/>
      <c r="CR24" s="130"/>
      <c r="CS24" s="130"/>
      <c r="CT24" s="130"/>
      <c r="CU24" s="130"/>
      <c r="CV24" s="130"/>
      <c r="CW24" s="130"/>
      <c r="CX24" s="130"/>
      <c r="CY24" s="130"/>
      <c r="CZ24" s="130"/>
      <c r="DB24" s="1"/>
      <c r="DC24" s="1"/>
      <c r="DD24" s="1"/>
      <c r="DE24" s="1"/>
      <c r="DG24" s="1" t="s">
        <v>252</v>
      </c>
      <c r="DH24" s="1" t="s">
        <v>1103</v>
      </c>
      <c r="DI24" s="1" t="s">
        <v>1292</v>
      </c>
      <c r="DK24" s="23" t="s">
        <v>304</v>
      </c>
      <c r="DL24" s="23" t="s">
        <v>304</v>
      </c>
    </row>
    <row r="25" spans="1:117">
      <c r="A25" s="88" t="s">
        <v>252</v>
      </c>
      <c r="B25" s="88" t="s">
        <v>254</v>
      </c>
      <c r="C25" s="88" t="s">
        <v>213</v>
      </c>
      <c r="D25" s="88" t="s">
        <v>252</v>
      </c>
      <c r="E25" s="88" t="s">
        <v>253</v>
      </c>
      <c r="F25" s="89">
        <f>SUMIF($P$25:$P$302,A25,$Q$25:$Q$302)</f>
        <v>469983</v>
      </c>
      <c r="G25" s="89">
        <f>SUMIF($P$25:$P$302,A25,$R$25:$R$302)</f>
        <v>392047</v>
      </c>
      <c r="H25" s="90">
        <f t="shared" ref="H25:H47" si="0">F25/G25</f>
        <v>1.1987924917165544</v>
      </c>
      <c r="I25" s="27" t="s">
        <v>194</v>
      </c>
      <c r="J25" s="27" t="s">
        <v>195</v>
      </c>
      <c r="K25" s="27" t="s">
        <v>1524</v>
      </c>
      <c r="L25" s="27" t="s">
        <v>196</v>
      </c>
      <c r="M25" s="25" t="s">
        <v>547</v>
      </c>
      <c r="N25" s="25" t="s">
        <v>548</v>
      </c>
      <c r="O25" s="25" t="s">
        <v>321</v>
      </c>
      <c r="P25" s="25" t="s">
        <v>322</v>
      </c>
      <c r="Q25" s="26">
        <v>20693</v>
      </c>
      <c r="R25" s="26">
        <v>17798</v>
      </c>
      <c r="T25" s="111" t="s">
        <v>25</v>
      </c>
      <c r="U25" s="29" t="s">
        <v>220</v>
      </c>
      <c r="V25" s="29" t="s">
        <v>198</v>
      </c>
      <c r="W25" s="29" t="s">
        <v>32</v>
      </c>
      <c r="X25" s="29" t="s">
        <v>10</v>
      </c>
      <c r="Z25" s="136" t="s">
        <v>1661</v>
      </c>
      <c r="AA25" s="112" t="s">
        <v>197</v>
      </c>
      <c r="AB25" s="112" t="s">
        <v>198</v>
      </c>
      <c r="AC25" s="112" t="s">
        <v>199</v>
      </c>
      <c r="AD25" s="112" t="s">
        <v>200</v>
      </c>
      <c r="AE25" s="112" t="s">
        <v>1627</v>
      </c>
      <c r="AF25" s="112" t="s">
        <v>201</v>
      </c>
      <c r="AG25" s="113" t="s">
        <v>197</v>
      </c>
      <c r="AH25" s="112" t="s">
        <v>202</v>
      </c>
      <c r="AI25" s="112" t="s">
        <v>195</v>
      </c>
      <c r="AJ25" s="113" t="s">
        <v>203</v>
      </c>
      <c r="AK25" s="1" t="s">
        <v>128</v>
      </c>
      <c r="AL25" s="11"/>
      <c r="AM25" s="24" t="s">
        <v>1167</v>
      </c>
      <c r="AN25" s="24" t="s">
        <v>1283</v>
      </c>
      <c r="AO25" s="33" t="s">
        <v>128</v>
      </c>
      <c r="AP25" s="24" t="s">
        <v>1168</v>
      </c>
      <c r="AQ25" s="33" t="s">
        <v>1262</v>
      </c>
      <c r="AR25" s="24" t="s">
        <v>1257</v>
      </c>
      <c r="AS25" s="34" t="s">
        <v>195</v>
      </c>
      <c r="AT25" s="24" t="s">
        <v>1288</v>
      </c>
      <c r="AU25" s="24" t="s">
        <v>1283</v>
      </c>
      <c r="AV25" s="24" t="s">
        <v>128</v>
      </c>
      <c r="AW25" s="24" t="s">
        <v>1190</v>
      </c>
      <c r="AX25" s="24" t="s">
        <v>195</v>
      </c>
      <c r="AY25" s="24" t="s">
        <v>1612</v>
      </c>
      <c r="AZ25" s="24" t="s">
        <v>128</v>
      </c>
      <c r="BB25" s="1" t="s">
        <v>128</v>
      </c>
      <c r="BC25" s="1" t="s">
        <v>48</v>
      </c>
      <c r="BD25" s="1" t="s">
        <v>132</v>
      </c>
      <c r="BE25" s="1" t="s">
        <v>134</v>
      </c>
      <c r="BF25" s="1"/>
      <c r="BG25" s="1" t="s">
        <v>187</v>
      </c>
      <c r="BH25" s="1" t="s">
        <v>204</v>
      </c>
      <c r="BI25" s="1" t="s">
        <v>143</v>
      </c>
      <c r="BJ25" s="28" t="s">
        <v>205</v>
      </c>
      <c r="BK25" s="1" t="s">
        <v>198</v>
      </c>
      <c r="BM25" s="1" t="s">
        <v>195</v>
      </c>
      <c r="BO25" s="1" t="s">
        <v>206</v>
      </c>
      <c r="BP25" s="1" t="s">
        <v>207</v>
      </c>
      <c r="BQ25" s="1" t="s">
        <v>128</v>
      </c>
      <c r="BR25" s="1" t="s">
        <v>208</v>
      </c>
      <c r="BS25" s="1" t="s">
        <v>198</v>
      </c>
      <c r="BT25" s="1" t="s">
        <v>209</v>
      </c>
      <c r="BV25" s="112" t="s">
        <v>128</v>
      </c>
      <c r="BW25" s="122" t="s">
        <v>208</v>
      </c>
      <c r="BX25" s="122" t="s">
        <v>198</v>
      </c>
      <c r="BY25" s="122" t="s">
        <v>56</v>
      </c>
      <c r="BZ25" s="122" t="s">
        <v>1226</v>
      </c>
      <c r="CA25" s="122" t="s">
        <v>1223</v>
      </c>
      <c r="CB25" s="122" t="s">
        <v>1224</v>
      </c>
      <c r="CD25" s="114" t="s">
        <v>56</v>
      </c>
      <c r="CE25" s="130" t="s">
        <v>56</v>
      </c>
      <c r="CF25" s="130" t="s">
        <v>56</v>
      </c>
      <c r="CG25" s="130" t="s">
        <v>56</v>
      </c>
      <c r="CH25" s="130" t="s">
        <v>56</v>
      </c>
      <c r="CI25" s="130" t="s">
        <v>56</v>
      </c>
      <c r="CJ25" s="130" t="s">
        <v>56</v>
      </c>
      <c r="CK25" s="130" t="s">
        <v>56</v>
      </c>
      <c r="CL25" s="130" t="s">
        <v>56</v>
      </c>
      <c r="CM25" s="130" t="s">
        <v>56</v>
      </c>
      <c r="CN25" s="130" t="s">
        <v>56</v>
      </c>
      <c r="CO25" s="130" t="s">
        <v>56</v>
      </c>
      <c r="CP25" s="130" t="s">
        <v>56</v>
      </c>
      <c r="CQ25" s="130" t="s">
        <v>56</v>
      </c>
      <c r="CR25" s="130" t="s">
        <v>56</v>
      </c>
      <c r="CS25" s="130" t="s">
        <v>56</v>
      </c>
      <c r="CT25" s="130" t="s">
        <v>56</v>
      </c>
      <c r="CU25" s="130" t="s">
        <v>56</v>
      </c>
      <c r="CV25" s="130" t="s">
        <v>56</v>
      </c>
      <c r="CW25" s="130" t="s">
        <v>56</v>
      </c>
      <c r="CX25" s="130" t="s">
        <v>56</v>
      </c>
      <c r="CY25" s="130" t="s">
        <v>56</v>
      </c>
      <c r="CZ25" s="130" t="s">
        <v>56</v>
      </c>
      <c r="DB25" s="1" t="s">
        <v>210</v>
      </c>
      <c r="DC25" s="1" t="s">
        <v>198</v>
      </c>
      <c r="DD25" s="1" t="s">
        <v>128</v>
      </c>
      <c r="DE25" s="1" t="s">
        <v>211</v>
      </c>
      <c r="DG25" s="1" t="s">
        <v>252</v>
      </c>
      <c r="DH25" s="1" t="s">
        <v>1104</v>
      </c>
      <c r="DI25" s="1" t="s">
        <v>1293</v>
      </c>
      <c r="DK25" s="23" t="s">
        <v>1664</v>
      </c>
      <c r="DL25" s="23" t="s">
        <v>1664</v>
      </c>
    </row>
    <row r="26" spans="1:117">
      <c r="A26" s="88" t="s">
        <v>304</v>
      </c>
      <c r="B26" s="88" t="s">
        <v>300</v>
      </c>
      <c r="C26" s="88" t="s">
        <v>213</v>
      </c>
      <c r="D26" s="88" t="s">
        <v>304</v>
      </c>
      <c r="E26" s="88" t="s">
        <v>192</v>
      </c>
      <c r="F26" s="89">
        <f t="shared" ref="F26:F47" si="1">SUMIF($P$25:$P$302,A26,$Q$25:$Q$302)</f>
        <v>814975</v>
      </c>
      <c r="G26" s="89">
        <f t="shared" ref="G26:G47" si="2">SUMIF($P$25:$P$302,A26,$R$25:$R$302)</f>
        <v>429243</v>
      </c>
      <c r="H26" s="90">
        <f t="shared" si="0"/>
        <v>1.8986331751478767</v>
      </c>
      <c r="I26" s="27" t="s">
        <v>232</v>
      </c>
      <c r="J26" s="27" t="s">
        <v>217</v>
      </c>
      <c r="K26" s="27" t="s">
        <v>1525</v>
      </c>
      <c r="L26" s="27" t="s">
        <v>67</v>
      </c>
      <c r="M26" s="25" t="s">
        <v>549</v>
      </c>
      <c r="N26" s="25" t="s">
        <v>550</v>
      </c>
      <c r="O26" s="25" t="s">
        <v>346</v>
      </c>
      <c r="P26" s="25" t="s">
        <v>347</v>
      </c>
      <c r="Q26" s="26">
        <v>15950</v>
      </c>
      <c r="R26" s="26">
        <v>14366</v>
      </c>
      <c r="T26" s="111" t="s">
        <v>27</v>
      </c>
      <c r="U26" s="29" t="s">
        <v>1559</v>
      </c>
      <c r="V26" s="29" t="s">
        <v>10</v>
      </c>
      <c r="W26" s="29" t="s">
        <v>222</v>
      </c>
      <c r="X26" s="38"/>
      <c r="Z26" s="112" t="s">
        <v>127</v>
      </c>
      <c r="AA26" s="1" t="s">
        <v>208</v>
      </c>
      <c r="AB26" s="1" t="s">
        <v>218</v>
      </c>
      <c r="AC26" s="1" t="s">
        <v>12</v>
      </c>
      <c r="AD26" s="1" t="s">
        <v>219</v>
      </c>
      <c r="AE26" s="1" t="s">
        <v>110</v>
      </c>
      <c r="AF26" s="1" t="s">
        <v>11</v>
      </c>
      <c r="AG26" s="28" t="s">
        <v>1152</v>
      </c>
      <c r="AH26" s="1" t="s">
        <v>220</v>
      </c>
      <c r="AI26" s="1" t="s">
        <v>217</v>
      </c>
      <c r="AJ26" s="28" t="s">
        <v>221</v>
      </c>
      <c r="AK26" s="1" t="s">
        <v>1166</v>
      </c>
      <c r="AL26" s="11"/>
      <c r="AM26" s="24" t="s">
        <v>1274</v>
      </c>
      <c r="AN26" s="24" t="s">
        <v>1284</v>
      </c>
      <c r="AO26" s="24" t="s">
        <v>1233</v>
      </c>
      <c r="AP26" s="24" t="s">
        <v>1278</v>
      </c>
      <c r="AQ26" s="33" t="s">
        <v>1166</v>
      </c>
      <c r="AR26" s="24" t="s">
        <v>1258</v>
      </c>
      <c r="AS26" s="36" t="s">
        <v>217</v>
      </c>
      <c r="AT26" s="24" t="s">
        <v>1174</v>
      </c>
      <c r="AU26" s="24" t="s">
        <v>1284</v>
      </c>
      <c r="AV26" s="24" t="s">
        <v>1275</v>
      </c>
      <c r="AW26" s="24" t="s">
        <v>1191</v>
      </c>
      <c r="AX26" s="24" t="s">
        <v>217</v>
      </c>
      <c r="AY26" s="24" t="s">
        <v>1247</v>
      </c>
      <c r="AZ26" s="24" t="s">
        <v>1275</v>
      </c>
      <c r="BB26" s="1" t="s">
        <v>135</v>
      </c>
      <c r="BC26" s="1" t="s">
        <v>133</v>
      </c>
      <c r="BD26" s="1" t="s">
        <v>223</v>
      </c>
      <c r="BE26" s="1" t="s">
        <v>224</v>
      </c>
      <c r="BF26" s="1"/>
      <c r="BG26" s="1" t="s">
        <v>142</v>
      </c>
      <c r="BH26" s="1" t="s">
        <v>225</v>
      </c>
      <c r="BI26" s="1" t="s">
        <v>144</v>
      </c>
      <c r="BJ26" s="11"/>
      <c r="BK26" s="1" t="s">
        <v>10</v>
      </c>
      <c r="BM26" s="1" t="s">
        <v>217</v>
      </c>
      <c r="BO26" s="1" t="s">
        <v>27</v>
      </c>
      <c r="BP26" s="1" t="s">
        <v>226</v>
      </c>
      <c r="BQ26" s="1" t="s">
        <v>135</v>
      </c>
      <c r="BR26" s="1" t="s">
        <v>197</v>
      </c>
      <c r="BS26" s="1" t="s">
        <v>218</v>
      </c>
      <c r="BT26" s="1" t="s">
        <v>227</v>
      </c>
      <c r="BV26" s="31" t="s">
        <v>1213</v>
      </c>
      <c r="BW26" s="32" t="s">
        <v>1215</v>
      </c>
      <c r="BX26" s="32" t="s">
        <v>218</v>
      </c>
      <c r="BY26" s="32" t="s">
        <v>1231</v>
      </c>
      <c r="BZ26" s="23" t="s">
        <v>1227</v>
      </c>
      <c r="CA26" s="23" t="s">
        <v>1174</v>
      </c>
      <c r="CB26" s="23" t="s">
        <v>1225</v>
      </c>
      <c r="CD26" s="114" t="s">
        <v>1218</v>
      </c>
      <c r="CE26" s="130" t="s">
        <v>1218</v>
      </c>
      <c r="CF26" s="130" t="s">
        <v>1218</v>
      </c>
      <c r="CG26" s="130" t="s">
        <v>1218</v>
      </c>
      <c r="CH26" s="130" t="s">
        <v>1218</v>
      </c>
      <c r="CI26" s="130" t="s">
        <v>1218</v>
      </c>
      <c r="CJ26" s="130" t="s">
        <v>1218</v>
      </c>
      <c r="CK26" s="130" t="s">
        <v>1218</v>
      </c>
      <c r="CL26" s="130" t="s">
        <v>1218</v>
      </c>
      <c r="CM26" s="130" t="s">
        <v>1218</v>
      </c>
      <c r="CN26" s="130" t="s">
        <v>1218</v>
      </c>
      <c r="CO26" s="130" t="s">
        <v>1218</v>
      </c>
      <c r="CP26" s="130" t="s">
        <v>1218</v>
      </c>
      <c r="CQ26" s="130" t="s">
        <v>1218</v>
      </c>
      <c r="CR26" s="130" t="s">
        <v>1218</v>
      </c>
      <c r="CS26" s="130" t="s">
        <v>1218</v>
      </c>
      <c r="CT26" s="130" t="s">
        <v>1218</v>
      </c>
      <c r="CU26" s="130" t="s">
        <v>1218</v>
      </c>
      <c r="CV26" s="130" t="s">
        <v>1218</v>
      </c>
      <c r="CW26" s="130" t="s">
        <v>1218</v>
      </c>
      <c r="CX26" s="130" t="s">
        <v>1218</v>
      </c>
      <c r="CY26" s="130" t="s">
        <v>1218</v>
      </c>
      <c r="CZ26" s="130" t="s">
        <v>1218</v>
      </c>
      <c r="DB26" s="1" t="s">
        <v>228</v>
      </c>
      <c r="DC26" s="1" t="s">
        <v>218</v>
      </c>
      <c r="DD26" s="1" t="s">
        <v>126</v>
      </c>
      <c r="DE26" s="1" t="s">
        <v>229</v>
      </c>
      <c r="DG26" s="1" t="s">
        <v>252</v>
      </c>
      <c r="DH26" s="1" t="s">
        <v>1106</v>
      </c>
      <c r="DI26" s="1" t="s">
        <v>1294</v>
      </c>
      <c r="DK26" s="23" t="s">
        <v>1665</v>
      </c>
      <c r="DL26" s="23" t="s">
        <v>1665</v>
      </c>
    </row>
    <row r="27" spans="1:117">
      <c r="A27" s="88" t="s">
        <v>1664</v>
      </c>
      <c r="B27" s="88" t="s">
        <v>291</v>
      </c>
      <c r="C27" s="88" t="s">
        <v>190</v>
      </c>
      <c r="D27" s="88" t="s">
        <v>1664</v>
      </c>
      <c r="E27" s="88" t="s">
        <v>215</v>
      </c>
      <c r="F27" s="89">
        <f t="shared" si="1"/>
        <v>115047</v>
      </c>
      <c r="G27" s="89">
        <f t="shared" si="2"/>
        <v>82046</v>
      </c>
      <c r="H27" s="90">
        <f t="shared" si="0"/>
        <v>1.4022255807717623</v>
      </c>
      <c r="I27" s="27" t="s">
        <v>264</v>
      </c>
      <c r="J27" s="11"/>
      <c r="K27" s="1" t="s">
        <v>233</v>
      </c>
      <c r="L27" s="27" t="s">
        <v>234</v>
      </c>
      <c r="M27" s="25" t="s">
        <v>551</v>
      </c>
      <c r="N27" s="25" t="s">
        <v>552</v>
      </c>
      <c r="O27" s="25" t="s">
        <v>406</v>
      </c>
      <c r="P27" s="25" t="s">
        <v>347</v>
      </c>
      <c r="Q27" s="26">
        <v>7693</v>
      </c>
      <c r="R27" s="26">
        <v>7836</v>
      </c>
      <c r="T27" s="111" t="s">
        <v>28</v>
      </c>
      <c r="U27" s="29" t="s">
        <v>1530</v>
      </c>
      <c r="V27" s="29" t="s">
        <v>241</v>
      </c>
      <c r="W27" s="29" t="s">
        <v>242</v>
      </c>
      <c r="X27" s="38"/>
      <c r="Z27" s="1" t="s">
        <v>135</v>
      </c>
      <c r="AB27" s="1" t="s">
        <v>235</v>
      </c>
      <c r="AC27" s="1" t="s">
        <v>236</v>
      </c>
      <c r="AE27" s="1" t="s">
        <v>237</v>
      </c>
      <c r="AG27" s="28" t="s">
        <v>1153</v>
      </c>
      <c r="AH27" s="1" t="s">
        <v>256</v>
      </c>
      <c r="AJ27" s="28" t="s">
        <v>1737</v>
      </c>
      <c r="AK27" s="1" t="s">
        <v>1600</v>
      </c>
      <c r="AL27" s="11"/>
      <c r="AM27" s="24" t="s">
        <v>1247</v>
      </c>
      <c r="AN27" s="24" t="s">
        <v>1285</v>
      </c>
      <c r="AO27" s="33" t="s">
        <v>1166</v>
      </c>
      <c r="AP27" s="24" t="s">
        <v>1281</v>
      </c>
      <c r="AQ27" s="33" t="s">
        <v>1169</v>
      </c>
      <c r="AR27" s="24" t="s">
        <v>1259</v>
      </c>
      <c r="AT27" s="24" t="s">
        <v>1184</v>
      </c>
      <c r="AU27" s="24" t="s">
        <v>1285</v>
      </c>
      <c r="AV27" s="24" t="s">
        <v>1276</v>
      </c>
      <c r="AW27" s="24" t="s">
        <v>1192</v>
      </c>
      <c r="AY27" s="24" t="s">
        <v>1613</v>
      </c>
      <c r="AZ27" s="24" t="s">
        <v>1276</v>
      </c>
      <c r="BB27" s="1" t="s">
        <v>136</v>
      </c>
      <c r="BC27" s="1" t="s">
        <v>51</v>
      </c>
      <c r="BD27" s="1" t="s">
        <v>243</v>
      </c>
      <c r="BE27" s="1" t="s">
        <v>1575</v>
      </c>
      <c r="BF27" s="1"/>
      <c r="BG27" s="1" t="s">
        <v>244</v>
      </c>
      <c r="BH27" s="1" t="s">
        <v>245</v>
      </c>
      <c r="BI27" s="1" t="s">
        <v>246</v>
      </c>
      <c r="BJ27" s="11"/>
      <c r="BK27" s="1" t="s">
        <v>241</v>
      </c>
      <c r="BO27" s="1" t="s">
        <v>223</v>
      </c>
      <c r="BP27" s="1" t="s">
        <v>247</v>
      </c>
      <c r="BQ27" s="1" t="s">
        <v>136</v>
      </c>
      <c r="BR27" s="1" t="s">
        <v>1713</v>
      </c>
      <c r="BS27" s="11"/>
      <c r="BT27" s="1" t="s">
        <v>248</v>
      </c>
      <c r="BV27" s="1" t="s">
        <v>1171</v>
      </c>
      <c r="BW27" s="23" t="s">
        <v>1216</v>
      </c>
      <c r="BX27" s="23" t="s">
        <v>235</v>
      </c>
      <c r="BY27" s="35" t="s">
        <v>1218</v>
      </c>
      <c r="BZ27" s="23" t="s">
        <v>1219</v>
      </c>
      <c r="CB27" s="23" t="s">
        <v>1597</v>
      </c>
      <c r="CD27" s="114" t="s">
        <v>1231</v>
      </c>
      <c r="CE27" s="130" t="s">
        <v>1231</v>
      </c>
      <c r="CF27" s="130" t="s">
        <v>1231</v>
      </c>
      <c r="CG27" s="130" t="s">
        <v>1231</v>
      </c>
      <c r="CH27" s="130" t="s">
        <v>1231</v>
      </c>
      <c r="CI27" s="130" t="s">
        <v>1231</v>
      </c>
      <c r="CJ27" s="130" t="s">
        <v>1231</v>
      </c>
      <c r="CK27" s="130" t="s">
        <v>1231</v>
      </c>
      <c r="CL27" s="130" t="s">
        <v>1231</v>
      </c>
      <c r="CM27" s="130" t="s">
        <v>1231</v>
      </c>
      <c r="CN27" s="130" t="s">
        <v>1231</v>
      </c>
      <c r="CO27" s="130" t="s">
        <v>1231</v>
      </c>
      <c r="CP27" s="130" t="s">
        <v>1231</v>
      </c>
      <c r="CQ27" s="130" t="s">
        <v>1231</v>
      </c>
      <c r="CR27" s="130" t="s">
        <v>1231</v>
      </c>
      <c r="CS27" s="130" t="s">
        <v>1231</v>
      </c>
      <c r="CT27" s="130" t="s">
        <v>1231</v>
      </c>
      <c r="CU27" s="130" t="s">
        <v>1231</v>
      </c>
      <c r="CV27" s="130" t="s">
        <v>1231</v>
      </c>
      <c r="CW27" s="130" t="s">
        <v>1231</v>
      </c>
      <c r="CX27" s="130" t="s">
        <v>1231</v>
      </c>
      <c r="CY27" s="130" t="s">
        <v>1231</v>
      </c>
      <c r="CZ27" s="130" t="s">
        <v>1231</v>
      </c>
      <c r="DB27" s="1" t="s">
        <v>249</v>
      </c>
      <c r="DC27" s="1" t="s">
        <v>235</v>
      </c>
      <c r="DD27" s="1" t="s">
        <v>1662</v>
      </c>
      <c r="DE27" s="1" t="s">
        <v>250</v>
      </c>
      <c r="DG27" s="1" t="s">
        <v>252</v>
      </c>
      <c r="DH27" s="1" t="s">
        <v>1107</v>
      </c>
      <c r="DI27" s="1" t="s">
        <v>1155</v>
      </c>
      <c r="DK27" s="23" t="s">
        <v>1666</v>
      </c>
      <c r="DL27" s="23" t="s">
        <v>1666</v>
      </c>
    </row>
    <row r="28" spans="1:117">
      <c r="A28" s="88" t="s">
        <v>1665</v>
      </c>
      <c r="B28" s="88" t="s">
        <v>193</v>
      </c>
      <c r="C28" s="88" t="s">
        <v>190</v>
      </c>
      <c r="D28" s="88" t="s">
        <v>1665</v>
      </c>
      <c r="E28" s="88" t="s">
        <v>253</v>
      </c>
      <c r="F28" s="89">
        <f t="shared" si="1"/>
        <v>329298</v>
      </c>
      <c r="G28" s="89">
        <f t="shared" si="2"/>
        <v>143268</v>
      </c>
      <c r="H28" s="90">
        <f t="shared" si="0"/>
        <v>2.2984755842197839</v>
      </c>
      <c r="I28" s="27" t="s">
        <v>273</v>
      </c>
      <c r="J28" s="11"/>
      <c r="K28" s="11"/>
      <c r="L28" s="11"/>
      <c r="M28" s="25" t="s">
        <v>553</v>
      </c>
      <c r="N28" s="25" t="s">
        <v>554</v>
      </c>
      <c r="O28" s="25" t="s">
        <v>416</v>
      </c>
      <c r="P28" s="25" t="s">
        <v>347</v>
      </c>
      <c r="Q28" s="26">
        <v>17858</v>
      </c>
      <c r="R28" s="26">
        <v>13850</v>
      </c>
      <c r="T28" s="111" t="s">
        <v>222</v>
      </c>
      <c r="U28" s="29" t="s">
        <v>1531</v>
      </c>
      <c r="V28" s="38"/>
      <c r="W28" s="38"/>
      <c r="X28" s="38"/>
      <c r="Z28" s="24" t="s">
        <v>136</v>
      </c>
      <c r="AE28" s="1" t="s">
        <v>255</v>
      </c>
      <c r="AH28" s="1" t="s">
        <v>1530</v>
      </c>
      <c r="AK28" s="1" t="s">
        <v>1169</v>
      </c>
      <c r="AL28" s="11"/>
      <c r="AM28" s="24" t="s">
        <v>1177</v>
      </c>
      <c r="AN28" s="24" t="s">
        <v>1286</v>
      </c>
      <c r="AO28" s="33" t="s">
        <v>1169</v>
      </c>
      <c r="AP28" s="24" t="s">
        <v>1245</v>
      </c>
      <c r="AQ28" s="33" t="s">
        <v>1170</v>
      </c>
      <c r="AR28" s="24" t="s">
        <v>1260</v>
      </c>
      <c r="AT28" s="24" t="s">
        <v>1185</v>
      </c>
      <c r="AU28" s="24" t="s">
        <v>1286</v>
      </c>
      <c r="AV28" s="24" t="s">
        <v>1277</v>
      </c>
      <c r="AW28" s="24" t="s">
        <v>1193</v>
      </c>
      <c r="AY28" s="24" t="s">
        <v>1244</v>
      </c>
      <c r="AZ28" s="24" t="s">
        <v>1262</v>
      </c>
      <c r="BB28" s="1" t="s">
        <v>127</v>
      </c>
      <c r="BC28" s="11"/>
      <c r="BD28" s="1" t="s">
        <v>257</v>
      </c>
      <c r="BE28" s="11"/>
      <c r="BF28" s="11"/>
      <c r="BG28" s="11"/>
      <c r="BH28" s="1" t="s">
        <v>258</v>
      </c>
      <c r="BI28" s="11"/>
      <c r="BJ28" s="11"/>
      <c r="BK28" s="1" t="s">
        <v>145</v>
      </c>
      <c r="BO28" s="1" t="s">
        <v>1558</v>
      </c>
      <c r="BP28" s="1" t="s">
        <v>259</v>
      </c>
      <c r="BQ28" s="1" t="s">
        <v>127</v>
      </c>
      <c r="BR28" s="1" t="s">
        <v>1714</v>
      </c>
      <c r="BS28" s="11"/>
      <c r="BT28" s="1" t="s">
        <v>260</v>
      </c>
      <c r="BV28" s="23" t="s">
        <v>1172</v>
      </c>
      <c r="BW28" s="23" t="s">
        <v>1217</v>
      </c>
      <c r="BZ28" s="23" t="s">
        <v>1220</v>
      </c>
      <c r="CB28" s="23" t="s">
        <v>1598</v>
      </c>
      <c r="CD28" s="114" t="s">
        <v>1072</v>
      </c>
      <c r="CE28" s="130" t="s">
        <v>956</v>
      </c>
      <c r="CF28" s="130" t="s">
        <v>568</v>
      </c>
      <c r="CG28" s="130" t="s">
        <v>744</v>
      </c>
      <c r="CH28" s="130" t="s">
        <v>1044</v>
      </c>
      <c r="CI28" s="130" t="s">
        <v>702</v>
      </c>
      <c r="CJ28" s="130" t="s">
        <v>664</v>
      </c>
      <c r="CK28" s="130" t="s">
        <v>548</v>
      </c>
      <c r="CL28" s="130" t="s">
        <v>864</v>
      </c>
      <c r="CM28" s="130" t="s">
        <v>550</v>
      </c>
      <c r="CN28" s="130" t="s">
        <v>920</v>
      </c>
      <c r="CO28" s="130" t="s">
        <v>646</v>
      </c>
      <c r="CP28" s="130" t="s">
        <v>970</v>
      </c>
      <c r="CQ28" s="130" t="s">
        <v>992</v>
      </c>
      <c r="CR28" s="130" t="s">
        <v>824</v>
      </c>
      <c r="CS28" s="130" t="s">
        <v>598</v>
      </c>
      <c r="CT28" s="130" t="s">
        <v>968</v>
      </c>
      <c r="CU28" s="130" t="s">
        <v>890</v>
      </c>
      <c r="CV28" s="130" t="s">
        <v>928</v>
      </c>
      <c r="CW28" s="130" t="s">
        <v>866</v>
      </c>
      <c r="CX28" s="130" t="s">
        <v>614</v>
      </c>
      <c r="CY28" s="130" t="s">
        <v>808</v>
      </c>
      <c r="CZ28" s="130" t="s">
        <v>720</v>
      </c>
      <c r="DB28" s="1" t="s">
        <v>16</v>
      </c>
      <c r="DC28" s="11"/>
      <c r="DD28" s="137" t="s">
        <v>1663</v>
      </c>
      <c r="DE28" s="1" t="s">
        <v>261</v>
      </c>
      <c r="DG28" s="1" t="s">
        <v>252</v>
      </c>
      <c r="DH28" s="1" t="s">
        <v>1108</v>
      </c>
      <c r="DI28" s="1" t="s">
        <v>1295</v>
      </c>
      <c r="DK28" s="23" t="s">
        <v>191</v>
      </c>
      <c r="DL28" s="23" t="s">
        <v>191</v>
      </c>
    </row>
    <row r="29" spans="1:117">
      <c r="A29" s="88" t="s">
        <v>1666</v>
      </c>
      <c r="B29" s="88" t="s">
        <v>291</v>
      </c>
      <c r="C29" s="88" t="s">
        <v>190</v>
      </c>
      <c r="D29" s="88" t="s">
        <v>1666</v>
      </c>
      <c r="E29" s="88" t="s">
        <v>215</v>
      </c>
      <c r="F29" s="89">
        <f t="shared" si="1"/>
        <v>23132</v>
      </c>
      <c r="G29" s="89">
        <f t="shared" si="2"/>
        <v>16421</v>
      </c>
      <c r="H29" s="90">
        <f t="shared" si="0"/>
        <v>1.4086840021923148</v>
      </c>
      <c r="I29" s="27" t="s">
        <v>280</v>
      </c>
      <c r="J29" s="11"/>
      <c r="K29" s="11"/>
      <c r="L29" s="11"/>
      <c r="M29" s="25" t="s">
        <v>555</v>
      </c>
      <c r="N29" s="25" t="s">
        <v>556</v>
      </c>
      <c r="O29" s="25" t="s">
        <v>441</v>
      </c>
      <c r="P29" s="25" t="s">
        <v>347</v>
      </c>
      <c r="Q29" s="26">
        <v>8683</v>
      </c>
      <c r="R29" s="26">
        <v>6335</v>
      </c>
      <c r="T29" s="111" t="s">
        <v>1558</v>
      </c>
      <c r="U29" s="29" t="s">
        <v>1560</v>
      </c>
      <c r="V29" s="38"/>
      <c r="W29" s="38"/>
      <c r="X29" s="38"/>
      <c r="Z29" s="24" t="s">
        <v>1570</v>
      </c>
      <c r="AE29" s="1" t="s">
        <v>265</v>
      </c>
      <c r="AH29" s="1" t="s">
        <v>1531</v>
      </c>
      <c r="AK29" s="1" t="s">
        <v>127</v>
      </c>
      <c r="AM29" s="24" t="s">
        <v>1178</v>
      </c>
      <c r="AN29" s="24" t="s">
        <v>1287</v>
      </c>
      <c r="AO29" s="33" t="s">
        <v>1170</v>
      </c>
      <c r="AP29" s="24" t="s">
        <v>1279</v>
      </c>
      <c r="AQ29" s="163" t="s">
        <v>1712</v>
      </c>
      <c r="AR29" s="24" t="s">
        <v>1261</v>
      </c>
      <c r="AT29" s="24" t="s">
        <v>1186</v>
      </c>
      <c r="AU29" s="24" t="s">
        <v>1287</v>
      </c>
      <c r="AV29" s="30"/>
      <c r="AW29" s="24" t="s">
        <v>1194</v>
      </c>
      <c r="AY29" s="24" t="s">
        <v>1288</v>
      </c>
      <c r="AZ29" s="24" t="s">
        <v>1166</v>
      </c>
      <c r="BB29" s="1" t="s">
        <v>1570</v>
      </c>
      <c r="BC29" s="11"/>
      <c r="BD29" s="1"/>
      <c r="BE29" s="11"/>
      <c r="BF29" s="11"/>
      <c r="BG29" s="11"/>
      <c r="BH29" s="1" t="s">
        <v>266</v>
      </c>
      <c r="BI29" s="11"/>
      <c r="BJ29" s="11"/>
      <c r="BK29" s="1" t="s">
        <v>267</v>
      </c>
      <c r="BO29" s="1" t="s">
        <v>222</v>
      </c>
      <c r="BP29" s="1" t="s">
        <v>268</v>
      </c>
      <c r="BQ29" s="1" t="s">
        <v>1570</v>
      </c>
      <c r="BR29" s="1" t="s">
        <v>110</v>
      </c>
      <c r="BS29" s="11"/>
      <c r="BT29" s="1" t="s">
        <v>270</v>
      </c>
      <c r="BV29" s="23" t="s">
        <v>1173</v>
      </c>
      <c r="BZ29" s="23" t="s">
        <v>1221</v>
      </c>
      <c r="CB29" s="23" t="s">
        <v>1232</v>
      </c>
      <c r="CD29" s="114" t="s">
        <v>1074</v>
      </c>
      <c r="CE29" s="130" t="s">
        <v>966</v>
      </c>
      <c r="CF29" s="130" t="s">
        <v>570</v>
      </c>
      <c r="CG29" s="130" t="s">
        <v>746</v>
      </c>
      <c r="CH29" s="130" t="s">
        <v>1046</v>
      </c>
      <c r="CI29" s="130" t="s">
        <v>704</v>
      </c>
      <c r="CJ29" s="130" t="s">
        <v>642</v>
      </c>
      <c r="CK29" s="130" t="s">
        <v>570</v>
      </c>
      <c r="CL29" s="130" t="s">
        <v>1014</v>
      </c>
      <c r="CM29" s="130" t="s">
        <v>552</v>
      </c>
      <c r="CN29" s="130" t="s">
        <v>922</v>
      </c>
      <c r="CO29" s="130" t="s">
        <v>652</v>
      </c>
      <c r="CP29" s="130" t="s">
        <v>978</v>
      </c>
      <c r="CQ29" s="130" t="s">
        <v>994</v>
      </c>
      <c r="CR29" s="130" t="s">
        <v>826</v>
      </c>
      <c r="CS29" s="130" t="s">
        <v>600</v>
      </c>
      <c r="CT29" s="130" t="s">
        <v>972</v>
      </c>
      <c r="CU29" s="130" t="s">
        <v>892</v>
      </c>
      <c r="CV29" s="130" t="s">
        <v>934</v>
      </c>
      <c r="CW29" s="130" t="s">
        <v>1002</v>
      </c>
      <c r="CX29" s="130" t="s">
        <v>628</v>
      </c>
      <c r="CY29" s="130" t="s">
        <v>814</v>
      </c>
      <c r="CZ29" s="130" t="s">
        <v>722</v>
      </c>
      <c r="DB29" s="1" t="s">
        <v>17</v>
      </c>
      <c r="DC29" s="11"/>
      <c r="DD29" s="1" t="s">
        <v>127</v>
      </c>
      <c r="DE29" s="1" t="s">
        <v>271</v>
      </c>
      <c r="DG29" s="1" t="s">
        <v>252</v>
      </c>
      <c r="DH29" s="1" t="s">
        <v>1109</v>
      </c>
      <c r="DI29" s="1" t="s">
        <v>1296</v>
      </c>
      <c r="DK29" s="23" t="s">
        <v>1667</v>
      </c>
      <c r="DL29" s="23" t="s">
        <v>1667</v>
      </c>
    </row>
    <row r="30" spans="1:117">
      <c r="A30" s="88" t="s">
        <v>191</v>
      </c>
      <c r="B30" s="88" t="s">
        <v>193</v>
      </c>
      <c r="C30" s="88" t="s">
        <v>190</v>
      </c>
      <c r="D30" s="88" t="s">
        <v>191</v>
      </c>
      <c r="E30" s="88" t="s">
        <v>253</v>
      </c>
      <c r="F30" s="89">
        <f t="shared" si="1"/>
        <v>301559</v>
      </c>
      <c r="G30" s="89">
        <f t="shared" si="2"/>
        <v>148608</v>
      </c>
      <c r="H30" s="90">
        <f t="shared" si="0"/>
        <v>2.0292245370370372</v>
      </c>
      <c r="I30" s="27" t="s">
        <v>285</v>
      </c>
      <c r="J30" s="11"/>
      <c r="K30" s="11"/>
      <c r="L30" s="11"/>
      <c r="M30" s="25" t="s">
        <v>557</v>
      </c>
      <c r="N30" s="25" t="s">
        <v>558</v>
      </c>
      <c r="O30" s="25" t="s">
        <v>451</v>
      </c>
      <c r="P30" s="25" t="s">
        <v>322</v>
      </c>
      <c r="Q30" s="26">
        <v>11050</v>
      </c>
      <c r="R30" s="26">
        <v>8350</v>
      </c>
      <c r="T30" s="45"/>
      <c r="U30" s="29" t="s">
        <v>242</v>
      </c>
      <c r="V30" s="45"/>
      <c r="W30" s="45"/>
      <c r="X30" s="45"/>
      <c r="AH30" s="1" t="s">
        <v>1533</v>
      </c>
      <c r="AK30" s="24" t="s">
        <v>1570</v>
      </c>
      <c r="AM30" s="24" t="s">
        <v>1179</v>
      </c>
      <c r="AN30" s="30"/>
      <c r="AO30" s="33" t="s">
        <v>1614</v>
      </c>
      <c r="AP30" s="24" t="s">
        <v>1248</v>
      </c>
      <c r="AT30" s="30"/>
      <c r="AU30" s="30"/>
      <c r="AV30" s="30"/>
      <c r="AW30" s="24" t="s">
        <v>1195</v>
      </c>
      <c r="AY30" s="24" t="s">
        <v>1174</v>
      </c>
      <c r="AZ30" s="24" t="s">
        <v>1169</v>
      </c>
      <c r="BB30" s="11"/>
      <c r="BC30" s="11"/>
      <c r="BD30" s="11"/>
      <c r="BE30" s="11"/>
      <c r="BF30" s="11"/>
      <c r="BG30" s="11"/>
      <c r="BH30" s="1" t="s">
        <v>275</v>
      </c>
      <c r="BI30" s="11"/>
      <c r="BJ30" s="11"/>
      <c r="BK30" s="11"/>
      <c r="BO30" s="1" t="s">
        <v>32</v>
      </c>
      <c r="BP30" s="1" t="s">
        <v>276</v>
      </c>
      <c r="BQ30" s="11"/>
      <c r="BR30" s="1" t="s">
        <v>269</v>
      </c>
      <c r="BS30" s="11"/>
      <c r="BT30" s="1" t="s">
        <v>278</v>
      </c>
      <c r="BV30" s="23" t="s">
        <v>1182</v>
      </c>
      <c r="BZ30" s="23" t="s">
        <v>1222</v>
      </c>
      <c r="CD30" s="114" t="s">
        <v>1076</v>
      </c>
      <c r="CE30" s="130" t="s">
        <v>980</v>
      </c>
      <c r="CF30" s="130" t="s">
        <v>572</v>
      </c>
      <c r="CG30" s="130" t="s">
        <v>804</v>
      </c>
      <c r="CH30" s="130" t="s">
        <v>1048</v>
      </c>
      <c r="CI30" s="130" t="s">
        <v>668</v>
      </c>
      <c r="CJ30" s="130" t="s">
        <v>666</v>
      </c>
      <c r="CK30" s="130" t="s">
        <v>574</v>
      </c>
      <c r="CL30" s="130" t="s">
        <v>1016</v>
      </c>
      <c r="CM30" s="130" t="s">
        <v>554</v>
      </c>
      <c r="CN30" s="130" t="s">
        <v>926</v>
      </c>
      <c r="CO30" s="130" t="s">
        <v>654</v>
      </c>
      <c r="CP30" s="130" t="s">
        <v>1060</v>
      </c>
      <c r="CQ30" s="130" t="s">
        <v>998</v>
      </c>
      <c r="CR30" s="130" t="s">
        <v>828</v>
      </c>
      <c r="CS30" s="130" t="s">
        <v>602</v>
      </c>
      <c r="CT30" s="130" t="s">
        <v>974</v>
      </c>
      <c r="CU30" s="130" t="s">
        <v>894</v>
      </c>
      <c r="CV30" s="130" t="s">
        <v>942</v>
      </c>
      <c r="CW30" s="130" t="s">
        <v>868</v>
      </c>
      <c r="CY30" s="130" t="s">
        <v>816</v>
      </c>
      <c r="CZ30" s="130" t="s">
        <v>924</v>
      </c>
      <c r="DB30" s="1" t="s">
        <v>18</v>
      </c>
      <c r="DC30" s="11"/>
      <c r="DD30" s="1" t="s">
        <v>1570</v>
      </c>
      <c r="DE30" s="11"/>
      <c r="DG30" s="1" t="s">
        <v>304</v>
      </c>
      <c r="DH30" s="1" t="s">
        <v>1103</v>
      </c>
      <c r="DI30" s="1" t="s">
        <v>1292</v>
      </c>
      <c r="DK30" s="23" t="s">
        <v>1668</v>
      </c>
      <c r="DL30" s="23" t="s">
        <v>1668</v>
      </c>
    </row>
    <row r="31" spans="1:117">
      <c r="A31" s="88" t="s">
        <v>1667</v>
      </c>
      <c r="B31" s="88" t="s">
        <v>216</v>
      </c>
      <c r="C31" s="88" t="s">
        <v>190</v>
      </c>
      <c r="D31" s="88" t="s">
        <v>1667</v>
      </c>
      <c r="E31" s="88" t="s">
        <v>215</v>
      </c>
      <c r="F31" s="89">
        <f t="shared" si="1"/>
        <v>327945</v>
      </c>
      <c r="G31" s="89">
        <f t="shared" si="2"/>
        <v>229618</v>
      </c>
      <c r="H31" s="90">
        <f t="shared" si="0"/>
        <v>1.4282199130730169</v>
      </c>
      <c r="I31" s="27" t="s">
        <v>288</v>
      </c>
      <c r="J31" s="11"/>
      <c r="K31" s="11"/>
      <c r="L31" s="11"/>
      <c r="M31" s="25" t="s">
        <v>559</v>
      </c>
      <c r="N31" s="25" t="s">
        <v>560</v>
      </c>
      <c r="O31" s="25" t="s">
        <v>452</v>
      </c>
      <c r="P31" s="25" t="s">
        <v>322</v>
      </c>
      <c r="Q31" s="26">
        <v>41141</v>
      </c>
      <c r="R31" s="26">
        <v>22864</v>
      </c>
      <c r="AH31" s="1" t="s">
        <v>1580</v>
      </c>
      <c r="AM31" s="24" t="s">
        <v>1180</v>
      </c>
      <c r="AN31" s="30"/>
      <c r="AO31" s="24" t="s">
        <v>1171</v>
      </c>
      <c r="AP31" s="24" t="s">
        <v>1246</v>
      </c>
      <c r="AQ31" s="30"/>
      <c r="AT31" s="30"/>
      <c r="AU31" s="30"/>
      <c r="AV31" s="30"/>
      <c r="AW31" s="24" t="s">
        <v>1196</v>
      </c>
      <c r="AY31" s="24" t="s">
        <v>1184</v>
      </c>
      <c r="AZ31" s="24" t="s">
        <v>1170</v>
      </c>
      <c r="BO31" s="1" t="s">
        <v>242</v>
      </c>
      <c r="BP31" s="11"/>
      <c r="BQ31" s="11"/>
      <c r="BR31" s="1" t="s">
        <v>277</v>
      </c>
      <c r="BS31" s="11"/>
      <c r="BT31" s="1" t="s">
        <v>282</v>
      </c>
      <c r="BV31" s="23" t="s">
        <v>202</v>
      </c>
      <c r="CD31" s="114" t="s">
        <v>1078</v>
      </c>
      <c r="CE31" s="130" t="s">
        <v>958</v>
      </c>
      <c r="CF31" s="130" t="s">
        <v>588</v>
      </c>
      <c r="CG31" s="130" t="s">
        <v>748</v>
      </c>
      <c r="CH31" s="130" t="s">
        <v>1050</v>
      </c>
      <c r="CI31" s="130" t="s">
        <v>670</v>
      </c>
      <c r="CJ31" s="130" t="s">
        <v>644</v>
      </c>
      <c r="CK31" s="130" t="s">
        <v>558</v>
      </c>
      <c r="CL31" s="130" t="s">
        <v>1018</v>
      </c>
      <c r="CM31" s="130" t="s">
        <v>556</v>
      </c>
      <c r="CN31" s="130" t="s">
        <v>936</v>
      </c>
      <c r="CO31" s="130" t="s">
        <v>658</v>
      </c>
      <c r="CP31" s="130" t="s">
        <v>1068</v>
      </c>
      <c r="CQ31" s="130" t="s">
        <v>1000</v>
      </c>
      <c r="CR31" s="130" t="s">
        <v>904</v>
      </c>
      <c r="CS31" s="130" t="s">
        <v>604</v>
      </c>
      <c r="CT31" s="130" t="s">
        <v>976</v>
      </c>
      <c r="CU31" s="130" t="s">
        <v>896</v>
      </c>
      <c r="CV31" s="130" t="s">
        <v>952</v>
      </c>
      <c r="CW31" s="130" t="s">
        <v>870</v>
      </c>
      <c r="CY31" s="130" t="s">
        <v>876</v>
      </c>
      <c r="CZ31" s="130" t="s">
        <v>724</v>
      </c>
      <c r="DB31" s="1" t="s">
        <v>1532</v>
      </c>
      <c r="DC31" s="11"/>
      <c r="DD31" s="11"/>
      <c r="DE31" s="11"/>
      <c r="DG31" s="1" t="s">
        <v>304</v>
      </c>
      <c r="DH31" s="1" t="s">
        <v>1104</v>
      </c>
      <c r="DI31" s="1" t="s">
        <v>1293</v>
      </c>
      <c r="DK31" s="23" t="s">
        <v>263</v>
      </c>
      <c r="DL31" s="23" t="s">
        <v>263</v>
      </c>
    </row>
    <row r="32" spans="1:117">
      <c r="A32" s="88" t="s">
        <v>1668</v>
      </c>
      <c r="B32" s="88" t="s">
        <v>300</v>
      </c>
      <c r="C32" s="88" t="s">
        <v>190</v>
      </c>
      <c r="D32" s="88" t="s">
        <v>1668</v>
      </c>
      <c r="E32" s="88" t="s">
        <v>253</v>
      </c>
      <c r="F32" s="89">
        <f t="shared" si="1"/>
        <v>123621</v>
      </c>
      <c r="G32" s="89">
        <f t="shared" si="2"/>
        <v>68460</v>
      </c>
      <c r="H32" s="90">
        <f t="shared" si="0"/>
        <v>1.8057405784399649</v>
      </c>
      <c r="I32" s="11"/>
      <c r="J32" s="11"/>
      <c r="K32" s="11"/>
      <c r="L32" s="11"/>
      <c r="M32" s="25" t="s">
        <v>561</v>
      </c>
      <c r="N32" s="25" t="s">
        <v>562</v>
      </c>
      <c r="O32" s="25" t="s">
        <v>493</v>
      </c>
      <c r="P32" s="25" t="s">
        <v>347</v>
      </c>
      <c r="Q32" s="26">
        <v>13802</v>
      </c>
      <c r="R32" s="26">
        <v>8521</v>
      </c>
      <c r="AH32" s="1" t="s">
        <v>239</v>
      </c>
      <c r="AN32" s="30"/>
      <c r="AO32" s="24" t="s">
        <v>1172</v>
      </c>
      <c r="AP32" s="24" t="s">
        <v>1280</v>
      </c>
      <c r="AQ32" s="30"/>
      <c r="AT32" s="30"/>
      <c r="AU32" s="30"/>
      <c r="AV32" s="30"/>
      <c r="AW32" s="24" t="s">
        <v>1197</v>
      </c>
      <c r="AY32" s="24" t="s">
        <v>1610</v>
      </c>
      <c r="AZ32" s="24" t="s">
        <v>1171</v>
      </c>
      <c r="BO32" s="11"/>
      <c r="BP32" s="11"/>
      <c r="BQ32" s="11"/>
      <c r="BR32" s="11"/>
      <c r="BS32" s="11"/>
      <c r="BT32" s="1" t="s">
        <v>286</v>
      </c>
      <c r="BV32" s="23" t="s">
        <v>220</v>
      </c>
      <c r="CD32" s="114" t="s">
        <v>1080</v>
      </c>
      <c r="CE32" s="130" t="s">
        <v>960</v>
      </c>
      <c r="CF32" s="130" t="s">
        <v>576</v>
      </c>
      <c r="CG32" s="130" t="s">
        <v>806</v>
      </c>
      <c r="CH32" s="130" t="s">
        <v>1052</v>
      </c>
      <c r="CI32" s="130" t="s">
        <v>706</v>
      </c>
      <c r="CJ32" s="130" t="s">
        <v>630</v>
      </c>
      <c r="CK32" s="130" t="s">
        <v>560</v>
      </c>
      <c r="CL32" s="130" t="s">
        <v>1020</v>
      </c>
      <c r="CM32" s="130" t="s">
        <v>562</v>
      </c>
      <c r="CN32" s="130" t="s">
        <v>938</v>
      </c>
      <c r="CO32" s="130" t="s">
        <v>608</v>
      </c>
      <c r="CP32" s="130" t="s">
        <v>990</v>
      </c>
      <c r="CQ32" s="130" t="s">
        <v>1004</v>
      </c>
      <c r="CR32" s="130" t="s">
        <v>830</v>
      </c>
      <c r="CS32" s="130" t="s">
        <v>610</v>
      </c>
      <c r="CT32" s="130" t="s">
        <v>982</v>
      </c>
      <c r="CU32" s="130" t="s">
        <v>898</v>
      </c>
      <c r="CV32" s="130"/>
      <c r="CW32" s="130" t="s">
        <v>872</v>
      </c>
      <c r="CY32" s="130" t="s">
        <v>820</v>
      </c>
      <c r="CZ32" s="130" t="s">
        <v>996</v>
      </c>
      <c r="DG32" s="1" t="s">
        <v>304</v>
      </c>
      <c r="DH32" s="1" t="s">
        <v>1105</v>
      </c>
      <c r="DI32" s="1" t="s">
        <v>1297</v>
      </c>
      <c r="DK32" s="23" t="s">
        <v>1669</v>
      </c>
      <c r="DL32" s="23" t="s">
        <v>1669</v>
      </c>
    </row>
    <row r="33" spans="1:116">
      <c r="A33" s="88" t="s">
        <v>263</v>
      </c>
      <c r="B33" s="88" t="s">
        <v>216</v>
      </c>
      <c r="C33" s="88" t="s">
        <v>213</v>
      </c>
      <c r="D33" s="88" t="s">
        <v>263</v>
      </c>
      <c r="E33" s="88" t="s">
        <v>253</v>
      </c>
      <c r="F33" s="89">
        <f t="shared" si="1"/>
        <v>934818</v>
      </c>
      <c r="G33" s="89">
        <f t="shared" si="2"/>
        <v>542186</v>
      </c>
      <c r="H33" s="90">
        <f t="shared" si="0"/>
        <v>1.7241647700235712</v>
      </c>
      <c r="I33" s="11"/>
      <c r="J33" s="11"/>
      <c r="K33" s="11"/>
      <c r="L33" s="11"/>
      <c r="M33" s="25" t="s">
        <v>563</v>
      </c>
      <c r="N33" s="25" t="s">
        <v>564</v>
      </c>
      <c r="O33" s="25" t="s">
        <v>532</v>
      </c>
      <c r="P33" s="25" t="s">
        <v>322</v>
      </c>
      <c r="Q33" s="26">
        <v>86006</v>
      </c>
      <c r="R33" s="26">
        <v>49226</v>
      </c>
      <c r="AH33" s="1" t="s">
        <v>1581</v>
      </c>
      <c r="AN33" s="30"/>
      <c r="AO33" s="24" t="s">
        <v>1173</v>
      </c>
      <c r="AP33" s="24" t="s">
        <v>1249</v>
      </c>
      <c r="AQ33" s="30"/>
      <c r="AT33" s="30"/>
      <c r="AU33" s="30"/>
      <c r="AV33" s="30"/>
      <c r="AW33" s="24" t="s">
        <v>1198</v>
      </c>
      <c r="AZ33" s="24" t="s">
        <v>1172</v>
      </c>
      <c r="BO33" s="11"/>
      <c r="BP33" s="11"/>
      <c r="BQ33" s="11"/>
      <c r="BR33" s="11"/>
      <c r="BS33" s="11"/>
      <c r="BT33" s="1" t="s">
        <v>289</v>
      </c>
      <c r="BV33" s="23" t="s">
        <v>240</v>
      </c>
      <c r="CD33" s="114" t="s">
        <v>1082</v>
      </c>
      <c r="CE33" s="130" t="s">
        <v>962</v>
      </c>
      <c r="CF33" s="130" t="s">
        <v>590</v>
      </c>
      <c r="CG33" s="130" t="s">
        <v>766</v>
      </c>
      <c r="CH33" s="130" t="s">
        <v>1054</v>
      </c>
      <c r="CI33" s="130" t="s">
        <v>708</v>
      </c>
      <c r="CJ33" s="130" t="s">
        <v>580</v>
      </c>
      <c r="CK33" s="130" t="s">
        <v>564</v>
      </c>
      <c r="CL33" s="130" t="s">
        <v>852</v>
      </c>
      <c r="CM33" s="130" t="s">
        <v>566</v>
      </c>
      <c r="CN33" s="130" t="s">
        <v>944</v>
      </c>
      <c r="CO33" s="130" t="s">
        <v>660</v>
      </c>
      <c r="CQ33" s="130" t="s">
        <v>1010</v>
      </c>
      <c r="CR33" s="130" t="s">
        <v>788</v>
      </c>
      <c r="CS33" s="130" t="s">
        <v>612</v>
      </c>
      <c r="CT33" s="130" t="s">
        <v>984</v>
      </c>
      <c r="CU33" s="130" t="s">
        <v>900</v>
      </c>
      <c r="CW33" s="130" t="s">
        <v>1006</v>
      </c>
      <c r="CY33" s="130" t="s">
        <v>822</v>
      </c>
      <c r="CZ33" s="130" t="s">
        <v>726</v>
      </c>
      <c r="DG33" s="1" t="s">
        <v>304</v>
      </c>
      <c r="DH33" s="1" t="s">
        <v>1106</v>
      </c>
      <c r="DI33" s="1" t="s">
        <v>1294</v>
      </c>
      <c r="DK33" s="23" t="s">
        <v>1670</v>
      </c>
      <c r="DL33" s="23" t="s">
        <v>1670</v>
      </c>
    </row>
    <row r="34" spans="1:116">
      <c r="A34" s="88" t="s">
        <v>1669</v>
      </c>
      <c r="B34" s="88" t="s">
        <v>291</v>
      </c>
      <c r="C34" s="88" t="s">
        <v>190</v>
      </c>
      <c r="D34" s="88" t="s">
        <v>1669</v>
      </c>
      <c r="E34" s="88" t="s">
        <v>215</v>
      </c>
      <c r="F34" s="89">
        <f t="shared" si="1"/>
        <v>142301</v>
      </c>
      <c r="G34" s="89">
        <f t="shared" si="2"/>
        <v>91108</v>
      </c>
      <c r="H34" s="90">
        <f t="shared" si="0"/>
        <v>1.5618935768538438</v>
      </c>
      <c r="I34" s="11"/>
      <c r="J34" s="11"/>
      <c r="K34" s="11"/>
      <c r="L34" s="11"/>
      <c r="M34" s="25" t="s">
        <v>565</v>
      </c>
      <c r="N34" s="25" t="s">
        <v>566</v>
      </c>
      <c r="O34" s="25" t="s">
        <v>504</v>
      </c>
      <c r="P34" s="25" t="s">
        <v>347</v>
      </c>
      <c r="Q34" s="26">
        <v>9006</v>
      </c>
      <c r="R34" s="26">
        <v>6216</v>
      </c>
      <c r="AH34" s="1" t="s">
        <v>281</v>
      </c>
      <c r="AN34" s="30"/>
      <c r="AO34" s="24" t="s">
        <v>1182</v>
      </c>
      <c r="AP34" s="30"/>
      <c r="AQ34" s="30"/>
      <c r="AV34" s="30"/>
      <c r="AW34" s="24" t="s">
        <v>1199</v>
      </c>
      <c r="AZ34" s="24" t="s">
        <v>1173</v>
      </c>
      <c r="BV34" s="23" t="s">
        <v>1214</v>
      </c>
      <c r="CD34" s="114" t="s">
        <v>1084</v>
      </c>
      <c r="CE34" s="130" t="s">
        <v>964</v>
      </c>
      <c r="CF34" s="130" t="s">
        <v>578</v>
      </c>
      <c r="CG34" s="130" t="s">
        <v>596</v>
      </c>
      <c r="CH34" s="130" t="s">
        <v>1056</v>
      </c>
      <c r="CI34" s="130" t="s">
        <v>710</v>
      </c>
      <c r="CJ34" s="130" t="s">
        <v>648</v>
      </c>
      <c r="CL34" s="130" t="s">
        <v>1022</v>
      </c>
      <c r="CN34" s="130" t="s">
        <v>946</v>
      </c>
      <c r="CR34" s="130" t="s">
        <v>832</v>
      </c>
      <c r="CS34" s="130" t="s">
        <v>624</v>
      </c>
      <c r="CT34" s="130" t="s">
        <v>986</v>
      </c>
      <c r="CU34" s="130" t="s">
        <v>902</v>
      </c>
      <c r="CW34" s="130" t="s">
        <v>1012</v>
      </c>
      <c r="CZ34" s="130" t="s">
        <v>728</v>
      </c>
      <c r="DG34" s="1" t="s">
        <v>304</v>
      </c>
      <c r="DH34" s="1" t="s">
        <v>1107</v>
      </c>
      <c r="DI34" s="1" t="s">
        <v>1155</v>
      </c>
      <c r="DK34" s="23" t="s">
        <v>1671</v>
      </c>
      <c r="DL34" s="23" t="s">
        <v>1671</v>
      </c>
    </row>
    <row r="35" spans="1:116">
      <c r="A35" s="88" t="s">
        <v>1670</v>
      </c>
      <c r="B35" s="88" t="s">
        <v>193</v>
      </c>
      <c r="C35" s="88" t="s">
        <v>190</v>
      </c>
      <c r="D35" s="88" t="s">
        <v>1670</v>
      </c>
      <c r="E35" s="88" t="s">
        <v>192</v>
      </c>
      <c r="F35" s="89">
        <f t="shared" si="1"/>
        <v>989198</v>
      </c>
      <c r="G35" s="89">
        <f t="shared" si="2"/>
        <v>482552</v>
      </c>
      <c r="H35" s="90">
        <f t="shared" si="0"/>
        <v>2.049930370198445</v>
      </c>
      <c r="I35" s="11"/>
      <c r="J35" s="11"/>
      <c r="K35" s="11"/>
      <c r="L35" s="11"/>
      <c r="M35" s="25" t="s">
        <v>567</v>
      </c>
      <c r="N35" s="25" t="s">
        <v>568</v>
      </c>
      <c r="O35" s="25" t="s">
        <v>319</v>
      </c>
      <c r="P35" s="25" t="s">
        <v>191</v>
      </c>
      <c r="Q35" s="26">
        <v>18865</v>
      </c>
      <c r="R35" s="26">
        <v>10126</v>
      </c>
      <c r="AH35" s="1" t="s">
        <v>292</v>
      </c>
      <c r="AN35" s="30"/>
      <c r="AO35" s="24" t="s">
        <v>202</v>
      </c>
      <c r="AP35" s="30"/>
      <c r="AS35" s="30"/>
      <c r="CD35" s="114" t="s">
        <v>1086</v>
      </c>
      <c r="CG35" s="130" t="s">
        <v>750</v>
      </c>
      <c r="CH35" s="130" t="s">
        <v>1058</v>
      </c>
      <c r="CI35" s="130" t="s">
        <v>712</v>
      </c>
      <c r="CJ35" s="130" t="s">
        <v>632</v>
      </c>
      <c r="CL35" s="130" t="s">
        <v>1024</v>
      </c>
      <c r="CN35" s="130" t="s">
        <v>948</v>
      </c>
      <c r="CR35" s="130" t="s">
        <v>834</v>
      </c>
      <c r="CS35" s="130" t="s">
        <v>626</v>
      </c>
      <c r="CT35" s="130" t="s">
        <v>988</v>
      </c>
      <c r="CU35" s="130" t="s">
        <v>906</v>
      </c>
      <c r="CW35" s="130" t="s">
        <v>882</v>
      </c>
      <c r="CZ35" s="130" t="s">
        <v>730</v>
      </c>
      <c r="DG35" s="1" t="s">
        <v>304</v>
      </c>
      <c r="DH35" s="1" t="s">
        <v>1108</v>
      </c>
      <c r="DI35" s="1" t="s">
        <v>1295</v>
      </c>
      <c r="DK35" s="23" t="s">
        <v>1672</v>
      </c>
      <c r="DL35" s="23" t="s">
        <v>1672</v>
      </c>
    </row>
    <row r="36" spans="1:116">
      <c r="A36" s="88" t="s">
        <v>1671</v>
      </c>
      <c r="B36" s="88" t="s">
        <v>291</v>
      </c>
      <c r="C36" s="88" t="s">
        <v>190</v>
      </c>
      <c r="D36" s="88" t="s">
        <v>1671</v>
      </c>
      <c r="E36" s="88" t="s">
        <v>215</v>
      </c>
      <c r="F36" s="89">
        <f t="shared" si="1"/>
        <v>86993</v>
      </c>
      <c r="G36" s="89">
        <f t="shared" si="2"/>
        <v>65820</v>
      </c>
      <c r="H36" s="90">
        <f t="shared" si="0"/>
        <v>1.3216803403220905</v>
      </c>
      <c r="I36" s="11"/>
      <c r="J36" s="11"/>
      <c r="K36" s="11"/>
      <c r="L36" s="11"/>
      <c r="M36" s="25" t="s">
        <v>569</v>
      </c>
      <c r="N36" s="25" t="s">
        <v>570</v>
      </c>
      <c r="O36" s="25" t="s">
        <v>333</v>
      </c>
      <c r="P36" s="25" t="s">
        <v>322</v>
      </c>
      <c r="Q36" s="26">
        <v>116643</v>
      </c>
      <c r="R36" s="26">
        <v>49855</v>
      </c>
      <c r="AH36" s="1" t="s">
        <v>294</v>
      </c>
      <c r="AM36" s="30"/>
      <c r="AN36" s="30"/>
      <c r="AO36" s="24" t="s">
        <v>220</v>
      </c>
      <c r="AP36" s="30"/>
      <c r="AS36" s="30"/>
      <c r="CD36" s="114" t="s">
        <v>1088</v>
      </c>
      <c r="CG36" s="130" t="s">
        <v>768</v>
      </c>
      <c r="CH36" s="130" t="s">
        <v>1062</v>
      </c>
      <c r="CI36" s="130" t="s">
        <v>696</v>
      </c>
      <c r="CJ36" s="130" t="s">
        <v>650</v>
      </c>
      <c r="CL36" s="130" t="s">
        <v>1026</v>
      </c>
      <c r="CN36" s="130" t="s">
        <v>950</v>
      </c>
      <c r="CR36" s="130" t="s">
        <v>790</v>
      </c>
      <c r="CU36" s="130" t="s">
        <v>908</v>
      </c>
      <c r="CW36" s="130" t="s">
        <v>884</v>
      </c>
      <c r="CZ36" s="130" t="s">
        <v>930</v>
      </c>
      <c r="DG36" s="1" t="s">
        <v>304</v>
      </c>
      <c r="DH36" s="1" t="s">
        <v>1109</v>
      </c>
      <c r="DI36" s="1" t="s">
        <v>1296</v>
      </c>
      <c r="DK36" s="23" t="s">
        <v>214</v>
      </c>
      <c r="DL36" s="23" t="s">
        <v>214</v>
      </c>
    </row>
    <row r="37" spans="1:116">
      <c r="A37" s="88" t="s">
        <v>1672</v>
      </c>
      <c r="B37" s="88" t="s">
        <v>193</v>
      </c>
      <c r="C37" s="88" t="s">
        <v>190</v>
      </c>
      <c r="D37" s="88" t="s">
        <v>1672</v>
      </c>
      <c r="E37" s="88" t="s">
        <v>215</v>
      </c>
      <c r="F37" s="89">
        <f t="shared" si="1"/>
        <v>128750</v>
      </c>
      <c r="G37" s="89">
        <f t="shared" si="2"/>
        <v>109532</v>
      </c>
      <c r="H37" s="90">
        <f t="shared" si="0"/>
        <v>1.1754555746265931</v>
      </c>
      <c r="I37" s="11"/>
      <c r="J37" s="11"/>
      <c r="K37" s="11"/>
      <c r="L37" s="11"/>
      <c r="M37" s="25" t="s">
        <v>571</v>
      </c>
      <c r="N37" s="25" t="s">
        <v>572</v>
      </c>
      <c r="O37" s="25" t="s">
        <v>189</v>
      </c>
      <c r="P37" s="25" t="s">
        <v>191</v>
      </c>
      <c r="Q37" s="26">
        <v>195274</v>
      </c>
      <c r="R37" s="26">
        <v>88638</v>
      </c>
      <c r="AH37" s="1" t="s">
        <v>296</v>
      </c>
      <c r="AO37" s="24" t="s">
        <v>240</v>
      </c>
      <c r="CD37" s="114" t="s">
        <v>1090</v>
      </c>
      <c r="CG37" s="130" t="s">
        <v>810</v>
      </c>
      <c r="CH37" s="130" t="s">
        <v>1064</v>
      </c>
      <c r="CI37" s="130" t="s">
        <v>714</v>
      </c>
      <c r="CJ37" s="130" t="s">
        <v>582</v>
      </c>
      <c r="CL37" s="130" t="s">
        <v>1028</v>
      </c>
      <c r="CR37" s="130" t="s">
        <v>836</v>
      </c>
      <c r="CU37" s="130" t="s">
        <v>1526</v>
      </c>
      <c r="CW37" s="130" t="s">
        <v>888</v>
      </c>
      <c r="CZ37" s="130" t="s">
        <v>932</v>
      </c>
      <c r="DG37" s="1" t="s">
        <v>304</v>
      </c>
      <c r="DH37" s="1" t="s">
        <v>1110</v>
      </c>
      <c r="DI37" s="1" t="s">
        <v>1298</v>
      </c>
      <c r="DK37" s="23" t="s">
        <v>309</v>
      </c>
      <c r="DL37" s="23" t="s">
        <v>309</v>
      </c>
    </row>
    <row r="38" spans="1:116">
      <c r="A38" s="88" t="s">
        <v>214</v>
      </c>
      <c r="B38" s="88" t="s">
        <v>216</v>
      </c>
      <c r="C38" s="88" t="s">
        <v>213</v>
      </c>
      <c r="D38" s="88" t="s">
        <v>214</v>
      </c>
      <c r="E38" s="88" t="s">
        <v>215</v>
      </c>
      <c r="F38" s="89">
        <f t="shared" si="1"/>
        <v>181346</v>
      </c>
      <c r="G38" s="89">
        <f t="shared" si="2"/>
        <v>161055</v>
      </c>
      <c r="H38" s="90">
        <f t="shared" si="0"/>
        <v>1.1259880165160969</v>
      </c>
      <c r="I38" s="11"/>
      <c r="J38" s="11"/>
      <c r="K38" s="11"/>
      <c r="L38" s="11"/>
      <c r="M38" s="25" t="s">
        <v>573</v>
      </c>
      <c r="N38" s="25" t="s">
        <v>574</v>
      </c>
      <c r="O38" s="25" t="s">
        <v>367</v>
      </c>
      <c r="P38" s="25" t="s">
        <v>322</v>
      </c>
      <c r="Q38" s="26">
        <v>35740</v>
      </c>
      <c r="R38" s="26">
        <v>22052</v>
      </c>
      <c r="AH38" s="1" t="s">
        <v>298</v>
      </c>
      <c r="AO38" s="24" t="s">
        <v>274</v>
      </c>
      <c r="CD38" s="114" t="s">
        <v>1092</v>
      </c>
      <c r="CG38" s="130" t="s">
        <v>770</v>
      </c>
      <c r="CH38" s="130" t="s">
        <v>1066</v>
      </c>
      <c r="CI38" s="130" t="s">
        <v>698</v>
      </c>
      <c r="CJ38" s="130" t="s">
        <v>584</v>
      </c>
      <c r="CL38" s="130" t="s">
        <v>1030</v>
      </c>
      <c r="CR38" s="130" t="s">
        <v>838</v>
      </c>
      <c r="CU38" s="130" t="s">
        <v>858</v>
      </c>
      <c r="CZ38" s="130" t="s">
        <v>940</v>
      </c>
      <c r="DG38" s="1" t="s">
        <v>1664</v>
      </c>
      <c r="DH38" s="1" t="s">
        <v>1103</v>
      </c>
      <c r="DI38" s="1" t="s">
        <v>1300</v>
      </c>
      <c r="DK38" s="23" t="s">
        <v>1701</v>
      </c>
      <c r="DL38" s="23" t="s">
        <v>1701</v>
      </c>
    </row>
    <row r="39" spans="1:116">
      <c r="A39" s="88" t="s">
        <v>309</v>
      </c>
      <c r="B39" s="88" t="s">
        <v>193</v>
      </c>
      <c r="C39" s="88" t="s">
        <v>213</v>
      </c>
      <c r="D39" s="88" t="s">
        <v>309</v>
      </c>
      <c r="E39" s="88" t="s">
        <v>253</v>
      </c>
      <c r="F39" s="89">
        <f t="shared" si="1"/>
        <v>901899</v>
      </c>
      <c r="G39" s="89">
        <f t="shared" si="2"/>
        <v>513360</v>
      </c>
      <c r="H39" s="90">
        <f t="shared" si="0"/>
        <v>1.7568548387096774</v>
      </c>
      <c r="I39" s="11"/>
      <c r="J39" s="11"/>
      <c r="K39" s="11"/>
      <c r="L39" s="11"/>
      <c r="M39" s="25" t="s">
        <v>575</v>
      </c>
      <c r="N39" s="25" t="s">
        <v>576</v>
      </c>
      <c r="O39" s="25" t="s">
        <v>487</v>
      </c>
      <c r="P39" s="25" t="s">
        <v>191</v>
      </c>
      <c r="Q39" s="26">
        <v>6368</v>
      </c>
      <c r="R39" s="26">
        <v>4865</v>
      </c>
      <c r="AO39" s="24" t="s">
        <v>239</v>
      </c>
      <c r="CD39" s="114" t="s">
        <v>1094</v>
      </c>
      <c r="CG39" s="130" t="s">
        <v>772</v>
      </c>
      <c r="CH39" s="130" t="s">
        <v>1070</v>
      </c>
      <c r="CI39" s="130" t="s">
        <v>716</v>
      </c>
      <c r="CJ39" s="130" t="s">
        <v>672</v>
      </c>
      <c r="CL39" s="130" t="s">
        <v>854</v>
      </c>
      <c r="CR39" s="130" t="s">
        <v>840</v>
      </c>
      <c r="CU39" s="130" t="s">
        <v>912</v>
      </c>
      <c r="CZ39" s="130" t="s">
        <v>732</v>
      </c>
      <c r="DG39" s="1" t="s">
        <v>1664</v>
      </c>
      <c r="DH39" s="1" t="s">
        <v>1104</v>
      </c>
      <c r="DI39" s="1" t="s">
        <v>1301</v>
      </c>
      <c r="DK39" s="23" t="s">
        <v>322</v>
      </c>
      <c r="DL39" s="23" t="s">
        <v>322</v>
      </c>
    </row>
    <row r="40" spans="1:116">
      <c r="A40" s="88" t="s">
        <v>322</v>
      </c>
      <c r="B40" s="88" t="s">
        <v>193</v>
      </c>
      <c r="C40" s="88" t="s">
        <v>213</v>
      </c>
      <c r="D40" s="88" t="s">
        <v>322</v>
      </c>
      <c r="E40" s="88" t="s">
        <v>253</v>
      </c>
      <c r="F40" s="89">
        <f t="shared" si="1"/>
        <v>311273</v>
      </c>
      <c r="G40" s="89">
        <f t="shared" si="2"/>
        <v>170145</v>
      </c>
      <c r="H40" s="90">
        <f t="shared" si="0"/>
        <v>1.8294572276587617</v>
      </c>
      <c r="I40" s="11"/>
      <c r="J40" s="11"/>
      <c r="K40" s="11"/>
      <c r="L40" s="11"/>
      <c r="M40" s="25" t="s">
        <v>577</v>
      </c>
      <c r="N40" s="25" t="s">
        <v>578</v>
      </c>
      <c r="O40" s="25" t="s">
        <v>511</v>
      </c>
      <c r="P40" s="25" t="s">
        <v>191</v>
      </c>
      <c r="Q40" s="26">
        <v>46945</v>
      </c>
      <c r="R40" s="26">
        <v>24495</v>
      </c>
      <c r="AO40" s="24" t="s">
        <v>1175</v>
      </c>
      <c r="CD40" s="114" t="s">
        <v>1096</v>
      </c>
      <c r="CG40" s="130" t="s">
        <v>752</v>
      </c>
      <c r="CH40" s="126"/>
      <c r="CI40" s="130" t="s">
        <v>718</v>
      </c>
      <c r="CJ40" s="130" t="s">
        <v>656</v>
      </c>
      <c r="CL40" s="130" t="s">
        <v>874</v>
      </c>
      <c r="CR40" s="130" t="s">
        <v>842</v>
      </c>
      <c r="CU40" s="130" t="s">
        <v>914</v>
      </c>
      <c r="CZ40" s="130" t="s">
        <v>734</v>
      </c>
      <c r="DG40" s="1" t="s">
        <v>1664</v>
      </c>
      <c r="DH40" s="1" t="s">
        <v>1105</v>
      </c>
      <c r="DI40" s="1" t="s">
        <v>1302</v>
      </c>
      <c r="DK40" s="23" t="s">
        <v>231</v>
      </c>
      <c r="DL40" s="23" t="s">
        <v>231</v>
      </c>
    </row>
    <row r="41" spans="1:116">
      <c r="A41" s="88" t="s">
        <v>1496</v>
      </c>
      <c r="B41" s="88" t="s">
        <v>300</v>
      </c>
      <c r="C41" s="88" t="s">
        <v>190</v>
      </c>
      <c r="D41" s="88" t="s">
        <v>1496</v>
      </c>
      <c r="E41" s="88" t="s">
        <v>253</v>
      </c>
      <c r="F41" s="89">
        <f t="shared" si="1"/>
        <v>197011</v>
      </c>
      <c r="G41" s="89">
        <f t="shared" si="2"/>
        <v>124122</v>
      </c>
      <c r="H41" s="90">
        <f t="shared" si="0"/>
        <v>1.5872367509385927</v>
      </c>
      <c r="I41" s="11"/>
      <c r="J41" s="11"/>
      <c r="K41" s="11"/>
      <c r="L41" s="11"/>
      <c r="M41" s="25" t="s">
        <v>579</v>
      </c>
      <c r="N41" s="25" t="s">
        <v>580</v>
      </c>
      <c r="O41" s="25" t="s">
        <v>344</v>
      </c>
      <c r="P41" s="25" t="s">
        <v>309</v>
      </c>
      <c r="Q41" s="26">
        <v>15530</v>
      </c>
      <c r="R41" s="26">
        <v>9771</v>
      </c>
      <c r="AO41" s="24" t="s">
        <v>1181</v>
      </c>
      <c r="CD41" s="114" t="s">
        <v>1098</v>
      </c>
      <c r="CG41" s="130" t="s">
        <v>774</v>
      </c>
      <c r="CJ41" s="130" t="s">
        <v>674</v>
      </c>
      <c r="CL41" s="130" t="s">
        <v>1032</v>
      </c>
      <c r="CR41" s="130" t="s">
        <v>916</v>
      </c>
      <c r="CU41" s="130" t="s">
        <v>918</v>
      </c>
      <c r="CZ41" s="130" t="s">
        <v>736</v>
      </c>
      <c r="DG41" s="1" t="s">
        <v>1664</v>
      </c>
      <c r="DH41" s="1" t="s">
        <v>1106</v>
      </c>
      <c r="DI41" s="1" t="s">
        <v>1303</v>
      </c>
      <c r="DK41" s="23" t="s">
        <v>1673</v>
      </c>
      <c r="DL41" s="23" t="s">
        <v>1673</v>
      </c>
    </row>
    <row r="42" spans="1:116">
      <c r="A42" s="88" t="s">
        <v>231</v>
      </c>
      <c r="B42" s="88" t="s">
        <v>193</v>
      </c>
      <c r="C42" s="88" t="s">
        <v>213</v>
      </c>
      <c r="D42" s="88" t="s">
        <v>231</v>
      </c>
      <c r="E42" s="88" t="s">
        <v>192</v>
      </c>
      <c r="F42" s="89">
        <f t="shared" si="1"/>
        <v>443274</v>
      </c>
      <c r="G42" s="89">
        <f t="shared" si="2"/>
        <v>206738</v>
      </c>
      <c r="H42" s="90">
        <f t="shared" si="0"/>
        <v>2.1441341214484031</v>
      </c>
      <c r="I42" s="11"/>
      <c r="J42" s="11"/>
      <c r="K42" s="11"/>
      <c r="L42" s="11"/>
      <c r="M42" s="25" t="s">
        <v>581</v>
      </c>
      <c r="N42" s="25" t="s">
        <v>582</v>
      </c>
      <c r="O42" s="25" t="s">
        <v>371</v>
      </c>
      <c r="P42" s="25" t="s">
        <v>309</v>
      </c>
      <c r="Q42" s="26">
        <v>48366</v>
      </c>
      <c r="R42" s="26">
        <v>26380</v>
      </c>
      <c r="CD42" s="114" t="s">
        <v>1099</v>
      </c>
      <c r="CG42" s="130" t="s">
        <v>812</v>
      </c>
      <c r="CJ42" s="130" t="s">
        <v>676</v>
      </c>
      <c r="CL42" s="130" t="s">
        <v>1034</v>
      </c>
      <c r="CR42" s="130" t="s">
        <v>800</v>
      </c>
      <c r="CZ42" s="130" t="s">
        <v>738</v>
      </c>
      <c r="DG42" s="1" t="s">
        <v>1664</v>
      </c>
      <c r="DH42" s="1" t="s">
        <v>1107</v>
      </c>
      <c r="DI42" s="1" t="s">
        <v>1304</v>
      </c>
      <c r="DK42" s="23" t="s">
        <v>284</v>
      </c>
      <c r="DL42" s="23" t="s">
        <v>284</v>
      </c>
    </row>
    <row r="43" spans="1:116">
      <c r="A43" s="88" t="s">
        <v>1673</v>
      </c>
      <c r="B43" s="88" t="s">
        <v>300</v>
      </c>
      <c r="C43" s="88" t="s">
        <v>190</v>
      </c>
      <c r="D43" s="88" t="s">
        <v>1673</v>
      </c>
      <c r="E43" s="88" t="s">
        <v>192</v>
      </c>
      <c r="F43" s="89">
        <f t="shared" si="1"/>
        <v>860868</v>
      </c>
      <c r="G43" s="89">
        <f t="shared" si="2"/>
        <v>426354</v>
      </c>
      <c r="H43" s="90">
        <f t="shared" si="0"/>
        <v>2.0191390253169903</v>
      </c>
      <c r="I43" s="11"/>
      <c r="J43" s="11"/>
      <c r="K43" s="11"/>
      <c r="L43" s="11"/>
      <c r="M43" s="25" t="s">
        <v>583</v>
      </c>
      <c r="N43" s="25" t="s">
        <v>584</v>
      </c>
      <c r="O43" s="25" t="s">
        <v>386</v>
      </c>
      <c r="P43" s="25" t="s">
        <v>309</v>
      </c>
      <c r="Q43" s="26">
        <v>156488</v>
      </c>
      <c r="R43" s="26">
        <v>69859</v>
      </c>
      <c r="CD43" s="114" t="s">
        <v>1100</v>
      </c>
      <c r="CG43" s="130" t="s">
        <v>776</v>
      </c>
      <c r="CJ43" s="130" t="s">
        <v>586</v>
      </c>
      <c r="CL43" s="130" t="s">
        <v>1036</v>
      </c>
      <c r="CR43" s="130" t="s">
        <v>844</v>
      </c>
      <c r="CZ43" s="130" t="s">
        <v>1008</v>
      </c>
      <c r="DG43" s="1" t="s">
        <v>1664</v>
      </c>
      <c r="DH43" s="1" t="s">
        <v>1108</v>
      </c>
      <c r="DI43" s="1" t="s">
        <v>1305</v>
      </c>
      <c r="DK43" s="23" t="s">
        <v>337</v>
      </c>
      <c r="DL43" s="23" t="s">
        <v>337</v>
      </c>
    </row>
    <row r="44" spans="1:116">
      <c r="A44" s="88" t="s">
        <v>284</v>
      </c>
      <c r="B44" s="88" t="s">
        <v>291</v>
      </c>
      <c r="C44" s="88" t="s">
        <v>213</v>
      </c>
      <c r="D44" s="88" t="s">
        <v>284</v>
      </c>
      <c r="E44" s="88" t="s">
        <v>215</v>
      </c>
      <c r="F44" s="89">
        <f t="shared" si="1"/>
        <v>243831</v>
      </c>
      <c r="G44" s="89">
        <f t="shared" si="2"/>
        <v>198153</v>
      </c>
      <c r="H44" s="90">
        <f t="shared" si="0"/>
        <v>1.2305188415012642</v>
      </c>
      <c r="I44" s="11"/>
      <c r="J44" s="11"/>
      <c r="K44" s="11"/>
      <c r="L44" s="11"/>
      <c r="M44" s="25" t="s">
        <v>585</v>
      </c>
      <c r="N44" s="25" t="s">
        <v>586</v>
      </c>
      <c r="O44" s="25" t="s">
        <v>418</v>
      </c>
      <c r="P44" s="25" t="s">
        <v>309</v>
      </c>
      <c r="Q44" s="26">
        <v>6430</v>
      </c>
      <c r="R44" s="26">
        <v>4582</v>
      </c>
      <c r="CD44" s="37"/>
      <c r="CG44" s="130" t="s">
        <v>754</v>
      </c>
      <c r="CJ44" s="130" t="s">
        <v>634</v>
      </c>
      <c r="CL44" s="130" t="s">
        <v>856</v>
      </c>
      <c r="CR44" s="130" t="s">
        <v>846</v>
      </c>
      <c r="CZ44" s="130" t="s">
        <v>740</v>
      </c>
      <c r="DG44" s="1" t="s">
        <v>1664</v>
      </c>
      <c r="DH44" s="1" t="s">
        <v>1109</v>
      </c>
      <c r="DI44" s="1" t="s">
        <v>1306</v>
      </c>
      <c r="DK44" s="23" t="s">
        <v>347</v>
      </c>
      <c r="DL44" s="23" t="s">
        <v>347</v>
      </c>
    </row>
    <row r="45" spans="1:116">
      <c r="A45" s="88" t="s">
        <v>337</v>
      </c>
      <c r="B45" s="88" t="s">
        <v>216</v>
      </c>
      <c r="C45" s="88" t="s">
        <v>213</v>
      </c>
      <c r="D45" s="88" t="s">
        <v>337</v>
      </c>
      <c r="E45" s="88" t="s">
        <v>253</v>
      </c>
      <c r="F45" s="89">
        <f t="shared" si="1"/>
        <v>305806</v>
      </c>
      <c r="G45" s="89">
        <f t="shared" si="2"/>
        <v>177760</v>
      </c>
      <c r="H45" s="90">
        <f t="shared" si="0"/>
        <v>1.7203307830783079</v>
      </c>
      <c r="I45" s="11"/>
      <c r="J45" s="11"/>
      <c r="K45" s="11"/>
      <c r="L45" s="11"/>
      <c r="M45" s="25" t="s">
        <v>587</v>
      </c>
      <c r="N45" s="25" t="s">
        <v>588</v>
      </c>
      <c r="O45" s="25" t="s">
        <v>457</v>
      </c>
      <c r="P45" s="25" t="s">
        <v>191</v>
      </c>
      <c r="Q45" s="26">
        <v>22109</v>
      </c>
      <c r="R45" s="26">
        <v>12479</v>
      </c>
      <c r="CG45" s="130" t="s">
        <v>778</v>
      </c>
      <c r="CJ45" s="130" t="s">
        <v>678</v>
      </c>
      <c r="CL45" s="130" t="s">
        <v>1038</v>
      </c>
      <c r="CR45" s="130" t="s">
        <v>848</v>
      </c>
      <c r="CZ45" s="130" t="s">
        <v>742</v>
      </c>
      <c r="DG45" s="1" t="s">
        <v>1664</v>
      </c>
      <c r="DH45" s="1" t="s">
        <v>1110</v>
      </c>
      <c r="DI45" s="1" t="s">
        <v>1307</v>
      </c>
      <c r="DK45" s="23" t="s">
        <v>302</v>
      </c>
      <c r="DL45" s="23" t="s">
        <v>302</v>
      </c>
    </row>
    <row r="46" spans="1:116">
      <c r="A46" s="88" t="s">
        <v>347</v>
      </c>
      <c r="B46" s="88" t="s">
        <v>193</v>
      </c>
      <c r="C46" s="88" t="s">
        <v>213</v>
      </c>
      <c r="D46" s="88" t="s">
        <v>347</v>
      </c>
      <c r="E46" s="88" t="s">
        <v>215</v>
      </c>
      <c r="F46" s="89">
        <f t="shared" si="1"/>
        <v>72992</v>
      </c>
      <c r="G46" s="89">
        <f t="shared" si="2"/>
        <v>57124</v>
      </c>
      <c r="H46" s="90">
        <f t="shared" si="0"/>
        <v>1.2777816679504237</v>
      </c>
      <c r="I46" s="11"/>
      <c r="J46" s="11"/>
      <c r="K46" s="11"/>
      <c r="L46" s="11"/>
      <c r="M46" s="25" t="s">
        <v>589</v>
      </c>
      <c r="N46" s="25" t="s">
        <v>590</v>
      </c>
      <c r="O46" s="25" t="s">
        <v>499</v>
      </c>
      <c r="P46" s="25" t="s">
        <v>191</v>
      </c>
      <c r="Q46" s="26">
        <v>11998</v>
      </c>
      <c r="R46" s="26">
        <v>8005</v>
      </c>
      <c r="CG46" s="130" t="s">
        <v>780</v>
      </c>
      <c r="CJ46" s="130" t="s">
        <v>680</v>
      </c>
      <c r="CL46" s="130" t="s">
        <v>1040</v>
      </c>
      <c r="CR46" s="130" t="s">
        <v>850</v>
      </c>
      <c r="CZ46" s="130" t="s">
        <v>954</v>
      </c>
      <c r="DG46" s="1" t="s">
        <v>1664</v>
      </c>
      <c r="DH46" s="1" t="s">
        <v>1111</v>
      </c>
      <c r="DI46" s="1" t="s">
        <v>1308</v>
      </c>
    </row>
    <row r="47" spans="1:116">
      <c r="A47" s="88" t="s">
        <v>302</v>
      </c>
      <c r="B47" s="88" t="s">
        <v>300</v>
      </c>
      <c r="C47" s="88" t="s">
        <v>213</v>
      </c>
      <c r="D47" s="88" t="s">
        <v>302</v>
      </c>
      <c r="E47" s="88" t="s">
        <v>192</v>
      </c>
      <c r="F47" s="89">
        <f t="shared" si="1"/>
        <v>1623710</v>
      </c>
      <c r="G47" s="89">
        <f t="shared" si="2"/>
        <v>894714</v>
      </c>
      <c r="H47" s="90">
        <f t="shared" si="0"/>
        <v>1.8147810361746883</v>
      </c>
      <c r="I47" s="11"/>
      <c r="J47" s="11"/>
      <c r="K47" s="11"/>
      <c r="L47" s="11"/>
      <c r="M47" s="25" t="s">
        <v>591</v>
      </c>
      <c r="N47" s="25" t="s">
        <v>592</v>
      </c>
      <c r="O47" s="25" t="s">
        <v>505</v>
      </c>
      <c r="P47" s="25" t="s">
        <v>309</v>
      </c>
      <c r="Q47" s="26">
        <v>134084</v>
      </c>
      <c r="R47" s="26">
        <v>57688</v>
      </c>
      <c r="CG47" s="130" t="s">
        <v>782</v>
      </c>
      <c r="CJ47" s="130" t="s">
        <v>682</v>
      </c>
      <c r="CL47" s="130" t="s">
        <v>860</v>
      </c>
      <c r="DG47" s="1" t="s">
        <v>1664</v>
      </c>
      <c r="DH47" s="1" t="s">
        <v>1112</v>
      </c>
      <c r="DI47" s="1" t="s">
        <v>1309</v>
      </c>
    </row>
    <row r="48" spans="1:116">
      <c r="A48" s="11"/>
      <c r="B48" s="11"/>
      <c r="C48" s="11"/>
      <c r="D48" s="11"/>
      <c r="E48" s="11"/>
      <c r="F48" s="11"/>
      <c r="G48" s="11"/>
      <c r="H48" s="11"/>
      <c r="I48" s="11"/>
      <c r="J48" s="11"/>
      <c r="K48" s="11"/>
      <c r="L48" s="11"/>
      <c r="M48" s="25" t="s">
        <v>593</v>
      </c>
      <c r="N48" s="25" t="s">
        <v>594</v>
      </c>
      <c r="O48" s="25" t="s">
        <v>515</v>
      </c>
      <c r="P48" s="25" t="s">
        <v>309</v>
      </c>
      <c r="Q48" s="26">
        <v>24086</v>
      </c>
      <c r="R48" s="26">
        <v>9833</v>
      </c>
      <c r="CG48" s="130" t="s">
        <v>784</v>
      </c>
      <c r="CJ48" s="130" t="s">
        <v>662</v>
      </c>
      <c r="CL48" s="130" t="s">
        <v>878</v>
      </c>
      <c r="DG48" s="1" t="s">
        <v>1665</v>
      </c>
      <c r="DH48" s="1" t="s">
        <v>1103</v>
      </c>
      <c r="DI48" s="1" t="s">
        <v>1311</v>
      </c>
    </row>
    <row r="49" spans="1:113">
      <c r="A49" s="11"/>
      <c r="B49" s="11"/>
      <c r="C49" s="11"/>
      <c r="D49" s="11"/>
      <c r="E49" s="11"/>
      <c r="F49" s="11"/>
      <c r="G49" s="11"/>
      <c r="H49" s="11"/>
      <c r="I49" s="11"/>
      <c r="J49" s="11"/>
      <c r="K49" s="11"/>
      <c r="L49" s="11"/>
      <c r="M49" s="25" t="s">
        <v>595</v>
      </c>
      <c r="N49" s="25" t="s">
        <v>596</v>
      </c>
      <c r="O49" s="25" t="s">
        <v>325</v>
      </c>
      <c r="P49" s="25" t="s">
        <v>263</v>
      </c>
      <c r="Q49" s="26">
        <v>21040</v>
      </c>
      <c r="R49" s="26">
        <v>11162</v>
      </c>
      <c r="CG49" s="130" t="s">
        <v>786</v>
      </c>
      <c r="CJ49" s="130" t="s">
        <v>636</v>
      </c>
      <c r="CL49" s="130" t="s">
        <v>880</v>
      </c>
      <c r="DG49" s="1" t="s">
        <v>1665</v>
      </c>
      <c r="DH49" s="1" t="s">
        <v>1104</v>
      </c>
      <c r="DI49" s="1" t="s">
        <v>1312</v>
      </c>
    </row>
    <row r="50" spans="1:113">
      <c r="A50" s="11"/>
      <c r="B50" s="11"/>
      <c r="C50" s="11"/>
      <c r="D50" s="11"/>
      <c r="E50" s="11"/>
      <c r="F50" s="11"/>
      <c r="G50" s="11"/>
      <c r="H50" s="11"/>
      <c r="I50" s="11"/>
      <c r="J50" s="11"/>
      <c r="K50" s="11"/>
      <c r="L50" s="11"/>
      <c r="M50" s="25" t="s">
        <v>597</v>
      </c>
      <c r="N50" s="25" t="s">
        <v>598</v>
      </c>
      <c r="O50" s="25" t="s">
        <v>366</v>
      </c>
      <c r="P50" s="25" t="s">
        <v>1398</v>
      </c>
      <c r="Q50" s="26">
        <v>31440</v>
      </c>
      <c r="R50" s="26">
        <v>16030</v>
      </c>
      <c r="CG50" s="130" t="s">
        <v>756</v>
      </c>
      <c r="CJ50" s="130" t="s">
        <v>684</v>
      </c>
      <c r="CL50" s="130" t="s">
        <v>1042</v>
      </c>
      <c r="DG50" s="1" t="s">
        <v>1665</v>
      </c>
      <c r="DH50" s="1" t="s">
        <v>1105</v>
      </c>
      <c r="DI50" s="1" t="s">
        <v>1313</v>
      </c>
    </row>
    <row r="51" spans="1:113">
      <c r="A51" s="11"/>
      <c r="B51" s="11"/>
      <c r="C51" s="11"/>
      <c r="D51" s="11"/>
      <c r="E51" s="11"/>
      <c r="F51" s="11"/>
      <c r="G51" s="11"/>
      <c r="H51" s="11"/>
      <c r="I51" s="11"/>
      <c r="J51" s="11"/>
      <c r="K51" s="11"/>
      <c r="L51" s="11"/>
      <c r="M51" s="25" t="s">
        <v>599</v>
      </c>
      <c r="N51" s="25" t="s">
        <v>600</v>
      </c>
      <c r="O51" s="25" t="s">
        <v>383</v>
      </c>
      <c r="P51" s="25" t="s">
        <v>1398</v>
      </c>
      <c r="Q51" s="26">
        <v>165675</v>
      </c>
      <c r="R51" s="26">
        <v>74560</v>
      </c>
      <c r="CG51" s="130" t="s">
        <v>606</v>
      </c>
      <c r="CJ51" s="130" t="s">
        <v>686</v>
      </c>
      <c r="CL51" s="130" t="s">
        <v>886</v>
      </c>
      <c r="DG51" s="1" t="s">
        <v>1665</v>
      </c>
      <c r="DH51" s="1" t="s">
        <v>1106</v>
      </c>
      <c r="DI51" s="1" t="s">
        <v>1314</v>
      </c>
    </row>
    <row r="52" spans="1:113">
      <c r="A52" s="11"/>
      <c r="B52" s="11"/>
      <c r="C52" s="11"/>
      <c r="D52" s="11"/>
      <c r="E52" s="11"/>
      <c r="F52" s="11"/>
      <c r="G52" s="11"/>
      <c r="H52" s="11"/>
      <c r="I52" s="11"/>
      <c r="J52" s="11"/>
      <c r="K52" s="11"/>
      <c r="L52" s="11"/>
      <c r="M52" s="25" t="s">
        <v>601</v>
      </c>
      <c r="N52" s="25" t="s">
        <v>602</v>
      </c>
      <c r="O52" s="25" t="s">
        <v>526</v>
      </c>
      <c r="P52" s="25" t="s">
        <v>1398</v>
      </c>
      <c r="Q52" s="26">
        <v>137595</v>
      </c>
      <c r="R52" s="26">
        <v>59666</v>
      </c>
      <c r="CG52" s="130" t="s">
        <v>758</v>
      </c>
      <c r="CJ52" s="130" t="s">
        <v>616</v>
      </c>
      <c r="CL52" s="130" t="s">
        <v>862</v>
      </c>
      <c r="DG52" s="1" t="s">
        <v>1665</v>
      </c>
      <c r="DH52" s="1" t="s">
        <v>1107</v>
      </c>
      <c r="DI52" s="1" t="s">
        <v>1315</v>
      </c>
    </row>
    <row r="53" spans="1:113">
      <c r="A53" s="11"/>
      <c r="B53" s="11"/>
      <c r="C53" s="11"/>
      <c r="D53" s="11"/>
      <c r="E53" s="11"/>
      <c r="F53" s="11"/>
      <c r="G53" s="11"/>
      <c r="H53" s="11"/>
      <c r="I53" s="11"/>
      <c r="J53" s="11"/>
      <c r="K53" s="11"/>
      <c r="L53" s="11"/>
      <c r="M53" s="25" t="s">
        <v>603</v>
      </c>
      <c r="N53" s="25" t="s">
        <v>604</v>
      </c>
      <c r="O53" s="25" t="s">
        <v>403</v>
      </c>
      <c r="P53" s="25" t="s">
        <v>1398</v>
      </c>
      <c r="Q53" s="26">
        <v>174644</v>
      </c>
      <c r="R53" s="26">
        <v>82250</v>
      </c>
      <c r="CG53" s="130" t="s">
        <v>760</v>
      </c>
      <c r="CJ53" s="130" t="s">
        <v>688</v>
      </c>
      <c r="DG53" s="1" t="s">
        <v>1665</v>
      </c>
      <c r="DH53" s="1" t="s">
        <v>1108</v>
      </c>
      <c r="DI53" s="1" t="s">
        <v>1316</v>
      </c>
    </row>
    <row r="54" spans="1:113">
      <c r="A54" s="11"/>
      <c r="B54" s="11"/>
      <c r="C54" s="11"/>
      <c r="D54" s="11"/>
      <c r="E54" s="11"/>
      <c r="F54" s="11"/>
      <c r="G54" s="11"/>
      <c r="H54" s="11"/>
      <c r="I54" s="11"/>
      <c r="J54" s="11"/>
      <c r="K54" s="11"/>
      <c r="L54" s="11"/>
      <c r="M54" s="25" t="s">
        <v>605</v>
      </c>
      <c r="N54" s="25" t="s">
        <v>606</v>
      </c>
      <c r="O54" s="25" t="s">
        <v>434</v>
      </c>
      <c r="P54" s="25" t="s">
        <v>263</v>
      </c>
      <c r="Q54" s="26">
        <v>66617</v>
      </c>
      <c r="R54" s="26">
        <v>30645</v>
      </c>
      <c r="CG54" s="130" t="s">
        <v>792</v>
      </c>
      <c r="CJ54" s="130" t="s">
        <v>690</v>
      </c>
      <c r="DG54" s="1" t="s">
        <v>1665</v>
      </c>
      <c r="DH54" s="1" t="s">
        <v>1109</v>
      </c>
      <c r="DI54" s="1" t="s">
        <v>1317</v>
      </c>
    </row>
    <row r="55" spans="1:113">
      <c r="A55" s="11"/>
      <c r="B55" s="11"/>
      <c r="C55" s="11"/>
      <c r="D55" s="11"/>
      <c r="E55" s="11"/>
      <c r="F55" s="11"/>
      <c r="G55" s="11"/>
      <c r="H55" s="11"/>
      <c r="I55" s="11"/>
      <c r="J55" s="11"/>
      <c r="K55" s="11"/>
      <c r="L55" s="11"/>
      <c r="M55" s="25" t="s">
        <v>607</v>
      </c>
      <c r="N55" s="25" t="s">
        <v>608</v>
      </c>
      <c r="O55" s="25" t="s">
        <v>440</v>
      </c>
      <c r="P55" s="25" t="s">
        <v>1310</v>
      </c>
      <c r="Q55" s="26">
        <v>84972</v>
      </c>
      <c r="R55" s="26">
        <v>36120</v>
      </c>
      <c r="CG55" s="130" t="s">
        <v>818</v>
      </c>
      <c r="CJ55" s="130" t="s">
        <v>692</v>
      </c>
      <c r="DG55" s="1" t="s">
        <v>1665</v>
      </c>
      <c r="DH55" s="1" t="s">
        <v>1110</v>
      </c>
      <c r="DI55" s="1" t="s">
        <v>1318</v>
      </c>
    </row>
    <row r="56" spans="1:113">
      <c r="A56" s="11"/>
      <c r="B56" s="11"/>
      <c r="C56" s="11"/>
      <c r="D56" s="11"/>
      <c r="E56" s="11"/>
      <c r="F56" s="11"/>
      <c r="G56" s="11"/>
      <c r="H56" s="11"/>
      <c r="I56" s="11"/>
      <c r="J56" s="11"/>
      <c r="K56" s="11"/>
      <c r="L56" s="11"/>
      <c r="M56" s="25" t="s">
        <v>609</v>
      </c>
      <c r="N56" s="25" t="s">
        <v>610</v>
      </c>
      <c r="O56" s="25" t="s">
        <v>523</v>
      </c>
      <c r="P56" s="25" t="s">
        <v>1398</v>
      </c>
      <c r="Q56" s="26">
        <v>236003</v>
      </c>
      <c r="R56" s="26">
        <v>133361</v>
      </c>
      <c r="CG56" s="130" t="s">
        <v>794</v>
      </c>
      <c r="CJ56" s="130" t="s">
        <v>694</v>
      </c>
      <c r="DG56" s="1" t="s">
        <v>1665</v>
      </c>
      <c r="DH56" s="1" t="s">
        <v>1111</v>
      </c>
      <c r="DI56" s="1" t="s">
        <v>1319</v>
      </c>
    </row>
    <row r="57" spans="1:113">
      <c r="A57" s="11"/>
      <c r="B57" s="11"/>
      <c r="C57" s="11"/>
      <c r="D57" s="11"/>
      <c r="E57" s="11"/>
      <c r="F57" s="11"/>
      <c r="G57" s="11"/>
      <c r="H57" s="11"/>
      <c r="I57" s="11"/>
      <c r="J57" s="11"/>
      <c r="K57" s="11"/>
      <c r="L57" s="11"/>
      <c r="M57" s="25" t="s">
        <v>611</v>
      </c>
      <c r="N57" s="25" t="s">
        <v>612</v>
      </c>
      <c r="O57" s="25" t="s">
        <v>458</v>
      </c>
      <c r="P57" s="25" t="s">
        <v>1398</v>
      </c>
      <c r="Q57" s="26">
        <v>65111</v>
      </c>
      <c r="R57" s="26">
        <v>36156</v>
      </c>
      <c r="CG57" s="130" t="s">
        <v>796</v>
      </c>
      <c r="CJ57" s="130" t="s">
        <v>620</v>
      </c>
      <c r="DG57" s="1" t="s">
        <v>1665</v>
      </c>
      <c r="DH57" s="1" t="s">
        <v>1112</v>
      </c>
      <c r="DI57" s="1" t="s">
        <v>1320</v>
      </c>
    </row>
    <row r="58" spans="1:113">
      <c r="A58" s="11"/>
      <c r="B58" s="11"/>
      <c r="C58" s="11"/>
      <c r="D58" s="11"/>
      <c r="E58" s="11"/>
      <c r="F58" s="11"/>
      <c r="G58" s="11"/>
      <c r="H58" s="11"/>
      <c r="I58" s="11"/>
      <c r="J58" s="11"/>
      <c r="K58" s="11"/>
      <c r="L58" s="11"/>
      <c r="M58" s="25" t="s">
        <v>613</v>
      </c>
      <c r="N58" s="25" t="s">
        <v>614</v>
      </c>
      <c r="O58" s="25" t="s">
        <v>467</v>
      </c>
      <c r="P58" s="25" t="s">
        <v>231</v>
      </c>
      <c r="Q58" s="26">
        <v>137368</v>
      </c>
      <c r="R58" s="26">
        <v>62505</v>
      </c>
      <c r="CG58" s="130" t="s">
        <v>618</v>
      </c>
      <c r="CJ58" s="130" t="s">
        <v>638</v>
      </c>
      <c r="DG58" s="1" t="s">
        <v>1665</v>
      </c>
      <c r="DH58" s="1" t="s">
        <v>1113</v>
      </c>
      <c r="DI58" s="1" t="s">
        <v>1321</v>
      </c>
    </row>
    <row r="59" spans="1:113">
      <c r="A59" s="11"/>
      <c r="B59" s="11"/>
      <c r="C59" s="11"/>
      <c r="D59" s="11"/>
      <c r="E59" s="11"/>
      <c r="F59" s="11"/>
      <c r="G59" s="11"/>
      <c r="H59" s="11"/>
      <c r="I59" s="11"/>
      <c r="J59" s="11"/>
      <c r="K59" s="11"/>
      <c r="L59" s="11"/>
      <c r="M59" s="25" t="s">
        <v>615</v>
      </c>
      <c r="N59" s="25" t="s">
        <v>616</v>
      </c>
      <c r="O59" s="25" t="s">
        <v>471</v>
      </c>
      <c r="P59" s="25" t="s">
        <v>309</v>
      </c>
      <c r="Q59" s="26">
        <v>67663</v>
      </c>
      <c r="R59" s="26">
        <v>30920</v>
      </c>
      <c r="CG59" s="130" t="s">
        <v>762</v>
      </c>
      <c r="CJ59" s="130" t="s">
        <v>592</v>
      </c>
      <c r="DG59" s="1" t="s">
        <v>1665</v>
      </c>
      <c r="DH59" s="1" t="s">
        <v>1114</v>
      </c>
      <c r="DI59" s="1" t="s">
        <v>1322</v>
      </c>
    </row>
    <row r="60" spans="1:113">
      <c r="A60" s="11"/>
      <c r="B60" s="11"/>
      <c r="C60" s="11"/>
      <c r="D60" s="11"/>
      <c r="E60" s="11"/>
      <c r="F60" s="11"/>
      <c r="G60" s="11"/>
      <c r="H60" s="11"/>
      <c r="I60" s="11"/>
      <c r="J60" s="11"/>
      <c r="K60" s="11"/>
      <c r="L60" s="11"/>
      <c r="M60" s="25" t="s">
        <v>617</v>
      </c>
      <c r="N60" s="25" t="s">
        <v>618</v>
      </c>
      <c r="O60" s="25" t="s">
        <v>473</v>
      </c>
      <c r="P60" s="25" t="s">
        <v>263</v>
      </c>
      <c r="Q60" s="26">
        <v>22789</v>
      </c>
      <c r="R60" s="26">
        <v>10601</v>
      </c>
      <c r="CG60" s="130" t="s">
        <v>798</v>
      </c>
      <c r="CJ60" s="130" t="s">
        <v>640</v>
      </c>
      <c r="DG60" s="1" t="s">
        <v>1665</v>
      </c>
      <c r="DH60" s="1" t="s">
        <v>1115</v>
      </c>
      <c r="DI60" s="1" t="s">
        <v>1323</v>
      </c>
    </row>
    <row r="61" spans="1:113">
      <c r="A61" s="11"/>
      <c r="B61" s="11"/>
      <c r="C61" s="11"/>
      <c r="D61" s="11"/>
      <c r="E61" s="11"/>
      <c r="F61" s="11"/>
      <c r="G61" s="11"/>
      <c r="H61" s="11"/>
      <c r="I61" s="11"/>
      <c r="J61" s="11"/>
      <c r="K61" s="11"/>
      <c r="L61" s="11"/>
      <c r="M61" s="25" t="s">
        <v>619</v>
      </c>
      <c r="N61" s="25" t="s">
        <v>620</v>
      </c>
      <c r="O61" s="25" t="s">
        <v>543</v>
      </c>
      <c r="P61" s="25" t="s">
        <v>309</v>
      </c>
      <c r="Q61" s="26">
        <v>39002</v>
      </c>
      <c r="R61" s="26">
        <v>15983</v>
      </c>
      <c r="CG61" s="130" t="s">
        <v>764</v>
      </c>
      <c r="CJ61" s="130" t="s">
        <v>700</v>
      </c>
      <c r="DG61" s="1" t="s">
        <v>1665</v>
      </c>
      <c r="DH61" s="1" t="s">
        <v>1116</v>
      </c>
      <c r="DI61" s="1" t="s">
        <v>1324</v>
      </c>
    </row>
    <row r="62" spans="1:113">
      <c r="A62" s="11"/>
      <c r="B62" s="11"/>
      <c r="C62" s="11"/>
      <c r="D62" s="11"/>
      <c r="E62" s="11"/>
      <c r="F62" s="11"/>
      <c r="G62" s="11"/>
      <c r="H62" s="11"/>
      <c r="I62" s="11"/>
      <c r="J62" s="11"/>
      <c r="K62" s="11"/>
      <c r="L62" s="11"/>
      <c r="M62" s="25" t="s">
        <v>621</v>
      </c>
      <c r="N62" s="25" t="s">
        <v>622</v>
      </c>
      <c r="O62" s="25" t="s">
        <v>492</v>
      </c>
      <c r="P62" s="25" t="s">
        <v>263</v>
      </c>
      <c r="Q62" s="26">
        <v>21289</v>
      </c>
      <c r="R62" s="26">
        <v>11923</v>
      </c>
      <c r="CG62" s="130" t="s">
        <v>622</v>
      </c>
      <c r="CJ62" s="130" t="s">
        <v>594</v>
      </c>
      <c r="DG62" s="1" t="s">
        <v>1665</v>
      </c>
      <c r="DH62" s="1" t="s">
        <v>1117</v>
      </c>
      <c r="DI62" s="1" t="s">
        <v>1325</v>
      </c>
    </row>
    <row r="63" spans="1:113">
      <c r="A63" s="11"/>
      <c r="B63" s="11"/>
      <c r="C63" s="11"/>
      <c r="D63" s="11"/>
      <c r="E63" s="11"/>
      <c r="F63" s="11"/>
      <c r="G63" s="11"/>
      <c r="H63" s="11"/>
      <c r="I63" s="11"/>
      <c r="J63" s="11"/>
      <c r="K63" s="11"/>
      <c r="L63" s="11"/>
      <c r="M63" s="25" t="s">
        <v>623</v>
      </c>
      <c r="N63" s="25" t="s">
        <v>624</v>
      </c>
      <c r="O63" s="25" t="s">
        <v>494</v>
      </c>
      <c r="P63" s="25" t="s">
        <v>1398</v>
      </c>
      <c r="Q63" s="26">
        <v>96649</v>
      </c>
      <c r="R63" s="26">
        <v>41770</v>
      </c>
      <c r="CG63" s="130" t="s">
        <v>802</v>
      </c>
      <c r="DG63" s="1" t="s">
        <v>1665</v>
      </c>
      <c r="DH63" s="1" t="s">
        <v>1118</v>
      </c>
      <c r="DI63" s="1" t="s">
        <v>1326</v>
      </c>
    </row>
    <row r="64" spans="1:113">
      <c r="A64" s="11"/>
      <c r="B64" s="11"/>
      <c r="C64" s="11"/>
      <c r="D64" s="11"/>
      <c r="E64" s="11"/>
      <c r="F64" s="11"/>
      <c r="G64" s="11"/>
      <c r="H64" s="11"/>
      <c r="I64" s="11"/>
      <c r="J64" s="11"/>
      <c r="K64" s="11"/>
      <c r="L64" s="11"/>
      <c r="M64" s="25" t="s">
        <v>625</v>
      </c>
      <c r="N64" s="25" t="s">
        <v>626</v>
      </c>
      <c r="O64" s="25" t="s">
        <v>501</v>
      </c>
      <c r="P64" s="25" t="s">
        <v>1398</v>
      </c>
      <c r="Q64" s="26">
        <v>82081</v>
      </c>
      <c r="R64" s="26">
        <v>38759</v>
      </c>
      <c r="DG64" s="1" t="s">
        <v>1665</v>
      </c>
      <c r="DH64" s="1" t="s">
        <v>1119</v>
      </c>
      <c r="DI64" s="1" t="s">
        <v>1327</v>
      </c>
    </row>
    <row r="65" spans="1:113">
      <c r="A65" s="11"/>
      <c r="B65" s="11"/>
      <c r="C65" s="11"/>
      <c r="D65" s="11"/>
      <c r="E65" s="11"/>
      <c r="F65" s="11"/>
      <c r="G65" s="11"/>
      <c r="H65" s="11"/>
      <c r="I65" s="11"/>
      <c r="J65" s="11"/>
      <c r="K65" s="11"/>
      <c r="L65" s="11"/>
      <c r="M65" s="25" t="s">
        <v>627</v>
      </c>
      <c r="N65" s="25" t="s">
        <v>628</v>
      </c>
      <c r="O65" s="25" t="s">
        <v>230</v>
      </c>
      <c r="P65" s="25" t="s">
        <v>231</v>
      </c>
      <c r="Q65" s="26">
        <v>305906</v>
      </c>
      <c r="R65" s="26">
        <v>144233</v>
      </c>
      <c r="DG65" s="1" t="s">
        <v>1665</v>
      </c>
      <c r="DH65" s="1" t="s">
        <v>1120</v>
      </c>
      <c r="DI65" s="1" t="s">
        <v>1328</v>
      </c>
    </row>
    <row r="66" spans="1:113">
      <c r="A66" s="11"/>
      <c r="B66" s="11"/>
      <c r="C66" s="11"/>
      <c r="D66" s="11"/>
      <c r="E66" s="11"/>
      <c r="F66" s="11"/>
      <c r="G66" s="11"/>
      <c r="H66" s="11"/>
      <c r="I66" s="11"/>
      <c r="J66" s="11"/>
      <c r="K66" s="11"/>
      <c r="L66" s="11"/>
      <c r="M66" s="25" t="s">
        <v>629</v>
      </c>
      <c r="N66" s="25" t="s">
        <v>630</v>
      </c>
      <c r="O66" s="25" t="s">
        <v>342</v>
      </c>
      <c r="P66" s="25" t="s">
        <v>309</v>
      </c>
      <c r="Q66" s="26">
        <v>4934</v>
      </c>
      <c r="R66" s="26">
        <v>4753</v>
      </c>
      <c r="DG66" s="1" t="s">
        <v>1665</v>
      </c>
      <c r="DH66" s="1" t="s">
        <v>1121</v>
      </c>
      <c r="DI66" s="1" t="s">
        <v>1329</v>
      </c>
    </row>
    <row r="67" spans="1:113">
      <c r="A67" s="11"/>
      <c r="B67" s="11"/>
      <c r="C67" s="11"/>
      <c r="D67" s="11"/>
      <c r="E67" s="11"/>
      <c r="F67" s="11"/>
      <c r="G67" s="11"/>
      <c r="H67" s="11"/>
      <c r="I67" s="11"/>
      <c r="J67" s="11"/>
      <c r="K67" s="11"/>
      <c r="L67" s="11"/>
      <c r="M67" s="25" t="s">
        <v>631</v>
      </c>
      <c r="N67" s="25" t="s">
        <v>632</v>
      </c>
      <c r="O67" s="25" t="s">
        <v>357</v>
      </c>
      <c r="P67" s="25" t="s">
        <v>309</v>
      </c>
      <c r="Q67" s="26">
        <v>37426</v>
      </c>
      <c r="R67" s="26">
        <v>28626</v>
      </c>
      <c r="CL67" s="37"/>
      <c r="DG67" s="1" t="s">
        <v>1666</v>
      </c>
      <c r="DH67" s="1" t="s">
        <v>1103</v>
      </c>
      <c r="DI67" s="1" t="s">
        <v>1331</v>
      </c>
    </row>
    <row r="68" spans="1:113">
      <c r="A68" s="11"/>
      <c r="B68" s="11"/>
      <c r="C68" s="11"/>
      <c r="D68" s="11"/>
      <c r="E68" s="11"/>
      <c r="F68" s="11"/>
      <c r="G68" s="11"/>
      <c r="H68" s="11"/>
      <c r="I68" s="11"/>
      <c r="J68" s="11"/>
      <c r="K68" s="11"/>
      <c r="L68" s="11"/>
      <c r="M68" s="25" t="s">
        <v>633</v>
      </c>
      <c r="N68" s="25" t="s">
        <v>634</v>
      </c>
      <c r="O68" s="25" t="s">
        <v>420</v>
      </c>
      <c r="P68" s="25" t="s">
        <v>309</v>
      </c>
      <c r="Q68" s="26">
        <v>9204</v>
      </c>
      <c r="R68" s="26">
        <v>10898</v>
      </c>
      <c r="CL68" s="37"/>
      <c r="DG68" s="1" t="s">
        <v>1666</v>
      </c>
      <c r="DH68" s="1" t="s">
        <v>1104</v>
      </c>
      <c r="DI68" s="1" t="s">
        <v>1332</v>
      </c>
    </row>
    <row r="69" spans="1:113">
      <c r="A69" s="11"/>
      <c r="B69" s="11"/>
      <c r="C69" s="11"/>
      <c r="D69" s="11"/>
      <c r="E69" s="11"/>
      <c r="F69" s="11"/>
      <c r="G69" s="11"/>
      <c r="H69" s="11"/>
      <c r="I69" s="11"/>
      <c r="J69" s="11"/>
      <c r="K69" s="11"/>
      <c r="L69" s="11"/>
      <c r="M69" s="25" t="s">
        <v>635</v>
      </c>
      <c r="N69" s="25" t="s">
        <v>636</v>
      </c>
      <c r="O69" s="25" t="s">
        <v>463</v>
      </c>
      <c r="P69" s="25" t="s">
        <v>309</v>
      </c>
      <c r="Q69" s="26">
        <v>5859</v>
      </c>
      <c r="R69" s="26">
        <v>5044</v>
      </c>
      <c r="DG69" s="1" t="s">
        <v>1666</v>
      </c>
      <c r="DH69" s="1" t="s">
        <v>1105</v>
      </c>
      <c r="DI69" s="1" t="s">
        <v>1333</v>
      </c>
    </row>
    <row r="70" spans="1:113">
      <c r="A70" s="11"/>
      <c r="B70" s="11"/>
      <c r="C70" s="11"/>
      <c r="D70" s="11"/>
      <c r="E70" s="11"/>
      <c r="F70" s="11"/>
      <c r="G70" s="11"/>
      <c r="H70" s="11"/>
      <c r="I70" s="11"/>
      <c r="J70" s="11"/>
      <c r="K70" s="11"/>
      <c r="L70" s="11"/>
      <c r="M70" s="25" t="s">
        <v>637</v>
      </c>
      <c r="N70" s="25" t="s">
        <v>638</v>
      </c>
      <c r="O70" s="25" t="s">
        <v>495</v>
      </c>
      <c r="P70" s="25" t="s">
        <v>309</v>
      </c>
      <c r="Q70" s="26">
        <v>14585</v>
      </c>
      <c r="R70" s="26">
        <v>13630</v>
      </c>
      <c r="DG70" s="1" t="s">
        <v>1666</v>
      </c>
      <c r="DH70" s="1" t="s">
        <v>1106</v>
      </c>
      <c r="DI70" s="1" t="s">
        <v>1334</v>
      </c>
    </row>
    <row r="71" spans="1:113">
      <c r="A71" s="11"/>
      <c r="B71" s="11"/>
      <c r="C71" s="11"/>
      <c r="D71" s="11"/>
      <c r="E71" s="11"/>
      <c r="F71" s="11"/>
      <c r="G71" s="11"/>
      <c r="H71" s="11"/>
      <c r="I71" s="11"/>
      <c r="J71" s="11"/>
      <c r="K71" s="11"/>
      <c r="L71" s="11"/>
      <c r="M71" s="25" t="s">
        <v>639</v>
      </c>
      <c r="N71" s="25" t="s">
        <v>640</v>
      </c>
      <c r="O71" s="25" t="s">
        <v>508</v>
      </c>
      <c r="P71" s="25" t="s">
        <v>309</v>
      </c>
      <c r="Q71" s="26">
        <v>11793</v>
      </c>
      <c r="R71" s="26">
        <v>10279</v>
      </c>
      <c r="DG71" s="1" t="s">
        <v>1666</v>
      </c>
      <c r="DH71" s="1" t="s">
        <v>1107</v>
      </c>
      <c r="DI71" s="1" t="s">
        <v>1335</v>
      </c>
    </row>
    <row r="72" spans="1:113">
      <c r="A72" s="11"/>
      <c r="B72" s="11"/>
      <c r="C72" s="11"/>
      <c r="D72" s="11"/>
      <c r="E72" s="11"/>
      <c r="F72" s="11"/>
      <c r="G72" s="11"/>
      <c r="H72" s="11"/>
      <c r="I72" s="11"/>
      <c r="J72" s="11"/>
      <c r="K72" s="11"/>
      <c r="L72" s="11"/>
      <c r="M72" s="25" t="s">
        <v>641</v>
      </c>
      <c r="N72" s="25" t="s">
        <v>642</v>
      </c>
      <c r="O72" s="25" t="s">
        <v>318</v>
      </c>
      <c r="P72" s="25" t="s">
        <v>309</v>
      </c>
      <c r="Q72" s="26">
        <v>52061</v>
      </c>
      <c r="R72" s="26">
        <v>29428</v>
      </c>
      <c r="DG72" s="1" t="s">
        <v>1666</v>
      </c>
      <c r="DH72" s="1" t="s">
        <v>1108</v>
      </c>
      <c r="DI72" s="1" t="s">
        <v>1336</v>
      </c>
    </row>
    <row r="73" spans="1:113">
      <c r="A73" s="11"/>
      <c r="B73" s="11"/>
      <c r="C73" s="11"/>
      <c r="D73" s="11"/>
      <c r="E73" s="11"/>
      <c r="F73" s="11"/>
      <c r="G73" s="11"/>
      <c r="H73" s="11"/>
      <c r="I73" s="11"/>
      <c r="J73" s="11"/>
      <c r="K73" s="11"/>
      <c r="L73" s="11"/>
      <c r="M73" s="25" t="s">
        <v>643</v>
      </c>
      <c r="N73" s="25" t="s">
        <v>644</v>
      </c>
      <c r="O73" s="25" t="s">
        <v>332</v>
      </c>
      <c r="P73" s="25" t="s">
        <v>309</v>
      </c>
      <c r="Q73" s="26">
        <v>17436</v>
      </c>
      <c r="R73" s="26">
        <v>11875</v>
      </c>
      <c r="DG73" s="1" t="s">
        <v>1666</v>
      </c>
      <c r="DH73" s="1" t="s">
        <v>1109</v>
      </c>
      <c r="DI73" s="1" t="s">
        <v>1337</v>
      </c>
    </row>
    <row r="74" spans="1:113">
      <c r="A74" s="11"/>
      <c r="B74" s="11"/>
      <c r="C74" s="11"/>
      <c r="D74" s="11"/>
      <c r="E74" s="11"/>
      <c r="F74" s="11"/>
      <c r="G74" s="11"/>
      <c r="H74" s="11"/>
      <c r="I74" s="11"/>
      <c r="J74" s="11"/>
      <c r="K74" s="11"/>
      <c r="L74" s="11"/>
      <c r="M74" s="25" t="s">
        <v>645</v>
      </c>
      <c r="N74" s="25" t="s">
        <v>646</v>
      </c>
      <c r="O74" s="25" t="s">
        <v>350</v>
      </c>
      <c r="P74" s="25" t="s">
        <v>1310</v>
      </c>
      <c r="Q74" s="26">
        <v>15450</v>
      </c>
      <c r="R74" s="26">
        <v>7639</v>
      </c>
      <c r="DG74" s="1" t="s">
        <v>191</v>
      </c>
      <c r="DH74" s="1" t="s">
        <v>1103</v>
      </c>
      <c r="DI74" s="1" t="s">
        <v>1338</v>
      </c>
    </row>
    <row r="75" spans="1:113">
      <c r="A75" s="11"/>
      <c r="B75" s="11"/>
      <c r="C75" s="11"/>
      <c r="D75" s="11"/>
      <c r="E75" s="11"/>
      <c r="F75" s="11"/>
      <c r="G75" s="11"/>
      <c r="H75" s="11"/>
      <c r="I75" s="11"/>
      <c r="J75" s="11"/>
      <c r="K75" s="11"/>
      <c r="L75" s="11"/>
      <c r="M75" s="25" t="s">
        <v>647</v>
      </c>
      <c r="N75" s="25" t="s">
        <v>648</v>
      </c>
      <c r="O75" s="25" t="s">
        <v>355</v>
      </c>
      <c r="P75" s="25" t="s">
        <v>309</v>
      </c>
      <c r="Q75" s="26">
        <v>17632</v>
      </c>
      <c r="R75" s="26">
        <v>10907</v>
      </c>
      <c r="DG75" s="1" t="s">
        <v>191</v>
      </c>
      <c r="DH75" s="1" t="s">
        <v>1104</v>
      </c>
      <c r="DI75" s="1" t="s">
        <v>1339</v>
      </c>
    </row>
    <row r="76" spans="1:113">
      <c r="A76" s="11"/>
      <c r="B76" s="11"/>
      <c r="C76" s="11"/>
      <c r="D76" s="11"/>
      <c r="E76" s="11"/>
      <c r="F76" s="11"/>
      <c r="G76" s="11"/>
      <c r="H76" s="11"/>
      <c r="I76" s="11"/>
      <c r="J76" s="11"/>
      <c r="K76" s="11"/>
      <c r="L76" s="11"/>
      <c r="M76" s="25" t="s">
        <v>649</v>
      </c>
      <c r="N76" s="25" t="s">
        <v>650</v>
      </c>
      <c r="O76" s="25" t="s">
        <v>358</v>
      </c>
      <c r="P76" s="25" t="s">
        <v>309</v>
      </c>
      <c r="Q76" s="26">
        <v>17700</v>
      </c>
      <c r="R76" s="26">
        <v>12139</v>
      </c>
      <c r="DG76" s="1" t="s">
        <v>191</v>
      </c>
      <c r="DH76" s="1" t="s">
        <v>1105</v>
      </c>
      <c r="DI76" s="1" t="s">
        <v>1340</v>
      </c>
    </row>
    <row r="77" spans="1:113">
      <c r="A77" s="11"/>
      <c r="B77" s="11"/>
      <c r="C77" s="11"/>
      <c r="D77" s="11"/>
      <c r="E77" s="11"/>
      <c r="F77" s="11"/>
      <c r="G77" s="11"/>
      <c r="H77" s="11"/>
      <c r="I77" s="11"/>
      <c r="J77" s="11"/>
      <c r="K77" s="11"/>
      <c r="L77" s="11"/>
      <c r="M77" s="25" t="s">
        <v>651</v>
      </c>
      <c r="N77" s="25" t="s">
        <v>652</v>
      </c>
      <c r="O77" s="25" t="s">
        <v>372</v>
      </c>
      <c r="P77" s="25" t="s">
        <v>1310</v>
      </c>
      <c r="Q77" s="26">
        <v>55654</v>
      </c>
      <c r="R77" s="26">
        <v>25231</v>
      </c>
      <c r="Z77" s="391" t="s">
        <v>1527</v>
      </c>
      <c r="AA77" s="392"/>
      <c r="AB77" s="392"/>
      <c r="AC77" s="392"/>
      <c r="AD77" s="392"/>
      <c r="AE77" s="392"/>
      <c r="AF77" s="392"/>
      <c r="AG77" s="392"/>
      <c r="AH77" s="393"/>
      <c r="DG77" s="1" t="s">
        <v>191</v>
      </c>
      <c r="DH77" s="1" t="s">
        <v>1106</v>
      </c>
      <c r="DI77" s="1" t="s">
        <v>1341</v>
      </c>
    </row>
    <row r="78" spans="1:113">
      <c r="A78" s="11"/>
      <c r="B78" s="11"/>
      <c r="C78" s="11"/>
      <c r="D78" s="11"/>
      <c r="E78" s="11"/>
      <c r="F78" s="11"/>
      <c r="G78" s="11"/>
      <c r="H78" s="11"/>
      <c r="I78" s="11"/>
      <c r="J78" s="11"/>
      <c r="K78" s="11"/>
      <c r="L78" s="11"/>
      <c r="M78" s="25" t="s">
        <v>653</v>
      </c>
      <c r="N78" s="25" t="s">
        <v>654</v>
      </c>
      <c r="O78" s="25" t="s">
        <v>396</v>
      </c>
      <c r="P78" s="25" t="s">
        <v>1310</v>
      </c>
      <c r="Q78" s="26">
        <v>47629</v>
      </c>
      <c r="R78" s="26">
        <v>20038</v>
      </c>
      <c r="Z78" s="41" t="s">
        <v>252</v>
      </c>
      <c r="AA78" s="42" t="s">
        <v>1665</v>
      </c>
      <c r="AB78" s="42" t="s">
        <v>263</v>
      </c>
      <c r="AC78" s="42" t="s">
        <v>1669</v>
      </c>
      <c r="AD78" s="42" t="s">
        <v>1671</v>
      </c>
      <c r="AE78" s="42" t="s">
        <v>309</v>
      </c>
      <c r="AF78" s="42" t="s">
        <v>322</v>
      </c>
      <c r="AG78" s="42" t="s">
        <v>231</v>
      </c>
      <c r="AH78" s="49" t="s">
        <v>337</v>
      </c>
      <c r="DG78" s="1" t="s">
        <v>191</v>
      </c>
      <c r="DH78" s="1" t="s">
        <v>1107</v>
      </c>
      <c r="DI78" s="1" t="s">
        <v>1342</v>
      </c>
    </row>
    <row r="79" spans="1:113">
      <c r="A79" s="11"/>
      <c r="B79" s="11"/>
      <c r="C79" s="11"/>
      <c r="D79" s="11"/>
      <c r="E79" s="11"/>
      <c r="F79" s="11"/>
      <c r="G79" s="11"/>
      <c r="H79" s="11"/>
      <c r="I79" s="11"/>
      <c r="J79" s="11"/>
      <c r="K79" s="11"/>
      <c r="L79" s="11"/>
      <c r="M79" s="25" t="s">
        <v>655</v>
      </c>
      <c r="N79" s="25" t="s">
        <v>656</v>
      </c>
      <c r="O79" s="25" t="s">
        <v>400</v>
      </c>
      <c r="P79" s="25" t="s">
        <v>309</v>
      </c>
      <c r="Q79" s="26">
        <v>49549</v>
      </c>
      <c r="R79" s="26">
        <v>25060</v>
      </c>
      <c r="Z79" s="43" t="s">
        <v>1072</v>
      </c>
      <c r="AA79" t="s">
        <v>646</v>
      </c>
      <c r="AB79" t="s">
        <v>744</v>
      </c>
      <c r="AC79" t="s">
        <v>1044</v>
      </c>
      <c r="AD79" t="s">
        <v>968</v>
      </c>
      <c r="AE79" t="s">
        <v>664</v>
      </c>
      <c r="AF79" t="s">
        <v>548</v>
      </c>
      <c r="AG79" t="s">
        <v>614</v>
      </c>
      <c r="AH79" s="44" t="s">
        <v>808</v>
      </c>
      <c r="DG79" s="1" t="s">
        <v>191</v>
      </c>
      <c r="DH79" s="1" t="s">
        <v>1108</v>
      </c>
      <c r="DI79" s="1" t="s">
        <v>1343</v>
      </c>
    </row>
    <row r="80" spans="1:113">
      <c r="A80" s="11"/>
      <c r="B80" s="11"/>
      <c r="C80" s="11"/>
      <c r="D80" s="11"/>
      <c r="E80" s="11"/>
      <c r="F80" s="11"/>
      <c r="G80" s="11"/>
      <c r="H80" s="11"/>
      <c r="I80" s="11"/>
      <c r="J80" s="11"/>
      <c r="K80" s="11"/>
      <c r="L80" s="11"/>
      <c r="M80" s="25" t="s">
        <v>657</v>
      </c>
      <c r="N80" s="25" t="s">
        <v>658</v>
      </c>
      <c r="O80" s="25" t="s">
        <v>438</v>
      </c>
      <c r="P80" s="25" t="s">
        <v>1310</v>
      </c>
      <c r="Q80" s="26">
        <v>55743</v>
      </c>
      <c r="R80" s="26">
        <v>22374</v>
      </c>
      <c r="Z80" s="43" t="s">
        <v>1074</v>
      </c>
      <c r="AA80" t="s">
        <v>652</v>
      </c>
      <c r="AB80" t="s">
        <v>746</v>
      </c>
      <c r="AC80" t="s">
        <v>1046</v>
      </c>
      <c r="AD80" t="s">
        <v>972</v>
      </c>
      <c r="AE80" t="s">
        <v>642</v>
      </c>
      <c r="AF80" t="s">
        <v>570</v>
      </c>
      <c r="AG80" t="s">
        <v>628</v>
      </c>
      <c r="AH80" s="44" t="s">
        <v>814</v>
      </c>
      <c r="DG80" s="1" t="s">
        <v>191</v>
      </c>
      <c r="DH80" s="1" t="s">
        <v>1109</v>
      </c>
      <c r="DI80" s="1" t="s">
        <v>1344</v>
      </c>
    </row>
    <row r="81" spans="1:113">
      <c r="A81" s="11"/>
      <c r="B81" s="11"/>
      <c r="C81" s="11"/>
      <c r="D81" s="11"/>
      <c r="E81" s="11"/>
      <c r="F81" s="11"/>
      <c r="G81" s="11"/>
      <c r="H81" s="11"/>
      <c r="I81" s="11"/>
      <c r="J81" s="11"/>
      <c r="K81" s="11"/>
      <c r="L81" s="11"/>
      <c r="M81" s="25" t="s">
        <v>659</v>
      </c>
      <c r="N81" s="25" t="s">
        <v>660</v>
      </c>
      <c r="O81" s="25" t="s">
        <v>443</v>
      </c>
      <c r="P81" s="25" t="s">
        <v>1310</v>
      </c>
      <c r="Q81" s="26">
        <v>69850</v>
      </c>
      <c r="R81" s="26">
        <v>31866</v>
      </c>
      <c r="Z81" s="43" t="s">
        <v>1076</v>
      </c>
      <c r="AA81" t="s">
        <v>654</v>
      </c>
      <c r="AB81" t="s">
        <v>804</v>
      </c>
      <c r="AC81" t="s">
        <v>1048</v>
      </c>
      <c r="AD81" t="s">
        <v>974</v>
      </c>
      <c r="AE81" t="s">
        <v>666</v>
      </c>
      <c r="AF81" t="s">
        <v>574</v>
      </c>
      <c r="AH81" s="44" t="s">
        <v>816</v>
      </c>
      <c r="DG81" s="1" t="s">
        <v>191</v>
      </c>
      <c r="DH81" s="1" t="s">
        <v>1110</v>
      </c>
      <c r="DI81" s="1" t="s">
        <v>1345</v>
      </c>
    </row>
    <row r="82" spans="1:113">
      <c r="A82" s="11"/>
      <c r="B82" s="11"/>
      <c r="C82" s="11"/>
      <c r="D82" s="11"/>
      <c r="E82" s="11"/>
      <c r="F82" s="11"/>
      <c r="G82" s="11"/>
      <c r="H82" s="11"/>
      <c r="I82" s="11"/>
      <c r="J82" s="11"/>
      <c r="K82" s="11"/>
      <c r="L82" s="11"/>
      <c r="M82" s="25" t="s">
        <v>661</v>
      </c>
      <c r="N82" s="25" t="s">
        <v>662</v>
      </c>
      <c r="O82" s="25" t="s">
        <v>462</v>
      </c>
      <c r="P82" s="25" t="s">
        <v>309</v>
      </c>
      <c r="Q82" s="26">
        <v>9970</v>
      </c>
      <c r="R82" s="26">
        <v>7702</v>
      </c>
      <c r="Z82" s="43" t="s">
        <v>1078</v>
      </c>
      <c r="AA82" t="s">
        <v>658</v>
      </c>
      <c r="AB82" t="s">
        <v>748</v>
      </c>
      <c r="AC82" t="s">
        <v>1050</v>
      </c>
      <c r="AD82" t="s">
        <v>976</v>
      </c>
      <c r="AE82" t="s">
        <v>644</v>
      </c>
      <c r="AF82" t="s">
        <v>558</v>
      </c>
      <c r="AG82" s="42" t="s">
        <v>1504</v>
      </c>
      <c r="AH82" s="44" t="s">
        <v>876</v>
      </c>
      <c r="DG82" s="1" t="s">
        <v>191</v>
      </c>
      <c r="DH82" s="1" t="s">
        <v>1111</v>
      </c>
      <c r="DI82" s="1" t="s">
        <v>1346</v>
      </c>
    </row>
    <row r="83" spans="1:113">
      <c r="A83" s="11"/>
      <c r="B83" s="11"/>
      <c r="C83" s="11"/>
      <c r="D83" s="11"/>
      <c r="E83" s="11"/>
      <c r="F83" s="11"/>
      <c r="G83" s="11"/>
      <c r="H83" s="11"/>
      <c r="I83" s="11"/>
      <c r="J83" s="11"/>
      <c r="K83" s="11"/>
      <c r="L83" s="11"/>
      <c r="M83" s="25" t="s">
        <v>663</v>
      </c>
      <c r="N83" s="25" t="s">
        <v>664</v>
      </c>
      <c r="O83" s="25" t="s">
        <v>308</v>
      </c>
      <c r="P83" s="25" t="s">
        <v>309</v>
      </c>
      <c r="Q83" s="26">
        <v>10441</v>
      </c>
      <c r="R83" s="26">
        <v>8673</v>
      </c>
      <c r="Z83" s="43" t="s">
        <v>1080</v>
      </c>
      <c r="AA83" t="s">
        <v>608</v>
      </c>
      <c r="AB83" t="s">
        <v>806</v>
      </c>
      <c r="AC83" t="s">
        <v>1052</v>
      </c>
      <c r="AD83" t="s">
        <v>982</v>
      </c>
      <c r="AE83" t="s">
        <v>630</v>
      </c>
      <c r="AF83" t="s">
        <v>560</v>
      </c>
      <c r="AG83" t="s">
        <v>928</v>
      </c>
      <c r="AH83" s="44" t="s">
        <v>820</v>
      </c>
      <c r="DG83" s="1" t="s">
        <v>191</v>
      </c>
      <c r="DH83" s="1" t="s">
        <v>1112</v>
      </c>
      <c r="DI83" s="1" t="s">
        <v>1347</v>
      </c>
    </row>
    <row r="84" spans="1:113">
      <c r="A84" s="11"/>
      <c r="B84" s="11"/>
      <c r="C84" s="11"/>
      <c r="D84" s="11"/>
      <c r="E84" s="11"/>
      <c r="F84" s="11"/>
      <c r="G84" s="11"/>
      <c r="H84" s="11"/>
      <c r="I84" s="11"/>
      <c r="J84" s="11"/>
      <c r="K84" s="11"/>
      <c r="L84" s="11"/>
      <c r="M84" s="25" t="s">
        <v>665</v>
      </c>
      <c r="N84" s="25" t="s">
        <v>666</v>
      </c>
      <c r="O84" s="25" t="s">
        <v>324</v>
      </c>
      <c r="P84" s="25" t="s">
        <v>309</v>
      </c>
      <c r="Q84" s="26">
        <v>5727</v>
      </c>
      <c r="R84" s="26">
        <v>4848</v>
      </c>
      <c r="Z84" s="43" t="s">
        <v>1082</v>
      </c>
      <c r="AA84" t="s">
        <v>660</v>
      </c>
      <c r="AB84" t="s">
        <v>766</v>
      </c>
      <c r="AC84" t="s">
        <v>1054</v>
      </c>
      <c r="AD84" t="s">
        <v>984</v>
      </c>
      <c r="AE84" t="s">
        <v>580</v>
      </c>
      <c r="AF84" t="s">
        <v>564</v>
      </c>
      <c r="AG84" t="s">
        <v>934</v>
      </c>
      <c r="AH84" s="44" t="s">
        <v>822</v>
      </c>
      <c r="DG84" s="1" t="s">
        <v>191</v>
      </c>
      <c r="DH84" s="1" t="s">
        <v>1113</v>
      </c>
      <c r="DI84" s="1" t="s">
        <v>1348</v>
      </c>
    </row>
    <row r="85" spans="1:113">
      <c r="A85" s="11"/>
      <c r="B85" s="11"/>
      <c r="C85" s="11"/>
      <c r="D85" s="11"/>
      <c r="E85" s="11"/>
      <c r="F85" s="11"/>
      <c r="G85" s="11"/>
      <c r="H85" s="11"/>
      <c r="I85" s="11"/>
      <c r="J85" s="11"/>
      <c r="K85" s="11"/>
      <c r="L85" s="11"/>
      <c r="M85" s="25" t="s">
        <v>667</v>
      </c>
      <c r="N85" s="25" t="s">
        <v>668</v>
      </c>
      <c r="O85" s="25" t="s">
        <v>349</v>
      </c>
      <c r="P85" s="25" t="s">
        <v>1672</v>
      </c>
      <c r="Q85" s="26">
        <v>5425</v>
      </c>
      <c r="R85" s="26">
        <v>5352</v>
      </c>
      <c r="Z85" s="43" t="s">
        <v>1084</v>
      </c>
      <c r="AB85" t="s">
        <v>596</v>
      </c>
      <c r="AC85" t="s">
        <v>1056</v>
      </c>
      <c r="AD85" t="s">
        <v>986</v>
      </c>
      <c r="AE85" t="s">
        <v>648</v>
      </c>
      <c r="AG85" t="s">
        <v>942</v>
      </c>
      <c r="AH85" s="44"/>
      <c r="DG85" s="1" t="s">
        <v>1667</v>
      </c>
      <c r="DH85" s="1" t="s">
        <v>1103</v>
      </c>
      <c r="DI85" s="1" t="s">
        <v>1349</v>
      </c>
    </row>
    <row r="86" spans="1:113">
      <c r="A86" s="11"/>
      <c r="B86" s="11"/>
      <c r="C86" s="11"/>
      <c r="D86" s="11"/>
      <c r="E86" s="11"/>
      <c r="F86" s="11"/>
      <c r="G86" s="11"/>
      <c r="H86" s="11"/>
      <c r="I86" s="11"/>
      <c r="J86" s="11"/>
      <c r="K86" s="11"/>
      <c r="L86" s="11"/>
      <c r="M86" s="25" t="s">
        <v>669</v>
      </c>
      <c r="N86" s="25" t="s">
        <v>670</v>
      </c>
      <c r="O86" s="25" t="s">
        <v>377</v>
      </c>
      <c r="P86" s="25" t="s">
        <v>1672</v>
      </c>
      <c r="Q86" s="26">
        <v>3225</v>
      </c>
      <c r="R86" s="26">
        <v>3210</v>
      </c>
      <c r="Z86" s="43" t="s">
        <v>1086</v>
      </c>
      <c r="AA86" s="42" t="s">
        <v>1666</v>
      </c>
      <c r="AB86" t="s">
        <v>750</v>
      </c>
      <c r="AC86" t="s">
        <v>1058</v>
      </c>
      <c r="AD86" t="s">
        <v>988</v>
      </c>
      <c r="AE86" t="s">
        <v>632</v>
      </c>
      <c r="AF86" s="42" t="s">
        <v>1496</v>
      </c>
      <c r="AG86" t="s">
        <v>952</v>
      </c>
      <c r="AH86" s="49" t="s">
        <v>347</v>
      </c>
      <c r="DG86" s="1" t="s">
        <v>1667</v>
      </c>
      <c r="DH86" s="1" t="s">
        <v>1104</v>
      </c>
      <c r="DI86" s="1" t="s">
        <v>1350</v>
      </c>
    </row>
    <row r="87" spans="1:113">
      <c r="A87" s="11"/>
      <c r="B87" s="11"/>
      <c r="C87" s="11"/>
      <c r="D87" s="11"/>
      <c r="E87" s="11"/>
      <c r="F87" s="11"/>
      <c r="G87" s="11"/>
      <c r="H87" s="11"/>
      <c r="I87" s="11"/>
      <c r="J87" s="11"/>
      <c r="K87" s="11"/>
      <c r="L87" s="11"/>
      <c r="M87" s="25" t="s">
        <v>671</v>
      </c>
      <c r="N87" s="25" t="s">
        <v>672</v>
      </c>
      <c r="O87" s="25" t="s">
        <v>391</v>
      </c>
      <c r="P87" s="25" t="s">
        <v>309</v>
      </c>
      <c r="Q87" s="26">
        <v>24231</v>
      </c>
      <c r="R87" s="26">
        <v>16660</v>
      </c>
      <c r="Z87" s="43" t="s">
        <v>1088</v>
      </c>
      <c r="AA87" t="s">
        <v>970</v>
      </c>
      <c r="AB87" t="s">
        <v>768</v>
      </c>
      <c r="AC87" t="s">
        <v>1062</v>
      </c>
      <c r="AE87" t="s">
        <v>650</v>
      </c>
      <c r="AF87" t="s">
        <v>866</v>
      </c>
      <c r="AH87" s="44" t="s">
        <v>550</v>
      </c>
      <c r="DG87" s="1" t="s">
        <v>1667</v>
      </c>
      <c r="DH87" s="1" t="s">
        <v>1105</v>
      </c>
      <c r="DI87" s="1" t="s">
        <v>1351</v>
      </c>
    </row>
    <row r="88" spans="1:113">
      <c r="A88" s="11"/>
      <c r="B88" s="11"/>
      <c r="C88" s="11"/>
      <c r="D88" s="11"/>
      <c r="E88" s="11"/>
      <c r="F88" s="11"/>
      <c r="G88" s="11"/>
      <c r="H88" s="11"/>
      <c r="I88" s="11"/>
      <c r="J88" s="11"/>
      <c r="K88" s="11"/>
      <c r="L88" s="11"/>
      <c r="M88" s="25" t="s">
        <v>673</v>
      </c>
      <c r="N88" s="25" t="s">
        <v>674</v>
      </c>
      <c r="O88" s="25" t="s">
        <v>408</v>
      </c>
      <c r="P88" s="25" t="s">
        <v>309</v>
      </c>
      <c r="Q88" s="26">
        <v>3537</v>
      </c>
      <c r="R88" s="26">
        <v>2383</v>
      </c>
      <c r="Z88" s="43" t="s">
        <v>1090</v>
      </c>
      <c r="AA88" t="s">
        <v>978</v>
      </c>
      <c r="AB88" t="s">
        <v>810</v>
      </c>
      <c r="AC88" t="s">
        <v>1064</v>
      </c>
      <c r="AD88" s="42" t="s">
        <v>1672</v>
      </c>
      <c r="AE88" t="s">
        <v>582</v>
      </c>
      <c r="AF88" t="s">
        <v>1002</v>
      </c>
      <c r="AG88" s="42" t="s">
        <v>284</v>
      </c>
      <c r="AH88" s="44" t="s">
        <v>552</v>
      </c>
      <c r="DG88" s="1" t="s">
        <v>1667</v>
      </c>
      <c r="DH88" s="1" t="s">
        <v>1106</v>
      </c>
      <c r="DI88" s="1" t="s">
        <v>1352</v>
      </c>
    </row>
    <row r="89" spans="1:113">
      <c r="A89" s="11"/>
      <c r="B89" s="11"/>
      <c r="C89" s="11"/>
      <c r="D89" s="11"/>
      <c r="E89" s="11"/>
      <c r="F89" s="11"/>
      <c r="G89" s="11"/>
      <c r="H89" s="11"/>
      <c r="I89" s="11"/>
      <c r="J89" s="11"/>
      <c r="K89" s="11"/>
      <c r="L89" s="11"/>
      <c r="M89" s="25" t="s">
        <v>675</v>
      </c>
      <c r="N89" s="25" t="s">
        <v>676</v>
      </c>
      <c r="O89" s="25" t="s">
        <v>414</v>
      </c>
      <c r="P89" s="25" t="s">
        <v>309</v>
      </c>
      <c r="Q89" s="26">
        <v>9498</v>
      </c>
      <c r="R89" s="26">
        <v>7909</v>
      </c>
      <c r="Z89" s="43" t="s">
        <v>1092</v>
      </c>
      <c r="AA89" t="s">
        <v>1060</v>
      </c>
      <c r="AB89" t="s">
        <v>770</v>
      </c>
      <c r="AC89" t="s">
        <v>1066</v>
      </c>
      <c r="AD89" t="s">
        <v>702</v>
      </c>
      <c r="AE89" t="s">
        <v>584</v>
      </c>
      <c r="AF89" t="s">
        <v>868</v>
      </c>
      <c r="AG89" t="s">
        <v>864</v>
      </c>
      <c r="AH89" s="44" t="s">
        <v>554</v>
      </c>
      <c r="DG89" s="1" t="s">
        <v>1667</v>
      </c>
      <c r="DH89" s="1" t="s">
        <v>1107</v>
      </c>
      <c r="DI89" s="1" t="s">
        <v>1353</v>
      </c>
    </row>
    <row r="90" spans="1:113">
      <c r="A90" s="11"/>
      <c r="B90" s="11"/>
      <c r="C90" s="11"/>
      <c r="D90" s="11"/>
      <c r="E90" s="11"/>
      <c r="F90" s="11"/>
      <c r="G90" s="11"/>
      <c r="H90" s="11"/>
      <c r="I90" s="11"/>
      <c r="J90" s="11"/>
      <c r="K90" s="11"/>
      <c r="L90" s="11"/>
      <c r="M90" s="25" t="s">
        <v>677</v>
      </c>
      <c r="N90" s="25" t="s">
        <v>678</v>
      </c>
      <c r="O90" s="25" t="s">
        <v>427</v>
      </c>
      <c r="P90" s="25" t="s">
        <v>309</v>
      </c>
      <c r="Q90" s="26">
        <v>5238</v>
      </c>
      <c r="R90" s="26">
        <v>4244</v>
      </c>
      <c r="Z90" s="43" t="s">
        <v>1094</v>
      </c>
      <c r="AA90" t="s">
        <v>1068</v>
      </c>
      <c r="AB90" t="s">
        <v>772</v>
      </c>
      <c r="AC90" t="s">
        <v>1070</v>
      </c>
      <c r="AD90" t="s">
        <v>704</v>
      </c>
      <c r="AE90" t="s">
        <v>672</v>
      </c>
      <c r="AF90" t="s">
        <v>870</v>
      </c>
      <c r="AG90" t="s">
        <v>1014</v>
      </c>
      <c r="AH90" s="44" t="s">
        <v>556</v>
      </c>
      <c r="DG90" s="1" t="s">
        <v>1667</v>
      </c>
      <c r="DH90" s="1" t="s">
        <v>1108</v>
      </c>
      <c r="DI90" s="1" t="s">
        <v>1354</v>
      </c>
    </row>
    <row r="91" spans="1:113">
      <c r="A91" s="11"/>
      <c r="B91" s="11"/>
      <c r="C91" s="11"/>
      <c r="D91" s="11"/>
      <c r="E91" s="11"/>
      <c r="F91" s="11"/>
      <c r="G91" s="11"/>
      <c r="H91" s="11"/>
      <c r="I91" s="11"/>
      <c r="J91" s="11"/>
      <c r="K91" s="11"/>
      <c r="L91" s="11"/>
      <c r="M91" s="25" t="s">
        <v>679</v>
      </c>
      <c r="N91" s="25" t="s">
        <v>680</v>
      </c>
      <c r="O91" s="25" t="s">
        <v>446</v>
      </c>
      <c r="P91" s="25" t="s">
        <v>309</v>
      </c>
      <c r="Q91" s="26">
        <v>2795</v>
      </c>
      <c r="R91" s="26">
        <v>2782</v>
      </c>
      <c r="Z91" s="43" t="s">
        <v>1096</v>
      </c>
      <c r="AA91" t="s">
        <v>990</v>
      </c>
      <c r="AB91" t="s">
        <v>752</v>
      </c>
      <c r="AD91" t="s">
        <v>668</v>
      </c>
      <c r="AE91" t="s">
        <v>656</v>
      </c>
      <c r="AF91" t="s">
        <v>872</v>
      </c>
      <c r="AG91" t="s">
        <v>1016</v>
      </c>
      <c r="AH91" s="44" t="s">
        <v>562</v>
      </c>
      <c r="DG91" s="1" t="s">
        <v>1667</v>
      </c>
      <c r="DH91" s="1" t="s">
        <v>1109</v>
      </c>
      <c r="DI91" s="1" t="s">
        <v>1355</v>
      </c>
    </row>
    <row r="92" spans="1:113">
      <c r="A92" s="11"/>
      <c r="B92" s="11"/>
      <c r="C92" s="11"/>
      <c r="D92" s="11"/>
      <c r="E92" s="11"/>
      <c r="F92" s="11"/>
      <c r="G92" s="11"/>
      <c r="H92" s="11"/>
      <c r="I92" s="11"/>
      <c r="J92" s="11"/>
      <c r="K92" s="11"/>
      <c r="L92" s="11"/>
      <c r="M92" s="25" t="s">
        <v>681</v>
      </c>
      <c r="N92" s="25" t="s">
        <v>682</v>
      </c>
      <c r="O92" s="25" t="s">
        <v>448</v>
      </c>
      <c r="P92" s="25" t="s">
        <v>309</v>
      </c>
      <c r="Q92" s="26">
        <v>14494</v>
      </c>
      <c r="R92" s="26">
        <v>9361</v>
      </c>
      <c r="Z92" s="43" t="s">
        <v>1098</v>
      </c>
      <c r="AB92" t="s">
        <v>774</v>
      </c>
      <c r="AC92" s="42" t="s">
        <v>1667</v>
      </c>
      <c r="AD92" t="s">
        <v>670</v>
      </c>
      <c r="AE92" t="s">
        <v>674</v>
      </c>
      <c r="AF92" t="s">
        <v>1006</v>
      </c>
      <c r="AG92" t="s">
        <v>1018</v>
      </c>
      <c r="AH92" s="44" t="s">
        <v>566</v>
      </c>
      <c r="DG92" s="1" t="s">
        <v>1667</v>
      </c>
      <c r="DH92" s="1" t="s">
        <v>1110</v>
      </c>
      <c r="DI92" s="1" t="s">
        <v>1356</v>
      </c>
    </row>
    <row r="93" spans="1:113">
      <c r="A93" s="11"/>
      <c r="B93" s="11"/>
      <c r="C93" s="11"/>
      <c r="D93" s="11"/>
      <c r="E93" s="11"/>
      <c r="F93" s="11"/>
      <c r="G93" s="11"/>
      <c r="H93" s="11"/>
      <c r="I93" s="11"/>
      <c r="J93" s="11"/>
      <c r="K93" s="11"/>
      <c r="L93" s="11"/>
      <c r="M93" s="25" t="s">
        <v>683</v>
      </c>
      <c r="N93" s="25" t="s">
        <v>684</v>
      </c>
      <c r="O93" s="25" t="s">
        <v>465</v>
      </c>
      <c r="P93" s="25" t="s">
        <v>309</v>
      </c>
      <c r="Q93" s="26">
        <v>5569</v>
      </c>
      <c r="R93" s="26">
        <v>4816</v>
      </c>
      <c r="Z93" s="43" t="s">
        <v>1099</v>
      </c>
      <c r="AA93" s="42" t="s">
        <v>191</v>
      </c>
      <c r="AB93" t="s">
        <v>812</v>
      </c>
      <c r="AC93" t="s">
        <v>824</v>
      </c>
      <c r="AD93" t="s">
        <v>706</v>
      </c>
      <c r="AE93" t="s">
        <v>676</v>
      </c>
      <c r="AF93" t="s">
        <v>1012</v>
      </c>
      <c r="AG93" t="s">
        <v>1020</v>
      </c>
      <c r="AH93" s="44"/>
      <c r="DG93" s="1" t="s">
        <v>1667</v>
      </c>
      <c r="DH93" s="1" t="s">
        <v>1111</v>
      </c>
      <c r="DI93" s="1" t="s">
        <v>1357</v>
      </c>
    </row>
    <row r="94" spans="1:113">
      <c r="A94" s="11"/>
      <c r="B94" s="11"/>
      <c r="C94" s="11"/>
      <c r="D94" s="11"/>
      <c r="E94" s="11"/>
      <c r="F94" s="11"/>
      <c r="G94" s="11"/>
      <c r="H94" s="11"/>
      <c r="I94" s="11"/>
      <c r="J94" s="11"/>
      <c r="K94" s="11"/>
      <c r="L94" s="11"/>
      <c r="M94" s="25" t="s">
        <v>685</v>
      </c>
      <c r="N94" s="25" t="s">
        <v>686</v>
      </c>
      <c r="O94" s="25" t="s">
        <v>468</v>
      </c>
      <c r="P94" s="25" t="s">
        <v>309</v>
      </c>
      <c r="Q94" s="26">
        <v>6039</v>
      </c>
      <c r="R94" s="26">
        <v>4652</v>
      </c>
      <c r="Z94" s="43" t="s">
        <v>1100</v>
      </c>
      <c r="AA94" t="s">
        <v>568</v>
      </c>
      <c r="AB94" t="s">
        <v>776</v>
      </c>
      <c r="AC94" t="s">
        <v>826</v>
      </c>
      <c r="AD94" t="s">
        <v>708</v>
      </c>
      <c r="AE94" t="s">
        <v>586</v>
      </c>
      <c r="AF94" t="s">
        <v>882</v>
      </c>
      <c r="AG94" t="s">
        <v>852</v>
      </c>
      <c r="AH94" s="49" t="s">
        <v>302</v>
      </c>
      <c r="DG94" s="1" t="s">
        <v>1667</v>
      </c>
      <c r="DH94" s="1" t="s">
        <v>1112</v>
      </c>
      <c r="DI94" s="1" t="s">
        <v>1358</v>
      </c>
    </row>
    <row r="95" spans="1:113">
      <c r="A95" s="11"/>
      <c r="B95" s="11"/>
      <c r="C95" s="11"/>
      <c r="D95" s="11"/>
      <c r="E95" s="11"/>
      <c r="F95" s="11"/>
      <c r="G95" s="11"/>
      <c r="H95" s="11"/>
      <c r="I95" s="11"/>
      <c r="J95" s="11"/>
      <c r="K95" s="11"/>
      <c r="L95" s="11"/>
      <c r="M95" s="25" t="s">
        <v>687</v>
      </c>
      <c r="N95" s="25" t="s">
        <v>688</v>
      </c>
      <c r="O95" s="25" t="s">
        <v>474</v>
      </c>
      <c r="P95" s="25" t="s">
        <v>309</v>
      </c>
      <c r="Q95" s="26">
        <v>6814</v>
      </c>
      <c r="R95" s="26">
        <v>5644</v>
      </c>
      <c r="Z95" s="43"/>
      <c r="AA95" t="s">
        <v>570</v>
      </c>
      <c r="AB95" t="s">
        <v>754</v>
      </c>
      <c r="AC95" t="s">
        <v>828</v>
      </c>
      <c r="AD95" t="s">
        <v>710</v>
      </c>
      <c r="AE95" t="s">
        <v>634</v>
      </c>
      <c r="AF95" t="s">
        <v>884</v>
      </c>
      <c r="AG95" t="s">
        <v>1022</v>
      </c>
      <c r="AH95" s="44" t="s">
        <v>720</v>
      </c>
      <c r="DG95" s="1" t="s">
        <v>1667</v>
      </c>
      <c r="DH95" s="1" t="s">
        <v>1113</v>
      </c>
      <c r="DI95" s="1" t="s">
        <v>1359</v>
      </c>
    </row>
    <row r="96" spans="1:113">
      <c r="A96" s="11"/>
      <c r="B96" s="11"/>
      <c r="C96" s="11"/>
      <c r="D96" s="11"/>
      <c r="E96" s="11"/>
      <c r="F96" s="11"/>
      <c r="G96" s="11"/>
      <c r="H96" s="11"/>
      <c r="I96" s="11"/>
      <c r="J96" s="11"/>
      <c r="K96" s="11"/>
      <c r="L96" s="11"/>
      <c r="M96" s="25" t="s">
        <v>689</v>
      </c>
      <c r="N96" s="25" t="s">
        <v>690</v>
      </c>
      <c r="O96" s="25" t="s">
        <v>476</v>
      </c>
      <c r="P96" s="25" t="s">
        <v>309</v>
      </c>
      <c r="Q96" s="26">
        <v>5699</v>
      </c>
      <c r="R96" s="26">
        <v>4624</v>
      </c>
      <c r="Z96" s="41" t="s">
        <v>304</v>
      </c>
      <c r="AA96" t="s">
        <v>572</v>
      </c>
      <c r="AB96" t="s">
        <v>778</v>
      </c>
      <c r="AC96" t="s">
        <v>904</v>
      </c>
      <c r="AD96" t="s">
        <v>712</v>
      </c>
      <c r="AE96" t="s">
        <v>678</v>
      </c>
      <c r="AF96" t="s">
        <v>888</v>
      </c>
      <c r="AG96" t="s">
        <v>1024</v>
      </c>
      <c r="AH96" s="44" t="s">
        <v>722</v>
      </c>
      <c r="DG96" s="1" t="s">
        <v>1667</v>
      </c>
      <c r="DH96" s="1" t="s">
        <v>1114</v>
      </c>
      <c r="DI96" s="1" t="s">
        <v>1360</v>
      </c>
    </row>
    <row r="97" spans="1:113">
      <c r="A97" s="11"/>
      <c r="B97" s="11"/>
      <c r="C97" s="11"/>
      <c r="D97" s="11"/>
      <c r="E97" s="11"/>
      <c r="F97" s="11"/>
      <c r="G97" s="11"/>
      <c r="H97" s="11"/>
      <c r="I97" s="11"/>
      <c r="J97" s="11"/>
      <c r="K97" s="11"/>
      <c r="L97" s="11"/>
      <c r="M97" s="25" t="s">
        <v>691</v>
      </c>
      <c r="N97" s="25" t="s">
        <v>692</v>
      </c>
      <c r="O97" s="25" t="s">
        <v>485</v>
      </c>
      <c r="P97" s="25" t="s">
        <v>309</v>
      </c>
      <c r="Q97" s="26">
        <v>5039</v>
      </c>
      <c r="R97" s="26">
        <v>4331</v>
      </c>
      <c r="Z97" s="43" t="s">
        <v>920</v>
      </c>
      <c r="AA97" t="s">
        <v>588</v>
      </c>
      <c r="AB97" t="s">
        <v>780</v>
      </c>
      <c r="AC97" t="s">
        <v>830</v>
      </c>
      <c r="AD97" t="s">
        <v>696</v>
      </c>
      <c r="AE97" t="s">
        <v>680</v>
      </c>
      <c r="AG97" t="s">
        <v>1026</v>
      </c>
      <c r="AH97" s="44" t="s">
        <v>924</v>
      </c>
      <c r="DG97" s="1" t="s">
        <v>1667</v>
      </c>
      <c r="DH97" s="1" t="s">
        <v>1115</v>
      </c>
      <c r="DI97" s="1" t="s">
        <v>1361</v>
      </c>
    </row>
    <row r="98" spans="1:113">
      <c r="A98" s="11"/>
      <c r="B98" s="11"/>
      <c r="C98" s="11"/>
      <c r="D98" s="11"/>
      <c r="E98" s="11"/>
      <c r="F98" s="11"/>
      <c r="G98" s="11"/>
      <c r="H98" s="11"/>
      <c r="I98" s="11"/>
      <c r="J98" s="11"/>
      <c r="K98" s="11"/>
      <c r="L98" s="11"/>
      <c r="M98" s="25" t="s">
        <v>693</v>
      </c>
      <c r="N98" s="25" t="s">
        <v>694</v>
      </c>
      <c r="O98" s="25" t="s">
        <v>486</v>
      </c>
      <c r="P98" s="25" t="s">
        <v>309</v>
      </c>
      <c r="Q98" s="26">
        <v>7381</v>
      </c>
      <c r="R98" s="26">
        <v>6245</v>
      </c>
      <c r="Z98" s="43" t="s">
        <v>922</v>
      </c>
      <c r="AA98" t="s">
        <v>576</v>
      </c>
      <c r="AB98" t="s">
        <v>782</v>
      </c>
      <c r="AC98" t="s">
        <v>788</v>
      </c>
      <c r="AD98" t="s">
        <v>714</v>
      </c>
      <c r="AE98" t="s">
        <v>682</v>
      </c>
      <c r="AF98" s="42" t="s">
        <v>1670</v>
      </c>
      <c r="AG98" t="s">
        <v>1028</v>
      </c>
      <c r="AH98" s="44" t="s">
        <v>724</v>
      </c>
      <c r="DG98" s="1" t="s">
        <v>1667</v>
      </c>
      <c r="DH98" s="1" t="s">
        <v>1116</v>
      </c>
      <c r="DI98" s="1" t="s">
        <v>1150</v>
      </c>
    </row>
    <row r="99" spans="1:113">
      <c r="A99" s="11"/>
      <c r="B99" s="11"/>
      <c r="C99" s="11"/>
      <c r="D99" s="11"/>
      <c r="E99" s="11"/>
      <c r="F99" s="11"/>
      <c r="G99" s="11"/>
      <c r="H99" s="11"/>
      <c r="I99" s="11"/>
      <c r="J99" s="11"/>
      <c r="K99" s="11"/>
      <c r="L99" s="11"/>
      <c r="M99" s="25" t="s">
        <v>695</v>
      </c>
      <c r="N99" s="25" t="s">
        <v>696</v>
      </c>
      <c r="O99" s="25" t="s">
        <v>488</v>
      </c>
      <c r="P99" s="25" t="s">
        <v>1672</v>
      </c>
      <c r="Q99" s="26">
        <v>6782</v>
      </c>
      <c r="R99" s="26">
        <v>7303</v>
      </c>
      <c r="Z99" s="43" t="s">
        <v>926</v>
      </c>
      <c r="AA99" t="s">
        <v>590</v>
      </c>
      <c r="AB99" t="s">
        <v>784</v>
      </c>
      <c r="AC99" t="s">
        <v>832</v>
      </c>
      <c r="AD99" t="s">
        <v>698</v>
      </c>
      <c r="AE99" t="s">
        <v>662</v>
      </c>
      <c r="AF99" t="s">
        <v>598</v>
      </c>
      <c r="AG99" t="s">
        <v>1030</v>
      </c>
      <c r="AH99" s="44" t="s">
        <v>996</v>
      </c>
      <c r="DG99" s="1" t="s">
        <v>1667</v>
      </c>
      <c r="DH99" s="1" t="s">
        <v>1117</v>
      </c>
      <c r="DI99" s="1" t="s">
        <v>1362</v>
      </c>
    </row>
    <row r="100" spans="1:113">
      <c r="A100" s="11"/>
      <c r="B100" s="11"/>
      <c r="C100" s="11"/>
      <c r="D100" s="11"/>
      <c r="E100" s="11"/>
      <c r="F100" s="11"/>
      <c r="G100" s="11"/>
      <c r="H100" s="11"/>
      <c r="I100" s="11"/>
      <c r="J100" s="11"/>
      <c r="K100" s="11"/>
      <c r="L100" s="11"/>
      <c r="M100" s="25" t="s">
        <v>697</v>
      </c>
      <c r="N100" s="25" t="s">
        <v>698</v>
      </c>
      <c r="O100" s="25" t="s">
        <v>506</v>
      </c>
      <c r="P100" s="25" t="s">
        <v>1672</v>
      </c>
      <c r="Q100" s="26">
        <v>6298</v>
      </c>
      <c r="R100" s="26">
        <v>6516</v>
      </c>
      <c r="Z100" s="43" t="s">
        <v>936</v>
      </c>
      <c r="AA100" t="s">
        <v>578</v>
      </c>
      <c r="AB100" t="s">
        <v>786</v>
      </c>
      <c r="AC100" t="s">
        <v>834</v>
      </c>
      <c r="AD100" t="s">
        <v>716</v>
      </c>
      <c r="AE100" t="s">
        <v>636</v>
      </c>
      <c r="AF100" t="s">
        <v>600</v>
      </c>
      <c r="AG100" t="s">
        <v>854</v>
      </c>
      <c r="AH100" s="44" t="s">
        <v>726</v>
      </c>
      <c r="DG100" s="1" t="s">
        <v>1668</v>
      </c>
      <c r="DH100" s="1" t="s">
        <v>1103</v>
      </c>
      <c r="DI100" s="1" t="s">
        <v>1363</v>
      </c>
    </row>
    <row r="101" spans="1:113">
      <c r="A101" s="11"/>
      <c r="B101" s="11"/>
      <c r="C101" s="11"/>
      <c r="D101" s="11"/>
      <c r="E101" s="11"/>
      <c r="F101" s="11"/>
      <c r="G101" s="11"/>
      <c r="H101" s="11"/>
      <c r="I101" s="11"/>
      <c r="J101" s="11"/>
      <c r="K101" s="11"/>
      <c r="L101" s="11"/>
      <c r="M101" s="25" t="s">
        <v>699</v>
      </c>
      <c r="N101" s="25" t="s">
        <v>700</v>
      </c>
      <c r="O101" s="25" t="s">
        <v>509</v>
      </c>
      <c r="P101" s="25" t="s">
        <v>309</v>
      </c>
      <c r="Q101" s="26">
        <v>49599</v>
      </c>
      <c r="R101" s="26">
        <v>30831</v>
      </c>
      <c r="Z101" s="43" t="s">
        <v>938</v>
      </c>
      <c r="AB101" t="s">
        <v>756</v>
      </c>
      <c r="AC101" t="s">
        <v>790</v>
      </c>
      <c r="AD101" t="s">
        <v>718</v>
      </c>
      <c r="AE101" t="s">
        <v>684</v>
      </c>
      <c r="AF101" t="s">
        <v>602</v>
      </c>
      <c r="AG101" t="s">
        <v>874</v>
      </c>
      <c r="AH101" s="44" t="s">
        <v>728</v>
      </c>
      <c r="DG101" s="1" t="s">
        <v>1668</v>
      </c>
      <c r="DH101" s="1" t="s">
        <v>1104</v>
      </c>
      <c r="DI101" s="1" t="s">
        <v>1364</v>
      </c>
    </row>
    <row r="102" spans="1:113">
      <c r="A102" s="11"/>
      <c r="B102" s="11"/>
      <c r="C102" s="11"/>
      <c r="D102" s="11"/>
      <c r="E102" s="11"/>
      <c r="F102" s="11"/>
      <c r="G102" s="11"/>
      <c r="H102" s="11"/>
      <c r="I102" s="11"/>
      <c r="J102" s="11"/>
      <c r="K102" s="11"/>
      <c r="L102" s="11"/>
      <c r="M102" s="25" t="s">
        <v>701</v>
      </c>
      <c r="N102" s="25" t="s">
        <v>702</v>
      </c>
      <c r="O102" s="25" t="s">
        <v>307</v>
      </c>
      <c r="P102" s="25" t="s">
        <v>1672</v>
      </c>
      <c r="Q102" s="26">
        <v>4271</v>
      </c>
      <c r="R102" s="26">
        <v>3874</v>
      </c>
      <c r="Z102" s="43" t="s">
        <v>944</v>
      </c>
      <c r="AA102" s="42" t="s">
        <v>1668</v>
      </c>
      <c r="AB102" t="s">
        <v>606</v>
      </c>
      <c r="AC102" t="s">
        <v>836</v>
      </c>
      <c r="AE102" t="s">
        <v>686</v>
      </c>
      <c r="AF102" t="s">
        <v>604</v>
      </c>
      <c r="AG102" t="s">
        <v>1032</v>
      </c>
      <c r="AH102" s="44" t="s">
        <v>730</v>
      </c>
      <c r="BJ102" s="37"/>
      <c r="DG102" s="1" t="s">
        <v>1668</v>
      </c>
      <c r="DH102" s="1" t="s">
        <v>1105</v>
      </c>
      <c r="DI102" s="1" t="s">
        <v>1365</v>
      </c>
    </row>
    <row r="103" spans="1:113">
      <c r="A103" s="11"/>
      <c r="B103" s="11"/>
      <c r="C103" s="11"/>
      <c r="D103" s="11"/>
      <c r="E103" s="11"/>
      <c r="F103" s="11"/>
      <c r="G103" s="11"/>
      <c r="H103" s="11"/>
      <c r="I103" s="11"/>
      <c r="J103" s="11"/>
      <c r="K103" s="11"/>
      <c r="L103" s="11"/>
      <c r="M103" s="25" t="s">
        <v>703</v>
      </c>
      <c r="N103" s="25" t="s">
        <v>704</v>
      </c>
      <c r="O103" s="25" t="s">
        <v>343</v>
      </c>
      <c r="P103" s="25" t="s">
        <v>1672</v>
      </c>
      <c r="Q103" s="26">
        <v>34737</v>
      </c>
      <c r="R103" s="26">
        <v>25714</v>
      </c>
      <c r="Z103" s="43" t="s">
        <v>946</v>
      </c>
      <c r="AA103" t="s">
        <v>992</v>
      </c>
      <c r="AB103" t="s">
        <v>758</v>
      </c>
      <c r="AC103" t="s">
        <v>838</v>
      </c>
      <c r="AD103" s="42" t="s">
        <v>214</v>
      </c>
      <c r="AE103" t="s">
        <v>616</v>
      </c>
      <c r="AF103" t="s">
        <v>610</v>
      </c>
      <c r="AG103" t="s">
        <v>1034</v>
      </c>
      <c r="AH103" s="44" t="s">
        <v>930</v>
      </c>
      <c r="BJ103" s="37"/>
      <c r="DG103" s="1" t="s">
        <v>1668</v>
      </c>
      <c r="DH103" s="1" t="s">
        <v>1106</v>
      </c>
      <c r="DI103" s="1" t="s">
        <v>1366</v>
      </c>
    </row>
    <row r="104" spans="1:113">
      <c r="A104" s="11"/>
      <c r="B104" s="11"/>
      <c r="C104" s="11"/>
      <c r="D104" s="11"/>
      <c r="E104" s="11"/>
      <c r="F104" s="11"/>
      <c r="G104" s="11"/>
      <c r="H104" s="11"/>
      <c r="I104" s="11"/>
      <c r="J104" s="11"/>
      <c r="K104" s="11"/>
      <c r="L104" s="11"/>
      <c r="M104" s="25" t="s">
        <v>705</v>
      </c>
      <c r="N104" s="25" t="s">
        <v>706</v>
      </c>
      <c r="O104" s="25" t="s">
        <v>397</v>
      </c>
      <c r="P104" s="25" t="s">
        <v>1672</v>
      </c>
      <c r="Q104" s="26">
        <v>14167</v>
      </c>
      <c r="R104" s="26">
        <v>11784</v>
      </c>
      <c r="Z104" s="43" t="s">
        <v>948</v>
      </c>
      <c r="AA104" t="s">
        <v>994</v>
      </c>
      <c r="AB104" t="s">
        <v>760</v>
      </c>
      <c r="AC104" t="s">
        <v>840</v>
      </c>
      <c r="AD104" t="s">
        <v>890</v>
      </c>
      <c r="AE104" t="s">
        <v>688</v>
      </c>
      <c r="AF104" t="s">
        <v>612</v>
      </c>
      <c r="AG104" t="s">
        <v>1036</v>
      </c>
      <c r="AH104" s="44" t="s">
        <v>932</v>
      </c>
      <c r="DG104" s="1" t="s">
        <v>1668</v>
      </c>
      <c r="DH104" s="1" t="s">
        <v>1107</v>
      </c>
      <c r="DI104" s="1" t="s">
        <v>1367</v>
      </c>
    </row>
    <row r="105" spans="1:113">
      <c r="A105" s="11"/>
      <c r="B105" s="11"/>
      <c r="C105" s="11"/>
      <c r="D105" s="11"/>
      <c r="E105" s="11"/>
      <c r="F105" s="11"/>
      <c r="G105" s="11"/>
      <c r="H105" s="11"/>
      <c r="I105" s="11"/>
      <c r="J105" s="11"/>
      <c r="K105" s="11"/>
      <c r="L105" s="11"/>
      <c r="M105" s="25" t="s">
        <v>707</v>
      </c>
      <c r="N105" s="25" t="s">
        <v>708</v>
      </c>
      <c r="O105" s="25" t="s">
        <v>411</v>
      </c>
      <c r="P105" s="25" t="s">
        <v>1672</v>
      </c>
      <c r="Q105" s="26">
        <v>6397</v>
      </c>
      <c r="R105" s="26">
        <v>5739</v>
      </c>
      <c r="Z105" s="43" t="s">
        <v>950</v>
      </c>
      <c r="AA105" t="s">
        <v>998</v>
      </c>
      <c r="AB105" t="s">
        <v>792</v>
      </c>
      <c r="AC105" t="s">
        <v>842</v>
      </c>
      <c r="AD105" t="s">
        <v>892</v>
      </c>
      <c r="AE105" t="s">
        <v>690</v>
      </c>
      <c r="AF105" t="s">
        <v>624</v>
      </c>
      <c r="AG105" t="s">
        <v>856</v>
      </c>
      <c r="AH105" s="44" t="s">
        <v>940</v>
      </c>
      <c r="BJ105" s="37"/>
      <c r="DG105" s="1" t="s">
        <v>1668</v>
      </c>
      <c r="DH105" s="1" t="s">
        <v>1108</v>
      </c>
      <c r="DI105" s="1" t="s">
        <v>1130</v>
      </c>
    </row>
    <row r="106" spans="1:113">
      <c r="A106" s="11"/>
      <c r="B106" s="11"/>
      <c r="C106" s="11"/>
      <c r="D106" s="11"/>
      <c r="E106" s="11"/>
      <c r="F106" s="11"/>
      <c r="G106" s="11"/>
      <c r="H106" s="11"/>
      <c r="I106" s="11"/>
      <c r="J106" s="11"/>
      <c r="K106" s="11"/>
      <c r="L106" s="11"/>
      <c r="M106" s="25" t="s">
        <v>709</v>
      </c>
      <c r="N106" s="25" t="s">
        <v>710</v>
      </c>
      <c r="O106" s="25" t="s">
        <v>412</v>
      </c>
      <c r="P106" s="25" t="s">
        <v>1672</v>
      </c>
      <c r="Q106" s="26">
        <v>21334</v>
      </c>
      <c r="R106" s="26">
        <v>15402</v>
      </c>
      <c r="Z106" s="43"/>
      <c r="AA106" t="s">
        <v>1000</v>
      </c>
      <c r="AB106" t="s">
        <v>818</v>
      </c>
      <c r="AC106" t="s">
        <v>916</v>
      </c>
      <c r="AD106" t="s">
        <v>894</v>
      </c>
      <c r="AE106" t="s">
        <v>692</v>
      </c>
      <c r="AF106" t="s">
        <v>626</v>
      </c>
      <c r="AG106" t="s">
        <v>1038</v>
      </c>
      <c r="AH106" s="44" t="s">
        <v>732</v>
      </c>
      <c r="BJ106" s="37"/>
      <c r="DG106" s="1" t="s">
        <v>1668</v>
      </c>
      <c r="DH106" s="1" t="s">
        <v>1109</v>
      </c>
      <c r="DI106" s="1" t="s">
        <v>1368</v>
      </c>
    </row>
    <row r="107" spans="1:113">
      <c r="A107" s="11"/>
      <c r="B107" s="11"/>
      <c r="C107" s="11"/>
      <c r="D107" s="11"/>
      <c r="E107" s="11"/>
      <c r="F107" s="11"/>
      <c r="G107" s="11"/>
      <c r="H107" s="11"/>
      <c r="I107" s="11"/>
      <c r="J107" s="11"/>
      <c r="K107" s="11"/>
      <c r="L107" s="11"/>
      <c r="M107" s="25" t="s">
        <v>711</v>
      </c>
      <c r="N107" s="25" t="s">
        <v>712</v>
      </c>
      <c r="O107" s="25" t="s">
        <v>413</v>
      </c>
      <c r="P107" s="25" t="s">
        <v>1672</v>
      </c>
      <c r="Q107" s="26">
        <v>8294</v>
      </c>
      <c r="R107" s="26">
        <v>7329</v>
      </c>
      <c r="Z107" s="41" t="s">
        <v>1664</v>
      </c>
      <c r="AA107" t="s">
        <v>1004</v>
      </c>
      <c r="AB107" t="s">
        <v>794</v>
      </c>
      <c r="AC107" t="s">
        <v>800</v>
      </c>
      <c r="AD107" t="s">
        <v>896</v>
      </c>
      <c r="AE107" t="s">
        <v>694</v>
      </c>
      <c r="AG107" t="s">
        <v>1040</v>
      </c>
      <c r="AH107" s="44" t="s">
        <v>734</v>
      </c>
      <c r="BJ107" s="37"/>
      <c r="DG107" s="1" t="s">
        <v>1668</v>
      </c>
      <c r="DH107" s="1" t="s">
        <v>1110</v>
      </c>
      <c r="DI107" s="1" t="s">
        <v>1369</v>
      </c>
    </row>
    <row r="108" spans="1:113">
      <c r="A108" s="11"/>
      <c r="B108" s="11"/>
      <c r="C108" s="11"/>
      <c r="D108" s="11"/>
      <c r="E108" s="11"/>
      <c r="F108" s="11"/>
      <c r="G108" s="11"/>
      <c r="H108" s="11"/>
      <c r="I108" s="11"/>
      <c r="J108" s="11"/>
      <c r="K108" s="11"/>
      <c r="L108" s="11"/>
      <c r="M108" s="25" t="s">
        <v>713</v>
      </c>
      <c r="N108" s="25" t="s">
        <v>714</v>
      </c>
      <c r="O108" s="25" t="s">
        <v>502</v>
      </c>
      <c r="P108" s="25" t="s">
        <v>1672</v>
      </c>
      <c r="Q108" s="26">
        <v>6056</v>
      </c>
      <c r="R108" s="26">
        <v>5330</v>
      </c>
      <c r="Z108" s="43" t="s">
        <v>956</v>
      </c>
      <c r="AA108" t="s">
        <v>1010</v>
      </c>
      <c r="AB108" t="s">
        <v>796</v>
      </c>
      <c r="AC108" t="s">
        <v>844</v>
      </c>
      <c r="AD108" t="s">
        <v>898</v>
      </c>
      <c r="AE108" t="s">
        <v>620</v>
      </c>
      <c r="AG108" t="s">
        <v>860</v>
      </c>
      <c r="AH108" s="44" t="s">
        <v>736</v>
      </c>
      <c r="BJ108" s="37"/>
      <c r="DG108" s="1" t="s">
        <v>263</v>
      </c>
      <c r="DH108" s="1" t="s">
        <v>1103</v>
      </c>
      <c r="DI108" s="1" t="s">
        <v>1292</v>
      </c>
    </row>
    <row r="109" spans="1:113">
      <c r="A109" s="11"/>
      <c r="B109" s="11"/>
      <c r="C109" s="11"/>
      <c r="D109" s="11"/>
      <c r="E109" s="11"/>
      <c r="F109" s="11"/>
      <c r="G109" s="11"/>
      <c r="H109" s="11"/>
      <c r="I109" s="11"/>
      <c r="J109" s="11"/>
      <c r="K109" s="11"/>
      <c r="L109" s="11"/>
      <c r="M109" s="25" t="s">
        <v>715</v>
      </c>
      <c r="N109" s="25" t="s">
        <v>716</v>
      </c>
      <c r="O109" s="25" t="s">
        <v>513</v>
      </c>
      <c r="P109" s="25" t="s">
        <v>1672</v>
      </c>
      <c r="Q109" s="26">
        <v>4140</v>
      </c>
      <c r="R109" s="26">
        <v>4765</v>
      </c>
      <c r="Z109" s="43" t="s">
        <v>966</v>
      </c>
      <c r="AB109" t="s">
        <v>618</v>
      </c>
      <c r="AC109" t="s">
        <v>846</v>
      </c>
      <c r="AD109" t="s">
        <v>900</v>
      </c>
      <c r="AE109" t="s">
        <v>638</v>
      </c>
      <c r="AG109" t="s">
        <v>878</v>
      </c>
      <c r="AH109" s="44" t="s">
        <v>738</v>
      </c>
      <c r="BJ109" s="37"/>
      <c r="DG109" s="1" t="s">
        <v>263</v>
      </c>
      <c r="DH109" s="1" t="s">
        <v>1104</v>
      </c>
      <c r="DI109" s="1" t="s">
        <v>1370</v>
      </c>
    </row>
    <row r="110" spans="1:113">
      <c r="A110" s="11"/>
      <c r="B110" s="11"/>
      <c r="C110" s="11"/>
      <c r="D110" s="11"/>
      <c r="E110" s="11"/>
      <c r="F110" s="11"/>
      <c r="G110" s="11"/>
      <c r="H110" s="11"/>
      <c r="I110" s="11"/>
      <c r="J110" s="11"/>
      <c r="K110" s="11"/>
      <c r="L110" s="11"/>
      <c r="M110" s="25" t="s">
        <v>717</v>
      </c>
      <c r="N110" s="25" t="s">
        <v>718</v>
      </c>
      <c r="O110" s="25" t="s">
        <v>514</v>
      </c>
      <c r="P110" s="25" t="s">
        <v>1672</v>
      </c>
      <c r="Q110" s="26">
        <v>7624</v>
      </c>
      <c r="R110" s="26">
        <v>7214</v>
      </c>
      <c r="Z110" s="43" t="s">
        <v>980</v>
      </c>
      <c r="AB110" t="s">
        <v>762</v>
      </c>
      <c r="AC110" t="s">
        <v>848</v>
      </c>
      <c r="AD110" t="s">
        <v>902</v>
      </c>
      <c r="AE110" t="s">
        <v>592</v>
      </c>
      <c r="AG110" t="s">
        <v>880</v>
      </c>
      <c r="AH110" s="44" t="s">
        <v>1008</v>
      </c>
      <c r="BJ110" s="37"/>
      <c r="DG110" s="1" t="s">
        <v>263</v>
      </c>
      <c r="DH110" s="1" t="s">
        <v>1106</v>
      </c>
      <c r="DI110" s="1" t="s">
        <v>1294</v>
      </c>
    </row>
    <row r="111" spans="1:113">
      <c r="A111" s="11"/>
      <c r="B111" s="11"/>
      <c r="C111" s="11"/>
      <c r="D111" s="11"/>
      <c r="E111" s="11"/>
      <c r="F111" s="11"/>
      <c r="G111" s="11"/>
      <c r="H111" s="11"/>
      <c r="I111" s="11"/>
      <c r="J111" s="11"/>
      <c r="K111" s="11"/>
      <c r="L111" s="11"/>
      <c r="M111" s="25" t="s">
        <v>719</v>
      </c>
      <c r="N111" s="25" t="s">
        <v>720</v>
      </c>
      <c r="O111" s="25" t="s">
        <v>301</v>
      </c>
      <c r="P111" s="25" t="s">
        <v>302</v>
      </c>
      <c r="Q111" s="26">
        <v>55735</v>
      </c>
      <c r="R111" s="26">
        <v>35470</v>
      </c>
      <c r="Z111" s="43" t="s">
        <v>958</v>
      </c>
      <c r="AB111" t="s">
        <v>798</v>
      </c>
      <c r="AC111" t="s">
        <v>850</v>
      </c>
      <c r="AD111" t="s">
        <v>906</v>
      </c>
      <c r="AE111" t="s">
        <v>640</v>
      </c>
      <c r="AG111" t="s">
        <v>1042</v>
      </c>
      <c r="AH111" s="44" t="s">
        <v>740</v>
      </c>
      <c r="BJ111" s="37"/>
      <c r="DG111" s="1" t="s">
        <v>263</v>
      </c>
      <c r="DH111" s="1" t="s">
        <v>1107</v>
      </c>
      <c r="DI111" s="1" t="s">
        <v>1155</v>
      </c>
    </row>
    <row r="112" spans="1:113">
      <c r="A112" s="11"/>
      <c r="B112" s="11"/>
      <c r="C112" s="11"/>
      <c r="D112" s="11"/>
      <c r="E112" s="11"/>
      <c r="F112" s="11"/>
      <c r="G112" s="11"/>
      <c r="H112" s="11"/>
      <c r="I112" s="11"/>
      <c r="J112" s="11"/>
      <c r="K112" s="11"/>
      <c r="L112" s="11"/>
      <c r="M112" s="25" t="s">
        <v>721</v>
      </c>
      <c r="N112" s="25" t="s">
        <v>722</v>
      </c>
      <c r="O112" s="25" t="s">
        <v>306</v>
      </c>
      <c r="P112" s="25" t="s">
        <v>302</v>
      </c>
      <c r="Q112" s="26">
        <v>45896</v>
      </c>
      <c r="R112" s="26">
        <v>23598</v>
      </c>
      <c r="Z112" s="43" t="s">
        <v>960</v>
      </c>
      <c r="AB112" t="s">
        <v>764</v>
      </c>
      <c r="AD112" t="s">
        <v>908</v>
      </c>
      <c r="AE112" t="s">
        <v>700</v>
      </c>
      <c r="AG112" t="s">
        <v>886</v>
      </c>
      <c r="AH112" s="44" t="s">
        <v>742</v>
      </c>
      <c r="BJ112" s="37"/>
      <c r="DG112" s="1" t="s">
        <v>263</v>
      </c>
      <c r="DH112" s="1" t="s">
        <v>1108</v>
      </c>
      <c r="DI112" s="1" t="s">
        <v>1371</v>
      </c>
    </row>
    <row r="113" spans="1:113">
      <c r="A113" s="11"/>
      <c r="B113" s="11"/>
      <c r="C113" s="11"/>
      <c r="D113" s="11"/>
      <c r="E113" s="11"/>
      <c r="F113" s="11"/>
      <c r="G113" s="11"/>
      <c r="H113" s="11"/>
      <c r="I113" s="11"/>
      <c r="J113" s="11"/>
      <c r="K113" s="11"/>
      <c r="L113" s="11"/>
      <c r="M113" s="25" t="s">
        <v>723</v>
      </c>
      <c r="N113" s="25" t="s">
        <v>724</v>
      </c>
      <c r="O113" s="25" t="s">
        <v>328</v>
      </c>
      <c r="P113" s="25" t="s">
        <v>302</v>
      </c>
      <c r="Q113" s="26">
        <v>14431</v>
      </c>
      <c r="R113" s="26">
        <v>6703</v>
      </c>
      <c r="Z113" s="43" t="s">
        <v>962</v>
      </c>
      <c r="AB113" t="s">
        <v>622</v>
      </c>
      <c r="AD113" t="s">
        <v>1526</v>
      </c>
      <c r="AE113" t="s">
        <v>594</v>
      </c>
      <c r="AG113" t="s">
        <v>862</v>
      </c>
      <c r="AH113" s="44" t="s">
        <v>954</v>
      </c>
      <c r="BJ113" s="37"/>
      <c r="DG113" s="1" t="s">
        <v>263</v>
      </c>
      <c r="DH113" s="1" t="s">
        <v>1109</v>
      </c>
      <c r="DI113" s="1" t="s">
        <v>1296</v>
      </c>
    </row>
    <row r="114" spans="1:113">
      <c r="A114" s="11"/>
      <c r="B114" s="11"/>
      <c r="C114" s="11"/>
      <c r="D114" s="11"/>
      <c r="E114" s="11"/>
      <c r="F114" s="11"/>
      <c r="G114" s="11"/>
      <c r="H114" s="11"/>
      <c r="I114" s="11"/>
      <c r="J114" s="11"/>
      <c r="K114" s="11"/>
      <c r="L114" s="11"/>
      <c r="M114" s="25" t="s">
        <v>725</v>
      </c>
      <c r="N114" s="25" t="s">
        <v>726</v>
      </c>
      <c r="O114" s="25" t="s">
        <v>340</v>
      </c>
      <c r="P114" s="25" t="s">
        <v>302</v>
      </c>
      <c r="Q114" s="26">
        <v>13233</v>
      </c>
      <c r="R114" s="26">
        <v>8080</v>
      </c>
      <c r="Z114" s="43" t="s">
        <v>964</v>
      </c>
      <c r="AB114" t="s">
        <v>802</v>
      </c>
      <c r="AD114" t="s">
        <v>858</v>
      </c>
      <c r="AH114" s="44"/>
      <c r="BJ114" s="37"/>
      <c r="DG114" s="1" t="s">
        <v>263</v>
      </c>
      <c r="DH114" s="1" t="s">
        <v>1110</v>
      </c>
      <c r="DI114" s="1" t="s">
        <v>1225</v>
      </c>
    </row>
    <row r="115" spans="1:113">
      <c r="A115" s="11"/>
      <c r="B115" s="11"/>
      <c r="C115" s="11"/>
      <c r="D115" s="11"/>
      <c r="E115" s="11"/>
      <c r="F115" s="11"/>
      <c r="G115" s="11"/>
      <c r="H115" s="11"/>
      <c r="I115" s="11"/>
      <c r="J115" s="11"/>
      <c r="K115" s="11"/>
      <c r="L115" s="11"/>
      <c r="M115" s="25" t="s">
        <v>727</v>
      </c>
      <c r="N115" s="25" t="s">
        <v>728</v>
      </c>
      <c r="O115" s="25" t="s">
        <v>345</v>
      </c>
      <c r="P115" s="25" t="s">
        <v>302</v>
      </c>
      <c r="Q115" s="26">
        <v>13840</v>
      </c>
      <c r="R115" s="26">
        <v>8823</v>
      </c>
      <c r="Z115" s="43"/>
      <c r="AD115" t="s">
        <v>912</v>
      </c>
      <c r="AH115" s="44"/>
      <c r="BJ115" s="37"/>
      <c r="DG115" s="1" t="s">
        <v>1669</v>
      </c>
      <c r="DH115" s="1" t="s">
        <v>1103</v>
      </c>
      <c r="DI115" s="1" t="s">
        <v>1373</v>
      </c>
    </row>
    <row r="116" spans="1:113">
      <c r="A116" s="11"/>
      <c r="B116" s="11"/>
      <c r="C116" s="11"/>
      <c r="D116" s="11"/>
      <c r="E116" s="11"/>
      <c r="F116" s="11"/>
      <c r="G116" s="11"/>
      <c r="H116" s="11"/>
      <c r="I116" s="11"/>
      <c r="J116" s="11"/>
      <c r="K116" s="11"/>
      <c r="L116" s="11"/>
      <c r="M116" s="25" t="s">
        <v>729</v>
      </c>
      <c r="N116" s="25" t="s">
        <v>730</v>
      </c>
      <c r="O116" s="25" t="s">
        <v>533</v>
      </c>
      <c r="P116" s="25" t="s">
        <v>302</v>
      </c>
      <c r="Q116" s="26">
        <v>51974</v>
      </c>
      <c r="R116" s="26">
        <v>31609</v>
      </c>
      <c r="Z116" s="43"/>
      <c r="AD116" t="s">
        <v>914</v>
      </c>
      <c r="AH116" s="44"/>
      <c r="BJ116" s="37"/>
      <c r="DG116" s="1" t="s">
        <v>1669</v>
      </c>
      <c r="DH116" s="1" t="s">
        <v>1104</v>
      </c>
      <c r="DI116" s="1" t="s">
        <v>1374</v>
      </c>
    </row>
    <row r="117" spans="1:113">
      <c r="A117" s="11"/>
      <c r="B117" s="11"/>
      <c r="C117" s="11"/>
      <c r="D117" s="11"/>
      <c r="E117" s="11"/>
      <c r="F117" s="11"/>
      <c r="G117" s="11"/>
      <c r="H117" s="11"/>
      <c r="I117" s="11"/>
      <c r="J117" s="11"/>
      <c r="K117" s="11"/>
      <c r="L117" s="11"/>
      <c r="M117" s="25" t="s">
        <v>731</v>
      </c>
      <c r="N117" s="25" t="s">
        <v>732</v>
      </c>
      <c r="O117" s="25" t="s">
        <v>395</v>
      </c>
      <c r="P117" s="25" t="s">
        <v>302</v>
      </c>
      <c r="Q117" s="26">
        <v>26986</v>
      </c>
      <c r="R117" s="26">
        <v>17781</v>
      </c>
      <c r="Z117" s="46"/>
      <c r="AA117" s="47"/>
      <c r="AB117" s="47"/>
      <c r="AC117" s="47"/>
      <c r="AD117" s="47" t="s">
        <v>918</v>
      </c>
      <c r="AE117" s="47"/>
      <c r="AF117" s="47"/>
      <c r="AG117" s="47"/>
      <c r="AH117" s="48"/>
      <c r="BJ117" s="37"/>
      <c r="DG117" s="1" t="s">
        <v>1669</v>
      </c>
      <c r="DH117" s="1" t="s">
        <v>1105</v>
      </c>
      <c r="DI117" s="1" t="s">
        <v>1375</v>
      </c>
    </row>
    <row r="118" spans="1:113">
      <c r="A118" s="11"/>
      <c r="B118" s="11"/>
      <c r="C118" s="11"/>
      <c r="D118" s="11"/>
      <c r="E118" s="11"/>
      <c r="F118" s="11"/>
      <c r="G118" s="11"/>
      <c r="H118" s="11"/>
      <c r="I118" s="11"/>
      <c r="J118" s="11"/>
      <c r="K118" s="11"/>
      <c r="L118" s="11"/>
      <c r="M118" s="25" t="s">
        <v>733</v>
      </c>
      <c r="N118" s="25" t="s">
        <v>734</v>
      </c>
      <c r="O118" s="25" t="s">
        <v>530</v>
      </c>
      <c r="P118" s="25" t="s">
        <v>302</v>
      </c>
      <c r="Q118" s="26">
        <v>15056</v>
      </c>
      <c r="R118" s="26">
        <v>13730</v>
      </c>
      <c r="BJ118" s="37"/>
      <c r="DG118" s="1" t="s">
        <v>1669</v>
      </c>
      <c r="DH118" s="1" t="s">
        <v>1106</v>
      </c>
      <c r="DI118" s="1" t="s">
        <v>1376</v>
      </c>
    </row>
    <row r="119" spans="1:113">
      <c r="A119" s="11"/>
      <c r="B119" s="11"/>
      <c r="C119" s="11"/>
      <c r="D119" s="11"/>
      <c r="E119" s="11"/>
      <c r="F119" s="11"/>
      <c r="G119" s="11"/>
      <c r="H119" s="11"/>
      <c r="I119" s="11"/>
      <c r="J119" s="11"/>
      <c r="K119" s="11"/>
      <c r="L119" s="11"/>
      <c r="M119" s="25" t="s">
        <v>735</v>
      </c>
      <c r="N119" s="25" t="s">
        <v>736</v>
      </c>
      <c r="O119" s="25" t="s">
        <v>430</v>
      </c>
      <c r="P119" s="25" t="s">
        <v>302</v>
      </c>
      <c r="Q119" s="26">
        <v>12410</v>
      </c>
      <c r="R119" s="26">
        <v>9228</v>
      </c>
      <c r="BJ119" s="37"/>
      <c r="DG119" s="1" t="s">
        <v>1669</v>
      </c>
      <c r="DH119" s="1" t="s">
        <v>1107</v>
      </c>
      <c r="DI119" s="1" t="s">
        <v>1377</v>
      </c>
    </row>
    <row r="120" spans="1:113">
      <c r="A120" s="11"/>
      <c r="B120" s="11"/>
      <c r="C120" s="11"/>
      <c r="D120" s="11"/>
      <c r="E120" s="11"/>
      <c r="F120" s="11"/>
      <c r="G120" s="11"/>
      <c r="H120" s="11"/>
      <c r="I120" s="11"/>
      <c r="J120" s="11"/>
      <c r="K120" s="11"/>
      <c r="L120" s="11"/>
      <c r="M120" s="25" t="s">
        <v>737</v>
      </c>
      <c r="N120" s="25" t="s">
        <v>738</v>
      </c>
      <c r="O120" s="25" t="s">
        <v>447</v>
      </c>
      <c r="P120" s="25" t="s">
        <v>302</v>
      </c>
      <c r="Q120" s="26">
        <v>26742</v>
      </c>
      <c r="R120" s="26">
        <v>21562</v>
      </c>
      <c r="BJ120" s="37"/>
      <c r="DG120" s="1" t="s">
        <v>1669</v>
      </c>
      <c r="DH120" s="1" t="s">
        <v>1108</v>
      </c>
      <c r="DI120" s="1" t="s">
        <v>1150</v>
      </c>
    </row>
    <row r="121" spans="1:113">
      <c r="A121" s="11"/>
      <c r="B121" s="11"/>
      <c r="C121" s="11"/>
      <c r="D121" s="11"/>
      <c r="E121" s="11"/>
      <c r="F121" s="11"/>
      <c r="G121" s="11"/>
      <c r="H121" s="11"/>
      <c r="I121" s="11"/>
      <c r="J121" s="11"/>
      <c r="K121" s="11"/>
      <c r="L121" s="11"/>
      <c r="M121" s="25" t="s">
        <v>739</v>
      </c>
      <c r="N121" s="25" t="s">
        <v>740</v>
      </c>
      <c r="O121" s="25" t="s">
        <v>482</v>
      </c>
      <c r="P121" s="25" t="s">
        <v>302</v>
      </c>
      <c r="Q121" s="26">
        <v>11125</v>
      </c>
      <c r="R121" s="26">
        <v>5464</v>
      </c>
      <c r="DG121" s="1" t="s">
        <v>1669</v>
      </c>
      <c r="DH121" s="1" t="s">
        <v>1109</v>
      </c>
      <c r="DI121" s="1" t="s">
        <v>1378</v>
      </c>
    </row>
    <row r="122" spans="1:113">
      <c r="A122" s="11"/>
      <c r="B122" s="11"/>
      <c r="C122" s="11"/>
      <c r="D122" s="11"/>
      <c r="E122" s="11"/>
      <c r="F122" s="11"/>
      <c r="G122" s="11"/>
      <c r="H122" s="11"/>
      <c r="I122" s="11"/>
      <c r="J122" s="11"/>
      <c r="K122" s="11"/>
      <c r="L122" s="11"/>
      <c r="M122" s="25" t="s">
        <v>741</v>
      </c>
      <c r="N122" s="25" t="s">
        <v>742</v>
      </c>
      <c r="O122" s="25" t="s">
        <v>535</v>
      </c>
      <c r="P122" s="25" t="s">
        <v>302</v>
      </c>
      <c r="Q122" s="26">
        <v>84937</v>
      </c>
      <c r="R122" s="26">
        <v>46352</v>
      </c>
      <c r="DG122" s="1" t="s">
        <v>1669</v>
      </c>
      <c r="DH122" s="1" t="s">
        <v>1110</v>
      </c>
      <c r="DI122" s="1" t="s">
        <v>1379</v>
      </c>
    </row>
    <row r="123" spans="1:113">
      <c r="A123" s="11"/>
      <c r="B123" s="11"/>
      <c r="C123" s="11"/>
      <c r="D123" s="11"/>
      <c r="E123" s="11"/>
      <c r="F123" s="11"/>
      <c r="G123" s="11"/>
      <c r="H123" s="11"/>
      <c r="I123" s="11"/>
      <c r="J123" s="11"/>
      <c r="K123" s="11"/>
      <c r="L123" s="11"/>
      <c r="M123" s="25" t="s">
        <v>743</v>
      </c>
      <c r="N123" s="25" t="s">
        <v>744</v>
      </c>
      <c r="O123" s="25" t="s">
        <v>287</v>
      </c>
      <c r="P123" s="25" t="s">
        <v>263</v>
      </c>
      <c r="Q123" s="26">
        <v>46494</v>
      </c>
      <c r="R123" s="26">
        <v>23120</v>
      </c>
      <c r="DG123" s="1" t="s">
        <v>1670</v>
      </c>
      <c r="DH123" s="1" t="s">
        <v>1103</v>
      </c>
      <c r="DI123" s="1" t="s">
        <v>1399</v>
      </c>
    </row>
    <row r="124" spans="1:113">
      <c r="A124" s="11"/>
      <c r="B124" s="11"/>
      <c r="C124" s="11"/>
      <c r="D124" s="11"/>
      <c r="E124" s="11"/>
      <c r="F124" s="11"/>
      <c r="G124" s="11"/>
      <c r="H124" s="11"/>
      <c r="I124" s="11"/>
      <c r="J124" s="11"/>
      <c r="K124" s="11"/>
      <c r="L124" s="11"/>
      <c r="M124" s="25" t="s">
        <v>745</v>
      </c>
      <c r="N124" s="25" t="s">
        <v>746</v>
      </c>
      <c r="O124" s="25" t="s">
        <v>293</v>
      </c>
      <c r="P124" s="25" t="s">
        <v>263</v>
      </c>
      <c r="Q124" s="26">
        <v>25201</v>
      </c>
      <c r="R124" s="26">
        <v>12524</v>
      </c>
      <c r="DG124" s="1" t="s">
        <v>1670</v>
      </c>
      <c r="DH124" s="1" t="s">
        <v>1104</v>
      </c>
      <c r="DI124" s="1" t="s">
        <v>1400</v>
      </c>
    </row>
    <row r="125" spans="1:113">
      <c r="A125" s="11"/>
      <c r="B125" s="11"/>
      <c r="C125" s="11"/>
      <c r="D125" s="11"/>
      <c r="E125" s="11"/>
      <c r="F125" s="11"/>
      <c r="G125" s="11"/>
      <c r="H125" s="11"/>
      <c r="I125" s="11"/>
      <c r="J125" s="11"/>
      <c r="K125" s="11"/>
      <c r="L125" s="11"/>
      <c r="M125" s="25" t="s">
        <v>747</v>
      </c>
      <c r="N125" s="25" t="s">
        <v>748</v>
      </c>
      <c r="O125" s="25" t="s">
        <v>320</v>
      </c>
      <c r="P125" s="25" t="s">
        <v>263</v>
      </c>
      <c r="Q125" s="26">
        <v>27873</v>
      </c>
      <c r="R125" s="26">
        <v>14978</v>
      </c>
      <c r="DG125" s="1" t="s">
        <v>1670</v>
      </c>
      <c r="DH125" s="1" t="s">
        <v>1105</v>
      </c>
      <c r="DI125" s="1" t="s">
        <v>1401</v>
      </c>
    </row>
    <row r="126" spans="1:113">
      <c r="A126" s="11"/>
      <c r="B126" s="11"/>
      <c r="C126" s="11"/>
      <c r="D126" s="11"/>
      <c r="E126" s="11"/>
      <c r="F126" s="11"/>
      <c r="G126" s="11"/>
      <c r="H126" s="11"/>
      <c r="I126" s="11"/>
      <c r="J126" s="11"/>
      <c r="K126" s="11"/>
      <c r="L126" s="11"/>
      <c r="M126" s="25" t="s">
        <v>749</v>
      </c>
      <c r="N126" s="25" t="s">
        <v>750</v>
      </c>
      <c r="O126" s="25" t="s">
        <v>329</v>
      </c>
      <c r="P126" s="25" t="s">
        <v>263</v>
      </c>
      <c r="Q126" s="26">
        <v>82590</v>
      </c>
      <c r="R126" s="26">
        <v>42283</v>
      </c>
      <c r="DG126" s="1" t="s">
        <v>1670</v>
      </c>
      <c r="DH126" s="1" t="s">
        <v>1106</v>
      </c>
      <c r="DI126" s="1" t="s">
        <v>1402</v>
      </c>
    </row>
    <row r="127" spans="1:113">
      <c r="A127" s="11"/>
      <c r="B127" s="11"/>
      <c r="C127" s="11"/>
      <c r="D127" s="11"/>
      <c r="E127" s="11"/>
      <c r="F127" s="11"/>
      <c r="G127" s="11"/>
      <c r="H127" s="11"/>
      <c r="I127" s="11"/>
      <c r="J127" s="11"/>
      <c r="K127" s="11"/>
      <c r="L127" s="11"/>
      <c r="M127" s="25" t="s">
        <v>751</v>
      </c>
      <c r="N127" s="25" t="s">
        <v>752</v>
      </c>
      <c r="O127" s="25" t="s">
        <v>368</v>
      </c>
      <c r="P127" s="25" t="s">
        <v>263</v>
      </c>
      <c r="Q127" s="26">
        <v>26534</v>
      </c>
      <c r="R127" s="26">
        <v>13029</v>
      </c>
      <c r="DG127" s="1" t="s">
        <v>1670</v>
      </c>
      <c r="DH127" s="1" t="s">
        <v>1107</v>
      </c>
      <c r="DI127" s="1" t="s">
        <v>1403</v>
      </c>
    </row>
    <row r="128" spans="1:113">
      <c r="A128" s="11"/>
      <c r="B128" s="11"/>
      <c r="C128" s="11"/>
      <c r="D128" s="11"/>
      <c r="E128" s="11"/>
      <c r="F128" s="11"/>
      <c r="G128" s="11"/>
      <c r="H128" s="11"/>
      <c r="I128" s="11"/>
      <c r="J128" s="11"/>
      <c r="K128" s="11"/>
      <c r="L128" s="11"/>
      <c r="M128" s="25" t="s">
        <v>753</v>
      </c>
      <c r="N128" s="25" t="s">
        <v>754</v>
      </c>
      <c r="O128" s="25" t="s">
        <v>388</v>
      </c>
      <c r="P128" s="25" t="s">
        <v>263</v>
      </c>
      <c r="Q128" s="26">
        <v>40233</v>
      </c>
      <c r="R128" s="26">
        <v>22599</v>
      </c>
      <c r="DG128" s="1" t="s">
        <v>1670</v>
      </c>
      <c r="DH128" s="1" t="s">
        <v>1108</v>
      </c>
      <c r="DI128" s="1" t="s">
        <v>1404</v>
      </c>
    </row>
    <row r="129" spans="1:113">
      <c r="A129" s="11"/>
      <c r="B129" s="11"/>
      <c r="C129" s="11"/>
      <c r="D129" s="11"/>
      <c r="E129" s="11"/>
      <c r="F129" s="11"/>
      <c r="G129" s="11"/>
      <c r="H129" s="11"/>
      <c r="I129" s="11"/>
      <c r="J129" s="11"/>
      <c r="K129" s="11"/>
      <c r="L129" s="11"/>
      <c r="M129" s="25" t="s">
        <v>755</v>
      </c>
      <c r="N129" s="25" t="s">
        <v>756</v>
      </c>
      <c r="O129" s="25" t="s">
        <v>428</v>
      </c>
      <c r="P129" s="25" t="s">
        <v>263</v>
      </c>
      <c r="Q129" s="26">
        <v>10668</v>
      </c>
      <c r="R129" s="26">
        <v>7802</v>
      </c>
      <c r="DG129" s="1" t="s">
        <v>1670</v>
      </c>
      <c r="DH129" s="1" t="s">
        <v>1109</v>
      </c>
      <c r="DI129" s="1" t="s">
        <v>1405</v>
      </c>
    </row>
    <row r="130" spans="1:113">
      <c r="A130" s="11"/>
      <c r="B130" s="11"/>
      <c r="C130" s="11"/>
      <c r="D130" s="11"/>
      <c r="E130" s="11"/>
      <c r="F130" s="11"/>
      <c r="G130" s="11"/>
      <c r="H130" s="11"/>
      <c r="I130" s="11"/>
      <c r="J130" s="11"/>
      <c r="K130" s="11"/>
      <c r="L130" s="11"/>
      <c r="M130" s="25" t="s">
        <v>757</v>
      </c>
      <c r="N130" s="25" t="s">
        <v>758</v>
      </c>
      <c r="O130" s="25" t="s">
        <v>435</v>
      </c>
      <c r="P130" s="25" t="s">
        <v>263</v>
      </c>
      <c r="Q130" s="26">
        <v>23774</v>
      </c>
      <c r="R130" s="26">
        <v>11490</v>
      </c>
      <c r="DG130" s="1" t="s">
        <v>1670</v>
      </c>
      <c r="DH130" s="1" t="s">
        <v>1110</v>
      </c>
      <c r="DI130" s="1" t="s">
        <v>1406</v>
      </c>
    </row>
    <row r="131" spans="1:113">
      <c r="A131" s="11"/>
      <c r="B131" s="11"/>
      <c r="C131" s="11"/>
      <c r="D131" s="11"/>
      <c r="E131" s="11"/>
      <c r="F131" s="11"/>
      <c r="G131" s="11"/>
      <c r="H131" s="11"/>
      <c r="I131" s="11"/>
      <c r="J131" s="11"/>
      <c r="K131" s="11"/>
      <c r="L131" s="11"/>
      <c r="M131" s="25" t="s">
        <v>759</v>
      </c>
      <c r="N131" s="25" t="s">
        <v>760</v>
      </c>
      <c r="O131" s="25" t="s">
        <v>437</v>
      </c>
      <c r="P131" s="25" t="s">
        <v>263</v>
      </c>
      <c r="Q131" s="26">
        <v>55584</v>
      </c>
      <c r="R131" s="26">
        <v>28597</v>
      </c>
      <c r="DG131" s="1" t="s">
        <v>1670</v>
      </c>
      <c r="DH131" s="1" t="s">
        <v>1111</v>
      </c>
      <c r="DI131" s="1" t="s">
        <v>1407</v>
      </c>
    </row>
    <row r="132" spans="1:113">
      <c r="A132" s="11"/>
      <c r="B132" s="11"/>
      <c r="C132" s="11"/>
      <c r="D132" s="11"/>
      <c r="E132" s="11"/>
      <c r="F132" s="11"/>
      <c r="G132" s="11"/>
      <c r="H132" s="11"/>
      <c r="I132" s="11"/>
      <c r="J132" s="11"/>
      <c r="K132" s="11"/>
      <c r="L132" s="11"/>
      <c r="M132" s="25" t="s">
        <v>761</v>
      </c>
      <c r="N132" s="25" t="s">
        <v>762</v>
      </c>
      <c r="O132" s="25" t="s">
        <v>479</v>
      </c>
      <c r="P132" s="25" t="s">
        <v>263</v>
      </c>
      <c r="Q132" s="26">
        <v>11013</v>
      </c>
      <c r="R132" s="26">
        <v>7106</v>
      </c>
      <c r="BH132" s="37"/>
      <c r="DG132" s="1" t="s">
        <v>1670</v>
      </c>
      <c r="DH132" s="1" t="s">
        <v>1112</v>
      </c>
      <c r="DI132" s="1" t="s">
        <v>1408</v>
      </c>
    </row>
    <row r="133" spans="1:113">
      <c r="A133" s="11"/>
      <c r="B133" s="11"/>
      <c r="C133" s="11"/>
      <c r="D133" s="11"/>
      <c r="E133" s="11"/>
      <c r="F133" s="11"/>
      <c r="G133" s="11"/>
      <c r="H133" s="11"/>
      <c r="I133" s="11"/>
      <c r="J133" s="11"/>
      <c r="K133" s="11"/>
      <c r="L133" s="11"/>
      <c r="M133" s="25" t="s">
        <v>763</v>
      </c>
      <c r="N133" s="25" t="s">
        <v>764</v>
      </c>
      <c r="O133" s="25" t="s">
        <v>491</v>
      </c>
      <c r="P133" s="25" t="s">
        <v>263</v>
      </c>
      <c r="Q133" s="26">
        <v>23401</v>
      </c>
      <c r="R133" s="26">
        <v>13334</v>
      </c>
      <c r="BF133" s="37"/>
      <c r="BH133" s="37"/>
      <c r="DG133" s="1" t="s">
        <v>1670</v>
      </c>
      <c r="DH133" s="1" t="s">
        <v>1113</v>
      </c>
      <c r="DI133" s="1" t="s">
        <v>1409</v>
      </c>
    </row>
    <row r="134" spans="1:113">
      <c r="A134" s="11"/>
      <c r="B134" s="11"/>
      <c r="C134" s="11"/>
      <c r="D134" s="11"/>
      <c r="E134" s="11"/>
      <c r="F134" s="11"/>
      <c r="G134" s="11"/>
      <c r="H134" s="11"/>
      <c r="I134" s="11"/>
      <c r="J134" s="11"/>
      <c r="K134" s="11"/>
      <c r="L134" s="11"/>
      <c r="M134" s="25" t="s">
        <v>765</v>
      </c>
      <c r="N134" s="25" t="s">
        <v>766</v>
      </c>
      <c r="O134" s="25" t="s">
        <v>323</v>
      </c>
      <c r="P134" s="25" t="s">
        <v>263</v>
      </c>
      <c r="Q134" s="26">
        <v>11168</v>
      </c>
      <c r="R134" s="26">
        <v>10848</v>
      </c>
      <c r="BH134" s="37"/>
      <c r="DG134" s="1" t="s">
        <v>1670</v>
      </c>
      <c r="DH134" s="1" t="s">
        <v>1114</v>
      </c>
      <c r="DI134" s="1" t="s">
        <v>1410</v>
      </c>
    </row>
    <row r="135" spans="1:113">
      <c r="A135" s="11"/>
      <c r="B135" s="11"/>
      <c r="C135" s="11"/>
      <c r="D135" s="11"/>
      <c r="E135" s="11"/>
      <c r="F135" s="11"/>
      <c r="G135" s="11"/>
      <c r="H135" s="11"/>
      <c r="I135" s="11"/>
      <c r="J135" s="11"/>
      <c r="K135" s="11"/>
      <c r="L135" s="11"/>
      <c r="M135" s="25" t="s">
        <v>767</v>
      </c>
      <c r="N135" s="25" t="s">
        <v>768</v>
      </c>
      <c r="O135" s="25" t="s">
        <v>57</v>
      </c>
      <c r="P135" s="25" t="s">
        <v>263</v>
      </c>
      <c r="Q135" s="26">
        <v>34391</v>
      </c>
      <c r="R135" s="26">
        <v>21028</v>
      </c>
      <c r="BF135" s="37"/>
      <c r="BH135" s="37"/>
      <c r="DG135" s="1" t="s">
        <v>1670</v>
      </c>
      <c r="DH135" s="1" t="s">
        <v>1115</v>
      </c>
      <c r="DI135" s="1" t="s">
        <v>1411</v>
      </c>
    </row>
    <row r="136" spans="1:113">
      <c r="A136" s="11"/>
      <c r="B136" s="11"/>
      <c r="C136" s="11"/>
      <c r="D136" s="11"/>
      <c r="E136" s="11"/>
      <c r="F136" s="11"/>
      <c r="G136" s="11"/>
      <c r="H136" s="11"/>
      <c r="I136" s="11"/>
      <c r="J136" s="11"/>
      <c r="K136" s="11"/>
      <c r="L136" s="11"/>
      <c r="M136" s="25" t="s">
        <v>769</v>
      </c>
      <c r="N136" s="25" t="s">
        <v>770</v>
      </c>
      <c r="O136" s="25" t="s">
        <v>359</v>
      </c>
      <c r="P136" s="25" t="s">
        <v>263</v>
      </c>
      <c r="Q136" s="26">
        <v>141889</v>
      </c>
      <c r="R136" s="26">
        <v>81894</v>
      </c>
      <c r="BF136" s="37"/>
      <c r="BH136" s="37"/>
      <c r="DG136" s="1" t="s">
        <v>1670</v>
      </c>
      <c r="DH136" s="1" t="s">
        <v>1116</v>
      </c>
      <c r="DI136" s="1" t="s">
        <v>1412</v>
      </c>
    </row>
    <row r="137" spans="1:113">
      <c r="A137" s="11"/>
      <c r="B137" s="11"/>
      <c r="C137" s="11"/>
      <c r="D137" s="11"/>
      <c r="E137" s="11"/>
      <c r="F137" s="11"/>
      <c r="G137" s="11"/>
      <c r="H137" s="11"/>
      <c r="I137" s="11"/>
      <c r="J137" s="11"/>
      <c r="K137" s="11"/>
      <c r="L137" s="11"/>
      <c r="M137" s="25" t="s">
        <v>771</v>
      </c>
      <c r="N137" s="25" t="s">
        <v>772</v>
      </c>
      <c r="O137" s="25" t="s">
        <v>360</v>
      </c>
      <c r="P137" s="25" t="s">
        <v>263</v>
      </c>
      <c r="Q137" s="26">
        <v>16994</v>
      </c>
      <c r="R137" s="26">
        <v>8386</v>
      </c>
      <c r="BF137" s="37"/>
      <c r="BH137" s="37"/>
      <c r="DG137" s="1" t="s">
        <v>1670</v>
      </c>
      <c r="DH137" s="1" t="s">
        <v>1117</v>
      </c>
      <c r="DI137" s="1" t="s">
        <v>1413</v>
      </c>
    </row>
    <row r="138" spans="1:113">
      <c r="A138" s="11"/>
      <c r="B138" s="11"/>
      <c r="C138" s="11"/>
      <c r="D138" s="11"/>
      <c r="E138" s="11"/>
      <c r="F138" s="11"/>
      <c r="G138" s="11"/>
      <c r="H138" s="11"/>
      <c r="I138" s="11"/>
      <c r="J138" s="11"/>
      <c r="K138" s="11"/>
      <c r="L138" s="11"/>
      <c r="M138" s="25" t="s">
        <v>773</v>
      </c>
      <c r="N138" s="25" t="s">
        <v>774</v>
      </c>
      <c r="O138" s="25" t="s">
        <v>374</v>
      </c>
      <c r="P138" s="25" t="s">
        <v>263</v>
      </c>
      <c r="Q138" s="26">
        <v>59404</v>
      </c>
      <c r="R138" s="26">
        <v>44093</v>
      </c>
      <c r="BF138" s="37"/>
      <c r="BH138" s="37"/>
      <c r="DG138" s="1" t="s">
        <v>1670</v>
      </c>
      <c r="DH138" s="1" t="s">
        <v>1118</v>
      </c>
      <c r="DI138" s="1" t="s">
        <v>1414</v>
      </c>
    </row>
    <row r="139" spans="1:113">
      <c r="A139" s="11"/>
      <c r="B139" s="11"/>
      <c r="C139" s="11"/>
      <c r="D139" s="11"/>
      <c r="E139" s="11"/>
      <c r="F139" s="11"/>
      <c r="G139" s="11"/>
      <c r="H139" s="11"/>
      <c r="I139" s="11"/>
      <c r="J139" s="11"/>
      <c r="K139" s="11"/>
      <c r="L139" s="11"/>
      <c r="M139" s="25" t="s">
        <v>775</v>
      </c>
      <c r="N139" s="25" t="s">
        <v>776</v>
      </c>
      <c r="O139" s="25" t="s">
        <v>381</v>
      </c>
      <c r="P139" s="25" t="s">
        <v>263</v>
      </c>
      <c r="Q139" s="26">
        <v>3781</v>
      </c>
      <c r="R139" s="26">
        <v>5041</v>
      </c>
      <c r="BF139" s="37"/>
      <c r="BH139" s="37"/>
      <c r="DG139" s="1" t="s">
        <v>1670</v>
      </c>
      <c r="DH139" s="1" t="s">
        <v>1119</v>
      </c>
      <c r="DI139" s="1" t="s">
        <v>1415</v>
      </c>
    </row>
    <row r="140" spans="1:113">
      <c r="A140" s="11"/>
      <c r="B140" s="11"/>
      <c r="C140" s="11"/>
      <c r="D140" s="11"/>
      <c r="E140" s="11"/>
      <c r="F140" s="11"/>
      <c r="G140" s="11"/>
      <c r="H140" s="11"/>
      <c r="I140" s="11"/>
      <c r="J140" s="11"/>
      <c r="K140" s="11"/>
      <c r="L140" s="11"/>
      <c r="M140" s="25" t="s">
        <v>777</v>
      </c>
      <c r="N140" s="25" t="s">
        <v>778</v>
      </c>
      <c r="O140" s="25" t="s">
        <v>279</v>
      </c>
      <c r="P140" s="25" t="s">
        <v>263</v>
      </c>
      <c r="Q140" s="26">
        <v>17160</v>
      </c>
      <c r="R140" s="26">
        <v>10459</v>
      </c>
      <c r="BF140" s="37"/>
      <c r="BH140" s="37"/>
      <c r="DG140" s="1" t="s">
        <v>1670</v>
      </c>
      <c r="DH140" s="1" t="s">
        <v>1120</v>
      </c>
      <c r="DI140" s="1" t="s">
        <v>1416</v>
      </c>
    </row>
    <row r="141" spans="1:113">
      <c r="A141" s="11"/>
      <c r="B141" s="11"/>
      <c r="C141" s="11"/>
      <c r="D141" s="11"/>
      <c r="E141" s="11"/>
      <c r="F141" s="11"/>
      <c r="G141" s="11"/>
      <c r="H141" s="11"/>
      <c r="I141" s="11"/>
      <c r="J141" s="11"/>
      <c r="K141" s="11"/>
      <c r="L141" s="11"/>
      <c r="M141" s="25" t="s">
        <v>779</v>
      </c>
      <c r="N141" s="25" t="s">
        <v>780</v>
      </c>
      <c r="O141" s="25" t="s">
        <v>404</v>
      </c>
      <c r="P141" s="25" t="s">
        <v>263</v>
      </c>
      <c r="Q141" s="26">
        <v>19544</v>
      </c>
      <c r="R141" s="26">
        <v>10394</v>
      </c>
      <c r="BF141" s="37"/>
      <c r="BH141" s="37"/>
      <c r="DG141" s="1" t="s">
        <v>1670</v>
      </c>
      <c r="DH141" s="1" t="s">
        <v>1121</v>
      </c>
      <c r="DI141" s="1" t="s">
        <v>1417</v>
      </c>
    </row>
    <row r="142" spans="1:113">
      <c r="A142" s="11"/>
      <c r="B142" s="11"/>
      <c r="C142" s="11"/>
      <c r="D142" s="11"/>
      <c r="E142" s="11"/>
      <c r="F142" s="11"/>
      <c r="G142" s="11"/>
      <c r="H142" s="11"/>
      <c r="I142" s="11"/>
      <c r="J142" s="11"/>
      <c r="K142" s="11"/>
      <c r="L142" s="11"/>
      <c r="M142" s="25" t="s">
        <v>781</v>
      </c>
      <c r="N142" s="25" t="s">
        <v>782</v>
      </c>
      <c r="O142" s="25" t="s">
        <v>409</v>
      </c>
      <c r="P142" s="25" t="s">
        <v>263</v>
      </c>
      <c r="Q142" s="26">
        <v>12244</v>
      </c>
      <c r="R142" s="26">
        <v>8853</v>
      </c>
      <c r="BF142" s="37"/>
      <c r="BH142" s="37"/>
      <c r="DG142" s="1" t="s">
        <v>1670</v>
      </c>
      <c r="DH142" s="1" t="s">
        <v>1122</v>
      </c>
      <c r="DI142" s="1" t="s">
        <v>1418</v>
      </c>
    </row>
    <row r="143" spans="1:113">
      <c r="A143" s="11"/>
      <c r="B143" s="11"/>
      <c r="C143" s="11"/>
      <c r="D143" s="11"/>
      <c r="E143" s="11"/>
      <c r="F143" s="11"/>
      <c r="G143" s="11"/>
      <c r="H143" s="11"/>
      <c r="I143" s="11"/>
      <c r="J143" s="11"/>
      <c r="K143" s="11"/>
      <c r="L143" s="11"/>
      <c r="M143" s="25" t="s">
        <v>783</v>
      </c>
      <c r="N143" s="25" t="s">
        <v>784</v>
      </c>
      <c r="O143" s="25" t="s">
        <v>410</v>
      </c>
      <c r="P143" s="25" t="s">
        <v>263</v>
      </c>
      <c r="Q143" s="26">
        <v>12070</v>
      </c>
      <c r="R143" s="26">
        <v>7263</v>
      </c>
      <c r="BF143" s="37"/>
      <c r="BH143" s="37"/>
      <c r="DG143" s="1" t="s">
        <v>1670</v>
      </c>
      <c r="DH143" s="1" t="s">
        <v>1123</v>
      </c>
      <c r="DI143" s="1" t="s">
        <v>1419</v>
      </c>
    </row>
    <row r="144" spans="1:113">
      <c r="A144" s="11"/>
      <c r="B144" s="11"/>
      <c r="C144" s="11"/>
      <c r="D144" s="11"/>
      <c r="E144" s="11"/>
      <c r="F144" s="11"/>
      <c r="G144" s="11"/>
      <c r="H144" s="11"/>
      <c r="I144" s="11"/>
      <c r="J144" s="11"/>
      <c r="K144" s="11"/>
      <c r="L144" s="11"/>
      <c r="M144" s="25" t="s">
        <v>785</v>
      </c>
      <c r="N144" s="25" t="s">
        <v>786</v>
      </c>
      <c r="O144" s="25" t="s">
        <v>422</v>
      </c>
      <c r="P144" s="25" t="s">
        <v>263</v>
      </c>
      <c r="Q144" s="26">
        <v>24720</v>
      </c>
      <c r="R144" s="26">
        <v>13313</v>
      </c>
      <c r="BF144" s="37"/>
      <c r="BH144" s="37"/>
      <c r="DG144" s="1" t="s">
        <v>1670</v>
      </c>
      <c r="DH144" s="1" t="s">
        <v>1124</v>
      </c>
      <c r="DI144" s="1" t="s">
        <v>1420</v>
      </c>
    </row>
    <row r="145" spans="1:113">
      <c r="A145" s="11"/>
      <c r="B145" s="11"/>
      <c r="C145" s="11"/>
      <c r="D145" s="11"/>
      <c r="E145" s="11"/>
      <c r="F145" s="11"/>
      <c r="G145" s="11"/>
      <c r="H145" s="11"/>
      <c r="I145" s="11"/>
      <c r="J145" s="11"/>
      <c r="K145" s="11"/>
      <c r="L145" s="11"/>
      <c r="M145" s="25" t="s">
        <v>787</v>
      </c>
      <c r="N145" s="25" t="s">
        <v>788</v>
      </c>
      <c r="O145" s="25" t="s">
        <v>272</v>
      </c>
      <c r="P145" s="25" t="s">
        <v>1667</v>
      </c>
      <c r="Q145" s="26">
        <v>9011</v>
      </c>
      <c r="R145" s="26">
        <v>6203</v>
      </c>
      <c r="BH145" s="37"/>
      <c r="DG145" s="1" t="s">
        <v>1670</v>
      </c>
      <c r="DH145" s="1" t="s">
        <v>1125</v>
      </c>
      <c r="DI145" s="1" t="s">
        <v>1421</v>
      </c>
    </row>
    <row r="146" spans="1:113">
      <c r="A146" s="11"/>
      <c r="B146" s="11"/>
      <c r="C146" s="11"/>
      <c r="D146" s="11"/>
      <c r="E146" s="11"/>
      <c r="F146" s="11"/>
      <c r="G146" s="11"/>
      <c r="H146" s="11"/>
      <c r="I146" s="11"/>
      <c r="J146" s="11"/>
      <c r="K146" s="11"/>
      <c r="L146" s="11"/>
      <c r="M146" s="25" t="s">
        <v>789</v>
      </c>
      <c r="N146" s="25" t="s">
        <v>790</v>
      </c>
      <c r="O146" s="25" t="s">
        <v>272</v>
      </c>
      <c r="P146" s="25" t="s">
        <v>1667</v>
      </c>
      <c r="Q146" s="26">
        <v>19472</v>
      </c>
      <c r="R146" s="26">
        <v>13927</v>
      </c>
      <c r="BF146" s="37"/>
      <c r="BH146" s="37"/>
      <c r="DG146" s="1" t="s">
        <v>1670</v>
      </c>
      <c r="DH146" s="1" t="s">
        <v>1126</v>
      </c>
      <c r="DI146" s="1" t="s">
        <v>1413</v>
      </c>
    </row>
    <row r="147" spans="1:113">
      <c r="A147" s="11"/>
      <c r="B147" s="11"/>
      <c r="C147" s="11"/>
      <c r="D147" s="11"/>
      <c r="E147" s="11"/>
      <c r="F147" s="11"/>
      <c r="G147" s="11"/>
      <c r="H147" s="11"/>
      <c r="I147" s="11"/>
      <c r="J147" s="11"/>
      <c r="K147" s="11"/>
      <c r="L147" s="11"/>
      <c r="M147" s="25" t="s">
        <v>791</v>
      </c>
      <c r="N147" s="25" t="s">
        <v>792</v>
      </c>
      <c r="O147" s="25" t="s">
        <v>262</v>
      </c>
      <c r="P147" s="25" t="s">
        <v>263</v>
      </c>
      <c r="Q147" s="26">
        <v>4072</v>
      </c>
      <c r="R147" s="26">
        <v>5599</v>
      </c>
      <c r="BE147" s="39"/>
      <c r="BF147" s="37"/>
      <c r="DG147" s="1" t="s">
        <v>1670</v>
      </c>
      <c r="DH147" s="1" t="s">
        <v>1127</v>
      </c>
      <c r="DI147" s="1" t="s">
        <v>1422</v>
      </c>
    </row>
    <row r="148" spans="1:113">
      <c r="A148" s="11"/>
      <c r="B148" s="11"/>
      <c r="C148" s="11"/>
      <c r="D148" s="11"/>
      <c r="E148" s="11"/>
      <c r="F148" s="11"/>
      <c r="G148" s="11"/>
      <c r="H148" s="11"/>
      <c r="I148" s="11"/>
      <c r="J148" s="11"/>
      <c r="K148" s="11"/>
      <c r="L148" s="11"/>
      <c r="M148" s="25" t="s">
        <v>793</v>
      </c>
      <c r="N148" s="25" t="s">
        <v>794</v>
      </c>
      <c r="O148" s="25" t="s">
        <v>442</v>
      </c>
      <c r="P148" s="25" t="s">
        <v>263</v>
      </c>
      <c r="Q148" s="26">
        <v>13017</v>
      </c>
      <c r="R148" s="26">
        <v>8377</v>
      </c>
      <c r="BF148" s="37"/>
      <c r="DG148" s="1" t="s">
        <v>1670</v>
      </c>
      <c r="DH148" s="1" t="s">
        <v>1132</v>
      </c>
      <c r="DI148" s="1" t="s">
        <v>1423</v>
      </c>
    </row>
    <row r="149" spans="1:113">
      <c r="A149" s="11"/>
      <c r="B149" s="11"/>
      <c r="C149" s="11"/>
      <c r="D149" s="11"/>
      <c r="E149" s="11"/>
      <c r="F149" s="11"/>
      <c r="G149" s="11"/>
      <c r="H149" s="11"/>
      <c r="I149" s="11"/>
      <c r="J149" s="11"/>
      <c r="K149" s="11"/>
      <c r="L149" s="11"/>
      <c r="M149" s="25" t="s">
        <v>795</v>
      </c>
      <c r="N149" s="25" t="s">
        <v>796</v>
      </c>
      <c r="O149" s="25" t="s">
        <v>445</v>
      </c>
      <c r="P149" s="25" t="s">
        <v>263</v>
      </c>
      <c r="Q149" s="26">
        <v>5501</v>
      </c>
      <c r="R149" s="26">
        <v>4364</v>
      </c>
      <c r="BF149" s="37"/>
      <c r="DG149" s="1" t="s">
        <v>1670</v>
      </c>
      <c r="DH149" s="1" t="s">
        <v>1133</v>
      </c>
      <c r="DI149" s="1" t="s">
        <v>1424</v>
      </c>
    </row>
    <row r="150" spans="1:113">
      <c r="A150" s="11"/>
      <c r="B150" s="11"/>
      <c r="C150" s="11"/>
      <c r="D150" s="11"/>
      <c r="E150" s="11"/>
      <c r="F150" s="11"/>
      <c r="G150" s="11"/>
      <c r="H150" s="11"/>
      <c r="I150" s="11"/>
      <c r="J150" s="11"/>
      <c r="K150" s="11"/>
      <c r="L150" s="11"/>
      <c r="M150" s="25" t="s">
        <v>797</v>
      </c>
      <c r="N150" s="25" t="s">
        <v>798</v>
      </c>
      <c r="O150" s="25" t="s">
        <v>483</v>
      </c>
      <c r="P150" s="25" t="s">
        <v>263</v>
      </c>
      <c r="Q150" s="26">
        <v>17279</v>
      </c>
      <c r="R150" s="26">
        <v>11245</v>
      </c>
      <c r="DG150" s="1" t="s">
        <v>1670</v>
      </c>
      <c r="DH150" s="1" t="s">
        <v>1134</v>
      </c>
      <c r="DI150" s="1" t="s">
        <v>1425</v>
      </c>
    </row>
    <row r="151" spans="1:113">
      <c r="A151" s="11"/>
      <c r="B151" s="11"/>
      <c r="C151" s="11"/>
      <c r="D151" s="11"/>
      <c r="E151" s="11"/>
      <c r="F151" s="11"/>
      <c r="G151" s="11"/>
      <c r="H151" s="11"/>
      <c r="I151" s="11"/>
      <c r="J151" s="11"/>
      <c r="K151" s="11"/>
      <c r="L151" s="11"/>
      <c r="M151" s="25" t="s">
        <v>799</v>
      </c>
      <c r="N151" s="25" t="s">
        <v>800</v>
      </c>
      <c r="O151" s="25" t="s">
        <v>272</v>
      </c>
      <c r="P151" s="25" t="s">
        <v>1667</v>
      </c>
      <c r="Q151" s="26">
        <v>11347</v>
      </c>
      <c r="R151" s="26">
        <v>8692</v>
      </c>
      <c r="DG151" s="1" t="s">
        <v>1670</v>
      </c>
      <c r="DH151" s="1" t="s">
        <v>1135</v>
      </c>
      <c r="DI151" s="1" t="s">
        <v>1426</v>
      </c>
    </row>
    <row r="152" spans="1:113">
      <c r="A152" s="11"/>
      <c r="B152" s="11"/>
      <c r="C152" s="11"/>
      <c r="D152" s="11"/>
      <c r="E152" s="11"/>
      <c r="F152" s="11"/>
      <c r="G152" s="11"/>
      <c r="H152" s="11"/>
      <c r="I152" s="11"/>
      <c r="J152" s="11"/>
      <c r="K152" s="11"/>
      <c r="L152" s="11"/>
      <c r="M152" s="25" t="s">
        <v>801</v>
      </c>
      <c r="N152" s="25" t="s">
        <v>802</v>
      </c>
      <c r="O152" s="25" t="s">
        <v>507</v>
      </c>
      <c r="P152" s="25" t="s">
        <v>263</v>
      </c>
      <c r="Q152" s="26">
        <v>7001</v>
      </c>
      <c r="R152" s="26">
        <v>4433</v>
      </c>
      <c r="DG152" s="1" t="s">
        <v>1670</v>
      </c>
      <c r="DH152" s="1" t="s">
        <v>1136</v>
      </c>
      <c r="DI152" s="1" t="s">
        <v>1427</v>
      </c>
    </row>
    <row r="153" spans="1:113">
      <c r="A153" s="11"/>
      <c r="B153" s="11"/>
      <c r="C153" s="11"/>
      <c r="D153" s="11"/>
      <c r="E153" s="11"/>
      <c r="F153" s="11"/>
      <c r="G153" s="11"/>
      <c r="H153" s="11"/>
      <c r="I153" s="11"/>
      <c r="J153" s="11"/>
      <c r="K153" s="11"/>
      <c r="L153" s="11"/>
      <c r="M153" s="25" t="s">
        <v>803</v>
      </c>
      <c r="N153" s="25" t="s">
        <v>804</v>
      </c>
      <c r="O153" s="25" t="s">
        <v>262</v>
      </c>
      <c r="P153" s="25" t="s">
        <v>263</v>
      </c>
      <c r="Q153" s="26">
        <v>6310</v>
      </c>
      <c r="R153" s="26">
        <v>5721</v>
      </c>
      <c r="DG153" s="1" t="s">
        <v>1670</v>
      </c>
      <c r="DH153" s="1" t="s">
        <v>1137</v>
      </c>
      <c r="DI153" s="1" t="s">
        <v>1428</v>
      </c>
    </row>
    <row r="154" spans="1:113">
      <c r="A154" s="11"/>
      <c r="B154" s="11"/>
      <c r="C154" s="11"/>
      <c r="D154" s="11"/>
      <c r="E154" s="11"/>
      <c r="F154" s="11"/>
      <c r="G154" s="11"/>
      <c r="H154" s="11"/>
      <c r="I154" s="11"/>
      <c r="J154" s="11"/>
      <c r="K154" s="11"/>
      <c r="L154" s="11"/>
      <c r="M154" s="25" t="s">
        <v>805</v>
      </c>
      <c r="N154" s="25" t="s">
        <v>806</v>
      </c>
      <c r="O154" s="25" t="s">
        <v>262</v>
      </c>
      <c r="P154" s="25" t="s">
        <v>263</v>
      </c>
      <c r="Q154" s="26">
        <v>11711</v>
      </c>
      <c r="R154" s="26">
        <v>8538</v>
      </c>
      <c r="DG154" s="1" t="s">
        <v>1670</v>
      </c>
      <c r="DH154" s="1" t="s">
        <v>1138</v>
      </c>
      <c r="DI154" s="1" t="s">
        <v>1429</v>
      </c>
    </row>
    <row r="155" spans="1:113">
      <c r="A155" s="11"/>
      <c r="B155" s="11"/>
      <c r="C155" s="11"/>
      <c r="D155" s="11"/>
      <c r="E155" s="11"/>
      <c r="F155" s="11"/>
      <c r="G155" s="11"/>
      <c r="H155" s="11"/>
      <c r="I155" s="11"/>
      <c r="J155" s="11"/>
      <c r="K155" s="11"/>
      <c r="L155" s="11"/>
      <c r="M155" s="25" t="s">
        <v>807</v>
      </c>
      <c r="N155" s="25" t="s">
        <v>808</v>
      </c>
      <c r="O155" s="25" t="s">
        <v>336</v>
      </c>
      <c r="P155" s="25" t="s">
        <v>337</v>
      </c>
      <c r="Q155" s="26">
        <v>15835</v>
      </c>
      <c r="R155" s="26">
        <v>8477</v>
      </c>
      <c r="DG155" s="1" t="s">
        <v>1670</v>
      </c>
      <c r="DH155" s="1" t="s">
        <v>1139</v>
      </c>
      <c r="DI155" s="1" t="s">
        <v>1430</v>
      </c>
    </row>
    <row r="156" spans="1:113">
      <c r="A156" s="11"/>
      <c r="B156" s="11"/>
      <c r="C156" s="11"/>
      <c r="D156" s="11"/>
      <c r="E156" s="11"/>
      <c r="F156" s="11"/>
      <c r="G156" s="11"/>
      <c r="H156" s="11"/>
      <c r="I156" s="11"/>
      <c r="J156" s="11"/>
      <c r="K156" s="11"/>
      <c r="L156" s="11"/>
      <c r="M156" s="25" t="s">
        <v>809</v>
      </c>
      <c r="N156" s="25" t="s">
        <v>810</v>
      </c>
      <c r="O156" s="25" t="s">
        <v>262</v>
      </c>
      <c r="P156" s="25" t="s">
        <v>263</v>
      </c>
      <c r="Q156" s="26">
        <v>2694</v>
      </c>
      <c r="R156" s="26">
        <v>2684</v>
      </c>
      <c r="DG156" s="1" t="s">
        <v>1670</v>
      </c>
      <c r="DH156" s="1" t="s">
        <v>1140</v>
      </c>
      <c r="DI156" s="1" t="s">
        <v>1431</v>
      </c>
    </row>
    <row r="157" spans="1:113">
      <c r="A157" s="11"/>
      <c r="B157" s="11"/>
      <c r="C157" s="11"/>
      <c r="D157" s="11"/>
      <c r="E157" s="11"/>
      <c r="F157" s="11"/>
      <c r="G157" s="11"/>
      <c r="H157" s="11"/>
      <c r="I157" s="11"/>
      <c r="J157" s="11"/>
      <c r="K157" s="11"/>
      <c r="L157" s="11"/>
      <c r="M157" s="25" t="s">
        <v>811</v>
      </c>
      <c r="N157" s="25" t="s">
        <v>812</v>
      </c>
      <c r="O157" s="25" t="s">
        <v>262</v>
      </c>
      <c r="P157" s="25" t="s">
        <v>263</v>
      </c>
      <c r="Q157" s="26">
        <v>5265</v>
      </c>
      <c r="R157" s="26">
        <v>4894</v>
      </c>
      <c r="DG157" s="1" t="s">
        <v>1670</v>
      </c>
      <c r="DH157" s="1" t="s">
        <v>1141</v>
      </c>
      <c r="DI157" s="1" t="s">
        <v>1432</v>
      </c>
    </row>
    <row r="158" spans="1:113">
      <c r="A158" s="11"/>
      <c r="B158" s="11"/>
      <c r="C158" s="11"/>
      <c r="D158" s="11"/>
      <c r="E158" s="11"/>
      <c r="F158" s="11"/>
      <c r="G158" s="11"/>
      <c r="H158" s="11"/>
      <c r="I158" s="11"/>
      <c r="J158" s="11"/>
      <c r="K158" s="11"/>
      <c r="L158" s="11"/>
      <c r="M158" s="25" t="s">
        <v>813</v>
      </c>
      <c r="N158" s="25" t="s">
        <v>814</v>
      </c>
      <c r="O158" s="25" t="s">
        <v>392</v>
      </c>
      <c r="P158" s="25" t="s">
        <v>337</v>
      </c>
      <c r="Q158" s="26">
        <v>130091</v>
      </c>
      <c r="R158" s="26">
        <v>70328</v>
      </c>
      <c r="DG158" s="1" t="s">
        <v>1670</v>
      </c>
      <c r="DH158" s="1" t="s">
        <v>1142</v>
      </c>
      <c r="DI158" s="1" t="s">
        <v>1433</v>
      </c>
    </row>
    <row r="159" spans="1:113">
      <c r="A159" s="11"/>
      <c r="B159" s="11"/>
      <c r="C159" s="11"/>
      <c r="D159" s="11"/>
      <c r="E159" s="11"/>
      <c r="F159" s="11"/>
      <c r="G159" s="11"/>
      <c r="H159" s="11"/>
      <c r="I159" s="11"/>
      <c r="J159" s="11"/>
      <c r="K159" s="11"/>
      <c r="L159" s="11"/>
      <c r="M159" s="25" t="s">
        <v>815</v>
      </c>
      <c r="N159" s="25" t="s">
        <v>816</v>
      </c>
      <c r="O159" s="25" t="s">
        <v>401</v>
      </c>
      <c r="P159" s="25" t="s">
        <v>337</v>
      </c>
      <c r="Q159" s="26">
        <v>39648</v>
      </c>
      <c r="R159" s="26">
        <v>22035</v>
      </c>
      <c r="DG159" s="1" t="s">
        <v>1670</v>
      </c>
      <c r="DH159" s="1" t="s">
        <v>1143</v>
      </c>
      <c r="DI159" s="1" t="s">
        <v>1434</v>
      </c>
    </row>
    <row r="160" spans="1:113">
      <c r="A160" s="11"/>
      <c r="B160" s="11"/>
      <c r="C160" s="11"/>
      <c r="D160" s="11"/>
      <c r="E160" s="11"/>
      <c r="F160" s="11"/>
      <c r="G160" s="11"/>
      <c r="H160" s="11"/>
      <c r="I160" s="11"/>
      <c r="J160" s="11"/>
      <c r="K160" s="11"/>
      <c r="L160" s="11"/>
      <c r="M160" s="25" t="s">
        <v>817</v>
      </c>
      <c r="N160" s="25" t="s">
        <v>818</v>
      </c>
      <c r="O160" s="25" t="s">
        <v>262</v>
      </c>
      <c r="P160" s="25" t="s">
        <v>263</v>
      </c>
      <c r="Q160" s="26">
        <v>3503</v>
      </c>
      <c r="R160" s="26">
        <v>3566</v>
      </c>
      <c r="DG160" s="1" t="s">
        <v>1670</v>
      </c>
      <c r="DH160" s="1" t="s">
        <v>1144</v>
      </c>
      <c r="DI160" s="1" t="s">
        <v>1435</v>
      </c>
    </row>
    <row r="161" spans="1:113">
      <c r="A161" s="11"/>
      <c r="B161" s="11"/>
      <c r="C161" s="11"/>
      <c r="D161" s="11"/>
      <c r="E161" s="11"/>
      <c r="F161" s="11"/>
      <c r="G161" s="11"/>
      <c r="H161" s="11"/>
      <c r="I161" s="11"/>
      <c r="J161" s="11"/>
      <c r="K161" s="11"/>
      <c r="L161" s="11"/>
      <c r="M161" s="25" t="s">
        <v>819</v>
      </c>
      <c r="N161" s="25" t="s">
        <v>820</v>
      </c>
      <c r="O161" s="25" t="s">
        <v>450</v>
      </c>
      <c r="P161" s="25" t="s">
        <v>337</v>
      </c>
      <c r="Q161" s="26">
        <v>51441</v>
      </c>
      <c r="R161" s="26">
        <v>33893</v>
      </c>
      <c r="DG161" s="1" t="s">
        <v>1670</v>
      </c>
      <c r="DH161" s="1" t="s">
        <v>1145</v>
      </c>
      <c r="DI161" s="1" t="s">
        <v>1436</v>
      </c>
    </row>
    <row r="162" spans="1:113">
      <c r="A162" s="11"/>
      <c r="B162" s="11"/>
      <c r="C162" s="11"/>
      <c r="D162" s="11"/>
      <c r="E162" s="11"/>
      <c r="F162" s="11"/>
      <c r="G162" s="11"/>
      <c r="H162" s="11"/>
      <c r="I162" s="11"/>
      <c r="J162" s="11"/>
      <c r="K162" s="11"/>
      <c r="L162" s="11"/>
      <c r="M162" s="25" t="s">
        <v>821</v>
      </c>
      <c r="N162" s="25" t="s">
        <v>822</v>
      </c>
      <c r="O162" s="25" t="s">
        <v>456</v>
      </c>
      <c r="P162" s="25" t="s">
        <v>337</v>
      </c>
      <c r="Q162" s="26">
        <v>23521</v>
      </c>
      <c r="R162" s="26">
        <v>13207</v>
      </c>
      <c r="DG162" s="1" t="s">
        <v>1670</v>
      </c>
      <c r="DH162" s="1" t="s">
        <v>1146</v>
      </c>
      <c r="DI162" s="1" t="s">
        <v>1437</v>
      </c>
    </row>
    <row r="163" spans="1:113">
      <c r="A163" s="11"/>
      <c r="B163" s="11"/>
      <c r="C163" s="11"/>
      <c r="D163" s="11"/>
      <c r="E163" s="11"/>
      <c r="F163" s="11"/>
      <c r="G163" s="11"/>
      <c r="H163" s="11"/>
      <c r="I163" s="11"/>
      <c r="J163" s="11"/>
      <c r="K163" s="11"/>
      <c r="L163" s="11"/>
      <c r="M163" s="25" t="s">
        <v>823</v>
      </c>
      <c r="N163" s="25" t="s">
        <v>824</v>
      </c>
      <c r="O163" s="25" t="s">
        <v>272</v>
      </c>
      <c r="P163" s="25" t="s">
        <v>1667</v>
      </c>
      <c r="Q163" s="26">
        <v>5314</v>
      </c>
      <c r="R163" s="26">
        <v>5032</v>
      </c>
      <c r="DG163" s="1" t="s">
        <v>1670</v>
      </c>
      <c r="DH163" s="1" t="s">
        <v>1147</v>
      </c>
      <c r="DI163" s="1" t="s">
        <v>1438</v>
      </c>
    </row>
    <row r="164" spans="1:113">
      <c r="A164" s="11"/>
      <c r="B164" s="11"/>
      <c r="C164" s="11"/>
      <c r="D164" s="11"/>
      <c r="E164" s="11"/>
      <c r="F164" s="11"/>
      <c r="G164" s="11"/>
      <c r="H164" s="11"/>
      <c r="I164" s="11"/>
      <c r="J164" s="11"/>
      <c r="K164" s="11"/>
      <c r="L164" s="11"/>
      <c r="M164" s="25" t="s">
        <v>825</v>
      </c>
      <c r="N164" s="25" t="s">
        <v>826</v>
      </c>
      <c r="O164" s="25" t="s">
        <v>272</v>
      </c>
      <c r="P164" s="25" t="s">
        <v>1667</v>
      </c>
      <c r="Q164" s="26">
        <v>9086</v>
      </c>
      <c r="R164" s="26">
        <v>6727</v>
      </c>
      <c r="DG164" s="1" t="s">
        <v>1670</v>
      </c>
      <c r="DH164" s="1" t="s">
        <v>1148</v>
      </c>
      <c r="DI164" s="1" t="s">
        <v>1439</v>
      </c>
    </row>
    <row r="165" spans="1:113">
      <c r="A165" s="11"/>
      <c r="B165" s="11"/>
      <c r="C165" s="11"/>
      <c r="D165" s="11"/>
      <c r="E165" s="11"/>
      <c r="F165" s="11"/>
      <c r="G165" s="11"/>
      <c r="H165" s="11"/>
      <c r="I165" s="11"/>
      <c r="J165" s="11"/>
      <c r="K165" s="11"/>
      <c r="L165" s="11"/>
      <c r="M165" s="25" t="s">
        <v>827</v>
      </c>
      <c r="N165" s="25" t="s">
        <v>828</v>
      </c>
      <c r="O165" s="25" t="s">
        <v>272</v>
      </c>
      <c r="P165" s="25" t="s">
        <v>1667</v>
      </c>
      <c r="Q165" s="26">
        <v>13683</v>
      </c>
      <c r="R165" s="26">
        <v>12918</v>
      </c>
      <c r="DG165" s="1" t="s">
        <v>1670</v>
      </c>
      <c r="DH165" s="1" t="s">
        <v>1149</v>
      </c>
      <c r="DI165" s="1" t="s">
        <v>1440</v>
      </c>
    </row>
    <row r="166" spans="1:113">
      <c r="A166" s="11"/>
      <c r="B166" s="11"/>
      <c r="C166" s="11"/>
      <c r="D166" s="11"/>
      <c r="E166" s="11"/>
      <c r="F166" s="11"/>
      <c r="G166" s="11"/>
      <c r="H166" s="11"/>
      <c r="I166" s="11"/>
      <c r="J166" s="11"/>
      <c r="K166" s="11"/>
      <c r="L166" s="11"/>
      <c r="M166" s="25" t="s">
        <v>829</v>
      </c>
      <c r="N166" s="25" t="s">
        <v>830</v>
      </c>
      <c r="O166" s="25" t="s">
        <v>272</v>
      </c>
      <c r="P166" s="25" t="s">
        <v>1667</v>
      </c>
      <c r="Q166" s="26">
        <v>18365</v>
      </c>
      <c r="R166" s="26">
        <v>12807</v>
      </c>
      <c r="DG166" s="1" t="s">
        <v>1670</v>
      </c>
      <c r="DH166" s="1" t="s">
        <v>1380</v>
      </c>
      <c r="DI166" s="1" t="s">
        <v>1441</v>
      </c>
    </row>
    <row r="167" spans="1:113">
      <c r="A167" s="11"/>
      <c r="B167" s="11"/>
      <c r="C167" s="11"/>
      <c r="D167" s="11"/>
      <c r="E167" s="11"/>
      <c r="F167" s="11"/>
      <c r="G167" s="11"/>
      <c r="H167" s="11"/>
      <c r="I167" s="11"/>
      <c r="J167" s="11"/>
      <c r="K167" s="11"/>
      <c r="L167" s="11"/>
      <c r="M167" s="25" t="s">
        <v>831</v>
      </c>
      <c r="N167" s="25" t="s">
        <v>832</v>
      </c>
      <c r="O167" s="25" t="s">
        <v>272</v>
      </c>
      <c r="P167" s="25" t="s">
        <v>1667</v>
      </c>
      <c r="Q167" s="26">
        <v>13209</v>
      </c>
      <c r="R167" s="26">
        <v>8863</v>
      </c>
      <c r="DG167" s="1" t="s">
        <v>1670</v>
      </c>
      <c r="DH167" s="1" t="s">
        <v>1381</v>
      </c>
      <c r="DI167" s="1" t="s">
        <v>1442</v>
      </c>
    </row>
    <row r="168" spans="1:113">
      <c r="A168" s="11"/>
      <c r="B168" s="11"/>
      <c r="C168" s="11"/>
      <c r="D168" s="11"/>
      <c r="E168" s="11"/>
      <c r="F168" s="11"/>
      <c r="G168" s="11"/>
      <c r="H168" s="11"/>
      <c r="I168" s="11"/>
      <c r="J168" s="11"/>
      <c r="K168" s="11"/>
      <c r="L168" s="11"/>
      <c r="M168" s="25" t="s">
        <v>833</v>
      </c>
      <c r="N168" s="25" t="s">
        <v>834</v>
      </c>
      <c r="O168" s="25" t="s">
        <v>272</v>
      </c>
      <c r="P168" s="25" t="s">
        <v>1667</v>
      </c>
      <c r="Q168" s="26">
        <v>9658</v>
      </c>
      <c r="R168" s="26">
        <v>5982</v>
      </c>
      <c r="DG168" s="1" t="s">
        <v>1670</v>
      </c>
      <c r="DH168" s="1" t="s">
        <v>1382</v>
      </c>
      <c r="DI168" s="1" t="s">
        <v>1443</v>
      </c>
    </row>
    <row r="169" spans="1:113">
      <c r="A169" s="11"/>
      <c r="B169" s="11"/>
      <c r="C169" s="11"/>
      <c r="D169" s="11"/>
      <c r="E169" s="11"/>
      <c r="F169" s="11"/>
      <c r="G169" s="11"/>
      <c r="H169" s="11"/>
      <c r="I169" s="11"/>
      <c r="J169" s="11"/>
      <c r="K169" s="11"/>
      <c r="L169" s="11"/>
      <c r="M169" s="25" t="s">
        <v>835</v>
      </c>
      <c r="N169" s="25" t="s">
        <v>836</v>
      </c>
      <c r="O169" s="25" t="s">
        <v>272</v>
      </c>
      <c r="P169" s="25" t="s">
        <v>1667</v>
      </c>
      <c r="Q169" s="26">
        <v>7330</v>
      </c>
      <c r="R169" s="26">
        <v>5651</v>
      </c>
      <c r="DG169" s="1" t="s">
        <v>1670</v>
      </c>
      <c r="DH169" s="1" t="s">
        <v>1383</v>
      </c>
      <c r="DI169" s="1" t="s">
        <v>1444</v>
      </c>
    </row>
    <row r="170" spans="1:113">
      <c r="A170" s="11"/>
      <c r="B170" s="11"/>
      <c r="C170" s="11"/>
      <c r="D170" s="11"/>
      <c r="E170" s="11"/>
      <c r="F170" s="11"/>
      <c r="G170" s="11"/>
      <c r="H170" s="11"/>
      <c r="I170" s="11"/>
      <c r="J170" s="11"/>
      <c r="K170" s="11"/>
      <c r="L170" s="11"/>
      <c r="M170" s="25" t="s">
        <v>837</v>
      </c>
      <c r="N170" s="25" t="s">
        <v>838</v>
      </c>
      <c r="O170" s="25" t="s">
        <v>272</v>
      </c>
      <c r="P170" s="25" t="s">
        <v>1667</v>
      </c>
      <c r="Q170" s="26">
        <v>10789</v>
      </c>
      <c r="R170" s="26">
        <v>7152</v>
      </c>
      <c r="DG170" s="1" t="s">
        <v>1670</v>
      </c>
      <c r="DH170" s="1" t="s">
        <v>1384</v>
      </c>
      <c r="DI170" s="1" t="s">
        <v>1445</v>
      </c>
    </row>
    <row r="171" spans="1:113">
      <c r="A171" s="11"/>
      <c r="B171" s="11"/>
      <c r="C171" s="11"/>
      <c r="D171" s="11"/>
      <c r="E171" s="11"/>
      <c r="F171" s="11"/>
      <c r="G171" s="11"/>
      <c r="H171" s="11"/>
      <c r="I171" s="11"/>
      <c r="J171" s="11"/>
      <c r="K171" s="11"/>
      <c r="L171" s="11"/>
      <c r="M171" s="25" t="s">
        <v>839</v>
      </c>
      <c r="N171" s="25" t="s">
        <v>840</v>
      </c>
      <c r="O171" s="25" t="s">
        <v>272</v>
      </c>
      <c r="P171" s="25" t="s">
        <v>1667</v>
      </c>
      <c r="Q171" s="26">
        <v>15177</v>
      </c>
      <c r="R171" s="26">
        <v>11709</v>
      </c>
      <c r="DG171" s="1" t="s">
        <v>1670</v>
      </c>
      <c r="DH171" s="1" t="s">
        <v>1385</v>
      </c>
      <c r="DI171" s="1" t="s">
        <v>1446</v>
      </c>
    </row>
    <row r="172" spans="1:113">
      <c r="A172" s="11"/>
      <c r="B172" s="11"/>
      <c r="C172" s="11"/>
      <c r="D172" s="11"/>
      <c r="E172" s="11"/>
      <c r="F172" s="11"/>
      <c r="G172" s="11"/>
      <c r="H172" s="11"/>
      <c r="I172" s="11"/>
      <c r="J172" s="11"/>
      <c r="K172" s="11"/>
      <c r="L172" s="11"/>
      <c r="M172" s="25" t="s">
        <v>841</v>
      </c>
      <c r="N172" s="25" t="s">
        <v>842</v>
      </c>
      <c r="O172" s="25" t="s">
        <v>272</v>
      </c>
      <c r="P172" s="25" t="s">
        <v>1667</v>
      </c>
      <c r="Q172" s="26">
        <v>11028</v>
      </c>
      <c r="R172" s="26">
        <v>9466</v>
      </c>
      <c r="DG172" s="1" t="s">
        <v>1670</v>
      </c>
      <c r="DH172" s="1" t="s">
        <v>1386</v>
      </c>
      <c r="DI172" s="1" t="s">
        <v>1447</v>
      </c>
    </row>
    <row r="173" spans="1:113">
      <c r="A173" s="11"/>
      <c r="B173" s="11"/>
      <c r="C173" s="11"/>
      <c r="D173" s="11"/>
      <c r="E173" s="11"/>
      <c r="F173" s="11"/>
      <c r="G173" s="11"/>
      <c r="H173" s="11"/>
      <c r="I173" s="11"/>
      <c r="J173" s="11"/>
      <c r="K173" s="11"/>
      <c r="L173" s="11"/>
      <c r="M173" s="25" t="s">
        <v>843</v>
      </c>
      <c r="N173" s="25" t="s">
        <v>844</v>
      </c>
      <c r="O173" s="25" t="s">
        <v>272</v>
      </c>
      <c r="P173" s="25" t="s">
        <v>1667</v>
      </c>
      <c r="Q173" s="26">
        <v>25899</v>
      </c>
      <c r="R173" s="26">
        <v>17577</v>
      </c>
      <c r="DG173" s="1" t="s">
        <v>1670</v>
      </c>
      <c r="DH173" s="1" t="s">
        <v>1387</v>
      </c>
      <c r="DI173" s="1" t="s">
        <v>1448</v>
      </c>
    </row>
    <row r="174" spans="1:113">
      <c r="A174" s="11"/>
      <c r="B174" s="11"/>
      <c r="C174" s="11"/>
      <c r="D174" s="11"/>
      <c r="E174" s="11"/>
      <c r="F174" s="11"/>
      <c r="G174" s="11"/>
      <c r="H174" s="11"/>
      <c r="I174" s="11"/>
      <c r="J174" s="11"/>
      <c r="K174" s="11"/>
      <c r="L174" s="11"/>
      <c r="M174" s="25" t="s">
        <v>845</v>
      </c>
      <c r="N174" s="25" t="s">
        <v>846</v>
      </c>
      <c r="O174" s="25" t="s">
        <v>272</v>
      </c>
      <c r="P174" s="25" t="s">
        <v>1667</v>
      </c>
      <c r="Q174" s="26">
        <v>4685</v>
      </c>
      <c r="R174" s="26">
        <v>4647</v>
      </c>
      <c r="DG174" s="1" t="s">
        <v>1670</v>
      </c>
      <c r="DH174" s="1" t="s">
        <v>1388</v>
      </c>
      <c r="DI174" s="1" t="s">
        <v>1449</v>
      </c>
    </row>
    <row r="175" spans="1:113">
      <c r="A175" s="11"/>
      <c r="B175" s="11"/>
      <c r="C175" s="11"/>
      <c r="D175" s="11"/>
      <c r="E175" s="11"/>
      <c r="F175" s="11"/>
      <c r="G175" s="11"/>
      <c r="H175" s="11"/>
      <c r="I175" s="11"/>
      <c r="J175" s="11"/>
      <c r="K175" s="11"/>
      <c r="L175" s="11"/>
      <c r="M175" s="25" t="s">
        <v>847</v>
      </c>
      <c r="N175" s="25" t="s">
        <v>848</v>
      </c>
      <c r="O175" s="25" t="s">
        <v>272</v>
      </c>
      <c r="P175" s="25" t="s">
        <v>1667</v>
      </c>
      <c r="Q175" s="26">
        <v>100237</v>
      </c>
      <c r="R175" s="26">
        <v>56744</v>
      </c>
      <c r="DG175" s="1" t="s">
        <v>1670</v>
      </c>
      <c r="DH175" s="1" t="s">
        <v>1389</v>
      </c>
      <c r="DI175" s="1" t="s">
        <v>1450</v>
      </c>
    </row>
    <row r="176" spans="1:113">
      <c r="A176" s="11"/>
      <c r="B176" s="11"/>
      <c r="C176" s="11"/>
      <c r="D176" s="11"/>
      <c r="E176" s="11"/>
      <c r="F176" s="11"/>
      <c r="G176" s="11"/>
      <c r="H176" s="11"/>
      <c r="I176" s="11"/>
      <c r="J176" s="11"/>
      <c r="K176" s="11"/>
      <c r="L176" s="11"/>
      <c r="M176" s="25" t="s">
        <v>849</v>
      </c>
      <c r="N176" s="25" t="s">
        <v>850</v>
      </c>
      <c r="O176" s="25" t="s">
        <v>272</v>
      </c>
      <c r="P176" s="25" t="s">
        <v>1667</v>
      </c>
      <c r="Q176" s="26">
        <v>9709</v>
      </c>
      <c r="R176" s="26">
        <v>6718</v>
      </c>
      <c r="DG176" s="1" t="s">
        <v>1670</v>
      </c>
      <c r="DH176" s="1" t="s">
        <v>1390</v>
      </c>
      <c r="DI176" s="1" t="s">
        <v>1451</v>
      </c>
    </row>
    <row r="177" spans="1:113">
      <c r="A177" s="11"/>
      <c r="B177" s="11"/>
      <c r="C177" s="11"/>
      <c r="D177" s="11"/>
      <c r="E177" s="11"/>
      <c r="F177" s="11"/>
      <c r="G177" s="11"/>
      <c r="H177" s="11"/>
      <c r="I177" s="11"/>
      <c r="J177" s="11"/>
      <c r="K177" s="11"/>
      <c r="L177" s="11"/>
      <c r="M177" s="25" t="s">
        <v>851</v>
      </c>
      <c r="N177" s="25" t="s">
        <v>852</v>
      </c>
      <c r="O177" s="25" t="s">
        <v>529</v>
      </c>
      <c r="P177" s="25" t="s">
        <v>284</v>
      </c>
      <c r="Q177" s="26">
        <v>52472</v>
      </c>
      <c r="R177" s="26">
        <v>39626</v>
      </c>
      <c r="DG177" s="1" t="s">
        <v>1670</v>
      </c>
      <c r="DH177" s="1" t="s">
        <v>1391</v>
      </c>
      <c r="DI177" s="1" t="s">
        <v>1452</v>
      </c>
    </row>
    <row r="178" spans="1:113">
      <c r="A178" s="11"/>
      <c r="B178" s="11"/>
      <c r="C178" s="11"/>
      <c r="D178" s="11"/>
      <c r="E178" s="11"/>
      <c r="F178" s="11"/>
      <c r="G178" s="11"/>
      <c r="H178" s="11"/>
      <c r="I178" s="11"/>
      <c r="J178" s="11"/>
      <c r="K178" s="11"/>
      <c r="L178" s="11"/>
      <c r="M178" s="25" t="s">
        <v>853</v>
      </c>
      <c r="N178" s="25" t="s">
        <v>854</v>
      </c>
      <c r="O178" s="25" t="s">
        <v>387</v>
      </c>
      <c r="P178" s="25" t="s">
        <v>284</v>
      </c>
      <c r="Q178" s="26">
        <v>8404</v>
      </c>
      <c r="R178" s="26">
        <v>12339</v>
      </c>
      <c r="DG178" s="1" t="s">
        <v>1670</v>
      </c>
      <c r="DH178" s="1" t="s">
        <v>1392</v>
      </c>
      <c r="DI178" s="1" t="s">
        <v>1453</v>
      </c>
    </row>
    <row r="179" spans="1:113">
      <c r="A179" s="11"/>
      <c r="B179" s="11"/>
      <c r="C179" s="11"/>
      <c r="D179" s="11"/>
      <c r="E179" s="11"/>
      <c r="F179" s="11"/>
      <c r="G179" s="11"/>
      <c r="H179" s="11"/>
      <c r="I179" s="11"/>
      <c r="J179" s="11"/>
      <c r="K179" s="11"/>
      <c r="L179" s="11"/>
      <c r="M179" s="25" t="s">
        <v>855</v>
      </c>
      <c r="N179" s="25" t="s">
        <v>856</v>
      </c>
      <c r="O179" s="25" t="s">
        <v>433</v>
      </c>
      <c r="P179" s="25" t="s">
        <v>284</v>
      </c>
      <c r="Q179" s="26">
        <v>4933</v>
      </c>
      <c r="R179" s="26">
        <v>5047</v>
      </c>
      <c r="DG179" s="1" t="s">
        <v>1670</v>
      </c>
      <c r="DH179" s="1" t="s">
        <v>1393</v>
      </c>
      <c r="DI179" s="1" t="s">
        <v>1454</v>
      </c>
    </row>
    <row r="180" spans="1:113">
      <c r="A180" s="11"/>
      <c r="B180" s="11"/>
      <c r="C180" s="11"/>
      <c r="D180" s="11"/>
      <c r="E180" s="11"/>
      <c r="F180" s="11"/>
      <c r="G180" s="11"/>
      <c r="H180" s="11"/>
      <c r="I180" s="11"/>
      <c r="J180" s="11"/>
      <c r="K180" s="11"/>
      <c r="L180" s="11"/>
      <c r="M180" s="25" t="s">
        <v>857</v>
      </c>
      <c r="N180" s="25" t="s">
        <v>858</v>
      </c>
      <c r="O180" s="25" t="s">
        <v>444</v>
      </c>
      <c r="P180" s="25" t="s">
        <v>214</v>
      </c>
      <c r="Q180" s="26">
        <v>4796</v>
      </c>
      <c r="R180" s="26">
        <v>6844</v>
      </c>
      <c r="DG180" s="1" t="s">
        <v>1670</v>
      </c>
      <c r="DH180" s="1" t="s">
        <v>1394</v>
      </c>
      <c r="DI180" s="1" t="s">
        <v>1455</v>
      </c>
    </row>
    <row r="181" spans="1:113">
      <c r="A181" s="11"/>
      <c r="B181" s="11"/>
      <c r="C181" s="11"/>
      <c r="D181" s="11"/>
      <c r="E181" s="11"/>
      <c r="F181" s="11"/>
      <c r="G181" s="11"/>
      <c r="H181" s="11"/>
      <c r="I181" s="11"/>
      <c r="J181" s="11"/>
      <c r="K181" s="11"/>
      <c r="L181" s="11"/>
      <c r="M181" s="25" t="s">
        <v>859</v>
      </c>
      <c r="N181" s="25" t="s">
        <v>860</v>
      </c>
      <c r="O181" s="25" t="s">
        <v>459</v>
      </c>
      <c r="P181" s="25" t="s">
        <v>284</v>
      </c>
      <c r="Q181" s="26">
        <v>7131</v>
      </c>
      <c r="R181" s="26">
        <v>6538</v>
      </c>
      <c r="DG181" s="1" t="s">
        <v>1670</v>
      </c>
      <c r="DH181" s="1" t="s">
        <v>1395</v>
      </c>
      <c r="DI181" s="1" t="s">
        <v>1456</v>
      </c>
    </row>
    <row r="182" spans="1:113">
      <c r="A182" s="11"/>
      <c r="B182" s="11"/>
      <c r="C182" s="11"/>
      <c r="D182" s="11"/>
      <c r="E182" s="11"/>
      <c r="F182" s="11"/>
      <c r="G182" s="11"/>
      <c r="H182" s="11"/>
      <c r="I182" s="11"/>
      <c r="J182" s="11"/>
      <c r="K182" s="11"/>
      <c r="L182" s="11"/>
      <c r="M182" s="25" t="s">
        <v>861</v>
      </c>
      <c r="N182" s="25" t="s">
        <v>862</v>
      </c>
      <c r="O182" s="25" t="s">
        <v>510</v>
      </c>
      <c r="P182" s="25" t="s">
        <v>284</v>
      </c>
      <c r="Q182" s="26">
        <v>3431</v>
      </c>
      <c r="R182" s="26">
        <v>3548</v>
      </c>
      <c r="DG182" s="1" t="s">
        <v>1670</v>
      </c>
      <c r="DH182" s="1" t="s">
        <v>1396</v>
      </c>
      <c r="DI182" s="1" t="s">
        <v>1457</v>
      </c>
    </row>
    <row r="183" spans="1:113">
      <c r="A183" s="11"/>
      <c r="B183" s="11"/>
      <c r="C183" s="11"/>
      <c r="D183" s="11"/>
      <c r="E183" s="11"/>
      <c r="F183" s="11"/>
      <c r="G183" s="11"/>
      <c r="H183" s="11"/>
      <c r="I183" s="11"/>
      <c r="J183" s="11"/>
      <c r="K183" s="11"/>
      <c r="L183" s="11"/>
      <c r="M183" s="25" t="s">
        <v>863</v>
      </c>
      <c r="N183" s="25" t="s">
        <v>864</v>
      </c>
      <c r="O183" s="25" t="s">
        <v>528</v>
      </c>
      <c r="P183" s="25" t="s">
        <v>284</v>
      </c>
      <c r="Q183" s="26">
        <v>34172</v>
      </c>
      <c r="R183" s="26">
        <v>25140</v>
      </c>
      <c r="DG183" s="1" t="s">
        <v>1670</v>
      </c>
      <c r="DH183" s="1" t="s">
        <v>1397</v>
      </c>
      <c r="DI183" s="1" t="s">
        <v>1458</v>
      </c>
    </row>
    <row r="184" spans="1:113">
      <c r="A184" s="11"/>
      <c r="B184" s="11"/>
      <c r="C184" s="11"/>
      <c r="D184" s="11"/>
      <c r="E184" s="11"/>
      <c r="F184" s="11"/>
      <c r="G184" s="11"/>
      <c r="H184" s="11"/>
      <c r="I184" s="11"/>
      <c r="J184" s="11"/>
      <c r="K184" s="11"/>
      <c r="L184" s="11"/>
      <c r="M184" s="25" t="s">
        <v>865</v>
      </c>
      <c r="N184" s="25" t="s">
        <v>866</v>
      </c>
      <c r="O184" s="25" t="s">
        <v>299</v>
      </c>
      <c r="P184" s="25" t="s">
        <v>1496</v>
      </c>
      <c r="Q184" s="26">
        <v>12545</v>
      </c>
      <c r="R184" s="26">
        <v>8027</v>
      </c>
      <c r="DG184" s="1" t="s">
        <v>1671</v>
      </c>
      <c r="DH184" s="1" t="s">
        <v>1103</v>
      </c>
      <c r="DI184" s="1" t="s">
        <v>1460</v>
      </c>
    </row>
    <row r="185" spans="1:113">
      <c r="A185" s="11"/>
      <c r="B185" s="11"/>
      <c r="C185" s="11"/>
      <c r="D185" s="11"/>
      <c r="E185" s="11"/>
      <c r="F185" s="11"/>
      <c r="G185" s="11"/>
      <c r="H185" s="11"/>
      <c r="I185" s="11"/>
      <c r="J185" s="11"/>
      <c r="K185" s="11"/>
      <c r="L185" s="11"/>
      <c r="M185" s="25" t="s">
        <v>867</v>
      </c>
      <c r="N185" s="25" t="s">
        <v>868</v>
      </c>
      <c r="O185" s="25" t="s">
        <v>361</v>
      </c>
      <c r="P185" s="25" t="s">
        <v>1496</v>
      </c>
      <c r="Q185" s="26">
        <v>3822</v>
      </c>
      <c r="R185" s="26">
        <v>2197</v>
      </c>
      <c r="DG185" s="1" t="s">
        <v>1671</v>
      </c>
      <c r="DH185" s="1" t="s">
        <v>1104</v>
      </c>
      <c r="DI185" s="1" t="s">
        <v>1461</v>
      </c>
    </row>
    <row r="186" spans="1:113">
      <c r="A186" s="11"/>
      <c r="B186" s="11"/>
      <c r="C186" s="11"/>
      <c r="D186" s="11"/>
      <c r="E186" s="11"/>
      <c r="F186" s="11"/>
      <c r="G186" s="11"/>
      <c r="H186" s="11"/>
      <c r="I186" s="11"/>
      <c r="J186" s="11"/>
      <c r="K186" s="11"/>
      <c r="L186" s="11"/>
      <c r="M186" s="25" t="s">
        <v>869</v>
      </c>
      <c r="N186" s="25" t="s">
        <v>870</v>
      </c>
      <c r="O186" s="25" t="s">
        <v>365</v>
      </c>
      <c r="P186" s="25" t="s">
        <v>1496</v>
      </c>
      <c r="Q186" s="26">
        <v>20887</v>
      </c>
      <c r="R186" s="26">
        <v>10903</v>
      </c>
      <c r="DG186" s="1" t="s">
        <v>1671</v>
      </c>
      <c r="DH186" s="1" t="s">
        <v>1105</v>
      </c>
      <c r="DI186" s="1" t="s">
        <v>1462</v>
      </c>
    </row>
    <row r="187" spans="1:113">
      <c r="A187" s="11"/>
      <c r="B187" s="11"/>
      <c r="C187" s="11"/>
      <c r="D187" s="11"/>
      <c r="E187" s="11"/>
      <c r="F187" s="11"/>
      <c r="G187" s="11"/>
      <c r="H187" s="11"/>
      <c r="I187" s="11"/>
      <c r="J187" s="11"/>
      <c r="K187" s="11"/>
      <c r="L187" s="11"/>
      <c r="M187" s="25" t="s">
        <v>871</v>
      </c>
      <c r="N187" s="25" t="s">
        <v>872</v>
      </c>
      <c r="O187" s="25" t="s">
        <v>541</v>
      </c>
      <c r="P187" s="25" t="s">
        <v>1496</v>
      </c>
      <c r="Q187" s="26">
        <v>7873</v>
      </c>
      <c r="R187" s="26">
        <v>7509</v>
      </c>
      <c r="DG187" s="1" t="s">
        <v>1671</v>
      </c>
      <c r="DH187" s="1" t="s">
        <v>1106</v>
      </c>
      <c r="DI187" s="1" t="s">
        <v>1463</v>
      </c>
    </row>
    <row r="188" spans="1:113">
      <c r="A188" s="11"/>
      <c r="B188" s="11"/>
      <c r="C188" s="11"/>
      <c r="D188" s="11"/>
      <c r="E188" s="11"/>
      <c r="F188" s="11"/>
      <c r="G188" s="11"/>
      <c r="H188" s="11"/>
      <c r="I188" s="11"/>
      <c r="J188" s="11"/>
      <c r="K188" s="11"/>
      <c r="L188" s="11"/>
      <c r="M188" s="25" t="s">
        <v>873</v>
      </c>
      <c r="N188" s="25" t="s">
        <v>874</v>
      </c>
      <c r="O188" s="25" t="s">
        <v>537</v>
      </c>
      <c r="P188" s="25" t="s">
        <v>284</v>
      </c>
      <c r="Q188" s="26">
        <v>6448</v>
      </c>
      <c r="R188" s="26">
        <v>6692</v>
      </c>
      <c r="DG188" s="1" t="s">
        <v>1671</v>
      </c>
      <c r="DH188" s="1" t="s">
        <v>1107</v>
      </c>
      <c r="DI188" s="1" t="s">
        <v>1464</v>
      </c>
    </row>
    <row r="189" spans="1:113">
      <c r="A189" s="11"/>
      <c r="B189" s="11"/>
      <c r="C189" s="11"/>
      <c r="D189" s="11"/>
      <c r="E189" s="11"/>
      <c r="F189" s="11"/>
      <c r="G189" s="11"/>
      <c r="H189" s="11"/>
      <c r="I189" s="11"/>
      <c r="J189" s="11"/>
      <c r="K189" s="11"/>
      <c r="L189" s="11"/>
      <c r="M189" s="25" t="s">
        <v>875</v>
      </c>
      <c r="N189" s="25" t="s">
        <v>876</v>
      </c>
      <c r="O189" s="25" t="s">
        <v>542</v>
      </c>
      <c r="P189" s="25" t="s">
        <v>337</v>
      </c>
      <c r="Q189" s="26">
        <v>45270</v>
      </c>
      <c r="R189" s="26">
        <v>29820</v>
      </c>
      <c r="DG189" s="1" t="s">
        <v>1671</v>
      </c>
      <c r="DH189" s="1" t="s">
        <v>1108</v>
      </c>
      <c r="DI189" s="1" t="s">
        <v>1465</v>
      </c>
    </row>
    <row r="190" spans="1:113">
      <c r="A190" s="11"/>
      <c r="B190" s="11"/>
      <c r="C190" s="11"/>
      <c r="D190" s="11"/>
      <c r="E190" s="11"/>
      <c r="F190" s="11"/>
      <c r="G190" s="11"/>
      <c r="H190" s="11"/>
      <c r="I190" s="11"/>
      <c r="J190" s="11"/>
      <c r="K190" s="11"/>
      <c r="L190" s="11"/>
      <c r="M190" s="25" t="s">
        <v>877</v>
      </c>
      <c r="N190" s="25" t="s">
        <v>878</v>
      </c>
      <c r="O190" s="25" t="s">
        <v>539</v>
      </c>
      <c r="P190" s="25" t="s">
        <v>284</v>
      </c>
      <c r="Q190" s="26">
        <v>3552</v>
      </c>
      <c r="R190" s="26">
        <v>2880</v>
      </c>
      <c r="DG190" s="1" t="s">
        <v>1671</v>
      </c>
      <c r="DH190" s="1" t="s">
        <v>1109</v>
      </c>
      <c r="DI190" s="1" t="s">
        <v>1466</v>
      </c>
    </row>
    <row r="191" spans="1:113">
      <c r="A191" s="11"/>
      <c r="B191" s="11"/>
      <c r="C191" s="11"/>
      <c r="D191" s="11"/>
      <c r="E191" s="11"/>
      <c r="F191" s="11"/>
      <c r="G191" s="11"/>
      <c r="H191" s="11"/>
      <c r="I191" s="11"/>
      <c r="J191" s="11"/>
      <c r="K191" s="11"/>
      <c r="L191" s="11"/>
      <c r="M191" s="25" t="s">
        <v>879</v>
      </c>
      <c r="N191" s="25" t="s">
        <v>880</v>
      </c>
      <c r="O191" s="25" t="s">
        <v>283</v>
      </c>
      <c r="P191" s="25" t="s">
        <v>284</v>
      </c>
      <c r="Q191" s="26">
        <v>14872</v>
      </c>
      <c r="R191" s="26">
        <v>12069</v>
      </c>
      <c r="DG191" s="1" t="s">
        <v>1671</v>
      </c>
      <c r="DH191" s="1" t="s">
        <v>1110</v>
      </c>
      <c r="DI191" s="1" t="s">
        <v>1467</v>
      </c>
    </row>
    <row r="192" spans="1:113">
      <c r="A192" s="11"/>
      <c r="B192" s="11"/>
      <c r="C192" s="11"/>
      <c r="D192" s="11"/>
      <c r="E192" s="11"/>
      <c r="F192" s="11"/>
      <c r="G192" s="11"/>
      <c r="H192" s="11"/>
      <c r="I192" s="11"/>
      <c r="J192" s="11"/>
      <c r="K192" s="11"/>
      <c r="L192" s="11"/>
      <c r="M192" s="25" t="s">
        <v>881</v>
      </c>
      <c r="N192" s="25" t="s">
        <v>882</v>
      </c>
      <c r="O192" s="25" t="s">
        <v>538</v>
      </c>
      <c r="P192" s="25" t="s">
        <v>1496</v>
      </c>
      <c r="Q192" s="26">
        <v>36546</v>
      </c>
      <c r="R192" s="26">
        <v>26093</v>
      </c>
      <c r="DG192" s="1" t="s">
        <v>1671</v>
      </c>
      <c r="DH192" s="1" t="s">
        <v>1111</v>
      </c>
      <c r="DI192" s="1" t="s">
        <v>1468</v>
      </c>
    </row>
    <row r="193" spans="1:113">
      <c r="A193" s="11"/>
      <c r="B193" s="11"/>
      <c r="C193" s="11"/>
      <c r="D193" s="11"/>
      <c r="E193" s="11"/>
      <c r="F193" s="11"/>
      <c r="G193" s="11"/>
      <c r="H193" s="11"/>
      <c r="I193" s="11"/>
      <c r="J193" s="11"/>
      <c r="K193" s="11"/>
      <c r="L193" s="11"/>
      <c r="M193" s="25" t="s">
        <v>883</v>
      </c>
      <c r="N193" s="25" t="s">
        <v>884</v>
      </c>
      <c r="O193" s="25" t="s">
        <v>489</v>
      </c>
      <c r="P193" s="25" t="s">
        <v>1496</v>
      </c>
      <c r="Q193" s="26">
        <v>34338</v>
      </c>
      <c r="R193" s="26">
        <v>20977</v>
      </c>
      <c r="DG193" s="1" t="s">
        <v>1671</v>
      </c>
      <c r="DH193" s="1" t="s">
        <v>1112</v>
      </c>
      <c r="DI193" s="1" t="s">
        <v>1469</v>
      </c>
    </row>
    <row r="194" spans="1:113">
      <c r="A194" s="11"/>
      <c r="B194" s="11"/>
      <c r="C194" s="11"/>
      <c r="D194" s="11"/>
      <c r="E194" s="11"/>
      <c r="F194" s="11"/>
      <c r="G194" s="11"/>
      <c r="H194" s="11"/>
      <c r="I194" s="11"/>
      <c r="J194" s="11"/>
      <c r="K194" s="11"/>
      <c r="L194" s="11"/>
      <c r="M194" s="25" t="s">
        <v>885</v>
      </c>
      <c r="N194" s="25" t="s">
        <v>886</v>
      </c>
      <c r="O194" s="25" t="s">
        <v>500</v>
      </c>
      <c r="P194" s="25" t="s">
        <v>284</v>
      </c>
      <c r="Q194" s="26">
        <v>3385</v>
      </c>
      <c r="R194" s="26">
        <v>3027</v>
      </c>
      <c r="DG194" s="1" t="s">
        <v>1672</v>
      </c>
      <c r="DH194" s="1" t="s">
        <v>1103</v>
      </c>
      <c r="DI194" s="1" t="s">
        <v>1470</v>
      </c>
    </row>
    <row r="195" spans="1:113">
      <c r="A195" s="11"/>
      <c r="B195" s="11"/>
      <c r="C195" s="11"/>
      <c r="D195" s="11"/>
      <c r="E195" s="11"/>
      <c r="F195" s="11"/>
      <c r="G195" s="11"/>
      <c r="H195" s="11"/>
      <c r="I195" s="11"/>
      <c r="J195" s="11"/>
      <c r="K195" s="11"/>
      <c r="L195" s="11"/>
      <c r="M195" s="25" t="s">
        <v>887</v>
      </c>
      <c r="N195" s="25" t="s">
        <v>888</v>
      </c>
      <c r="O195" s="25" t="s">
        <v>540</v>
      </c>
      <c r="P195" s="25" t="s">
        <v>1496</v>
      </c>
      <c r="Q195" s="26">
        <v>7292</v>
      </c>
      <c r="R195" s="26">
        <v>4090</v>
      </c>
      <c r="DG195" s="1" t="s">
        <v>1672</v>
      </c>
      <c r="DH195" s="1" t="s">
        <v>1104</v>
      </c>
      <c r="DI195" s="1" t="s">
        <v>1471</v>
      </c>
    </row>
    <row r="196" spans="1:113">
      <c r="A196" s="11"/>
      <c r="B196" s="11"/>
      <c r="C196" s="11"/>
      <c r="D196" s="11"/>
      <c r="E196" s="11"/>
      <c r="F196" s="11"/>
      <c r="G196" s="11"/>
      <c r="H196" s="11"/>
      <c r="I196" s="11"/>
      <c r="J196" s="11"/>
      <c r="K196" s="11"/>
      <c r="L196" s="11"/>
      <c r="M196" s="25" t="s">
        <v>889</v>
      </c>
      <c r="N196" s="25" t="s">
        <v>890</v>
      </c>
      <c r="O196" s="25" t="s">
        <v>313</v>
      </c>
      <c r="P196" s="25" t="s">
        <v>214</v>
      </c>
      <c r="Q196" s="26">
        <v>5784</v>
      </c>
      <c r="R196" s="26">
        <v>6741</v>
      </c>
      <c r="DG196" s="1" t="s">
        <v>1672</v>
      </c>
      <c r="DH196" s="1" t="s">
        <v>1105</v>
      </c>
      <c r="DI196" s="1" t="s">
        <v>1128</v>
      </c>
    </row>
    <row r="197" spans="1:113">
      <c r="A197" s="11"/>
      <c r="B197" s="11"/>
      <c r="C197" s="11"/>
      <c r="D197" s="11"/>
      <c r="E197" s="11"/>
      <c r="F197" s="11"/>
      <c r="G197" s="11"/>
      <c r="H197" s="11"/>
      <c r="I197" s="11"/>
      <c r="J197" s="11"/>
      <c r="K197" s="11"/>
      <c r="L197" s="11"/>
      <c r="M197" s="25" t="s">
        <v>891</v>
      </c>
      <c r="N197" s="25" t="s">
        <v>892</v>
      </c>
      <c r="O197" s="25" t="s">
        <v>339</v>
      </c>
      <c r="P197" s="25" t="s">
        <v>214</v>
      </c>
      <c r="Q197" s="26">
        <v>6205</v>
      </c>
      <c r="R197" s="26">
        <v>5081</v>
      </c>
      <c r="DG197" s="1" t="s">
        <v>1672</v>
      </c>
      <c r="DH197" s="1" t="s">
        <v>1106</v>
      </c>
      <c r="DI197" s="1" t="s">
        <v>1129</v>
      </c>
    </row>
    <row r="198" spans="1:113">
      <c r="A198" s="11"/>
      <c r="B198" s="11"/>
      <c r="C198" s="11"/>
      <c r="D198" s="11"/>
      <c r="E198" s="11"/>
      <c r="F198" s="11"/>
      <c r="G198" s="11"/>
      <c r="H198" s="11"/>
      <c r="I198" s="11"/>
      <c r="J198" s="11"/>
      <c r="K198" s="11"/>
      <c r="L198" s="11"/>
      <c r="M198" s="25" t="s">
        <v>893</v>
      </c>
      <c r="N198" s="25" t="s">
        <v>894</v>
      </c>
      <c r="O198" s="25" t="s">
        <v>354</v>
      </c>
      <c r="P198" s="25" t="s">
        <v>214</v>
      </c>
      <c r="Q198" s="26">
        <v>6565</v>
      </c>
      <c r="R198" s="26">
        <v>6310</v>
      </c>
      <c r="DG198" s="1" t="s">
        <v>1672</v>
      </c>
      <c r="DH198" s="1" t="s">
        <v>1107</v>
      </c>
      <c r="DI198" s="1" t="s">
        <v>1472</v>
      </c>
    </row>
    <row r="199" spans="1:113">
      <c r="A199" s="11"/>
      <c r="B199" s="11"/>
      <c r="C199" s="11"/>
      <c r="D199" s="11"/>
      <c r="E199" s="11"/>
      <c r="F199" s="11"/>
      <c r="G199" s="11"/>
      <c r="H199" s="11"/>
      <c r="I199" s="11"/>
      <c r="J199" s="11"/>
      <c r="K199" s="11"/>
      <c r="L199" s="11"/>
      <c r="M199" s="25" t="s">
        <v>895</v>
      </c>
      <c r="N199" s="25" t="s">
        <v>896</v>
      </c>
      <c r="O199" s="25" t="s">
        <v>212</v>
      </c>
      <c r="P199" s="25" t="s">
        <v>214</v>
      </c>
      <c r="Q199" s="26">
        <v>46385</v>
      </c>
      <c r="R199" s="26">
        <v>35636</v>
      </c>
      <c r="DG199" s="1" t="s">
        <v>1672</v>
      </c>
      <c r="DH199" s="1" t="s">
        <v>1108</v>
      </c>
      <c r="DI199" s="1" t="s">
        <v>1473</v>
      </c>
    </row>
    <row r="200" spans="1:113">
      <c r="A200" s="11"/>
      <c r="B200" s="11"/>
      <c r="C200" s="11"/>
      <c r="D200" s="11"/>
      <c r="E200" s="11"/>
      <c r="F200" s="11"/>
      <c r="G200" s="11"/>
      <c r="H200" s="11"/>
      <c r="I200" s="11"/>
      <c r="J200" s="11"/>
      <c r="K200" s="11"/>
      <c r="L200" s="11"/>
      <c r="M200" s="25" t="s">
        <v>897</v>
      </c>
      <c r="N200" s="25" t="s">
        <v>898</v>
      </c>
      <c r="O200" s="25" t="s">
        <v>375</v>
      </c>
      <c r="P200" s="25" t="s">
        <v>214</v>
      </c>
      <c r="Q200" s="26">
        <v>5090</v>
      </c>
      <c r="R200" s="26">
        <v>5467</v>
      </c>
      <c r="DG200" s="1" t="s">
        <v>1672</v>
      </c>
      <c r="DH200" s="1" t="s">
        <v>1109</v>
      </c>
      <c r="DI200" s="1" t="s">
        <v>1474</v>
      </c>
    </row>
    <row r="201" spans="1:113">
      <c r="A201" s="11"/>
      <c r="B201" s="11"/>
      <c r="C201" s="11"/>
      <c r="D201" s="11"/>
      <c r="E201" s="11"/>
      <c r="F201" s="11"/>
      <c r="G201" s="11"/>
      <c r="H201" s="11"/>
      <c r="I201" s="11"/>
      <c r="J201" s="11"/>
      <c r="K201" s="11"/>
      <c r="L201" s="11"/>
      <c r="M201" s="25" t="s">
        <v>899</v>
      </c>
      <c r="N201" s="25" t="s">
        <v>900</v>
      </c>
      <c r="O201" s="25" t="s">
        <v>376</v>
      </c>
      <c r="P201" s="25" t="s">
        <v>214</v>
      </c>
      <c r="Q201" s="26">
        <v>4419</v>
      </c>
      <c r="R201" s="26">
        <v>3977</v>
      </c>
      <c r="DG201" s="1" t="s">
        <v>1672</v>
      </c>
      <c r="DH201" s="1" t="s">
        <v>1110</v>
      </c>
      <c r="DI201" s="1" t="s">
        <v>1475</v>
      </c>
    </row>
    <row r="202" spans="1:113">
      <c r="A202" s="11"/>
      <c r="B202" s="11"/>
      <c r="C202" s="11"/>
      <c r="D202" s="11"/>
      <c r="E202" s="11"/>
      <c r="F202" s="11"/>
      <c r="G202" s="11"/>
      <c r="H202" s="11"/>
      <c r="I202" s="11"/>
      <c r="J202" s="11"/>
      <c r="K202" s="11"/>
      <c r="L202" s="11"/>
      <c r="M202" s="25" t="s">
        <v>901</v>
      </c>
      <c r="N202" s="25" t="s">
        <v>902</v>
      </c>
      <c r="O202" s="25" t="s">
        <v>379</v>
      </c>
      <c r="P202" s="25" t="s">
        <v>214</v>
      </c>
      <c r="Q202" s="26">
        <v>26650</v>
      </c>
      <c r="R202" s="26">
        <v>22499</v>
      </c>
      <c r="DG202" s="1" t="s">
        <v>1672</v>
      </c>
      <c r="DH202" s="1" t="s">
        <v>1111</v>
      </c>
      <c r="DI202" s="1" t="s">
        <v>1476</v>
      </c>
    </row>
    <row r="203" spans="1:113">
      <c r="A203" s="11"/>
      <c r="B203" s="11"/>
      <c r="C203" s="11"/>
      <c r="D203" s="11"/>
      <c r="E203" s="11"/>
      <c r="F203" s="11"/>
      <c r="G203" s="11"/>
      <c r="H203" s="11"/>
      <c r="I203" s="11"/>
      <c r="J203" s="11"/>
      <c r="K203" s="11"/>
      <c r="L203" s="11"/>
      <c r="M203" s="25" t="s">
        <v>903</v>
      </c>
      <c r="N203" s="25" t="s">
        <v>904</v>
      </c>
      <c r="O203" s="25" t="s">
        <v>272</v>
      </c>
      <c r="P203" s="25" t="s">
        <v>1667</v>
      </c>
      <c r="Q203" s="26">
        <v>12237</v>
      </c>
      <c r="R203" s="26">
        <v>11172</v>
      </c>
      <c r="DG203" s="1" t="s">
        <v>1672</v>
      </c>
      <c r="DH203" s="1" t="s">
        <v>1112</v>
      </c>
      <c r="DI203" s="1" t="s">
        <v>1477</v>
      </c>
    </row>
    <row r="204" spans="1:113">
      <c r="A204" s="11"/>
      <c r="B204" s="11"/>
      <c r="C204" s="11"/>
      <c r="D204" s="11"/>
      <c r="E204" s="11"/>
      <c r="F204" s="11"/>
      <c r="G204" s="11"/>
      <c r="H204" s="11"/>
      <c r="I204" s="11"/>
      <c r="J204" s="11"/>
      <c r="K204" s="11"/>
      <c r="L204" s="11"/>
      <c r="M204" s="25" t="s">
        <v>905</v>
      </c>
      <c r="N204" s="25" t="s">
        <v>906</v>
      </c>
      <c r="O204" s="25" t="s">
        <v>385</v>
      </c>
      <c r="P204" s="25" t="s">
        <v>214</v>
      </c>
      <c r="Q204" s="26">
        <v>40137</v>
      </c>
      <c r="R204" s="26">
        <v>28419</v>
      </c>
      <c r="DG204" s="1" t="s">
        <v>1672</v>
      </c>
      <c r="DH204" s="1" t="s">
        <v>1113</v>
      </c>
      <c r="DI204" s="1" t="s">
        <v>1478</v>
      </c>
    </row>
    <row r="205" spans="1:113">
      <c r="A205" s="11"/>
      <c r="B205" s="11"/>
      <c r="C205" s="11"/>
      <c r="D205" s="11"/>
      <c r="E205" s="11"/>
      <c r="F205" s="11"/>
      <c r="G205" s="11"/>
      <c r="H205" s="11"/>
      <c r="I205" s="11"/>
      <c r="J205" s="11"/>
      <c r="K205" s="11"/>
      <c r="L205" s="11"/>
      <c r="M205" s="25" t="s">
        <v>907</v>
      </c>
      <c r="N205" s="25" t="s">
        <v>908</v>
      </c>
      <c r="O205" s="25" t="s">
        <v>399</v>
      </c>
      <c r="P205" s="25" t="s">
        <v>214</v>
      </c>
      <c r="Q205" s="26">
        <v>2951</v>
      </c>
      <c r="R205" s="26">
        <v>2752</v>
      </c>
      <c r="DG205" s="1" t="s">
        <v>1672</v>
      </c>
      <c r="DH205" s="1" t="s">
        <v>1114</v>
      </c>
      <c r="DI205" s="1" t="s">
        <v>1479</v>
      </c>
    </row>
    <row r="206" spans="1:113">
      <c r="A206" s="11"/>
      <c r="B206" s="11"/>
      <c r="C206" s="11"/>
      <c r="D206" s="11"/>
      <c r="E206" s="11"/>
      <c r="F206" s="11"/>
      <c r="G206" s="11"/>
      <c r="H206" s="11"/>
      <c r="I206" s="11"/>
      <c r="J206" s="11"/>
      <c r="K206" s="11"/>
      <c r="L206" s="11"/>
      <c r="M206" s="25" t="s">
        <v>909</v>
      </c>
      <c r="N206" s="25" t="s">
        <v>910</v>
      </c>
      <c r="O206" s="25" t="s">
        <v>405</v>
      </c>
      <c r="P206" s="25" t="s">
        <v>214</v>
      </c>
      <c r="Q206" s="26">
        <v>4610</v>
      </c>
      <c r="R206" s="26">
        <v>5059</v>
      </c>
      <c r="DG206" s="1" t="s">
        <v>1672</v>
      </c>
      <c r="DH206" s="1" t="s">
        <v>1115</v>
      </c>
      <c r="DI206" s="1" t="s">
        <v>1480</v>
      </c>
    </row>
    <row r="207" spans="1:113">
      <c r="A207" s="11"/>
      <c r="B207" s="11"/>
      <c r="C207" s="11"/>
      <c r="D207" s="11"/>
      <c r="E207" s="11"/>
      <c r="F207" s="11"/>
      <c r="G207" s="11"/>
      <c r="H207" s="11"/>
      <c r="I207" s="11"/>
      <c r="J207" s="11"/>
      <c r="K207" s="11"/>
      <c r="L207" s="11"/>
      <c r="M207" s="25" t="s">
        <v>911</v>
      </c>
      <c r="N207" s="25" t="s">
        <v>912</v>
      </c>
      <c r="O207" s="25" t="s">
        <v>449</v>
      </c>
      <c r="P207" s="25" t="s">
        <v>214</v>
      </c>
      <c r="Q207" s="26">
        <v>8003</v>
      </c>
      <c r="R207" s="26">
        <v>8098</v>
      </c>
      <c r="DG207" s="1" t="s">
        <v>1672</v>
      </c>
      <c r="DH207" s="1" t="s">
        <v>1116</v>
      </c>
      <c r="DI207" s="1" t="s">
        <v>1481</v>
      </c>
    </row>
    <row r="208" spans="1:113">
      <c r="A208" s="11"/>
      <c r="B208" s="11"/>
      <c r="C208" s="11"/>
      <c r="D208" s="11"/>
      <c r="E208" s="11"/>
      <c r="F208" s="11"/>
      <c r="G208" s="11"/>
      <c r="H208" s="11"/>
      <c r="I208" s="11"/>
      <c r="J208" s="11"/>
      <c r="K208" s="11"/>
      <c r="L208" s="11"/>
      <c r="M208" s="25" t="s">
        <v>913</v>
      </c>
      <c r="N208" s="25" t="s">
        <v>914</v>
      </c>
      <c r="O208" s="25" t="s">
        <v>466</v>
      </c>
      <c r="P208" s="25" t="s">
        <v>214</v>
      </c>
      <c r="Q208" s="26">
        <v>11354</v>
      </c>
      <c r="R208" s="26">
        <v>15643</v>
      </c>
      <c r="DG208" s="1" t="s">
        <v>1672</v>
      </c>
      <c r="DH208" s="1" t="s">
        <v>1117</v>
      </c>
      <c r="DI208" s="1" t="s">
        <v>1482</v>
      </c>
    </row>
    <row r="209" spans="1:113">
      <c r="A209" s="11"/>
      <c r="B209" s="11"/>
      <c r="C209" s="11"/>
      <c r="D209" s="11"/>
      <c r="E209" s="11"/>
      <c r="F209" s="11"/>
      <c r="G209" s="11"/>
      <c r="H209" s="11"/>
      <c r="I209" s="11"/>
      <c r="J209" s="11"/>
      <c r="K209" s="11"/>
      <c r="L209" s="11"/>
      <c r="M209" s="25" t="s">
        <v>915</v>
      </c>
      <c r="N209" s="25" t="s">
        <v>916</v>
      </c>
      <c r="O209" s="25" t="s">
        <v>272</v>
      </c>
      <c r="P209" s="25" t="s">
        <v>1667</v>
      </c>
      <c r="Q209" s="26">
        <v>21709</v>
      </c>
      <c r="R209" s="26">
        <v>17631</v>
      </c>
      <c r="DG209" s="1" t="s">
        <v>1672</v>
      </c>
      <c r="DH209" s="1" t="s">
        <v>1118</v>
      </c>
      <c r="DI209" s="1" t="s">
        <v>1483</v>
      </c>
    </row>
    <row r="210" spans="1:113">
      <c r="A210" s="11"/>
      <c r="B210" s="11"/>
      <c r="C210" s="11"/>
      <c r="D210" s="11"/>
      <c r="E210" s="11"/>
      <c r="F210" s="11"/>
      <c r="G210" s="11"/>
      <c r="H210" s="11"/>
      <c r="I210" s="11"/>
      <c r="J210" s="11"/>
      <c r="K210" s="11"/>
      <c r="L210" s="11"/>
      <c r="M210" s="25" t="s">
        <v>917</v>
      </c>
      <c r="N210" s="25" t="s">
        <v>918</v>
      </c>
      <c r="O210" s="25" t="s">
        <v>490</v>
      </c>
      <c r="P210" s="25" t="s">
        <v>214</v>
      </c>
      <c r="Q210" s="26">
        <v>8397</v>
      </c>
      <c r="R210" s="26">
        <v>8529</v>
      </c>
      <c r="DG210" s="1" t="s">
        <v>1672</v>
      </c>
      <c r="DH210" s="1" t="s">
        <v>1119</v>
      </c>
      <c r="DI210" s="1" t="s">
        <v>1484</v>
      </c>
    </row>
    <row r="211" spans="1:113">
      <c r="A211" s="11"/>
      <c r="B211" s="11"/>
      <c r="C211" s="11"/>
      <c r="D211" s="11"/>
      <c r="E211" s="11"/>
      <c r="F211" s="11"/>
      <c r="G211" s="11"/>
      <c r="H211" s="11"/>
      <c r="I211" s="11"/>
      <c r="J211" s="11"/>
      <c r="K211" s="11"/>
      <c r="L211" s="11"/>
      <c r="M211" s="25" t="s">
        <v>919</v>
      </c>
      <c r="N211" s="25" t="s">
        <v>920</v>
      </c>
      <c r="O211" s="25" t="s">
        <v>303</v>
      </c>
      <c r="P211" s="25" t="s">
        <v>304</v>
      </c>
      <c r="Q211" s="26">
        <v>19468</v>
      </c>
      <c r="R211" s="26">
        <v>9194</v>
      </c>
      <c r="DG211" s="1" t="s">
        <v>1672</v>
      </c>
      <c r="DH211" s="1" t="s">
        <v>1120</v>
      </c>
      <c r="DI211" s="1" t="s">
        <v>1485</v>
      </c>
    </row>
    <row r="212" spans="1:113">
      <c r="A212" s="11"/>
      <c r="B212" s="11"/>
      <c r="C212" s="11"/>
      <c r="D212" s="11"/>
      <c r="E212" s="11"/>
      <c r="F212" s="11"/>
      <c r="G212" s="11"/>
      <c r="H212" s="11"/>
      <c r="I212" s="11"/>
      <c r="J212" s="11"/>
      <c r="K212" s="11"/>
      <c r="L212" s="11"/>
      <c r="M212" s="25" t="s">
        <v>921</v>
      </c>
      <c r="N212" s="25" t="s">
        <v>922</v>
      </c>
      <c r="O212" s="25" t="s">
        <v>312</v>
      </c>
      <c r="P212" s="25" t="s">
        <v>304</v>
      </c>
      <c r="Q212" s="26">
        <v>177971</v>
      </c>
      <c r="R212" s="26">
        <v>101648</v>
      </c>
      <c r="DG212" s="1" t="s">
        <v>1672</v>
      </c>
      <c r="DH212" s="1" t="s">
        <v>1121</v>
      </c>
      <c r="DI212" s="1" t="s">
        <v>1486</v>
      </c>
    </row>
    <row r="213" spans="1:113">
      <c r="A213" s="11"/>
      <c r="B213" s="11"/>
      <c r="C213" s="11"/>
      <c r="D213" s="11"/>
      <c r="E213" s="11"/>
      <c r="F213" s="11"/>
      <c r="G213" s="11"/>
      <c r="H213" s="11"/>
      <c r="I213" s="11"/>
      <c r="J213" s="11"/>
      <c r="K213" s="11"/>
      <c r="L213" s="11"/>
      <c r="M213" s="25" t="s">
        <v>923</v>
      </c>
      <c r="N213" s="25" t="s">
        <v>924</v>
      </c>
      <c r="O213" s="25" t="s">
        <v>317</v>
      </c>
      <c r="P213" s="25" t="s">
        <v>302</v>
      </c>
      <c r="Q213" s="26">
        <v>173156</v>
      </c>
      <c r="R213" s="26">
        <v>87164</v>
      </c>
      <c r="DG213" s="1" t="s">
        <v>1672</v>
      </c>
      <c r="DH213" s="1" t="s">
        <v>1122</v>
      </c>
      <c r="DI213" s="1" t="s">
        <v>1487</v>
      </c>
    </row>
    <row r="214" spans="1:113">
      <c r="A214" s="11"/>
      <c r="B214" s="11"/>
      <c r="C214" s="11"/>
      <c r="D214" s="11"/>
      <c r="E214" s="11"/>
      <c r="F214" s="11"/>
      <c r="G214" s="11"/>
      <c r="H214" s="11"/>
      <c r="I214" s="11"/>
      <c r="J214" s="11"/>
      <c r="K214" s="11"/>
      <c r="L214" s="11"/>
      <c r="M214" s="25" t="s">
        <v>925</v>
      </c>
      <c r="N214" s="25" t="s">
        <v>926</v>
      </c>
      <c r="O214" s="25" t="s">
        <v>335</v>
      </c>
      <c r="P214" s="25" t="s">
        <v>304</v>
      </c>
      <c r="Q214" s="26">
        <v>78706</v>
      </c>
      <c r="R214" s="26">
        <v>41798</v>
      </c>
      <c r="DG214" s="1" t="s">
        <v>1672</v>
      </c>
      <c r="DH214" s="1" t="s">
        <v>1123</v>
      </c>
      <c r="DI214" s="1" t="s">
        <v>1488</v>
      </c>
    </row>
    <row r="215" spans="1:113">
      <c r="A215" s="11"/>
      <c r="B215" s="11"/>
      <c r="C215" s="11"/>
      <c r="D215" s="11"/>
      <c r="E215" s="11"/>
      <c r="F215" s="11"/>
      <c r="G215" s="11"/>
      <c r="H215" s="11"/>
      <c r="I215" s="11"/>
      <c r="J215" s="11"/>
      <c r="K215" s="11"/>
      <c r="L215" s="11"/>
      <c r="M215" s="25" t="s">
        <v>927</v>
      </c>
      <c r="N215" s="25" t="s">
        <v>928</v>
      </c>
      <c r="O215" s="25" t="s">
        <v>522</v>
      </c>
      <c r="P215" s="25" t="s">
        <v>1504</v>
      </c>
      <c r="Q215" s="26">
        <v>213876</v>
      </c>
      <c r="R215" s="26">
        <v>110559</v>
      </c>
      <c r="DG215" s="1" t="s">
        <v>1672</v>
      </c>
      <c r="DH215" s="1" t="s">
        <v>1124</v>
      </c>
      <c r="DI215" s="1" t="s">
        <v>1489</v>
      </c>
    </row>
    <row r="216" spans="1:113">
      <c r="A216" s="11"/>
      <c r="B216" s="11"/>
      <c r="C216" s="11"/>
      <c r="D216" s="11"/>
      <c r="E216" s="11"/>
      <c r="F216" s="11"/>
      <c r="G216" s="11"/>
      <c r="H216" s="11"/>
      <c r="I216" s="11"/>
      <c r="J216" s="11"/>
      <c r="K216" s="11"/>
      <c r="L216" s="11"/>
      <c r="M216" s="25" t="s">
        <v>929</v>
      </c>
      <c r="N216" s="25" t="s">
        <v>930</v>
      </c>
      <c r="O216" s="25" t="s">
        <v>393</v>
      </c>
      <c r="P216" s="25" t="s">
        <v>302</v>
      </c>
      <c r="Q216" s="26">
        <v>545143</v>
      </c>
      <c r="R216" s="26">
        <v>319739</v>
      </c>
      <c r="DG216" s="1" t="s">
        <v>1672</v>
      </c>
      <c r="DH216" s="1" t="s">
        <v>1125</v>
      </c>
      <c r="DI216" s="1" t="s">
        <v>1490</v>
      </c>
    </row>
    <row r="217" spans="1:113">
      <c r="A217" s="11"/>
      <c r="B217" s="11"/>
      <c r="C217" s="11"/>
      <c r="D217" s="11"/>
      <c r="E217" s="11"/>
      <c r="F217" s="11"/>
      <c r="G217" s="11"/>
      <c r="H217" s="11"/>
      <c r="I217" s="11"/>
      <c r="J217" s="11"/>
      <c r="K217" s="11"/>
      <c r="L217" s="11"/>
      <c r="M217" s="25" t="s">
        <v>931</v>
      </c>
      <c r="N217" s="25" t="s">
        <v>932</v>
      </c>
      <c r="O217" s="25" t="s">
        <v>527</v>
      </c>
      <c r="P217" s="25" t="s">
        <v>302</v>
      </c>
      <c r="Q217" s="26">
        <v>202701</v>
      </c>
      <c r="R217" s="26">
        <v>97988</v>
      </c>
      <c r="DG217" s="1" t="s">
        <v>1672</v>
      </c>
      <c r="DH217" s="1" t="s">
        <v>1126</v>
      </c>
      <c r="DI217" s="1" t="s">
        <v>1491</v>
      </c>
    </row>
    <row r="218" spans="1:113">
      <c r="A218" s="11"/>
      <c r="B218" s="11"/>
      <c r="C218" s="11"/>
      <c r="D218" s="11"/>
      <c r="E218" s="11"/>
      <c r="F218" s="11"/>
      <c r="G218" s="11"/>
      <c r="H218" s="11"/>
      <c r="I218" s="11"/>
      <c r="J218" s="11"/>
      <c r="K218" s="11"/>
      <c r="L218" s="11"/>
      <c r="M218" s="25" t="s">
        <v>933</v>
      </c>
      <c r="N218" s="25" t="s">
        <v>934</v>
      </c>
      <c r="O218" s="25" t="s">
        <v>398</v>
      </c>
      <c r="P218" s="25" t="s">
        <v>1504</v>
      </c>
      <c r="Q218" s="26">
        <v>87921</v>
      </c>
      <c r="R218" s="26">
        <v>44903</v>
      </c>
      <c r="DG218" s="1" t="s">
        <v>1672</v>
      </c>
      <c r="DH218" s="1" t="s">
        <v>1127</v>
      </c>
      <c r="DI218" s="1" t="s">
        <v>1492</v>
      </c>
    </row>
    <row r="219" spans="1:113">
      <c r="A219" s="11"/>
      <c r="B219" s="11"/>
      <c r="C219" s="11"/>
      <c r="D219" s="11"/>
      <c r="E219" s="11"/>
      <c r="F219" s="11"/>
      <c r="G219" s="11"/>
      <c r="H219" s="11"/>
      <c r="I219" s="11"/>
      <c r="J219" s="11"/>
      <c r="K219" s="11"/>
      <c r="L219" s="11"/>
      <c r="M219" s="25" t="s">
        <v>935</v>
      </c>
      <c r="N219" s="25" t="s">
        <v>936</v>
      </c>
      <c r="O219" s="25" t="s">
        <v>415</v>
      </c>
      <c r="P219" s="25" t="s">
        <v>304</v>
      </c>
      <c r="Q219" s="26">
        <v>67026</v>
      </c>
      <c r="R219" s="26">
        <v>34602</v>
      </c>
      <c r="DG219" s="1" t="s">
        <v>1672</v>
      </c>
      <c r="DH219" s="1" t="s">
        <v>1132</v>
      </c>
      <c r="DI219" s="1" t="s">
        <v>1493</v>
      </c>
    </row>
    <row r="220" spans="1:113">
      <c r="A220" s="11"/>
      <c r="B220" s="11"/>
      <c r="C220" s="11"/>
      <c r="D220" s="11"/>
      <c r="E220" s="11"/>
      <c r="F220" s="11"/>
      <c r="G220" s="11"/>
      <c r="H220" s="11"/>
      <c r="I220" s="11"/>
      <c r="J220" s="11"/>
      <c r="K220" s="11"/>
      <c r="L220" s="11"/>
      <c r="M220" s="25" t="s">
        <v>937</v>
      </c>
      <c r="N220" s="25" t="s">
        <v>938</v>
      </c>
      <c r="O220" s="25" t="s">
        <v>423</v>
      </c>
      <c r="P220" s="25" t="s">
        <v>304</v>
      </c>
      <c r="Q220" s="26">
        <v>56915</v>
      </c>
      <c r="R220" s="26">
        <v>27932</v>
      </c>
      <c r="DG220" s="1" t="s">
        <v>1672</v>
      </c>
      <c r="DH220" s="1" t="s">
        <v>1133</v>
      </c>
      <c r="DI220" s="1" t="s">
        <v>1494</v>
      </c>
    </row>
    <row r="221" spans="1:113">
      <c r="A221" s="11"/>
      <c r="B221" s="11"/>
      <c r="C221" s="11"/>
      <c r="D221" s="11"/>
      <c r="E221" s="11"/>
      <c r="F221" s="11"/>
      <c r="G221" s="11"/>
      <c r="H221" s="11"/>
      <c r="I221" s="11"/>
      <c r="J221" s="11"/>
      <c r="K221" s="11"/>
      <c r="L221" s="11"/>
      <c r="M221" s="25" t="s">
        <v>939</v>
      </c>
      <c r="N221" s="25" t="s">
        <v>940</v>
      </c>
      <c r="O221" s="25" t="s">
        <v>527</v>
      </c>
      <c r="P221" s="25" t="s">
        <v>302</v>
      </c>
      <c r="Q221" s="26">
        <v>149121</v>
      </c>
      <c r="R221" s="26">
        <v>71901</v>
      </c>
      <c r="DG221" s="1" t="s">
        <v>1672</v>
      </c>
      <c r="DH221" s="1" t="s">
        <v>1134</v>
      </c>
      <c r="DI221" s="1" t="s">
        <v>1495</v>
      </c>
    </row>
    <row r="222" spans="1:113">
      <c r="A222" s="11"/>
      <c r="B222" s="11"/>
      <c r="C222" s="11"/>
      <c r="D222" s="11"/>
      <c r="E222" s="11"/>
      <c r="F222" s="11"/>
      <c r="G222" s="11"/>
      <c r="H222" s="11"/>
      <c r="I222" s="11"/>
      <c r="J222" s="11"/>
      <c r="K222" s="11"/>
      <c r="L222" s="11"/>
      <c r="M222" s="25" t="s">
        <v>941</v>
      </c>
      <c r="N222" s="25" t="s">
        <v>942</v>
      </c>
      <c r="O222" s="25" t="s">
        <v>432</v>
      </c>
      <c r="P222" s="25" t="s">
        <v>1504</v>
      </c>
      <c r="Q222" s="26">
        <v>171836</v>
      </c>
      <c r="R222" s="26">
        <v>86754</v>
      </c>
      <c r="DG222" s="1" t="s">
        <v>214</v>
      </c>
      <c r="DH222" s="1" t="s">
        <v>1103</v>
      </c>
      <c r="DI222" s="1" t="s">
        <v>1292</v>
      </c>
    </row>
    <row r="223" spans="1:113">
      <c r="A223" s="11"/>
      <c r="B223" s="11"/>
      <c r="C223" s="11"/>
      <c r="D223" s="11"/>
      <c r="E223" s="11"/>
      <c r="F223" s="11"/>
      <c r="G223" s="11"/>
      <c r="H223" s="11"/>
      <c r="I223" s="11"/>
      <c r="J223" s="11"/>
      <c r="K223" s="11"/>
      <c r="L223" s="11"/>
      <c r="M223" s="25" t="s">
        <v>943</v>
      </c>
      <c r="N223" s="25" t="s">
        <v>944</v>
      </c>
      <c r="O223" s="25" t="s">
        <v>439</v>
      </c>
      <c r="P223" s="25" t="s">
        <v>304</v>
      </c>
      <c r="Q223" s="26">
        <v>70262</v>
      </c>
      <c r="R223" s="26">
        <v>34722</v>
      </c>
      <c r="DG223" s="1" t="s">
        <v>214</v>
      </c>
      <c r="DH223" s="1" t="s">
        <v>1104</v>
      </c>
      <c r="DI223" s="1" t="s">
        <v>1293</v>
      </c>
    </row>
    <row r="224" spans="1:113">
      <c r="A224" s="11"/>
      <c r="B224" s="11"/>
      <c r="C224" s="11"/>
      <c r="D224" s="11"/>
      <c r="E224" s="11"/>
      <c r="F224" s="11"/>
      <c r="G224" s="11"/>
      <c r="H224" s="11"/>
      <c r="I224" s="11"/>
      <c r="J224" s="11"/>
      <c r="K224" s="11"/>
      <c r="L224" s="11"/>
      <c r="M224" s="25" t="s">
        <v>945</v>
      </c>
      <c r="N224" s="25" t="s">
        <v>946</v>
      </c>
      <c r="O224" s="25" t="s">
        <v>475</v>
      </c>
      <c r="P224" s="25" t="s">
        <v>304</v>
      </c>
      <c r="Q224" s="26">
        <v>168103</v>
      </c>
      <c r="R224" s="26">
        <v>82927</v>
      </c>
      <c r="DG224" s="1" t="s">
        <v>214</v>
      </c>
      <c r="DH224" s="1" t="s">
        <v>1106</v>
      </c>
      <c r="DI224" s="1" t="s">
        <v>1294</v>
      </c>
    </row>
    <row r="225" spans="1:113">
      <c r="A225" s="11"/>
      <c r="B225" s="11"/>
      <c r="C225" s="11"/>
      <c r="D225" s="11"/>
      <c r="E225" s="11"/>
      <c r="F225" s="11"/>
      <c r="G225" s="11"/>
      <c r="H225" s="11"/>
      <c r="I225" s="11"/>
      <c r="J225" s="11"/>
      <c r="K225" s="11"/>
      <c r="L225" s="11"/>
      <c r="M225" s="25" t="s">
        <v>947</v>
      </c>
      <c r="N225" s="25" t="s">
        <v>948</v>
      </c>
      <c r="O225" s="25" t="s">
        <v>478</v>
      </c>
      <c r="P225" s="25" t="s">
        <v>304</v>
      </c>
      <c r="Q225" s="26">
        <v>53396</v>
      </c>
      <c r="R225" s="26">
        <v>33166</v>
      </c>
      <c r="DG225" s="1" t="s">
        <v>214</v>
      </c>
      <c r="DH225" s="1" t="s">
        <v>1107</v>
      </c>
      <c r="DI225" s="1" t="s">
        <v>1155</v>
      </c>
    </row>
    <row r="226" spans="1:113">
      <c r="A226" s="11"/>
      <c r="B226" s="11"/>
      <c r="C226" s="11"/>
      <c r="D226" s="11"/>
      <c r="E226" s="11"/>
      <c r="F226" s="11"/>
      <c r="G226" s="11"/>
      <c r="H226" s="11"/>
      <c r="I226" s="11"/>
      <c r="J226" s="11"/>
      <c r="K226" s="11"/>
      <c r="L226" s="11"/>
      <c r="M226" s="25" t="s">
        <v>949</v>
      </c>
      <c r="N226" s="25" t="s">
        <v>950</v>
      </c>
      <c r="O226" s="25" t="s">
        <v>531</v>
      </c>
      <c r="P226" s="25" t="s">
        <v>304</v>
      </c>
      <c r="Q226" s="26">
        <v>123128</v>
      </c>
      <c r="R226" s="26">
        <v>63254</v>
      </c>
      <c r="DG226" s="1" t="s">
        <v>214</v>
      </c>
      <c r="DH226" s="1" t="s">
        <v>1108</v>
      </c>
      <c r="DI226" s="1" t="s">
        <v>1295</v>
      </c>
    </row>
    <row r="227" spans="1:113">
      <c r="A227" s="11"/>
      <c r="B227" s="11"/>
      <c r="C227" s="11"/>
      <c r="D227" s="11"/>
      <c r="E227" s="11"/>
      <c r="F227" s="11"/>
      <c r="G227" s="11"/>
      <c r="H227" s="11"/>
      <c r="I227" s="11"/>
      <c r="J227" s="11"/>
      <c r="K227" s="11"/>
      <c r="L227" s="11"/>
      <c r="M227" s="25" t="s">
        <v>951</v>
      </c>
      <c r="N227" s="25" t="s">
        <v>952</v>
      </c>
      <c r="O227" s="25" t="s">
        <v>534</v>
      </c>
      <c r="P227" s="25" t="s">
        <v>1504</v>
      </c>
      <c r="Q227" s="26">
        <v>387235</v>
      </c>
      <c r="R227" s="26">
        <v>184138</v>
      </c>
      <c r="DG227" s="1" t="s">
        <v>214</v>
      </c>
      <c r="DH227" s="1" t="s">
        <v>1109</v>
      </c>
      <c r="DI227" s="1" t="s">
        <v>1296</v>
      </c>
    </row>
    <row r="228" spans="1:113">
      <c r="A228" s="11"/>
      <c r="B228" s="11"/>
      <c r="C228" s="11"/>
      <c r="D228" s="11"/>
      <c r="E228" s="11"/>
      <c r="F228" s="11"/>
      <c r="G228" s="11"/>
      <c r="H228" s="11"/>
      <c r="I228" s="11"/>
      <c r="J228" s="11"/>
      <c r="K228" s="11"/>
      <c r="L228" s="11"/>
      <c r="M228" s="25" t="s">
        <v>953</v>
      </c>
      <c r="N228" s="25" t="s">
        <v>954</v>
      </c>
      <c r="O228" s="25" t="s">
        <v>503</v>
      </c>
      <c r="P228" s="25" t="s">
        <v>302</v>
      </c>
      <c r="Q228" s="26">
        <v>137681</v>
      </c>
      <c r="R228" s="26">
        <v>65284</v>
      </c>
      <c r="DG228" s="1" t="s">
        <v>309</v>
      </c>
      <c r="DH228" s="1" t="s">
        <v>1103</v>
      </c>
      <c r="DI228" s="1" t="s">
        <v>1292</v>
      </c>
    </row>
    <row r="229" spans="1:113">
      <c r="A229" s="11"/>
      <c r="B229" s="11"/>
      <c r="C229" s="11"/>
      <c r="D229" s="11"/>
      <c r="E229" s="11"/>
      <c r="F229" s="11"/>
      <c r="G229" s="11"/>
      <c r="H229" s="11"/>
      <c r="I229" s="11"/>
      <c r="J229" s="11"/>
      <c r="K229" s="11"/>
      <c r="L229" s="11"/>
      <c r="M229" s="25" t="s">
        <v>955</v>
      </c>
      <c r="N229" s="25" t="s">
        <v>956</v>
      </c>
      <c r="O229" s="25" t="s">
        <v>297</v>
      </c>
      <c r="P229" s="25" t="s">
        <v>1299</v>
      </c>
      <c r="Q229" s="26">
        <v>11115</v>
      </c>
      <c r="R229" s="26">
        <v>8872</v>
      </c>
      <c r="DG229" s="1" t="s">
        <v>309</v>
      </c>
      <c r="DH229" s="1" t="s">
        <v>1104</v>
      </c>
      <c r="DI229" s="1" t="s">
        <v>1293</v>
      </c>
    </row>
    <row r="230" spans="1:113">
      <c r="A230" s="11"/>
      <c r="B230" s="11"/>
      <c r="C230" s="11"/>
      <c r="D230" s="11"/>
      <c r="E230" s="11"/>
      <c r="F230" s="11"/>
      <c r="G230" s="11"/>
      <c r="H230" s="11"/>
      <c r="I230" s="11"/>
      <c r="J230" s="11"/>
      <c r="K230" s="11"/>
      <c r="L230" s="11"/>
      <c r="M230" s="25" t="s">
        <v>957</v>
      </c>
      <c r="N230" s="25" t="s">
        <v>958</v>
      </c>
      <c r="O230" s="25" t="s">
        <v>384</v>
      </c>
      <c r="P230" s="25" t="s">
        <v>1299</v>
      </c>
      <c r="Q230" s="26">
        <v>13990</v>
      </c>
      <c r="R230" s="26">
        <v>12538</v>
      </c>
      <c r="DG230" s="1" t="s">
        <v>309</v>
      </c>
      <c r="DH230" s="1" t="s">
        <v>1105</v>
      </c>
      <c r="DI230" s="1" t="s">
        <v>1297</v>
      </c>
    </row>
    <row r="231" spans="1:113">
      <c r="A231" s="11"/>
      <c r="B231" s="11"/>
      <c r="C231" s="11"/>
      <c r="D231" s="11"/>
      <c r="E231" s="11"/>
      <c r="F231" s="11"/>
      <c r="G231" s="11"/>
      <c r="H231" s="11"/>
      <c r="I231" s="11"/>
      <c r="J231" s="11"/>
      <c r="K231" s="11"/>
      <c r="L231" s="11"/>
      <c r="M231" s="25" t="s">
        <v>959</v>
      </c>
      <c r="N231" s="25" t="s">
        <v>960</v>
      </c>
      <c r="O231" s="25" t="s">
        <v>431</v>
      </c>
      <c r="P231" s="25" t="s">
        <v>1299</v>
      </c>
      <c r="Q231" s="26">
        <v>30690</v>
      </c>
      <c r="R231" s="26">
        <v>22320</v>
      </c>
      <c r="DG231" s="1" t="s">
        <v>309</v>
      </c>
      <c r="DH231" s="1" t="s">
        <v>1106</v>
      </c>
      <c r="DI231" s="1" t="s">
        <v>1294</v>
      </c>
    </row>
    <row r="232" spans="1:113">
      <c r="A232" s="11"/>
      <c r="B232" s="11"/>
      <c r="C232" s="11"/>
      <c r="D232" s="11"/>
      <c r="E232" s="11"/>
      <c r="F232" s="11"/>
      <c r="G232" s="11"/>
      <c r="H232" s="11"/>
      <c r="I232" s="11"/>
      <c r="J232" s="11"/>
      <c r="K232" s="11"/>
      <c r="L232" s="11"/>
      <c r="M232" s="25" t="s">
        <v>961</v>
      </c>
      <c r="N232" s="25" t="s">
        <v>962</v>
      </c>
      <c r="O232" s="25" t="s">
        <v>470</v>
      </c>
      <c r="P232" s="25" t="s">
        <v>1299</v>
      </c>
      <c r="Q232" s="26">
        <v>28039</v>
      </c>
      <c r="R232" s="26">
        <v>18526</v>
      </c>
      <c r="DG232" s="1" t="s">
        <v>309</v>
      </c>
      <c r="DH232" s="1" t="s">
        <v>1108</v>
      </c>
      <c r="DI232" s="1" t="s">
        <v>1295</v>
      </c>
    </row>
    <row r="233" spans="1:113">
      <c r="A233" s="11"/>
      <c r="B233" s="11"/>
      <c r="C233" s="11"/>
      <c r="D233" s="11"/>
      <c r="E233" s="11"/>
      <c r="F233" s="11"/>
      <c r="G233" s="11"/>
      <c r="H233" s="11"/>
      <c r="I233" s="11"/>
      <c r="J233" s="11"/>
      <c r="K233" s="11"/>
      <c r="L233" s="11"/>
      <c r="M233" s="25" t="s">
        <v>963</v>
      </c>
      <c r="N233" s="25" t="s">
        <v>964</v>
      </c>
      <c r="O233" s="25" t="s">
        <v>481</v>
      </c>
      <c r="P233" s="25" t="s">
        <v>1299</v>
      </c>
      <c r="Q233" s="26">
        <v>14469</v>
      </c>
      <c r="R233" s="26">
        <v>8655</v>
      </c>
      <c r="DG233" s="1" t="s">
        <v>309</v>
      </c>
      <c r="DH233" s="1" t="s">
        <v>1109</v>
      </c>
      <c r="DI233" s="1" t="s">
        <v>1296</v>
      </c>
    </row>
    <row r="234" spans="1:113">
      <c r="A234" s="11"/>
      <c r="B234" s="11"/>
      <c r="C234" s="11"/>
      <c r="D234" s="11"/>
      <c r="E234" s="11"/>
      <c r="F234" s="11"/>
      <c r="G234" s="11"/>
      <c r="H234" s="11"/>
      <c r="I234" s="11"/>
      <c r="J234" s="11"/>
      <c r="K234" s="11"/>
      <c r="L234" s="11"/>
      <c r="M234" s="25" t="s">
        <v>965</v>
      </c>
      <c r="N234" s="25" t="s">
        <v>966</v>
      </c>
      <c r="O234" s="25" t="s">
        <v>311</v>
      </c>
      <c r="P234" s="25" t="s">
        <v>1299</v>
      </c>
      <c r="Q234" s="26">
        <v>8908</v>
      </c>
      <c r="R234" s="26">
        <v>5887</v>
      </c>
      <c r="DG234" s="1" t="s">
        <v>322</v>
      </c>
      <c r="DH234" s="1" t="s">
        <v>1103</v>
      </c>
      <c r="DI234" s="1" t="s">
        <v>1292</v>
      </c>
    </row>
    <row r="235" spans="1:113">
      <c r="A235" s="11"/>
      <c r="B235" s="11"/>
      <c r="C235" s="11"/>
      <c r="D235" s="11"/>
      <c r="E235" s="11"/>
      <c r="F235" s="11"/>
      <c r="G235" s="11"/>
      <c r="H235" s="11"/>
      <c r="I235" s="11"/>
      <c r="J235" s="11"/>
      <c r="K235" s="11"/>
      <c r="L235" s="11"/>
      <c r="M235" s="25" t="s">
        <v>967</v>
      </c>
      <c r="N235" s="25" t="s">
        <v>968</v>
      </c>
      <c r="O235" s="25" t="s">
        <v>314</v>
      </c>
      <c r="P235" s="25" t="s">
        <v>1459</v>
      </c>
      <c r="Q235" s="26">
        <v>6766</v>
      </c>
      <c r="R235" s="26">
        <v>5580</v>
      </c>
      <c r="DG235" s="1" t="s">
        <v>322</v>
      </c>
      <c r="DH235" s="1" t="s">
        <v>1104</v>
      </c>
      <c r="DI235" s="1" t="s">
        <v>1293</v>
      </c>
    </row>
    <row r="236" spans="1:113">
      <c r="A236" s="11"/>
      <c r="B236" s="11"/>
      <c r="C236" s="11"/>
      <c r="D236" s="11"/>
      <c r="E236" s="11"/>
      <c r="F236" s="11"/>
      <c r="G236" s="11"/>
      <c r="H236" s="11"/>
      <c r="I236" s="11"/>
      <c r="J236" s="11"/>
      <c r="K236" s="11"/>
      <c r="L236" s="11"/>
      <c r="M236" s="25" t="s">
        <v>969</v>
      </c>
      <c r="N236" s="25" t="s">
        <v>970</v>
      </c>
      <c r="O236" s="25" t="s">
        <v>316</v>
      </c>
      <c r="P236" s="25" t="s">
        <v>1330</v>
      </c>
      <c r="Q236" s="26">
        <v>2298</v>
      </c>
      <c r="R236" s="26">
        <v>1756</v>
      </c>
      <c r="DG236" s="1" t="s">
        <v>322</v>
      </c>
      <c r="DH236" s="1" t="s">
        <v>1106</v>
      </c>
      <c r="DI236" s="1" t="s">
        <v>1294</v>
      </c>
    </row>
    <row r="237" spans="1:113">
      <c r="A237" s="11"/>
      <c r="B237" s="11"/>
      <c r="C237" s="11"/>
      <c r="D237" s="11"/>
      <c r="E237" s="11"/>
      <c r="F237" s="11"/>
      <c r="G237" s="11"/>
      <c r="H237" s="11"/>
      <c r="I237" s="11"/>
      <c r="J237" s="11"/>
      <c r="K237" s="11"/>
      <c r="L237" s="11"/>
      <c r="M237" s="25" t="s">
        <v>971</v>
      </c>
      <c r="N237" s="25" t="s">
        <v>972</v>
      </c>
      <c r="O237" s="25" t="s">
        <v>334</v>
      </c>
      <c r="P237" s="25" t="s">
        <v>1459</v>
      </c>
      <c r="Q237" s="26">
        <v>1498</v>
      </c>
      <c r="R237" s="26">
        <v>1280</v>
      </c>
      <c r="DG237" s="1" t="s">
        <v>322</v>
      </c>
      <c r="DH237" s="1" t="s">
        <v>1108</v>
      </c>
      <c r="DI237" s="1" t="s">
        <v>1295</v>
      </c>
    </row>
    <row r="238" spans="1:113">
      <c r="A238" s="11"/>
      <c r="B238" s="11"/>
      <c r="C238" s="11"/>
      <c r="D238" s="11"/>
      <c r="E238" s="11"/>
      <c r="F238" s="11"/>
      <c r="G238" s="11"/>
      <c r="H238" s="11"/>
      <c r="I238" s="11"/>
      <c r="J238" s="11"/>
      <c r="K238" s="11"/>
      <c r="L238" s="11"/>
      <c r="M238" s="25" t="s">
        <v>973</v>
      </c>
      <c r="N238" s="25" t="s">
        <v>974</v>
      </c>
      <c r="O238" s="25" t="s">
        <v>338</v>
      </c>
      <c r="P238" s="25" t="s">
        <v>1459</v>
      </c>
      <c r="Q238" s="26">
        <v>33644</v>
      </c>
      <c r="R238" s="26">
        <v>20241</v>
      </c>
      <c r="DG238" s="1" t="s">
        <v>322</v>
      </c>
      <c r="DH238" s="1" t="s">
        <v>1109</v>
      </c>
      <c r="DI238" s="1" t="s">
        <v>1296</v>
      </c>
    </row>
    <row r="239" spans="1:113">
      <c r="A239" s="11"/>
      <c r="B239" s="11"/>
      <c r="C239" s="11"/>
      <c r="D239" s="11"/>
      <c r="E239" s="11"/>
      <c r="F239" s="11"/>
      <c r="G239" s="11"/>
      <c r="H239" s="11"/>
      <c r="I239" s="11"/>
      <c r="J239" s="11"/>
      <c r="K239" s="11"/>
      <c r="L239" s="11"/>
      <c r="M239" s="25" t="s">
        <v>975</v>
      </c>
      <c r="N239" s="25" t="s">
        <v>976</v>
      </c>
      <c r="O239" s="25" t="s">
        <v>353</v>
      </c>
      <c r="P239" s="25" t="s">
        <v>1459</v>
      </c>
      <c r="Q239" s="26">
        <v>6934</v>
      </c>
      <c r="R239" s="26">
        <v>4880</v>
      </c>
      <c r="DG239" s="1" t="s">
        <v>1496</v>
      </c>
      <c r="DH239" s="1" t="s">
        <v>1103</v>
      </c>
      <c r="DI239" s="1" t="s">
        <v>1497</v>
      </c>
    </row>
    <row r="240" spans="1:113">
      <c r="A240" s="11"/>
      <c r="B240" s="11"/>
      <c r="C240" s="11"/>
      <c r="D240" s="11"/>
      <c r="E240" s="11"/>
      <c r="F240" s="11"/>
      <c r="G240" s="11"/>
      <c r="H240" s="11"/>
      <c r="I240" s="11"/>
      <c r="J240" s="11"/>
      <c r="K240" s="11"/>
      <c r="L240" s="11"/>
      <c r="M240" s="25" t="s">
        <v>977</v>
      </c>
      <c r="N240" s="25" t="s">
        <v>978</v>
      </c>
      <c r="O240" s="25" t="s">
        <v>363</v>
      </c>
      <c r="P240" s="25" t="s">
        <v>1330</v>
      </c>
      <c r="Q240" s="26">
        <v>4410</v>
      </c>
      <c r="R240" s="26">
        <v>2962</v>
      </c>
      <c r="DG240" s="1" t="s">
        <v>1496</v>
      </c>
      <c r="DH240" s="1" t="s">
        <v>1104</v>
      </c>
      <c r="DI240" s="1" t="s">
        <v>1498</v>
      </c>
    </row>
    <row r="241" spans="1:113">
      <c r="A241" s="11"/>
      <c r="B241" s="11"/>
      <c r="C241" s="11"/>
      <c r="D241" s="11"/>
      <c r="E241" s="11"/>
      <c r="F241" s="11"/>
      <c r="G241" s="11"/>
      <c r="H241" s="11"/>
      <c r="I241" s="11"/>
      <c r="J241" s="11"/>
      <c r="K241" s="11"/>
      <c r="L241" s="11"/>
      <c r="M241" s="25" t="s">
        <v>979</v>
      </c>
      <c r="N241" s="25" t="s">
        <v>980</v>
      </c>
      <c r="O241" s="25" t="s">
        <v>373</v>
      </c>
      <c r="P241" s="25" t="s">
        <v>1299</v>
      </c>
      <c r="Q241" s="26">
        <v>7836</v>
      </c>
      <c r="R241" s="26">
        <v>5248</v>
      </c>
      <c r="DG241" s="1" t="s">
        <v>1496</v>
      </c>
      <c r="DH241" s="1" t="s">
        <v>1105</v>
      </c>
      <c r="DI241" s="1" t="s">
        <v>1499</v>
      </c>
    </row>
    <row r="242" spans="1:113">
      <c r="A242" s="11"/>
      <c r="B242" s="11"/>
      <c r="C242" s="11"/>
      <c r="D242" s="11"/>
      <c r="E242" s="11"/>
      <c r="F242" s="11"/>
      <c r="G242" s="11"/>
      <c r="H242" s="11"/>
      <c r="I242" s="11"/>
      <c r="J242" s="11"/>
      <c r="K242" s="11"/>
      <c r="L242" s="11"/>
      <c r="M242" s="25" t="s">
        <v>981</v>
      </c>
      <c r="N242" s="25" t="s">
        <v>982</v>
      </c>
      <c r="O242" s="25" t="s">
        <v>407</v>
      </c>
      <c r="P242" s="25" t="s">
        <v>1459</v>
      </c>
      <c r="Q242" s="26">
        <v>6249</v>
      </c>
      <c r="R242" s="26">
        <v>8667</v>
      </c>
      <c r="DG242" s="1" t="s">
        <v>1496</v>
      </c>
      <c r="DH242" s="1" t="s">
        <v>1106</v>
      </c>
      <c r="DI242" s="1" t="s">
        <v>1500</v>
      </c>
    </row>
    <row r="243" spans="1:113">
      <c r="A243" s="11"/>
      <c r="B243" s="11"/>
      <c r="C243" s="11"/>
      <c r="D243" s="11"/>
      <c r="E243" s="11"/>
      <c r="F243" s="11"/>
      <c r="G243" s="11"/>
      <c r="H243" s="11"/>
      <c r="I243" s="11"/>
      <c r="J243" s="11"/>
      <c r="K243" s="11"/>
      <c r="L243" s="11"/>
      <c r="M243" s="25" t="s">
        <v>983</v>
      </c>
      <c r="N243" s="25" t="s">
        <v>984</v>
      </c>
      <c r="O243" s="25" t="s">
        <v>425</v>
      </c>
      <c r="P243" s="25" t="s">
        <v>1459</v>
      </c>
      <c r="Q243" s="26">
        <v>13312</v>
      </c>
      <c r="R243" s="26">
        <v>10397</v>
      </c>
      <c r="DG243" s="1" t="s">
        <v>1496</v>
      </c>
      <c r="DH243" s="1" t="s">
        <v>1107</v>
      </c>
      <c r="DI243" s="1" t="s">
        <v>1501</v>
      </c>
    </row>
    <row r="244" spans="1:113">
      <c r="A244" s="11"/>
      <c r="B244" s="11"/>
      <c r="C244" s="11"/>
      <c r="D244" s="11"/>
      <c r="E244" s="11"/>
      <c r="F244" s="11"/>
      <c r="G244" s="11"/>
      <c r="H244" s="11"/>
      <c r="I244" s="11"/>
      <c r="J244" s="11"/>
      <c r="K244" s="11"/>
      <c r="L244" s="11"/>
      <c r="M244" s="25" t="s">
        <v>985</v>
      </c>
      <c r="N244" s="25" t="s">
        <v>986</v>
      </c>
      <c r="O244" s="25" t="s">
        <v>436</v>
      </c>
      <c r="P244" s="25" t="s">
        <v>1459</v>
      </c>
      <c r="Q244" s="26">
        <v>4823</v>
      </c>
      <c r="R244" s="26">
        <v>4288</v>
      </c>
      <c r="DG244" s="1" t="s">
        <v>1496</v>
      </c>
      <c r="DH244" s="1" t="s">
        <v>1108</v>
      </c>
      <c r="DI244" s="1" t="s">
        <v>1502</v>
      </c>
    </row>
    <row r="245" spans="1:113">
      <c r="A245" s="11"/>
      <c r="B245" s="11"/>
      <c r="C245" s="11"/>
      <c r="D245" s="11"/>
      <c r="E245" s="11"/>
      <c r="F245" s="11"/>
      <c r="G245" s="11"/>
      <c r="H245" s="11"/>
      <c r="I245" s="11"/>
      <c r="J245" s="11"/>
      <c r="K245" s="11"/>
      <c r="L245" s="11"/>
      <c r="M245" s="25" t="s">
        <v>987</v>
      </c>
      <c r="N245" s="25" t="s">
        <v>988</v>
      </c>
      <c r="O245" s="25" t="s">
        <v>477</v>
      </c>
      <c r="P245" s="25" t="s">
        <v>1459</v>
      </c>
      <c r="Q245" s="26">
        <v>13767</v>
      </c>
      <c r="R245" s="26">
        <v>10487</v>
      </c>
      <c r="DG245" s="1" t="s">
        <v>1496</v>
      </c>
      <c r="DH245" s="1" t="s">
        <v>1109</v>
      </c>
      <c r="DI245" s="1" t="s">
        <v>1307</v>
      </c>
    </row>
    <row r="246" spans="1:113">
      <c r="A246" s="11"/>
      <c r="B246" s="11"/>
      <c r="C246" s="11"/>
      <c r="D246" s="11"/>
      <c r="E246" s="11"/>
      <c r="F246" s="11"/>
      <c r="G246" s="11"/>
      <c r="H246" s="11"/>
      <c r="I246" s="11"/>
      <c r="J246" s="11"/>
      <c r="K246" s="11"/>
      <c r="L246" s="11"/>
      <c r="M246" s="25" t="s">
        <v>989</v>
      </c>
      <c r="N246" s="25" t="s">
        <v>990</v>
      </c>
      <c r="O246" s="25" t="s">
        <v>498</v>
      </c>
      <c r="P246" s="25" t="s">
        <v>1330</v>
      </c>
      <c r="Q246" s="26">
        <v>5218</v>
      </c>
      <c r="R246" s="26">
        <v>3875</v>
      </c>
      <c r="DG246" s="1" t="s">
        <v>1496</v>
      </c>
      <c r="DH246" s="1" t="s">
        <v>1110</v>
      </c>
      <c r="DI246" s="1" t="s">
        <v>1503</v>
      </c>
    </row>
    <row r="247" spans="1:113">
      <c r="A247" s="11"/>
      <c r="B247" s="11"/>
      <c r="C247" s="11"/>
      <c r="D247" s="11"/>
      <c r="E247" s="11"/>
      <c r="F247" s="11"/>
      <c r="G247" s="11"/>
      <c r="H247" s="11"/>
      <c r="I247" s="11"/>
      <c r="J247" s="11"/>
      <c r="K247" s="11"/>
      <c r="L247" s="11"/>
      <c r="M247" s="25" t="s">
        <v>991</v>
      </c>
      <c r="N247" s="25" t="s">
        <v>992</v>
      </c>
      <c r="O247" s="25" t="s">
        <v>516</v>
      </c>
      <c r="P247" s="25" t="s">
        <v>1674</v>
      </c>
      <c r="Q247" s="26">
        <v>22326</v>
      </c>
      <c r="R247" s="26">
        <v>12140</v>
      </c>
      <c r="DG247" s="1" t="s">
        <v>231</v>
      </c>
      <c r="DH247" s="1" t="s">
        <v>1103</v>
      </c>
      <c r="DI247" s="1" t="s">
        <v>1292</v>
      </c>
    </row>
    <row r="248" spans="1:113">
      <c r="A248" s="11"/>
      <c r="B248" s="11"/>
      <c r="C248" s="11"/>
      <c r="D248" s="11"/>
      <c r="E248" s="11"/>
      <c r="F248" s="11"/>
      <c r="G248" s="11"/>
      <c r="H248" s="11"/>
      <c r="I248" s="11"/>
      <c r="J248" s="11"/>
      <c r="K248" s="11"/>
      <c r="L248" s="11"/>
      <c r="M248" s="25" t="s">
        <v>993</v>
      </c>
      <c r="N248" s="25" t="s">
        <v>994</v>
      </c>
      <c r="O248" s="25" t="s">
        <v>517</v>
      </c>
      <c r="P248" s="25" t="s">
        <v>1674</v>
      </c>
      <c r="Q248" s="26">
        <v>7092</v>
      </c>
      <c r="R248" s="26">
        <v>4014</v>
      </c>
      <c r="DG248" s="1" t="s">
        <v>231</v>
      </c>
      <c r="DH248" s="1" t="s">
        <v>1104</v>
      </c>
      <c r="DI248" s="1" t="s">
        <v>1293</v>
      </c>
    </row>
    <row r="249" spans="1:113">
      <c r="A249" s="11"/>
      <c r="B249" s="11"/>
      <c r="C249" s="11"/>
      <c r="D249" s="11"/>
      <c r="E249" s="11"/>
      <c r="F249" s="11"/>
      <c r="G249" s="11"/>
      <c r="H249" s="11"/>
      <c r="I249" s="11"/>
      <c r="J249" s="11"/>
      <c r="K249" s="11"/>
      <c r="L249" s="11"/>
      <c r="M249" s="25" t="s">
        <v>995</v>
      </c>
      <c r="N249" s="25" t="s">
        <v>996</v>
      </c>
      <c r="O249" s="25" t="s">
        <v>331</v>
      </c>
      <c r="P249" s="25" t="s">
        <v>302</v>
      </c>
      <c r="Q249" s="26">
        <v>21984</v>
      </c>
      <c r="R249" s="26">
        <v>11994</v>
      </c>
      <c r="DG249" s="1" t="s">
        <v>231</v>
      </c>
      <c r="DH249" s="1" t="s">
        <v>1106</v>
      </c>
      <c r="DI249" s="1" t="s">
        <v>1294</v>
      </c>
    </row>
    <row r="250" spans="1:113">
      <c r="A250" s="11"/>
      <c r="B250" s="11"/>
      <c r="C250" s="11"/>
      <c r="D250" s="11"/>
      <c r="E250" s="11"/>
      <c r="F250" s="11"/>
      <c r="G250" s="11"/>
      <c r="H250" s="11"/>
      <c r="I250" s="11"/>
      <c r="J250" s="11"/>
      <c r="K250" s="11"/>
      <c r="L250" s="11"/>
      <c r="M250" s="25" t="s">
        <v>997</v>
      </c>
      <c r="N250" s="25" t="s">
        <v>998</v>
      </c>
      <c r="O250" s="25" t="s">
        <v>518</v>
      </c>
      <c r="P250" s="25" t="s">
        <v>1674</v>
      </c>
      <c r="Q250" s="26">
        <v>30748</v>
      </c>
      <c r="R250" s="26">
        <v>15126</v>
      </c>
      <c r="DG250" s="1" t="s">
        <v>231</v>
      </c>
      <c r="DH250" s="1" t="s">
        <v>1108</v>
      </c>
      <c r="DI250" s="1" t="s">
        <v>1295</v>
      </c>
    </row>
    <row r="251" spans="1:113">
      <c r="A251" s="11"/>
      <c r="B251" s="11"/>
      <c r="C251" s="11"/>
      <c r="D251" s="11"/>
      <c r="E251" s="11"/>
      <c r="F251" s="11"/>
      <c r="G251" s="11"/>
      <c r="H251" s="11"/>
      <c r="I251" s="11"/>
      <c r="J251" s="11"/>
      <c r="K251" s="11"/>
      <c r="L251" s="11"/>
      <c r="M251" s="25" t="s">
        <v>999</v>
      </c>
      <c r="N251" s="25" t="s">
        <v>1000</v>
      </c>
      <c r="O251" s="25" t="s">
        <v>519</v>
      </c>
      <c r="P251" s="25" t="s">
        <v>1674</v>
      </c>
      <c r="Q251" s="26">
        <v>23707</v>
      </c>
      <c r="R251" s="26">
        <v>13235</v>
      </c>
      <c r="DG251" s="1" t="s">
        <v>231</v>
      </c>
      <c r="DH251" s="1" t="s">
        <v>1109</v>
      </c>
      <c r="DI251" s="1" t="s">
        <v>1296</v>
      </c>
    </row>
    <row r="252" spans="1:113">
      <c r="A252" s="11"/>
      <c r="B252" s="11"/>
      <c r="C252" s="11"/>
      <c r="D252" s="11"/>
      <c r="E252" s="11"/>
      <c r="F252" s="11"/>
      <c r="G252" s="11"/>
      <c r="H252" s="11"/>
      <c r="I252" s="11"/>
      <c r="J252" s="11"/>
      <c r="K252" s="11"/>
      <c r="L252" s="11"/>
      <c r="M252" s="25" t="s">
        <v>1001</v>
      </c>
      <c r="N252" s="25" t="s">
        <v>1002</v>
      </c>
      <c r="O252" s="25" t="s">
        <v>356</v>
      </c>
      <c r="P252" s="25" t="s">
        <v>1496</v>
      </c>
      <c r="Q252" s="26">
        <v>8542</v>
      </c>
      <c r="R252" s="26">
        <v>6032</v>
      </c>
      <c r="DG252" s="1" t="s">
        <v>1673</v>
      </c>
      <c r="DH252" s="1" t="s">
        <v>1103</v>
      </c>
      <c r="DI252" s="1" t="s">
        <v>1505</v>
      </c>
    </row>
    <row r="253" spans="1:113">
      <c r="A253" s="11"/>
      <c r="B253" s="11"/>
      <c r="C253" s="11"/>
      <c r="D253" s="11"/>
      <c r="E253" s="11"/>
      <c r="F253" s="11"/>
      <c r="G253" s="11"/>
      <c r="H253" s="11"/>
      <c r="I253" s="11"/>
      <c r="J253" s="11"/>
      <c r="K253" s="11"/>
      <c r="L253" s="11"/>
      <c r="M253" s="25" t="s">
        <v>1003</v>
      </c>
      <c r="N253" s="25" t="s">
        <v>1004</v>
      </c>
      <c r="O253" s="25" t="s">
        <v>520</v>
      </c>
      <c r="P253" s="25" t="s">
        <v>1674</v>
      </c>
      <c r="Q253" s="26">
        <v>17452</v>
      </c>
      <c r="R253" s="26">
        <v>12057</v>
      </c>
      <c r="DG253" s="1" t="s">
        <v>1673</v>
      </c>
      <c r="DH253" s="1" t="s">
        <v>1104</v>
      </c>
      <c r="DI253" s="1" t="s">
        <v>1506</v>
      </c>
    </row>
    <row r="254" spans="1:113">
      <c r="A254" s="11"/>
      <c r="B254" s="11"/>
      <c r="C254" s="11"/>
      <c r="D254" s="11"/>
      <c r="E254" s="11"/>
      <c r="F254" s="11"/>
      <c r="G254" s="11"/>
      <c r="H254" s="11"/>
      <c r="I254" s="11"/>
      <c r="J254" s="11"/>
      <c r="K254" s="11"/>
      <c r="L254" s="11"/>
      <c r="M254" s="25" t="s">
        <v>1005</v>
      </c>
      <c r="N254" s="25" t="s">
        <v>1006</v>
      </c>
      <c r="O254" s="25" t="s">
        <v>382</v>
      </c>
      <c r="P254" s="25" t="s">
        <v>1496</v>
      </c>
      <c r="Q254" s="26">
        <v>5402</v>
      </c>
      <c r="R254" s="26">
        <v>3488</v>
      </c>
      <c r="DG254" s="1" t="s">
        <v>1673</v>
      </c>
      <c r="DH254" s="1" t="s">
        <v>1105</v>
      </c>
      <c r="DI254" s="1" t="s">
        <v>1507</v>
      </c>
    </row>
    <row r="255" spans="1:113">
      <c r="A255" s="11"/>
      <c r="B255" s="11"/>
      <c r="C255" s="11"/>
      <c r="D255" s="11"/>
      <c r="E255" s="11"/>
      <c r="F255" s="11"/>
      <c r="G255" s="11"/>
      <c r="H255" s="11"/>
      <c r="I255" s="11"/>
      <c r="J255" s="11"/>
      <c r="K255" s="11"/>
      <c r="L255" s="11"/>
      <c r="M255" s="25" t="s">
        <v>1007</v>
      </c>
      <c r="N255" s="25" t="s">
        <v>1008</v>
      </c>
      <c r="O255" s="25" t="s">
        <v>464</v>
      </c>
      <c r="P255" s="25" t="s">
        <v>302</v>
      </c>
      <c r="Q255" s="26">
        <v>21559</v>
      </c>
      <c r="R255" s="26">
        <v>12244</v>
      </c>
      <c r="DG255" s="1" t="s">
        <v>1673</v>
      </c>
      <c r="DH255" s="1" t="s">
        <v>1106</v>
      </c>
      <c r="DI255" s="1" t="s">
        <v>1508</v>
      </c>
    </row>
    <row r="256" spans="1:113">
      <c r="A256" s="11"/>
      <c r="B256" s="11"/>
      <c r="C256" s="11"/>
      <c r="D256" s="11"/>
      <c r="E256" s="11"/>
      <c r="F256" s="11"/>
      <c r="G256" s="11"/>
      <c r="H256" s="11"/>
      <c r="I256" s="11"/>
      <c r="J256" s="11"/>
      <c r="K256" s="11"/>
      <c r="L256" s="11"/>
      <c r="M256" s="25" t="s">
        <v>1009</v>
      </c>
      <c r="N256" s="25" t="s">
        <v>1010</v>
      </c>
      <c r="O256" s="25" t="s">
        <v>521</v>
      </c>
      <c r="P256" s="25" t="s">
        <v>1674</v>
      </c>
      <c r="Q256" s="26">
        <v>22296</v>
      </c>
      <c r="R256" s="26">
        <v>11888</v>
      </c>
      <c r="DG256" s="1" t="s">
        <v>1673</v>
      </c>
      <c r="DH256" s="1" t="s">
        <v>1107</v>
      </c>
      <c r="DI256" s="1" t="s">
        <v>1509</v>
      </c>
    </row>
    <row r="257" spans="1:113">
      <c r="A257" s="11"/>
      <c r="B257" s="11"/>
      <c r="C257" s="11"/>
      <c r="D257" s="11"/>
      <c r="E257" s="11"/>
      <c r="F257" s="11"/>
      <c r="G257" s="11"/>
      <c r="H257" s="11"/>
      <c r="I257" s="11"/>
      <c r="J257" s="11"/>
      <c r="K257" s="11"/>
      <c r="L257" s="11"/>
      <c r="M257" s="25" t="s">
        <v>1011</v>
      </c>
      <c r="N257" s="25" t="s">
        <v>1012</v>
      </c>
      <c r="O257" s="25" t="s">
        <v>469</v>
      </c>
      <c r="P257" s="25" t="s">
        <v>1496</v>
      </c>
      <c r="Q257" s="26">
        <v>59764</v>
      </c>
      <c r="R257" s="26">
        <v>34806</v>
      </c>
      <c r="DG257" s="1" t="s">
        <v>1673</v>
      </c>
      <c r="DH257" s="1" t="s">
        <v>1108</v>
      </c>
      <c r="DI257" s="1" t="s">
        <v>1510</v>
      </c>
    </row>
    <row r="258" spans="1:113">
      <c r="A258" s="11"/>
      <c r="B258" s="11"/>
      <c r="C258" s="11"/>
      <c r="D258" s="11"/>
      <c r="E258" s="11"/>
      <c r="F258" s="11"/>
      <c r="G258" s="11"/>
      <c r="H258" s="11"/>
      <c r="I258" s="11"/>
      <c r="J258" s="11"/>
      <c r="K258" s="11"/>
      <c r="L258" s="11"/>
      <c r="M258" s="25" t="s">
        <v>1013</v>
      </c>
      <c r="N258" s="25" t="s">
        <v>1014</v>
      </c>
      <c r="O258" s="25" t="s">
        <v>315</v>
      </c>
      <c r="P258" s="25" t="s">
        <v>284</v>
      </c>
      <c r="Q258" s="26">
        <v>3131</v>
      </c>
      <c r="R258" s="26">
        <v>3015</v>
      </c>
      <c r="DG258" s="1" t="s">
        <v>1673</v>
      </c>
      <c r="DH258" s="1" t="s">
        <v>1109</v>
      </c>
      <c r="DI258" s="1" t="s">
        <v>1511</v>
      </c>
    </row>
    <row r="259" spans="1:113">
      <c r="A259" s="11"/>
      <c r="B259" s="11"/>
      <c r="C259" s="11"/>
      <c r="D259" s="11"/>
      <c r="E259" s="11"/>
      <c r="F259" s="11"/>
      <c r="G259" s="11"/>
      <c r="H259" s="11"/>
      <c r="I259" s="11"/>
      <c r="J259" s="11"/>
      <c r="K259" s="11"/>
      <c r="L259" s="11"/>
      <c r="M259" s="25" t="s">
        <v>1015</v>
      </c>
      <c r="N259" s="25" t="s">
        <v>1016</v>
      </c>
      <c r="O259" s="25" t="s">
        <v>327</v>
      </c>
      <c r="P259" s="25" t="s">
        <v>284</v>
      </c>
      <c r="Q259" s="26">
        <v>2787</v>
      </c>
      <c r="R259" s="26">
        <v>2529</v>
      </c>
      <c r="DG259" s="1" t="s">
        <v>1673</v>
      </c>
      <c r="DH259" s="1" t="s">
        <v>1110</v>
      </c>
      <c r="DI259" s="1" t="s">
        <v>1512</v>
      </c>
    </row>
    <row r="260" spans="1:113">
      <c r="A260" s="11"/>
      <c r="B260" s="11"/>
      <c r="C260" s="11"/>
      <c r="D260" s="11"/>
      <c r="E260" s="11"/>
      <c r="F260" s="11"/>
      <c r="G260" s="11"/>
      <c r="H260" s="11"/>
      <c r="I260" s="11"/>
      <c r="J260" s="11"/>
      <c r="K260" s="11"/>
      <c r="L260" s="11"/>
      <c r="M260" s="25" t="s">
        <v>1017</v>
      </c>
      <c r="N260" s="25" t="s">
        <v>1018</v>
      </c>
      <c r="O260" s="25" t="s">
        <v>330</v>
      </c>
      <c r="P260" s="25" t="s">
        <v>284</v>
      </c>
      <c r="Q260" s="26">
        <v>3826</v>
      </c>
      <c r="R260" s="26">
        <v>3585</v>
      </c>
      <c r="DG260" s="1" t="s">
        <v>1673</v>
      </c>
      <c r="DH260" s="1" t="s">
        <v>1111</v>
      </c>
      <c r="DI260" s="1" t="s">
        <v>1184</v>
      </c>
    </row>
    <row r="261" spans="1:113">
      <c r="A261" s="11"/>
      <c r="B261" s="11"/>
      <c r="C261" s="11"/>
      <c r="D261" s="11"/>
      <c r="E261" s="11"/>
      <c r="F261" s="11"/>
      <c r="G261" s="11"/>
      <c r="H261" s="11"/>
      <c r="I261" s="11"/>
      <c r="J261" s="11"/>
      <c r="K261" s="11"/>
      <c r="L261" s="11"/>
      <c r="M261" s="25" t="s">
        <v>1019</v>
      </c>
      <c r="N261" s="25" t="s">
        <v>1020</v>
      </c>
      <c r="O261" s="25" t="s">
        <v>348</v>
      </c>
      <c r="P261" s="25" t="s">
        <v>284</v>
      </c>
      <c r="Q261" s="26">
        <v>8031</v>
      </c>
      <c r="R261" s="26">
        <v>5134</v>
      </c>
      <c r="DG261" s="1" t="s">
        <v>1673</v>
      </c>
      <c r="DH261" s="1" t="s">
        <v>1112</v>
      </c>
      <c r="DI261" s="1" t="s">
        <v>1513</v>
      </c>
    </row>
    <row r="262" spans="1:113">
      <c r="A262" s="11"/>
      <c r="B262" s="11"/>
      <c r="C262" s="11"/>
      <c r="D262" s="11"/>
      <c r="E262" s="11"/>
      <c r="F262" s="11"/>
      <c r="G262" s="11"/>
      <c r="H262" s="11"/>
      <c r="I262" s="11"/>
      <c r="J262" s="11"/>
      <c r="K262" s="11"/>
      <c r="L262" s="11"/>
      <c r="M262" s="25" t="s">
        <v>1021</v>
      </c>
      <c r="N262" s="25" t="s">
        <v>1022</v>
      </c>
      <c r="O262" s="25" t="s">
        <v>351</v>
      </c>
      <c r="P262" s="25" t="s">
        <v>284</v>
      </c>
      <c r="Q262" s="26">
        <v>3202</v>
      </c>
      <c r="R262" s="26">
        <v>2908</v>
      </c>
      <c r="DG262" s="1" t="s">
        <v>1673</v>
      </c>
      <c r="DH262" s="1" t="s">
        <v>1113</v>
      </c>
      <c r="DI262" s="1" t="s">
        <v>1514</v>
      </c>
    </row>
    <row r="263" spans="1:113">
      <c r="A263" s="11"/>
      <c r="B263" s="11"/>
      <c r="C263" s="11"/>
      <c r="D263" s="11"/>
      <c r="E263" s="11"/>
      <c r="F263" s="11"/>
      <c r="G263" s="11"/>
      <c r="H263" s="11"/>
      <c r="I263" s="11"/>
      <c r="J263" s="11"/>
      <c r="K263" s="11"/>
      <c r="L263" s="11"/>
      <c r="M263" s="25" t="s">
        <v>1023</v>
      </c>
      <c r="N263" s="25" t="s">
        <v>1024</v>
      </c>
      <c r="O263" s="25" t="s">
        <v>362</v>
      </c>
      <c r="P263" s="25" t="s">
        <v>284</v>
      </c>
      <c r="Q263" s="26">
        <v>3244</v>
      </c>
      <c r="R263" s="26">
        <v>3201</v>
      </c>
      <c r="DG263" s="1" t="s">
        <v>1673</v>
      </c>
      <c r="DH263" s="1" t="s">
        <v>1114</v>
      </c>
      <c r="DI263" s="1" t="s">
        <v>1515</v>
      </c>
    </row>
    <row r="264" spans="1:113">
      <c r="A264" s="11"/>
      <c r="B264" s="11"/>
      <c r="C264" s="11"/>
      <c r="D264" s="11"/>
      <c r="E264" s="11"/>
      <c r="F264" s="11"/>
      <c r="G264" s="11"/>
      <c r="H264" s="11"/>
      <c r="I264" s="11"/>
      <c r="J264" s="11"/>
      <c r="K264" s="11"/>
      <c r="L264" s="11"/>
      <c r="M264" s="25" t="s">
        <v>1025</v>
      </c>
      <c r="N264" s="25" t="s">
        <v>1026</v>
      </c>
      <c r="O264" s="25" t="s">
        <v>364</v>
      </c>
      <c r="P264" s="25" t="s">
        <v>284</v>
      </c>
      <c r="Q264" s="26">
        <v>20633</v>
      </c>
      <c r="R264" s="26">
        <v>13421</v>
      </c>
      <c r="DG264" s="1" t="s">
        <v>1673</v>
      </c>
      <c r="DH264" s="1" t="s">
        <v>1115</v>
      </c>
      <c r="DI264" s="1" t="s">
        <v>1516</v>
      </c>
    </row>
    <row r="265" spans="1:113">
      <c r="A265" s="11"/>
      <c r="B265" s="11"/>
      <c r="C265" s="11"/>
      <c r="D265" s="11"/>
      <c r="E265" s="11"/>
      <c r="F265" s="11"/>
      <c r="G265" s="11"/>
      <c r="H265" s="11"/>
      <c r="I265" s="11"/>
      <c r="J265" s="11"/>
      <c r="K265" s="11"/>
      <c r="L265" s="11"/>
      <c r="M265" s="25" t="s">
        <v>1027</v>
      </c>
      <c r="N265" s="25" t="s">
        <v>1028</v>
      </c>
      <c r="O265" s="25" t="s">
        <v>378</v>
      </c>
      <c r="P265" s="25" t="s">
        <v>284</v>
      </c>
      <c r="Q265" s="26">
        <v>2953</v>
      </c>
      <c r="R265" s="26">
        <v>2565</v>
      </c>
      <c r="DG265" s="1" t="s">
        <v>1673</v>
      </c>
      <c r="DH265" s="1" t="s">
        <v>1116</v>
      </c>
      <c r="DI265" s="1" t="s">
        <v>1517</v>
      </c>
    </row>
    <row r="266" spans="1:113">
      <c r="A266" s="11"/>
      <c r="B266" s="11"/>
      <c r="C266" s="11"/>
      <c r="D266" s="11"/>
      <c r="E266" s="11"/>
      <c r="F266" s="11"/>
      <c r="G266" s="11"/>
      <c r="H266" s="11"/>
      <c r="I266" s="11"/>
      <c r="J266" s="11"/>
      <c r="K266" s="11"/>
      <c r="L266" s="11"/>
      <c r="M266" s="25" t="s">
        <v>1029</v>
      </c>
      <c r="N266" s="25" t="s">
        <v>1030</v>
      </c>
      <c r="O266" s="25" t="s">
        <v>380</v>
      </c>
      <c r="P266" s="25" t="s">
        <v>284</v>
      </c>
      <c r="Q266" s="26">
        <v>3381</v>
      </c>
      <c r="R266" s="26">
        <v>3529</v>
      </c>
      <c r="DG266" s="1" t="s">
        <v>1673</v>
      </c>
      <c r="DH266" s="1" t="s">
        <v>1117</v>
      </c>
      <c r="DI266" s="1" t="s">
        <v>1131</v>
      </c>
    </row>
    <row r="267" spans="1:113">
      <c r="A267" s="11"/>
      <c r="B267" s="11"/>
      <c r="C267" s="11"/>
      <c r="D267" s="11"/>
      <c r="E267" s="11"/>
      <c r="F267" s="11"/>
      <c r="G267" s="11"/>
      <c r="H267" s="11"/>
      <c r="I267" s="11"/>
      <c r="J267" s="11"/>
      <c r="K267" s="11"/>
      <c r="L267" s="11"/>
      <c r="M267" s="25" t="s">
        <v>1031</v>
      </c>
      <c r="N267" s="25" t="s">
        <v>1032</v>
      </c>
      <c r="O267" s="25" t="s">
        <v>402</v>
      </c>
      <c r="P267" s="25" t="s">
        <v>284</v>
      </c>
      <c r="Q267" s="26">
        <v>3069</v>
      </c>
      <c r="R267" s="26">
        <v>2962</v>
      </c>
      <c r="DG267" s="1" t="s">
        <v>284</v>
      </c>
      <c r="DH267" s="1" t="s">
        <v>1103</v>
      </c>
      <c r="DI267" s="1" t="s">
        <v>1292</v>
      </c>
    </row>
    <row r="268" spans="1:113">
      <c r="A268" s="11"/>
      <c r="B268" s="11"/>
      <c r="C268" s="11"/>
      <c r="D268" s="11"/>
      <c r="E268" s="11"/>
      <c r="F268" s="11"/>
      <c r="G268" s="11"/>
      <c r="H268" s="11"/>
      <c r="I268" s="11"/>
      <c r="J268" s="11"/>
      <c r="K268" s="11"/>
      <c r="L268" s="11"/>
      <c r="M268" s="25" t="s">
        <v>1033</v>
      </c>
      <c r="N268" s="25" t="s">
        <v>1034</v>
      </c>
      <c r="O268" s="25" t="s">
        <v>419</v>
      </c>
      <c r="P268" s="25" t="s">
        <v>284</v>
      </c>
      <c r="Q268" s="26">
        <v>3006</v>
      </c>
      <c r="R268" s="26">
        <v>2405</v>
      </c>
      <c r="DG268" s="1" t="s">
        <v>284</v>
      </c>
      <c r="DH268" s="1" t="s">
        <v>1104</v>
      </c>
      <c r="DI268" s="1" t="s">
        <v>1293</v>
      </c>
    </row>
    <row r="269" spans="1:113">
      <c r="A269" s="11"/>
      <c r="B269" s="11"/>
      <c r="C269" s="11"/>
      <c r="D269" s="11"/>
      <c r="E269" s="11"/>
      <c r="F269" s="11"/>
      <c r="G269" s="11"/>
      <c r="H269" s="11"/>
      <c r="I269" s="11"/>
      <c r="J269" s="11"/>
      <c r="K269" s="11"/>
      <c r="L269" s="11"/>
      <c r="M269" s="25" t="s">
        <v>1035</v>
      </c>
      <c r="N269" s="25" t="s">
        <v>1036</v>
      </c>
      <c r="O269" s="25" t="s">
        <v>429</v>
      </c>
      <c r="P269" s="25" t="s">
        <v>284</v>
      </c>
      <c r="Q269" s="26">
        <v>5831</v>
      </c>
      <c r="R269" s="26">
        <v>7149</v>
      </c>
      <c r="DG269" s="1" t="s">
        <v>284</v>
      </c>
      <c r="DH269" s="1" t="s">
        <v>1106</v>
      </c>
      <c r="DI269" s="1" t="s">
        <v>1294</v>
      </c>
    </row>
    <row r="270" spans="1:113">
      <c r="A270" s="11"/>
      <c r="B270" s="11"/>
      <c r="C270" s="11"/>
      <c r="D270" s="11"/>
      <c r="E270" s="11"/>
      <c r="F270" s="11"/>
      <c r="G270" s="11"/>
      <c r="H270" s="11"/>
      <c r="I270" s="11"/>
      <c r="J270" s="11"/>
      <c r="K270" s="11"/>
      <c r="L270" s="11"/>
      <c r="M270" s="25" t="s">
        <v>1037</v>
      </c>
      <c r="N270" s="25" t="s">
        <v>1038</v>
      </c>
      <c r="O270" s="25" t="s">
        <v>453</v>
      </c>
      <c r="P270" s="25" t="s">
        <v>284</v>
      </c>
      <c r="Q270" s="26">
        <v>15263</v>
      </c>
      <c r="R270" s="26">
        <v>10521</v>
      </c>
      <c r="DG270" s="1" t="s">
        <v>284</v>
      </c>
      <c r="DH270" s="1" t="s">
        <v>1107</v>
      </c>
      <c r="DI270" s="1" t="s">
        <v>1155</v>
      </c>
    </row>
    <row r="271" spans="1:113">
      <c r="A271" s="11"/>
      <c r="B271" s="11"/>
      <c r="C271" s="11"/>
      <c r="D271" s="11"/>
      <c r="E271" s="11"/>
      <c r="F271" s="11"/>
      <c r="G271" s="11"/>
      <c r="H271" s="11"/>
      <c r="I271" s="11"/>
      <c r="J271" s="11"/>
      <c r="K271" s="11"/>
      <c r="L271" s="11"/>
      <c r="M271" s="25" t="s">
        <v>1039</v>
      </c>
      <c r="N271" s="25" t="s">
        <v>1040</v>
      </c>
      <c r="O271" s="25" t="s">
        <v>454</v>
      </c>
      <c r="P271" s="25" t="s">
        <v>284</v>
      </c>
      <c r="Q271" s="26">
        <v>22250</v>
      </c>
      <c r="R271" s="26">
        <v>14649</v>
      </c>
      <c r="DG271" s="1" t="s">
        <v>284</v>
      </c>
      <c r="DH271" s="1" t="s">
        <v>1108</v>
      </c>
      <c r="DI271" s="1" t="s">
        <v>1295</v>
      </c>
    </row>
    <row r="272" spans="1:113">
      <c r="A272" s="11"/>
      <c r="B272" s="11"/>
      <c r="C272" s="11"/>
      <c r="D272" s="11"/>
      <c r="E272" s="11"/>
      <c r="F272" s="11"/>
      <c r="G272" s="11"/>
      <c r="H272" s="11"/>
      <c r="I272" s="11"/>
      <c r="J272" s="11"/>
      <c r="K272" s="11"/>
      <c r="L272" s="11"/>
      <c r="M272" s="25" t="s">
        <v>1041</v>
      </c>
      <c r="N272" s="25" t="s">
        <v>1042</v>
      </c>
      <c r="O272" s="25" t="s">
        <v>484</v>
      </c>
      <c r="P272" s="25" t="s">
        <v>284</v>
      </c>
      <c r="Q272" s="26">
        <v>4424</v>
      </c>
      <c r="R272" s="26">
        <v>3674</v>
      </c>
      <c r="DG272" s="1" t="s">
        <v>284</v>
      </c>
      <c r="DH272" s="1" t="s">
        <v>1109</v>
      </c>
      <c r="DI272" s="1" t="s">
        <v>1296</v>
      </c>
    </row>
    <row r="273" spans="1:113">
      <c r="A273" s="11"/>
      <c r="B273" s="11"/>
      <c r="C273" s="11"/>
      <c r="D273" s="11"/>
      <c r="E273" s="11"/>
      <c r="F273" s="11"/>
      <c r="G273" s="11"/>
      <c r="H273" s="11"/>
      <c r="I273" s="11"/>
      <c r="J273" s="11"/>
      <c r="K273" s="11"/>
      <c r="L273" s="11"/>
      <c r="M273" s="25" t="s">
        <v>1043</v>
      </c>
      <c r="N273" s="25" t="s">
        <v>1044</v>
      </c>
      <c r="O273" s="25" t="s">
        <v>290</v>
      </c>
      <c r="P273" s="25" t="s">
        <v>1372</v>
      </c>
      <c r="Q273" s="26">
        <v>5031</v>
      </c>
      <c r="R273" s="26">
        <v>4442</v>
      </c>
      <c r="DG273" s="1" t="s">
        <v>284</v>
      </c>
      <c r="DH273" s="1" t="s">
        <v>1110</v>
      </c>
      <c r="DI273" s="1" t="s">
        <v>1225</v>
      </c>
    </row>
    <row r="274" spans="1:113">
      <c r="A274" s="11"/>
      <c r="B274" s="11"/>
      <c r="C274" s="11"/>
      <c r="D274" s="11"/>
      <c r="E274" s="11"/>
      <c r="F274" s="11"/>
      <c r="G274" s="11"/>
      <c r="H274" s="11"/>
      <c r="I274" s="11"/>
      <c r="J274" s="11"/>
      <c r="K274" s="11"/>
      <c r="L274" s="11"/>
      <c r="M274" s="25" t="s">
        <v>1045</v>
      </c>
      <c r="N274" s="25" t="s">
        <v>1046</v>
      </c>
      <c r="O274" s="25" t="s">
        <v>326</v>
      </c>
      <c r="P274" s="25" t="s">
        <v>1372</v>
      </c>
      <c r="Q274" s="26">
        <v>6716</v>
      </c>
      <c r="R274" s="26">
        <v>4758</v>
      </c>
      <c r="DG274" s="1" t="s">
        <v>337</v>
      </c>
      <c r="DH274" s="1" t="s">
        <v>1103</v>
      </c>
      <c r="DI274" s="1" t="s">
        <v>1292</v>
      </c>
    </row>
    <row r="275" spans="1:113">
      <c r="A275" s="11"/>
      <c r="B275" s="11"/>
      <c r="C275" s="11"/>
      <c r="D275" s="11"/>
      <c r="E275" s="11"/>
      <c r="F275" s="11"/>
      <c r="G275" s="11"/>
      <c r="H275" s="11"/>
      <c r="I275" s="11"/>
      <c r="J275" s="11"/>
      <c r="K275" s="11"/>
      <c r="L275" s="11"/>
      <c r="M275" s="25" t="s">
        <v>1047</v>
      </c>
      <c r="N275" s="25" t="s">
        <v>1048</v>
      </c>
      <c r="O275" s="25" t="s">
        <v>341</v>
      </c>
      <c r="P275" s="25" t="s">
        <v>1372</v>
      </c>
      <c r="Q275" s="26">
        <v>6463</v>
      </c>
      <c r="R275" s="26">
        <v>4206</v>
      </c>
      <c r="DG275" s="1" t="s">
        <v>337</v>
      </c>
      <c r="DH275" s="1" t="s">
        <v>1104</v>
      </c>
      <c r="DI275" s="1" t="s">
        <v>1293</v>
      </c>
    </row>
    <row r="276" spans="1:113">
      <c r="A276" s="11"/>
      <c r="B276" s="11"/>
      <c r="C276" s="11"/>
      <c r="D276" s="11"/>
      <c r="E276" s="11"/>
      <c r="F276" s="11"/>
      <c r="G276" s="11"/>
      <c r="H276" s="11"/>
      <c r="I276" s="11"/>
      <c r="J276" s="11"/>
      <c r="K276" s="11"/>
      <c r="L276" s="11"/>
      <c r="M276" s="25" t="s">
        <v>1049</v>
      </c>
      <c r="N276" s="25" t="s">
        <v>1050</v>
      </c>
      <c r="O276" s="25" t="s">
        <v>369</v>
      </c>
      <c r="P276" s="25" t="s">
        <v>1372</v>
      </c>
      <c r="Q276" s="26">
        <v>12731</v>
      </c>
      <c r="R276" s="26">
        <v>9372</v>
      </c>
      <c r="DG276" s="1" t="s">
        <v>337</v>
      </c>
      <c r="DH276" s="1" t="s">
        <v>1105</v>
      </c>
      <c r="DI276" s="1" t="s">
        <v>1297</v>
      </c>
    </row>
    <row r="277" spans="1:113">
      <c r="A277" s="11"/>
      <c r="B277" s="11"/>
      <c r="C277" s="11"/>
      <c r="D277" s="11"/>
      <c r="E277" s="11"/>
      <c r="F277" s="11"/>
      <c r="G277" s="11"/>
      <c r="H277" s="11"/>
      <c r="I277" s="11"/>
      <c r="J277" s="11"/>
      <c r="K277" s="11"/>
      <c r="L277" s="11"/>
      <c r="M277" s="25" t="s">
        <v>1051</v>
      </c>
      <c r="N277" s="25" t="s">
        <v>1052</v>
      </c>
      <c r="O277" s="25" t="s">
        <v>370</v>
      </c>
      <c r="P277" s="25" t="s">
        <v>1372</v>
      </c>
      <c r="Q277" s="26">
        <v>53881</v>
      </c>
      <c r="R277" s="26">
        <v>29785</v>
      </c>
      <c r="DG277" s="1" t="s">
        <v>337</v>
      </c>
      <c r="DH277" s="1" t="s">
        <v>1106</v>
      </c>
      <c r="DI277" s="1" t="s">
        <v>1294</v>
      </c>
    </row>
    <row r="278" spans="1:113">
      <c r="A278" s="11"/>
      <c r="B278" s="11"/>
      <c r="C278" s="11"/>
      <c r="D278" s="11"/>
      <c r="E278" s="11"/>
      <c r="F278" s="11"/>
      <c r="G278" s="11"/>
      <c r="H278" s="11"/>
      <c r="I278" s="11"/>
      <c r="J278" s="11"/>
      <c r="K278" s="11"/>
      <c r="L278" s="11"/>
      <c r="M278" s="25" t="s">
        <v>1053</v>
      </c>
      <c r="N278" s="25" t="s">
        <v>1054</v>
      </c>
      <c r="O278" s="25" t="s">
        <v>421</v>
      </c>
      <c r="P278" s="25" t="s">
        <v>1372</v>
      </c>
      <c r="Q278" s="26">
        <v>16002</v>
      </c>
      <c r="R278" s="26">
        <v>10378</v>
      </c>
      <c r="DG278" s="1" t="s">
        <v>337</v>
      </c>
      <c r="DH278" s="1" t="s">
        <v>1108</v>
      </c>
      <c r="DI278" s="1" t="s">
        <v>1295</v>
      </c>
    </row>
    <row r="279" spans="1:113">
      <c r="A279" s="11"/>
      <c r="B279" s="11"/>
      <c r="C279" s="11"/>
      <c r="D279" s="11"/>
      <c r="E279" s="11"/>
      <c r="F279" s="11"/>
      <c r="G279" s="11"/>
      <c r="H279" s="11"/>
      <c r="I279" s="11"/>
      <c r="J279" s="11"/>
      <c r="K279" s="11"/>
      <c r="L279" s="11"/>
      <c r="M279" s="40" t="s">
        <v>1055</v>
      </c>
      <c r="N279" s="25" t="s">
        <v>1056</v>
      </c>
      <c r="O279" s="25" t="s">
        <v>424</v>
      </c>
      <c r="P279" s="25" t="s">
        <v>1372</v>
      </c>
      <c r="Q279" s="26">
        <v>4188</v>
      </c>
      <c r="R279" s="26">
        <v>3826</v>
      </c>
      <c r="DG279" s="1" t="s">
        <v>337</v>
      </c>
      <c r="DH279" s="1" t="s">
        <v>1109</v>
      </c>
      <c r="DI279" s="1" t="s">
        <v>1296</v>
      </c>
    </row>
    <row r="280" spans="1:113">
      <c r="A280" s="11"/>
      <c r="B280" s="11"/>
      <c r="C280" s="11"/>
      <c r="D280" s="11"/>
      <c r="E280" s="11"/>
      <c r="F280" s="11"/>
      <c r="G280" s="11"/>
      <c r="H280" s="11"/>
      <c r="I280" s="11"/>
      <c r="J280" s="11"/>
      <c r="K280" s="11"/>
      <c r="L280" s="11"/>
      <c r="M280" s="40" t="s">
        <v>1057</v>
      </c>
      <c r="N280" s="25" t="s">
        <v>1058</v>
      </c>
      <c r="O280" s="25" t="s">
        <v>426</v>
      </c>
      <c r="P280" s="25" t="s">
        <v>1372</v>
      </c>
      <c r="Q280" s="26">
        <v>2385</v>
      </c>
      <c r="R280" s="26">
        <v>1944</v>
      </c>
      <c r="DG280" s="1" t="s">
        <v>347</v>
      </c>
      <c r="DH280" s="1" t="s">
        <v>1104</v>
      </c>
      <c r="DI280" s="1" t="s">
        <v>1293</v>
      </c>
    </row>
    <row r="281" spans="1:113">
      <c r="A281" s="11"/>
      <c r="B281" s="11"/>
      <c r="C281" s="11"/>
      <c r="D281" s="11"/>
      <c r="E281" s="11"/>
      <c r="F281" s="11"/>
      <c r="G281" s="11"/>
      <c r="H281" s="11"/>
      <c r="I281" s="11"/>
      <c r="J281" s="11"/>
      <c r="K281" s="11"/>
      <c r="L281" s="11"/>
      <c r="M281" s="40" t="s">
        <v>1059</v>
      </c>
      <c r="N281" s="25" t="s">
        <v>1060</v>
      </c>
      <c r="O281" s="25" t="s">
        <v>455</v>
      </c>
      <c r="P281" s="25" t="s">
        <v>1330</v>
      </c>
      <c r="Q281" s="26">
        <v>5763</v>
      </c>
      <c r="R281" s="26">
        <v>4243</v>
      </c>
      <c r="DG281" s="1" t="s">
        <v>347</v>
      </c>
      <c r="DH281" s="1" t="s">
        <v>1106</v>
      </c>
      <c r="DI281" s="1" t="s">
        <v>1294</v>
      </c>
    </row>
    <row r="282" spans="1:113">
      <c r="A282" s="11"/>
      <c r="B282" s="11"/>
      <c r="C282" s="11"/>
      <c r="D282" s="11"/>
      <c r="E282" s="11"/>
      <c r="F282" s="11"/>
      <c r="G282" s="11"/>
      <c r="H282" s="11"/>
      <c r="I282" s="11"/>
      <c r="J282" s="11"/>
      <c r="K282" s="11"/>
      <c r="L282" s="11"/>
      <c r="M282" s="40" t="s">
        <v>1061</v>
      </c>
      <c r="N282" s="25" t="s">
        <v>1062</v>
      </c>
      <c r="O282" s="25" t="s">
        <v>460</v>
      </c>
      <c r="P282" s="25" t="s">
        <v>1372</v>
      </c>
      <c r="Q282" s="26">
        <v>6289</v>
      </c>
      <c r="R282" s="26">
        <v>4562</v>
      </c>
      <c r="DG282" s="1" t="s">
        <v>347</v>
      </c>
      <c r="DH282" s="1" t="s">
        <v>1108</v>
      </c>
      <c r="DI282" s="1" t="s">
        <v>1295</v>
      </c>
    </row>
    <row r="283" spans="1:113">
      <c r="A283" s="11"/>
      <c r="B283" s="11"/>
      <c r="C283" s="11"/>
      <c r="D283" s="11"/>
      <c r="E283" s="11"/>
      <c r="F283" s="11"/>
      <c r="G283" s="11"/>
      <c r="H283" s="11"/>
      <c r="I283" s="11"/>
      <c r="J283" s="11"/>
      <c r="K283" s="11"/>
      <c r="L283" s="11"/>
      <c r="M283" s="40" t="s">
        <v>1063</v>
      </c>
      <c r="N283" s="25" t="s">
        <v>1064</v>
      </c>
      <c r="O283" s="25" t="s">
        <v>461</v>
      </c>
      <c r="P283" s="25" t="s">
        <v>1372</v>
      </c>
      <c r="Q283" s="26">
        <v>9870</v>
      </c>
      <c r="R283" s="26">
        <v>6592</v>
      </c>
      <c r="DG283" s="1" t="s">
        <v>302</v>
      </c>
      <c r="DH283" s="1" t="s">
        <v>1103</v>
      </c>
      <c r="DI283" s="1" t="s">
        <v>1292</v>
      </c>
    </row>
    <row r="284" spans="1:113">
      <c r="A284" s="11"/>
      <c r="B284" s="11"/>
      <c r="C284" s="11"/>
      <c r="D284" s="11"/>
      <c r="E284" s="11"/>
      <c r="F284" s="11"/>
      <c r="G284" s="11"/>
      <c r="H284" s="11"/>
      <c r="I284" s="11"/>
      <c r="J284" s="11"/>
      <c r="K284" s="11"/>
      <c r="L284" s="11"/>
      <c r="M284" s="40" t="s">
        <v>1065</v>
      </c>
      <c r="N284" s="25" t="s">
        <v>1066</v>
      </c>
      <c r="O284" s="25" t="s">
        <v>496</v>
      </c>
      <c r="P284" s="25" t="s">
        <v>1372</v>
      </c>
      <c r="Q284" s="26">
        <v>11363</v>
      </c>
      <c r="R284" s="26">
        <v>6418</v>
      </c>
      <c r="DG284" s="1" t="s">
        <v>302</v>
      </c>
      <c r="DH284" s="1" t="s">
        <v>1104</v>
      </c>
      <c r="DI284" s="1" t="s">
        <v>1293</v>
      </c>
    </row>
    <row r="285" spans="1:113">
      <c r="A285" s="11"/>
      <c r="B285" s="11"/>
      <c r="C285" s="11"/>
      <c r="D285" s="11"/>
      <c r="E285" s="11"/>
      <c r="F285" s="11"/>
      <c r="G285" s="11"/>
      <c r="H285" s="11"/>
      <c r="I285" s="11"/>
      <c r="J285" s="11"/>
      <c r="K285" s="11"/>
      <c r="L285" s="11"/>
      <c r="M285" s="40" t="s">
        <v>1067</v>
      </c>
      <c r="N285" s="25" t="s">
        <v>1068</v>
      </c>
      <c r="O285" s="25" t="s">
        <v>497</v>
      </c>
      <c r="P285" s="25" t="s">
        <v>1330</v>
      </c>
      <c r="Q285" s="26">
        <v>5443</v>
      </c>
      <c r="R285" s="26">
        <v>3585</v>
      </c>
      <c r="DG285" s="1" t="s">
        <v>302</v>
      </c>
      <c r="DH285" s="1" t="s">
        <v>1106</v>
      </c>
      <c r="DI285" s="1" t="s">
        <v>1294</v>
      </c>
    </row>
    <row r="286" spans="1:113">
      <c r="A286" s="11"/>
      <c r="B286" s="11"/>
      <c r="C286" s="11"/>
      <c r="D286" s="11"/>
      <c r="E286" s="11"/>
      <c r="F286" s="11"/>
      <c r="G286" s="11"/>
      <c r="H286" s="11"/>
      <c r="I286" s="11"/>
      <c r="J286" s="11"/>
      <c r="K286" s="11"/>
      <c r="L286" s="11"/>
      <c r="M286" s="40" t="s">
        <v>1069</v>
      </c>
      <c r="N286" s="25" t="s">
        <v>1070</v>
      </c>
      <c r="O286" s="25" t="s">
        <v>512</v>
      </c>
      <c r="P286" s="25" t="s">
        <v>1372</v>
      </c>
      <c r="Q286" s="26">
        <v>7382</v>
      </c>
      <c r="R286" s="26">
        <v>4825</v>
      </c>
      <c r="DG286" s="1" t="s">
        <v>302</v>
      </c>
      <c r="DH286" s="1" t="s">
        <v>1108</v>
      </c>
      <c r="DI286" s="1" t="s">
        <v>1295</v>
      </c>
    </row>
    <row r="287" spans="1:113">
      <c r="A287" s="11"/>
      <c r="B287" s="11"/>
      <c r="C287" s="11"/>
      <c r="D287" s="11"/>
      <c r="E287" s="11"/>
      <c r="F287" s="11"/>
      <c r="G287" s="11"/>
      <c r="H287" s="11"/>
      <c r="I287" s="11"/>
      <c r="J287" s="11"/>
      <c r="K287" s="11"/>
      <c r="L287" s="11"/>
      <c r="M287" s="40" t="s">
        <v>1071</v>
      </c>
      <c r="N287" s="25" t="s">
        <v>1072</v>
      </c>
      <c r="O287" s="25" t="s">
        <v>295</v>
      </c>
      <c r="P287" s="25" t="s">
        <v>252</v>
      </c>
      <c r="Q287" s="26">
        <v>44707</v>
      </c>
      <c r="R287" s="26">
        <v>45093</v>
      </c>
      <c r="DG287" s="1" t="s">
        <v>302</v>
      </c>
      <c r="DH287" s="1" t="s">
        <v>1109</v>
      </c>
      <c r="DI287" s="1" t="s">
        <v>1296</v>
      </c>
    </row>
    <row r="288" spans="1:113">
      <c r="A288" s="11"/>
      <c r="B288" s="11"/>
      <c r="C288" s="11"/>
      <c r="D288" s="11"/>
      <c r="E288" s="11"/>
      <c r="F288" s="11"/>
      <c r="G288" s="11"/>
      <c r="H288" s="11"/>
      <c r="I288" s="11"/>
      <c r="J288" s="11"/>
      <c r="K288" s="11"/>
      <c r="L288" s="11"/>
      <c r="M288" s="40" t="s">
        <v>1073</v>
      </c>
      <c r="N288" s="25" t="s">
        <v>1074</v>
      </c>
      <c r="O288" s="25" t="s">
        <v>305</v>
      </c>
      <c r="P288" s="25" t="s">
        <v>252</v>
      </c>
      <c r="Q288" s="26">
        <v>2512</v>
      </c>
      <c r="R288" s="26">
        <v>3603</v>
      </c>
      <c r="DG288" s="1" t="s">
        <v>302</v>
      </c>
      <c r="DH288" s="1" t="s">
        <v>1110</v>
      </c>
      <c r="DI288" s="1" t="s">
        <v>1298</v>
      </c>
    </row>
    <row r="289" spans="1:18">
      <c r="A289" s="11"/>
      <c r="B289" s="11"/>
      <c r="C289" s="11"/>
      <c r="D289" s="11"/>
      <c r="E289" s="11"/>
      <c r="F289" s="11"/>
      <c r="G289" s="11"/>
      <c r="H289" s="11"/>
      <c r="I289" s="11"/>
      <c r="J289" s="11"/>
      <c r="K289" s="11"/>
      <c r="L289" s="11"/>
      <c r="M289" s="40" t="s">
        <v>1075</v>
      </c>
      <c r="N289" s="25" t="s">
        <v>1076</v>
      </c>
      <c r="O289" s="25" t="s">
        <v>310</v>
      </c>
      <c r="P289" s="25" t="s">
        <v>252</v>
      </c>
      <c r="Q289" s="26">
        <v>6161</v>
      </c>
      <c r="R289" s="26">
        <v>5956</v>
      </c>
    </row>
    <row r="290" spans="1:18">
      <c r="A290" s="11"/>
      <c r="B290" s="11"/>
      <c r="C290" s="11"/>
      <c r="D290" s="11"/>
      <c r="E290" s="11"/>
      <c r="F290" s="11"/>
      <c r="G290" s="11"/>
      <c r="H290" s="11"/>
      <c r="I290" s="11"/>
      <c r="J290" s="11"/>
      <c r="K290" s="11"/>
      <c r="L290" s="11"/>
      <c r="M290" s="40" t="s">
        <v>1077</v>
      </c>
      <c r="N290" s="25" t="s">
        <v>1078</v>
      </c>
      <c r="O290" s="25" t="s">
        <v>352</v>
      </c>
      <c r="P290" s="25" t="s">
        <v>252</v>
      </c>
      <c r="Q290" s="26">
        <v>6578</v>
      </c>
      <c r="R290" s="26">
        <v>8544</v>
      </c>
    </row>
    <row r="291" spans="1:18">
      <c r="A291" s="11"/>
      <c r="B291" s="11"/>
      <c r="C291" s="11"/>
      <c r="D291" s="11"/>
      <c r="E291" s="11"/>
      <c r="F291" s="11"/>
      <c r="G291" s="11"/>
      <c r="H291" s="11"/>
      <c r="I291" s="11"/>
      <c r="J291" s="11"/>
      <c r="K291" s="11"/>
      <c r="L291" s="11"/>
      <c r="M291" s="40" t="s">
        <v>1079</v>
      </c>
      <c r="N291" s="25" t="s">
        <v>1080</v>
      </c>
      <c r="O291" s="25" t="s">
        <v>525</v>
      </c>
      <c r="P291" s="25" t="s">
        <v>252</v>
      </c>
      <c r="Q291" s="26">
        <v>67859</v>
      </c>
      <c r="R291" s="26">
        <v>38696</v>
      </c>
    </row>
    <row r="292" spans="1:18">
      <c r="A292" s="11"/>
      <c r="B292" s="11"/>
      <c r="C292" s="11"/>
      <c r="D292" s="11"/>
      <c r="E292" s="11"/>
      <c r="F292" s="11"/>
      <c r="G292" s="11"/>
      <c r="H292" s="11"/>
      <c r="I292" s="11"/>
      <c r="J292" s="11"/>
      <c r="K292" s="11"/>
      <c r="L292" s="11"/>
      <c r="M292" s="40" t="s">
        <v>1081</v>
      </c>
      <c r="N292" s="25" t="s">
        <v>1082</v>
      </c>
      <c r="O292" s="25" t="s">
        <v>389</v>
      </c>
      <c r="P292" s="25" t="s">
        <v>252</v>
      </c>
      <c r="Q292" s="26">
        <v>24072</v>
      </c>
      <c r="R292" s="26">
        <v>21144</v>
      </c>
    </row>
    <row r="293" spans="1:18">
      <c r="A293" s="11"/>
      <c r="B293" s="11"/>
      <c r="C293" s="11"/>
      <c r="D293" s="11"/>
      <c r="E293" s="11"/>
      <c r="F293" s="11"/>
      <c r="G293" s="11"/>
      <c r="H293" s="11"/>
      <c r="I293" s="11"/>
      <c r="J293" s="11"/>
      <c r="K293" s="11"/>
      <c r="L293" s="11"/>
      <c r="M293" s="40" t="s">
        <v>1083</v>
      </c>
      <c r="N293" s="25" t="s">
        <v>1084</v>
      </c>
      <c r="O293" s="25" t="s">
        <v>390</v>
      </c>
      <c r="P293" s="25" t="s">
        <v>252</v>
      </c>
      <c r="Q293" s="26">
        <v>33583</v>
      </c>
      <c r="R293" s="26">
        <v>27995</v>
      </c>
    </row>
    <row r="294" spans="1:18">
      <c r="A294" s="11"/>
      <c r="B294" s="11"/>
      <c r="C294" s="11"/>
      <c r="D294" s="11"/>
      <c r="E294" s="11"/>
      <c r="F294" s="11"/>
      <c r="G294" s="11"/>
      <c r="H294" s="11"/>
      <c r="I294" s="11"/>
      <c r="J294" s="11"/>
      <c r="K294" s="11"/>
      <c r="L294" s="11"/>
      <c r="M294" s="40" t="s">
        <v>1085</v>
      </c>
      <c r="N294" s="25" t="s">
        <v>1086</v>
      </c>
      <c r="O294" s="25" t="s">
        <v>394</v>
      </c>
      <c r="P294" s="25" t="s">
        <v>252</v>
      </c>
      <c r="Q294" s="26">
        <v>72344</v>
      </c>
      <c r="R294" s="26">
        <v>67137</v>
      </c>
    </row>
    <row r="295" spans="1:18">
      <c r="A295" s="11"/>
      <c r="B295" s="11"/>
      <c r="C295" s="11"/>
      <c r="D295" s="11"/>
      <c r="E295" s="11"/>
      <c r="F295" s="11"/>
      <c r="G295" s="11"/>
      <c r="H295" s="11"/>
      <c r="I295" s="11"/>
      <c r="J295" s="11"/>
      <c r="K295" s="11"/>
      <c r="L295" s="11"/>
      <c r="M295" s="40" t="s">
        <v>1087</v>
      </c>
      <c r="N295" s="25" t="s">
        <v>1088</v>
      </c>
      <c r="O295" s="25" t="s">
        <v>417</v>
      </c>
      <c r="P295" s="25" t="s">
        <v>252</v>
      </c>
      <c r="Q295" s="26">
        <v>5423</v>
      </c>
      <c r="R295" s="26">
        <v>4700</v>
      </c>
    </row>
    <row r="296" spans="1:18">
      <c r="A296" s="11"/>
      <c r="B296" s="11"/>
      <c r="C296" s="11"/>
      <c r="D296" s="11"/>
      <c r="E296" s="11"/>
      <c r="F296" s="11"/>
      <c r="G296" s="11"/>
      <c r="H296" s="11"/>
      <c r="I296" s="11"/>
      <c r="J296" s="11"/>
      <c r="K296" s="11"/>
      <c r="L296" s="11"/>
      <c r="M296" s="40" t="s">
        <v>1089</v>
      </c>
      <c r="N296" s="25" t="s">
        <v>1090</v>
      </c>
      <c r="O296" s="25" t="s">
        <v>251</v>
      </c>
      <c r="P296" s="25" t="s">
        <v>252</v>
      </c>
      <c r="Q296" s="26">
        <v>44623</v>
      </c>
      <c r="R296" s="26">
        <v>26976</v>
      </c>
    </row>
    <row r="297" spans="1:18">
      <c r="A297" s="11"/>
      <c r="B297" s="11"/>
      <c r="C297" s="11"/>
      <c r="D297" s="11"/>
      <c r="E297" s="11"/>
      <c r="F297" s="11"/>
      <c r="G297" s="11"/>
      <c r="H297" s="11"/>
      <c r="I297" s="11"/>
      <c r="J297" s="11"/>
      <c r="K297" s="11"/>
      <c r="L297" s="11"/>
      <c r="M297" s="40" t="s">
        <v>1091</v>
      </c>
      <c r="N297" s="25" t="s">
        <v>1092</v>
      </c>
      <c r="O297" s="25" t="s">
        <v>524</v>
      </c>
      <c r="P297" s="25" t="s">
        <v>252</v>
      </c>
      <c r="Q297" s="26">
        <v>60278</v>
      </c>
      <c r="R297" s="26">
        <v>49402</v>
      </c>
    </row>
    <row r="298" spans="1:18">
      <c r="A298" s="11"/>
      <c r="B298" s="11"/>
      <c r="C298" s="11"/>
      <c r="D298" s="11"/>
      <c r="E298" s="11"/>
      <c r="F298" s="11"/>
      <c r="G298" s="11"/>
      <c r="H298" s="11"/>
      <c r="I298" s="11"/>
      <c r="J298" s="11"/>
      <c r="K298" s="11"/>
      <c r="L298" s="11"/>
      <c r="M298" s="40" t="s">
        <v>1093</v>
      </c>
      <c r="N298" s="25" t="s">
        <v>1094</v>
      </c>
      <c r="O298" s="25" t="s">
        <v>472</v>
      </c>
      <c r="P298" s="25" t="s">
        <v>252</v>
      </c>
      <c r="Q298" s="26">
        <v>11357</v>
      </c>
      <c r="R298" s="26">
        <v>6879</v>
      </c>
    </row>
    <row r="299" spans="1:18">
      <c r="A299" s="11"/>
      <c r="B299" s="11"/>
      <c r="C299" s="11"/>
      <c r="D299" s="11"/>
      <c r="E299" s="11"/>
      <c r="F299" s="11"/>
      <c r="G299" s="11"/>
      <c r="H299" s="11"/>
      <c r="I299" s="11"/>
      <c r="J299" s="11"/>
      <c r="K299" s="11"/>
      <c r="L299" s="11"/>
      <c r="M299" s="40" t="s">
        <v>1095</v>
      </c>
      <c r="N299" s="25" t="s">
        <v>1096</v>
      </c>
      <c r="O299" s="25" t="s">
        <v>480</v>
      </c>
      <c r="P299" s="25" t="s">
        <v>252</v>
      </c>
      <c r="Q299" s="26">
        <v>38239</v>
      </c>
      <c r="R299" s="26">
        <v>33548</v>
      </c>
    </row>
    <row r="300" spans="1:18">
      <c r="A300" s="11"/>
      <c r="B300" s="11"/>
      <c r="C300" s="11"/>
      <c r="D300" s="11"/>
      <c r="E300" s="11"/>
      <c r="F300" s="11"/>
      <c r="G300" s="11"/>
      <c r="H300" s="11"/>
      <c r="I300" s="11"/>
      <c r="J300" s="11"/>
      <c r="K300" s="11"/>
      <c r="L300" s="11"/>
      <c r="M300" s="40" t="s">
        <v>1097</v>
      </c>
      <c r="N300" s="25" t="s">
        <v>1098</v>
      </c>
      <c r="O300" s="25" t="s">
        <v>536</v>
      </c>
      <c r="P300" s="25" t="s">
        <v>252</v>
      </c>
      <c r="Q300" s="26">
        <v>27524</v>
      </c>
      <c r="R300" s="26">
        <v>25622</v>
      </c>
    </row>
    <row r="301" spans="1:18">
      <c r="M301" s="40" t="s">
        <v>1640</v>
      </c>
      <c r="N301" s="25" t="s">
        <v>1099</v>
      </c>
      <c r="O301" s="25" t="s">
        <v>1641</v>
      </c>
      <c r="P301" s="25" t="s">
        <v>252</v>
      </c>
      <c r="Q301" s="26">
        <v>5805</v>
      </c>
      <c r="R301" s="26">
        <v>5992</v>
      </c>
    </row>
    <row r="302" spans="1:18">
      <c r="M302" s="40" t="s">
        <v>1642</v>
      </c>
      <c r="N302" s="25" t="s">
        <v>1100</v>
      </c>
      <c r="O302" s="25" t="s">
        <v>1643</v>
      </c>
      <c r="P302" s="25" t="s">
        <v>252</v>
      </c>
      <c r="Q302" s="26">
        <v>18918</v>
      </c>
      <c r="R302" s="26">
        <v>20760</v>
      </c>
    </row>
  </sheetData>
  <sortState xmlns:xlrd2="http://schemas.microsoft.com/office/spreadsheetml/2017/richdata2" ref="A24:G300">
    <sortCondition ref="A24:A300"/>
  </sortState>
  <mergeCells count="1">
    <mergeCell ref="Z77:AH77"/>
  </mergeCells>
  <phoneticPr fontId="30"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BAA3B-D08C-4A0C-ADED-B2C2720FF1D3}">
  <dimension ref="A1:N2"/>
  <sheetViews>
    <sheetView zoomScaleNormal="100" workbookViewId="0"/>
  </sheetViews>
  <sheetFormatPr baseColWidth="10" defaultColWidth="8.83203125" defaultRowHeight="14"/>
  <cols>
    <col min="1" max="14" width="20.5" customWidth="1"/>
  </cols>
  <sheetData>
    <row r="1" spans="1:14" ht="50.25" customHeight="1">
      <c r="A1" s="103" t="s">
        <v>1604</v>
      </c>
      <c r="B1" s="103" t="s">
        <v>45</v>
      </c>
      <c r="C1" s="103" t="s">
        <v>1702</v>
      </c>
      <c r="D1" s="103" t="s">
        <v>1703</v>
      </c>
      <c r="E1" s="103" t="s">
        <v>55</v>
      </c>
      <c r="F1" s="103" t="s">
        <v>182</v>
      </c>
      <c r="G1" s="103" t="s">
        <v>56</v>
      </c>
      <c r="H1" s="103" t="s">
        <v>1550</v>
      </c>
      <c r="I1" s="103" t="s">
        <v>58</v>
      </c>
      <c r="J1" s="103" t="s">
        <v>59</v>
      </c>
      <c r="K1" s="103" t="s">
        <v>1603</v>
      </c>
      <c r="L1" s="103" t="s">
        <v>46</v>
      </c>
      <c r="M1" s="103" t="s">
        <v>1554</v>
      </c>
      <c r="N1" s="104" t="s">
        <v>61</v>
      </c>
    </row>
    <row r="2" spans="1:14">
      <c r="A2" s="28" t="str">
        <f>IF(OR('Identificação da EG'!$B$7=0,'Identificação da EG'!$B$7=""),"",Capa!$C$10)</f>
        <v/>
      </c>
      <c r="B2" s="28" t="str">
        <f>IF(OR('Identificação da EG'!$B$7=0,'Identificação da EG'!$B$7=""),"",'Identificação da EG'!$B$7)</f>
        <v/>
      </c>
      <c r="C2" s="28" t="str">
        <f>IF(B2="","",VLOOKUP(B2,Auxiliar!$DK$23:$DL$45,2,0))</f>
        <v/>
      </c>
      <c r="D2" s="28" t="str">
        <f>IF(OR('Identificação da EG'!$B$7=0,'Identificação da EG'!$B$7=""),"","Portugal")</f>
        <v/>
      </c>
      <c r="E2" s="28" t="str">
        <f>'Identificação da EG'!$C$7</f>
        <v/>
      </c>
      <c r="F2" s="28" t="str">
        <f>IF(OR('Identificação da EG'!$E$7=0,'Identificação da EG'!$E$7=""),"",'Identificação da EG'!$E$7)</f>
        <v/>
      </c>
      <c r="G2" s="28" t="str">
        <f>B2</f>
        <v/>
      </c>
      <c r="H2" s="28" t="str">
        <f>'Identificação da EG'!$D$7</f>
        <v/>
      </c>
      <c r="I2" s="78" t="str">
        <f>'Identificação da EG'!B11</f>
        <v/>
      </c>
      <c r="J2" s="105" t="str">
        <f>'Identificação da EG'!C11</f>
        <v/>
      </c>
      <c r="K2" s="78" t="str">
        <f>'Identificação da EG'!D11</f>
        <v/>
      </c>
      <c r="L2" s="28">
        <f>'Identificação da EG'!B16</f>
        <v>0</v>
      </c>
      <c r="M2" s="28">
        <f>'Identificação da EG'!C16</f>
        <v>0</v>
      </c>
      <c r="N2" s="1">
        <f>'Identificação da EG'!B20</f>
        <v>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4A299-4C0E-4578-B5A0-73511736D376}">
  <dimension ref="A1:P22"/>
  <sheetViews>
    <sheetView zoomScaleNormal="100" workbookViewId="0"/>
  </sheetViews>
  <sheetFormatPr baseColWidth="10" defaultColWidth="8.83203125" defaultRowHeight="14"/>
  <cols>
    <col min="1" max="16" width="20.5" customWidth="1"/>
  </cols>
  <sheetData>
    <row r="1" spans="1:16" ht="50.25" customHeight="1">
      <c r="A1" s="103" t="s">
        <v>1604</v>
      </c>
      <c r="B1" s="103" t="s">
        <v>45</v>
      </c>
      <c r="C1" s="103" t="s">
        <v>1702</v>
      </c>
      <c r="D1" s="103" t="s">
        <v>1703</v>
      </c>
      <c r="E1" s="103" t="s">
        <v>55</v>
      </c>
      <c r="F1" s="103" t="s">
        <v>182</v>
      </c>
      <c r="G1" s="103" t="s">
        <v>56</v>
      </c>
      <c r="H1" s="103" t="s">
        <v>1550</v>
      </c>
      <c r="I1" s="103" t="s">
        <v>1605</v>
      </c>
      <c r="J1" s="103" t="s">
        <v>64</v>
      </c>
      <c r="K1" s="103" t="s">
        <v>65</v>
      </c>
      <c r="L1" s="103" t="s">
        <v>66</v>
      </c>
      <c r="M1" s="103" t="s">
        <v>1556</v>
      </c>
      <c r="N1" s="103" t="s">
        <v>1557</v>
      </c>
      <c r="O1" s="103" t="s">
        <v>1523</v>
      </c>
      <c r="P1" s="104" t="s">
        <v>68</v>
      </c>
    </row>
    <row r="2" spans="1:16">
      <c r="A2" s="24" t="str">
        <f>IF(I2="","",IF(OR('Identificação da EG'!$B$7=0,'Identificação da EG'!$B$7=""),"",Capa!$C$10))</f>
        <v/>
      </c>
      <c r="B2" s="24" t="str">
        <f>IF(I2="","",IF(OR('Identificação da EG'!$B$7=0,'Identificação da EG'!$B$7=""),"",'Identificação da EG'!$B$7))</f>
        <v/>
      </c>
      <c r="C2" s="24" t="str">
        <f>IF(I2="","",IF(B2="","",VLOOKUP(B2,Auxiliar!$DK$23:$DL$45,2,0)))</f>
        <v/>
      </c>
      <c r="D2" s="24" t="str">
        <f>IF(I2="","",IF(OR('Identificação da EG'!$B$7=0,'Identificação da EG'!$B$7=""),"","Portugal"))</f>
        <v/>
      </c>
      <c r="E2" s="24" t="str">
        <f>IF(I2="","",'Identificação da EG'!$C$7)</f>
        <v/>
      </c>
      <c r="F2" s="24" t="str">
        <f>IF(I2="","",'Identificação da EG'!$E$7)</f>
        <v/>
      </c>
      <c r="G2" s="24" t="str">
        <f>IF(I2="","",B2)</f>
        <v/>
      </c>
      <c r="H2" s="24" t="str">
        <f>IF(I2="","",'Identificação da EG'!$D$7)</f>
        <v/>
      </c>
      <c r="I2" s="24" t="str">
        <f>IF('Identificação da EG'!$B$7="","",'Identificação da EG'!B25)</f>
        <v/>
      </c>
      <c r="J2" s="24" t="str">
        <f>IF('Identificação da EG'!C25="","",'Identificação da EG'!C25)</f>
        <v/>
      </c>
      <c r="K2" s="24" t="str">
        <f>IF('Identificação da EG'!D25="","",'Identificação da EG'!D25)</f>
        <v/>
      </c>
      <c r="L2" s="24" t="str">
        <f>IF('Identificação da EG'!E25="","",'Identificação da EG'!E25)</f>
        <v/>
      </c>
      <c r="M2" s="24" t="str">
        <f>IF('Identificação da EG'!F25="","",'Identificação da EG'!F25)</f>
        <v/>
      </c>
      <c r="N2" s="24" t="str">
        <f>IF('Identificação da EG'!G25="","",'Identificação da EG'!G25)</f>
        <v/>
      </c>
      <c r="O2" s="24" t="str">
        <f>IF('Identificação da EG'!H25="","",'Identificação da EG'!H25)</f>
        <v/>
      </c>
      <c r="P2" s="24" t="str">
        <f>IF(OR('Identificação da EG'!I25="",'Identificação da EG'!I25="(máximo 300 carateres)"),"",'Identificação da EG'!I25)</f>
        <v/>
      </c>
    </row>
    <row r="3" spans="1:16">
      <c r="A3" s="24" t="str">
        <f>IF(I3="","",IF(OR('Identificação da EG'!$B$7=0,'Identificação da EG'!$B$7=""),"",Capa!$C$10))</f>
        <v/>
      </c>
      <c r="B3" s="24" t="str">
        <f>IF(I3="","",IF(OR('Identificação da EG'!$B$7=0,'Identificação da EG'!$B$7=""),"",'Identificação da EG'!$B$7))</f>
        <v/>
      </c>
      <c r="C3" s="24" t="str">
        <f>IF(I3="","",IF(B3="","",VLOOKUP(B3,Auxiliar!$DK$23:$DL$45,2,0)))</f>
        <v/>
      </c>
      <c r="D3" s="24" t="str">
        <f>IF(I3="","",IF(OR('Identificação da EG'!$B$7=0,'Identificação da EG'!$B$7=""),"","Portugal"))</f>
        <v/>
      </c>
      <c r="E3" s="24" t="str">
        <f>IF(I3="","",'Identificação da EG'!$C$7)</f>
        <v/>
      </c>
      <c r="F3" s="24" t="str">
        <f>IF(I3="","",'Identificação da EG'!$E$7)</f>
        <v/>
      </c>
      <c r="G3" s="24" t="str">
        <f t="shared" ref="G3:G22" si="0">IF(I3="","",B3)</f>
        <v/>
      </c>
      <c r="H3" s="24" t="str">
        <f>IF(I3="","",'Identificação da EG'!$D$7)</f>
        <v/>
      </c>
      <c r="I3" s="24" t="str">
        <f>IF('Identificação da EG'!$B$7="","",'Identificação da EG'!B26)</f>
        <v/>
      </c>
      <c r="J3" s="24" t="str">
        <f>IF('Identificação da EG'!C26="","",'Identificação da EG'!C26)</f>
        <v/>
      </c>
      <c r="K3" s="24" t="str">
        <f>IF('Identificação da EG'!D26="","",'Identificação da EG'!D26)</f>
        <v/>
      </c>
      <c r="L3" s="24" t="str">
        <f>IF('Identificação da EG'!E26="","",'Identificação da EG'!E26)</f>
        <v/>
      </c>
      <c r="M3" s="24" t="str">
        <f>IF('Identificação da EG'!F26="","",'Identificação da EG'!F26)</f>
        <v/>
      </c>
      <c r="N3" s="24" t="str">
        <f>IF('Identificação da EG'!G26="","",'Identificação da EG'!G26)</f>
        <v/>
      </c>
      <c r="O3" s="24" t="str">
        <f>IF('Identificação da EG'!H26="","",'Identificação da EG'!H26)</f>
        <v/>
      </c>
      <c r="P3" s="24" t="str">
        <f>IF(OR('Identificação da EG'!I26="",'Identificação da EG'!I26="(máximo 300 carateres)"),"",'Identificação da EG'!I26)</f>
        <v/>
      </c>
    </row>
    <row r="4" spans="1:16">
      <c r="A4" s="24" t="str">
        <f>IF(I4="","",IF(OR('Identificação da EG'!$B$7=0,'Identificação da EG'!$B$7=""),"",Capa!$C$10))</f>
        <v/>
      </c>
      <c r="B4" s="24" t="str">
        <f>IF(I4="","",IF(OR('Identificação da EG'!$B$7=0,'Identificação da EG'!$B$7=""),"",'Identificação da EG'!$B$7))</f>
        <v/>
      </c>
      <c r="C4" s="24" t="str">
        <f>IF(I4="","",IF(B4="","",VLOOKUP(B4,Auxiliar!$DK$23:$DL$45,2,0)))</f>
        <v/>
      </c>
      <c r="D4" s="24" t="str">
        <f>IF(I4="","",IF(OR('Identificação da EG'!$B$7=0,'Identificação da EG'!$B$7=""),"","Portugal"))</f>
        <v/>
      </c>
      <c r="E4" s="24" t="str">
        <f>IF(I4="","",'Identificação da EG'!$C$7)</f>
        <v/>
      </c>
      <c r="F4" s="24" t="str">
        <f>IF(I4="","",'Identificação da EG'!$E$7)</f>
        <v/>
      </c>
      <c r="G4" s="24" t="str">
        <f t="shared" si="0"/>
        <v/>
      </c>
      <c r="H4" s="24" t="str">
        <f>IF(I4="","",'Identificação da EG'!$D$7)</f>
        <v/>
      </c>
      <c r="I4" s="24" t="str">
        <f>IF('Identificação da EG'!$B$7="","",'Identificação da EG'!B27)</f>
        <v/>
      </c>
      <c r="J4" s="24" t="str">
        <f>IF('Identificação da EG'!C27="","",'Identificação da EG'!C27)</f>
        <v/>
      </c>
      <c r="K4" s="24" t="str">
        <f>IF('Identificação da EG'!D27="","",'Identificação da EG'!D27)</f>
        <v/>
      </c>
      <c r="L4" s="24" t="str">
        <f>IF('Identificação da EG'!E27="","",'Identificação da EG'!E27)</f>
        <v/>
      </c>
      <c r="M4" s="24" t="str">
        <f>IF('Identificação da EG'!F27="","",'Identificação da EG'!F27)</f>
        <v/>
      </c>
      <c r="N4" s="24" t="str">
        <f>IF('Identificação da EG'!G27="","",'Identificação da EG'!G27)</f>
        <v/>
      </c>
      <c r="O4" s="24" t="str">
        <f>IF('Identificação da EG'!H27="","",'Identificação da EG'!H27)</f>
        <v/>
      </c>
      <c r="P4" s="24" t="str">
        <f>IF(OR('Identificação da EG'!I27="",'Identificação da EG'!I27="(máximo 300 carateres)"),"",'Identificação da EG'!I27)</f>
        <v/>
      </c>
    </row>
    <row r="5" spans="1:16">
      <c r="A5" s="24" t="str">
        <f>IF(I5="","",IF(OR('Identificação da EG'!$B$7=0,'Identificação da EG'!$B$7=""),"",Capa!$C$10))</f>
        <v/>
      </c>
      <c r="B5" s="24" t="str">
        <f>IF(I5="","",IF(OR('Identificação da EG'!$B$7=0,'Identificação da EG'!$B$7=""),"",'Identificação da EG'!$B$7))</f>
        <v/>
      </c>
      <c r="C5" s="24" t="str">
        <f>IF(I5="","",IF(B5="","",VLOOKUP(B5,Auxiliar!$DK$23:$DL$45,2,0)))</f>
        <v/>
      </c>
      <c r="D5" s="24" t="str">
        <f>IF(I5="","",IF(OR('Identificação da EG'!$B$7=0,'Identificação da EG'!$B$7=""),"","Portugal"))</f>
        <v/>
      </c>
      <c r="E5" s="24" t="str">
        <f>IF(I5="","",'Identificação da EG'!$C$7)</f>
        <v/>
      </c>
      <c r="F5" s="24" t="str">
        <f>IF(I5="","",'Identificação da EG'!$E$7)</f>
        <v/>
      </c>
      <c r="G5" s="24" t="str">
        <f t="shared" si="0"/>
        <v/>
      </c>
      <c r="H5" s="24" t="str">
        <f>IF(I5="","",'Identificação da EG'!$D$7)</f>
        <v/>
      </c>
      <c r="I5" s="24" t="str">
        <f>IF('Identificação da EG'!$B$7="","",'Identificação da EG'!B28)</f>
        <v/>
      </c>
      <c r="J5" s="24" t="str">
        <f>IF('Identificação da EG'!C28="","",'Identificação da EG'!C28)</f>
        <v/>
      </c>
      <c r="K5" s="24" t="str">
        <f>IF('Identificação da EG'!D28="","",'Identificação da EG'!D28)</f>
        <v/>
      </c>
      <c r="L5" s="24" t="str">
        <f>IF('Identificação da EG'!E28="","",'Identificação da EG'!E28)</f>
        <v/>
      </c>
      <c r="M5" s="24" t="str">
        <f>IF('Identificação da EG'!F28="","",'Identificação da EG'!F28)</f>
        <v/>
      </c>
      <c r="N5" s="24" t="str">
        <f>IF('Identificação da EG'!G28="","",'Identificação da EG'!G28)</f>
        <v/>
      </c>
      <c r="O5" s="24" t="str">
        <f>IF('Identificação da EG'!H28="","",'Identificação da EG'!H28)</f>
        <v/>
      </c>
      <c r="P5" s="24" t="str">
        <f>IF(OR('Identificação da EG'!I28="",'Identificação da EG'!I28="(máximo 300 carateres)"),"",'Identificação da EG'!I28)</f>
        <v/>
      </c>
    </row>
    <row r="6" spans="1:16">
      <c r="A6" s="24" t="str">
        <f>IF(I6="","",IF(OR('Identificação da EG'!$B$7=0,'Identificação da EG'!$B$7=""),"",Capa!$C$10))</f>
        <v/>
      </c>
      <c r="B6" s="24" t="str">
        <f>IF(I6="","",IF(OR('Identificação da EG'!$B$7=0,'Identificação da EG'!$B$7=""),"",'Identificação da EG'!$B$7))</f>
        <v/>
      </c>
      <c r="C6" s="24" t="str">
        <f>IF(I6="","",IF(B6="","",VLOOKUP(B6,Auxiliar!$DK$23:$DL$45,2,0)))</f>
        <v/>
      </c>
      <c r="D6" s="24" t="str">
        <f>IF(I6="","",IF(OR('Identificação da EG'!$B$7=0,'Identificação da EG'!$B$7=""),"","Portugal"))</f>
        <v/>
      </c>
      <c r="E6" s="24" t="str">
        <f>IF(I6="","",'Identificação da EG'!$C$7)</f>
        <v/>
      </c>
      <c r="F6" s="24" t="str">
        <f>IF(I6="","",'Identificação da EG'!$E$7)</f>
        <v/>
      </c>
      <c r="G6" s="24" t="str">
        <f t="shared" si="0"/>
        <v/>
      </c>
      <c r="H6" s="24" t="str">
        <f>IF(I6="","",'Identificação da EG'!$D$7)</f>
        <v/>
      </c>
      <c r="I6" s="24" t="str">
        <f>IF('Identificação da EG'!$B$7="","",'Identificação da EG'!B29)</f>
        <v/>
      </c>
      <c r="J6" s="24" t="str">
        <f>IF('Identificação da EG'!C29="","",'Identificação da EG'!C29)</f>
        <v/>
      </c>
      <c r="K6" s="24" t="str">
        <f>IF('Identificação da EG'!D29="","",'Identificação da EG'!D29)</f>
        <v/>
      </c>
      <c r="L6" s="24" t="str">
        <f>IF('Identificação da EG'!E29="","",'Identificação da EG'!E29)</f>
        <v/>
      </c>
      <c r="M6" s="24" t="str">
        <f>IF('Identificação da EG'!F29="","",'Identificação da EG'!F29)</f>
        <v/>
      </c>
      <c r="N6" s="24" t="str">
        <f>IF('Identificação da EG'!G29="","",'Identificação da EG'!G29)</f>
        <v/>
      </c>
      <c r="O6" s="24" t="str">
        <f>IF('Identificação da EG'!H29="","",'Identificação da EG'!H29)</f>
        <v/>
      </c>
      <c r="P6" s="24" t="str">
        <f>IF(OR('Identificação da EG'!I29="",'Identificação da EG'!I29="(máximo 300 carateres)"),"",'Identificação da EG'!I29)</f>
        <v/>
      </c>
    </row>
    <row r="7" spans="1:16">
      <c r="A7" s="24" t="str">
        <f>IF(I7="","",IF(OR('Identificação da EG'!$B$7=0,'Identificação da EG'!$B$7=""),"",Capa!$C$10))</f>
        <v/>
      </c>
      <c r="B7" s="24" t="str">
        <f>IF(I7="","",IF(OR('Identificação da EG'!$B$7=0,'Identificação da EG'!$B$7=""),"",'Identificação da EG'!$B$7))</f>
        <v/>
      </c>
      <c r="C7" s="24" t="str">
        <f>IF(I7="","",IF(B7="","",VLOOKUP(B7,Auxiliar!$DK$23:$DL$45,2,0)))</f>
        <v/>
      </c>
      <c r="D7" s="24" t="str">
        <f>IF(I7="","",IF(OR('Identificação da EG'!$B$7=0,'Identificação da EG'!$B$7=""),"","Portugal"))</f>
        <v/>
      </c>
      <c r="E7" s="24" t="str">
        <f>IF(I7="","",'Identificação da EG'!$C$7)</f>
        <v/>
      </c>
      <c r="F7" s="24" t="str">
        <f>IF(I7="","",'Identificação da EG'!$E$7)</f>
        <v/>
      </c>
      <c r="G7" s="24" t="str">
        <f t="shared" si="0"/>
        <v/>
      </c>
      <c r="H7" s="24" t="str">
        <f>IF(I7="","",'Identificação da EG'!$D$7)</f>
        <v/>
      </c>
      <c r="I7" s="24" t="str">
        <f>IF('Identificação da EG'!$B$7="","",'Identificação da EG'!B30)</f>
        <v/>
      </c>
      <c r="J7" s="24" t="str">
        <f>IF('Identificação da EG'!C30="","",'Identificação da EG'!C30)</f>
        <v/>
      </c>
      <c r="K7" s="24" t="str">
        <f>IF('Identificação da EG'!D30="","",'Identificação da EG'!D30)</f>
        <v/>
      </c>
      <c r="L7" s="24" t="str">
        <f>IF('Identificação da EG'!E30="","",'Identificação da EG'!E30)</f>
        <v/>
      </c>
      <c r="M7" s="24" t="str">
        <f>IF('Identificação da EG'!F30="","",'Identificação da EG'!F30)</f>
        <v/>
      </c>
      <c r="N7" s="24" t="str">
        <f>IF('Identificação da EG'!G30="","",'Identificação da EG'!G30)</f>
        <v/>
      </c>
      <c r="O7" s="24" t="str">
        <f>IF('Identificação da EG'!H30="","",'Identificação da EG'!H30)</f>
        <v/>
      </c>
      <c r="P7" s="24" t="str">
        <f>IF(OR('Identificação da EG'!I30="",'Identificação da EG'!I30="(máximo 300 carateres)"),"",'Identificação da EG'!I30)</f>
        <v/>
      </c>
    </row>
    <row r="8" spans="1:16">
      <c r="A8" s="24" t="str">
        <f>IF(I8="","",IF(OR('Identificação da EG'!$B$7=0,'Identificação da EG'!$B$7=""),"",Capa!$C$10))</f>
        <v/>
      </c>
      <c r="B8" s="24" t="str">
        <f>IF(I8="","",IF(OR('Identificação da EG'!$B$7=0,'Identificação da EG'!$B$7=""),"",'Identificação da EG'!$B$7))</f>
        <v/>
      </c>
      <c r="C8" s="24" t="str">
        <f>IF(I8="","",IF(B8="","",VLOOKUP(B8,Auxiliar!$DK$23:$DL$45,2,0)))</f>
        <v/>
      </c>
      <c r="D8" s="24" t="str">
        <f>IF(I8="","",IF(OR('Identificação da EG'!$B$7=0,'Identificação da EG'!$B$7=""),"","Portugal"))</f>
        <v/>
      </c>
      <c r="E8" s="24" t="str">
        <f>IF(I8="","",'Identificação da EG'!$C$7)</f>
        <v/>
      </c>
      <c r="F8" s="24" t="str">
        <f>IF(I8="","",'Identificação da EG'!$E$7)</f>
        <v/>
      </c>
      <c r="G8" s="24" t="str">
        <f t="shared" si="0"/>
        <v/>
      </c>
      <c r="H8" s="24" t="str">
        <f>IF(I8="","",'Identificação da EG'!$D$7)</f>
        <v/>
      </c>
      <c r="I8" s="24" t="str">
        <f>IF('Identificação da EG'!$B$7="","",'Identificação da EG'!B31)</f>
        <v/>
      </c>
      <c r="J8" s="24" t="str">
        <f>IF('Identificação da EG'!C31="","",'Identificação da EG'!C31)</f>
        <v/>
      </c>
      <c r="K8" s="24" t="str">
        <f>IF('Identificação da EG'!D31="","",'Identificação da EG'!D31)</f>
        <v/>
      </c>
      <c r="L8" s="24" t="str">
        <f>IF('Identificação da EG'!E31="","",'Identificação da EG'!E31)</f>
        <v/>
      </c>
      <c r="M8" s="24" t="str">
        <f>IF('Identificação da EG'!F31="","",'Identificação da EG'!F31)</f>
        <v/>
      </c>
      <c r="N8" s="24" t="str">
        <f>IF('Identificação da EG'!G31="","",'Identificação da EG'!G31)</f>
        <v/>
      </c>
      <c r="O8" s="24" t="str">
        <f>IF('Identificação da EG'!H31="","",'Identificação da EG'!H31)</f>
        <v/>
      </c>
      <c r="P8" s="24" t="str">
        <f>IF(OR('Identificação da EG'!I31="",'Identificação da EG'!I31="(máximo 300 carateres)"),"",'Identificação da EG'!I31)</f>
        <v/>
      </c>
    </row>
    <row r="9" spans="1:16">
      <c r="A9" s="24" t="str">
        <f>IF(I9="","",IF(OR('Identificação da EG'!$B$7=0,'Identificação da EG'!$B$7=""),"",Capa!$C$10))</f>
        <v/>
      </c>
      <c r="B9" s="24" t="str">
        <f>IF(I9="","",IF(OR('Identificação da EG'!$B$7=0,'Identificação da EG'!$B$7=""),"",'Identificação da EG'!$B$7))</f>
        <v/>
      </c>
      <c r="C9" s="24" t="str">
        <f>IF(I9="","",IF(B9="","",VLOOKUP(B9,Auxiliar!$DK$23:$DL$45,2,0)))</f>
        <v/>
      </c>
      <c r="D9" s="24" t="str">
        <f>IF(I9="","",IF(OR('Identificação da EG'!$B$7=0,'Identificação da EG'!$B$7=""),"","Portugal"))</f>
        <v/>
      </c>
      <c r="E9" s="24" t="str">
        <f>IF(I9="","",'Identificação da EG'!$C$7)</f>
        <v/>
      </c>
      <c r="F9" s="24" t="str">
        <f>IF(I9="","",'Identificação da EG'!$E$7)</f>
        <v/>
      </c>
      <c r="G9" s="24" t="str">
        <f t="shared" si="0"/>
        <v/>
      </c>
      <c r="H9" s="24" t="str">
        <f>IF(I9="","",'Identificação da EG'!$D$7)</f>
        <v/>
      </c>
      <c r="I9" s="24" t="str">
        <f>IF('Identificação da EG'!$B$7="","",'Identificação da EG'!B32)</f>
        <v/>
      </c>
      <c r="J9" s="24" t="str">
        <f>IF('Identificação da EG'!C32="","",'Identificação da EG'!C32)</f>
        <v/>
      </c>
      <c r="K9" s="24" t="str">
        <f>IF('Identificação da EG'!D32="","",'Identificação da EG'!D32)</f>
        <v/>
      </c>
      <c r="L9" s="24" t="str">
        <f>IF('Identificação da EG'!E32="","",'Identificação da EG'!E32)</f>
        <v/>
      </c>
      <c r="M9" s="24" t="str">
        <f>IF('Identificação da EG'!F32="","",'Identificação da EG'!F32)</f>
        <v/>
      </c>
      <c r="N9" s="24" t="str">
        <f>IF('Identificação da EG'!G32="","",'Identificação da EG'!G32)</f>
        <v/>
      </c>
      <c r="O9" s="24" t="str">
        <f>IF('Identificação da EG'!H32="","",'Identificação da EG'!H32)</f>
        <v/>
      </c>
      <c r="P9" s="24" t="str">
        <f>IF(OR('Identificação da EG'!I32="",'Identificação da EG'!I32="(máximo 300 carateres)"),"",'Identificação da EG'!I32)</f>
        <v/>
      </c>
    </row>
    <row r="10" spans="1:16">
      <c r="A10" s="24" t="str">
        <f>IF(I10="","",IF(OR('Identificação da EG'!$B$7=0,'Identificação da EG'!$B$7=""),"",Capa!$C$10))</f>
        <v/>
      </c>
      <c r="B10" s="24" t="str">
        <f>IF(I10="","",IF(OR('Identificação da EG'!$B$7=0,'Identificação da EG'!$B$7=""),"",'Identificação da EG'!$B$7))</f>
        <v/>
      </c>
      <c r="C10" s="24" t="str">
        <f>IF(I10="","",IF(B10="","",VLOOKUP(B10,Auxiliar!$DK$23:$DL$45,2,0)))</f>
        <v/>
      </c>
      <c r="D10" s="24" t="str">
        <f>IF(I10="","",IF(OR('Identificação da EG'!$B$7=0,'Identificação da EG'!$B$7=""),"","Portugal"))</f>
        <v/>
      </c>
      <c r="E10" s="24" t="str">
        <f>IF(I10="","",'Identificação da EG'!$C$7)</f>
        <v/>
      </c>
      <c r="F10" s="24" t="str">
        <f>IF(I10="","",'Identificação da EG'!$E$7)</f>
        <v/>
      </c>
      <c r="G10" s="24" t="str">
        <f t="shared" si="0"/>
        <v/>
      </c>
      <c r="H10" s="24" t="str">
        <f>IF(I10="","",'Identificação da EG'!$D$7)</f>
        <v/>
      </c>
      <c r="I10" s="24" t="str">
        <f>IF('Identificação da EG'!$B$7="","",'Identificação da EG'!B33)</f>
        <v/>
      </c>
      <c r="J10" s="24" t="str">
        <f>IF('Identificação da EG'!C33="","",'Identificação da EG'!C33)</f>
        <v/>
      </c>
      <c r="K10" s="24" t="str">
        <f>IF('Identificação da EG'!D33="","",'Identificação da EG'!D33)</f>
        <v/>
      </c>
      <c r="L10" s="24" t="str">
        <f>IF('Identificação da EG'!E33="","",'Identificação da EG'!E33)</f>
        <v/>
      </c>
      <c r="M10" s="24" t="str">
        <f>IF('Identificação da EG'!F33="","",'Identificação da EG'!F33)</f>
        <v/>
      </c>
      <c r="N10" s="24" t="str">
        <f>IF('Identificação da EG'!G33="","",'Identificação da EG'!G33)</f>
        <v/>
      </c>
      <c r="O10" s="24" t="str">
        <f>IF('Identificação da EG'!H33="","",'Identificação da EG'!H33)</f>
        <v/>
      </c>
      <c r="P10" s="24" t="str">
        <f>IF(OR('Identificação da EG'!I33="",'Identificação da EG'!I33="(máximo 300 carateres)"),"",'Identificação da EG'!I33)</f>
        <v/>
      </c>
    </row>
    <row r="11" spans="1:16">
      <c r="A11" s="24" t="str">
        <f>IF(I11="","",IF(OR('Identificação da EG'!$B$7=0,'Identificação da EG'!$B$7=""),"",Capa!$C$10))</f>
        <v/>
      </c>
      <c r="B11" s="24" t="str">
        <f>IF(I11="","",IF(OR('Identificação da EG'!$B$7=0,'Identificação da EG'!$B$7=""),"",'Identificação da EG'!$B$7))</f>
        <v/>
      </c>
      <c r="C11" s="24" t="str">
        <f>IF(I11="","",IF(B11="","",VLOOKUP(B11,Auxiliar!$DK$23:$DL$45,2,0)))</f>
        <v/>
      </c>
      <c r="D11" s="24" t="str">
        <f>IF(I11="","",IF(OR('Identificação da EG'!$B$7=0,'Identificação da EG'!$B$7=""),"","Portugal"))</f>
        <v/>
      </c>
      <c r="E11" s="24" t="str">
        <f>IF(I11="","",'Identificação da EG'!$C$7)</f>
        <v/>
      </c>
      <c r="F11" s="24" t="str">
        <f>IF(I11="","",'Identificação da EG'!$E$7)</f>
        <v/>
      </c>
      <c r="G11" s="24" t="str">
        <f t="shared" si="0"/>
        <v/>
      </c>
      <c r="H11" s="24" t="str">
        <f>IF(I11="","",'Identificação da EG'!$D$7)</f>
        <v/>
      </c>
      <c r="I11" s="24" t="str">
        <f>IF('Identificação da EG'!$B$7="","",'Identificação da EG'!B34)</f>
        <v/>
      </c>
      <c r="J11" s="24" t="str">
        <f>IF('Identificação da EG'!C34="","",'Identificação da EG'!C34)</f>
        <v/>
      </c>
      <c r="K11" s="24" t="str">
        <f>IF('Identificação da EG'!D34="","",'Identificação da EG'!D34)</f>
        <v/>
      </c>
      <c r="L11" s="24" t="str">
        <f>IF('Identificação da EG'!E34="","",'Identificação da EG'!E34)</f>
        <v/>
      </c>
      <c r="M11" s="24" t="str">
        <f>IF('Identificação da EG'!F34="","",'Identificação da EG'!F34)</f>
        <v/>
      </c>
      <c r="N11" s="24" t="str">
        <f>IF('Identificação da EG'!G34="","",'Identificação da EG'!G34)</f>
        <v/>
      </c>
      <c r="O11" s="24" t="str">
        <f>IF('Identificação da EG'!H34="","",'Identificação da EG'!H34)</f>
        <v/>
      </c>
      <c r="P11" s="24" t="str">
        <f>IF(OR('Identificação da EG'!I34="",'Identificação da EG'!I34="(máximo 300 carateres)"),"",'Identificação da EG'!I34)</f>
        <v/>
      </c>
    </row>
    <row r="12" spans="1:16">
      <c r="A12" s="24" t="str">
        <f>IF(I12="","",IF(OR('Identificação da EG'!$B$7=0,'Identificação da EG'!$B$7=""),"",Capa!$C$10))</f>
        <v/>
      </c>
      <c r="B12" s="24" t="str">
        <f>IF(I12="","",IF(OR('Identificação da EG'!$B$7=0,'Identificação da EG'!$B$7=""),"",'Identificação da EG'!$B$7))</f>
        <v/>
      </c>
      <c r="C12" s="24" t="str">
        <f>IF(I12="","",IF(B12="","",VLOOKUP(B12,Auxiliar!$DK$23:$DL$45,2,0)))</f>
        <v/>
      </c>
      <c r="D12" s="24" t="str">
        <f>IF(I12="","",IF(OR('Identificação da EG'!$B$7=0,'Identificação da EG'!$B$7=""),"","Portugal"))</f>
        <v/>
      </c>
      <c r="E12" s="24" t="str">
        <f>IF(I12="","",'Identificação da EG'!$C$7)</f>
        <v/>
      </c>
      <c r="F12" s="24" t="str">
        <f>IF(I12="","",'Identificação da EG'!$E$7)</f>
        <v/>
      </c>
      <c r="G12" s="24" t="str">
        <f t="shared" si="0"/>
        <v/>
      </c>
      <c r="H12" s="24" t="str">
        <f>IF(I12="","",'Identificação da EG'!$D$7)</f>
        <v/>
      </c>
      <c r="I12" s="24" t="str">
        <f>IF('Identificação da EG'!$B$7="","",'Identificação da EG'!B35)</f>
        <v/>
      </c>
      <c r="J12" s="24" t="str">
        <f>IF('Identificação da EG'!C35="","",'Identificação da EG'!C35)</f>
        <v/>
      </c>
      <c r="K12" s="24" t="str">
        <f>IF('Identificação da EG'!D35="","",'Identificação da EG'!D35)</f>
        <v/>
      </c>
      <c r="L12" s="24" t="str">
        <f>IF('Identificação da EG'!E35="","",'Identificação da EG'!E35)</f>
        <v/>
      </c>
      <c r="M12" s="24" t="str">
        <f>IF('Identificação da EG'!F35="","",'Identificação da EG'!F35)</f>
        <v/>
      </c>
      <c r="N12" s="24" t="str">
        <f>IF('Identificação da EG'!G35="","",'Identificação da EG'!G35)</f>
        <v/>
      </c>
      <c r="O12" s="24" t="str">
        <f>IF('Identificação da EG'!H35="","",'Identificação da EG'!H35)</f>
        <v/>
      </c>
      <c r="P12" s="24" t="str">
        <f>IF(OR('Identificação da EG'!I35="",'Identificação da EG'!I35="(máximo 300 carateres)"),"",'Identificação da EG'!I35)</f>
        <v/>
      </c>
    </row>
    <row r="13" spans="1:16">
      <c r="A13" s="24" t="str">
        <f>IF(I13="","",IF(OR('Identificação da EG'!$B$7=0,'Identificação da EG'!$B$7=""),"",Capa!$C$10))</f>
        <v/>
      </c>
      <c r="B13" s="24" t="str">
        <f>IF(I13="","",IF(OR('Identificação da EG'!$B$7=0,'Identificação da EG'!$B$7=""),"",'Identificação da EG'!$B$7))</f>
        <v/>
      </c>
      <c r="C13" s="24" t="str">
        <f>IF(I13="","",IF(B13="","",VLOOKUP(B13,Auxiliar!$DK$23:$DL$45,2,0)))</f>
        <v/>
      </c>
      <c r="D13" s="24" t="str">
        <f>IF(I13="","",IF(OR('Identificação da EG'!$B$7=0,'Identificação da EG'!$B$7=""),"","Portugal"))</f>
        <v/>
      </c>
      <c r="E13" s="24" t="str">
        <f>IF(I13="","",'Identificação da EG'!$C$7)</f>
        <v/>
      </c>
      <c r="F13" s="24" t="str">
        <f>IF(I13="","",'Identificação da EG'!$E$7)</f>
        <v/>
      </c>
      <c r="G13" s="24" t="str">
        <f t="shared" si="0"/>
        <v/>
      </c>
      <c r="H13" s="24" t="str">
        <f>IF(I13="","",'Identificação da EG'!$D$7)</f>
        <v/>
      </c>
      <c r="I13" s="24" t="str">
        <f>IF('Identificação da EG'!$B$7="","",'Identificação da EG'!B36)</f>
        <v/>
      </c>
      <c r="J13" s="24" t="str">
        <f>IF('Identificação da EG'!C36="","",'Identificação da EG'!C36)</f>
        <v/>
      </c>
      <c r="K13" s="24" t="str">
        <f>IF('Identificação da EG'!D36="","",'Identificação da EG'!D36)</f>
        <v/>
      </c>
      <c r="L13" s="24" t="str">
        <f>IF('Identificação da EG'!E36="","",'Identificação da EG'!E36)</f>
        <v/>
      </c>
      <c r="M13" s="24" t="str">
        <f>IF('Identificação da EG'!F36="","",'Identificação da EG'!F36)</f>
        <v/>
      </c>
      <c r="N13" s="24" t="str">
        <f>IF('Identificação da EG'!G36="","",'Identificação da EG'!G36)</f>
        <v/>
      </c>
      <c r="O13" s="24" t="str">
        <f>IF('Identificação da EG'!H36="","",'Identificação da EG'!H36)</f>
        <v/>
      </c>
      <c r="P13" s="24" t="str">
        <f>IF(OR('Identificação da EG'!I36="",'Identificação da EG'!I36="(máximo 300 carateres)"),"",'Identificação da EG'!I36)</f>
        <v/>
      </c>
    </row>
    <row r="14" spans="1:16">
      <c r="A14" s="24" t="str">
        <f>IF(I14="","",IF(OR('Identificação da EG'!$B$7=0,'Identificação da EG'!$B$7=""),"",Capa!$C$10))</f>
        <v/>
      </c>
      <c r="B14" s="24" t="str">
        <f>IF(I14="","",IF(OR('Identificação da EG'!$B$7=0,'Identificação da EG'!$B$7=""),"",'Identificação da EG'!$B$7))</f>
        <v/>
      </c>
      <c r="C14" s="24" t="str">
        <f>IF(I14="","",IF(B14="","",VLOOKUP(B14,Auxiliar!$DK$23:$DL$45,2,0)))</f>
        <v/>
      </c>
      <c r="D14" s="24" t="str">
        <f>IF(I14="","",IF(OR('Identificação da EG'!$B$7=0,'Identificação da EG'!$B$7=""),"","Portugal"))</f>
        <v/>
      </c>
      <c r="E14" s="24" t="str">
        <f>IF(I14="","",'Identificação da EG'!$C$7)</f>
        <v/>
      </c>
      <c r="F14" s="24" t="str">
        <f>IF(I14="","",'Identificação da EG'!$E$7)</f>
        <v/>
      </c>
      <c r="G14" s="24" t="str">
        <f t="shared" si="0"/>
        <v/>
      </c>
      <c r="H14" s="24" t="str">
        <f>IF(I14="","",'Identificação da EG'!$D$7)</f>
        <v/>
      </c>
      <c r="I14" s="24" t="str">
        <f>IF('Identificação da EG'!$B$7="","",'Identificação da EG'!B37)</f>
        <v/>
      </c>
      <c r="J14" s="24" t="str">
        <f>IF('Identificação da EG'!C37="","",'Identificação da EG'!C37)</f>
        <v/>
      </c>
      <c r="K14" s="24" t="str">
        <f>IF('Identificação da EG'!D37="","",'Identificação da EG'!D37)</f>
        <v/>
      </c>
      <c r="L14" s="24" t="str">
        <f>IF('Identificação da EG'!E37="","",'Identificação da EG'!E37)</f>
        <v/>
      </c>
      <c r="M14" s="24" t="str">
        <f>IF('Identificação da EG'!F37="","",'Identificação da EG'!F37)</f>
        <v/>
      </c>
      <c r="N14" s="24" t="str">
        <f>IF('Identificação da EG'!G37="","",'Identificação da EG'!G37)</f>
        <v/>
      </c>
      <c r="O14" s="24" t="str">
        <f>IF('Identificação da EG'!H37="","",'Identificação da EG'!H37)</f>
        <v/>
      </c>
      <c r="P14" s="24" t="str">
        <f>IF(OR('Identificação da EG'!I37="",'Identificação da EG'!I37="(máximo 300 carateres)"),"",'Identificação da EG'!I37)</f>
        <v/>
      </c>
    </row>
    <row r="15" spans="1:16">
      <c r="A15" s="24" t="str">
        <f>IF(I15="","",IF(OR('Identificação da EG'!$B$7=0,'Identificação da EG'!$B$7=""),"",Capa!$C$10))</f>
        <v/>
      </c>
      <c r="B15" s="24" t="str">
        <f>IF(I15="","",IF(OR('Identificação da EG'!$B$7=0,'Identificação da EG'!$B$7=""),"",'Identificação da EG'!$B$7))</f>
        <v/>
      </c>
      <c r="C15" s="24" t="str">
        <f>IF(I15="","",IF(B15="","",VLOOKUP(B15,Auxiliar!$DK$23:$DL$45,2,0)))</f>
        <v/>
      </c>
      <c r="D15" s="24" t="str">
        <f>IF(I15="","",IF(OR('Identificação da EG'!$B$7=0,'Identificação da EG'!$B$7=""),"","Portugal"))</f>
        <v/>
      </c>
      <c r="E15" s="24" t="str">
        <f>IF(I15="","",'Identificação da EG'!$C$7)</f>
        <v/>
      </c>
      <c r="F15" s="24" t="str">
        <f>IF(I15="","",'Identificação da EG'!$E$7)</f>
        <v/>
      </c>
      <c r="G15" s="24" t="str">
        <f t="shared" si="0"/>
        <v/>
      </c>
      <c r="H15" s="24" t="str">
        <f>IF(I15="","",'Identificação da EG'!$D$7)</f>
        <v/>
      </c>
      <c r="I15" s="24" t="str">
        <f>IF('Identificação da EG'!$B$7="","",'Identificação da EG'!B38)</f>
        <v/>
      </c>
      <c r="J15" s="24" t="str">
        <f>IF('Identificação da EG'!C38="","",'Identificação da EG'!C38)</f>
        <v/>
      </c>
      <c r="K15" s="24" t="str">
        <f>IF('Identificação da EG'!D38="","",'Identificação da EG'!D38)</f>
        <v/>
      </c>
      <c r="L15" s="24" t="str">
        <f>IF('Identificação da EG'!E38="","",'Identificação da EG'!E38)</f>
        <v/>
      </c>
      <c r="M15" s="24" t="str">
        <f>IF('Identificação da EG'!F38="","",'Identificação da EG'!F38)</f>
        <v/>
      </c>
      <c r="N15" s="24" t="str">
        <f>IF('Identificação da EG'!G38="","",'Identificação da EG'!G38)</f>
        <v/>
      </c>
      <c r="O15" s="24" t="str">
        <f>IF('Identificação da EG'!H38="","",'Identificação da EG'!H38)</f>
        <v/>
      </c>
      <c r="P15" s="24" t="str">
        <f>IF(OR('Identificação da EG'!I38="",'Identificação da EG'!I38="(máximo 300 carateres)"),"",'Identificação da EG'!I38)</f>
        <v/>
      </c>
    </row>
    <row r="16" spans="1:16">
      <c r="A16" s="24" t="str">
        <f>IF(I16="","",IF(OR('Identificação da EG'!$B$7=0,'Identificação da EG'!$B$7=""),"",Capa!$C$10))</f>
        <v/>
      </c>
      <c r="B16" s="24" t="str">
        <f>IF(I16="","",IF(OR('Identificação da EG'!$B$7=0,'Identificação da EG'!$B$7=""),"",'Identificação da EG'!$B$7))</f>
        <v/>
      </c>
      <c r="C16" s="24" t="str">
        <f>IF(I16="","",IF(B16="","",VLOOKUP(B16,Auxiliar!$DK$23:$DL$45,2,0)))</f>
        <v/>
      </c>
      <c r="D16" s="24" t="str">
        <f>IF(I16="","",IF(OR('Identificação da EG'!$B$7=0,'Identificação da EG'!$B$7=""),"","Portugal"))</f>
        <v/>
      </c>
      <c r="E16" s="24" t="str">
        <f>IF(I16="","",'Identificação da EG'!$C$7)</f>
        <v/>
      </c>
      <c r="F16" s="24" t="str">
        <f>IF(I16="","",'Identificação da EG'!$E$7)</f>
        <v/>
      </c>
      <c r="G16" s="24" t="str">
        <f t="shared" si="0"/>
        <v/>
      </c>
      <c r="H16" s="24" t="str">
        <f>IF(I16="","",'Identificação da EG'!$D$7)</f>
        <v/>
      </c>
      <c r="I16" s="24" t="str">
        <f>IF('Identificação da EG'!B40="","",'Identificação da EG'!B40)</f>
        <v/>
      </c>
      <c r="J16" s="24" t="str">
        <f>IF('Identificação da EG'!C40="","",'Identificação da EG'!C40)</f>
        <v/>
      </c>
      <c r="K16" s="24" t="str">
        <f>IF('Identificação da EG'!D40="","",'Identificação da EG'!D40)</f>
        <v/>
      </c>
      <c r="L16" s="24" t="str">
        <f>IF('Identificação da EG'!E40="","",'Identificação da EG'!E40)</f>
        <v/>
      </c>
      <c r="M16" s="24" t="str">
        <f>IF('Identificação da EG'!F40="","",'Identificação da EG'!F40)</f>
        <v/>
      </c>
      <c r="N16" s="24" t="str">
        <f>IF('Identificação da EG'!G40="","",'Identificação da EG'!G40)</f>
        <v/>
      </c>
      <c r="O16" s="24" t="str">
        <f>IF('Identificação da EG'!H40="","",'Identificação da EG'!H40)</f>
        <v/>
      </c>
      <c r="P16" s="24" t="str">
        <f>IF(OR('Identificação da EG'!I40="",'Identificação da EG'!I40="(máximo 300 carateres)"),"",'Identificação da EG'!I40)</f>
        <v/>
      </c>
    </row>
    <row r="17" spans="1:16">
      <c r="A17" s="24" t="str">
        <f>IF(I17="","",IF(OR('Identificação da EG'!$B$7=0,'Identificação da EG'!$B$7=""),"",Capa!$C$10))</f>
        <v/>
      </c>
      <c r="B17" s="24" t="str">
        <f>IF(I17="","",IF(OR('Identificação da EG'!$B$7=0,'Identificação da EG'!$B$7=""),"",'Identificação da EG'!$B$7))</f>
        <v/>
      </c>
      <c r="C17" s="24" t="str">
        <f>IF(I17="","",IF(B17="","",VLOOKUP(B17,Auxiliar!$DK$23:$DL$45,2,0)))</f>
        <v/>
      </c>
      <c r="D17" s="24" t="str">
        <f>IF(I17="","",IF(OR('Identificação da EG'!$B$7=0,'Identificação da EG'!$B$7=""),"","Portugal"))</f>
        <v/>
      </c>
      <c r="E17" s="24" t="str">
        <f>IF(I17="","",'Identificação da EG'!$C$7)</f>
        <v/>
      </c>
      <c r="F17" s="24" t="str">
        <f>IF(I17="","",'Identificação da EG'!$E$7)</f>
        <v/>
      </c>
      <c r="G17" s="24" t="str">
        <f t="shared" si="0"/>
        <v/>
      </c>
      <c r="H17" s="24" t="str">
        <f>IF(I17="","",'Identificação da EG'!$D$7)</f>
        <v/>
      </c>
      <c r="I17" s="24" t="str">
        <f>IF('Identificação da EG'!B41="","",'Identificação da EG'!B41)</f>
        <v/>
      </c>
      <c r="J17" s="24" t="str">
        <f>IF('Identificação da EG'!C41="","",'Identificação da EG'!C41)</f>
        <v/>
      </c>
      <c r="K17" s="24" t="str">
        <f>IF('Identificação da EG'!D41="","",'Identificação da EG'!D41)</f>
        <v/>
      </c>
      <c r="L17" s="24" t="str">
        <f>IF('Identificação da EG'!E41="","",'Identificação da EG'!E41)</f>
        <v/>
      </c>
      <c r="M17" s="24" t="str">
        <f>IF('Identificação da EG'!F41="","",'Identificação da EG'!F41)</f>
        <v/>
      </c>
      <c r="N17" s="24" t="str">
        <f>IF('Identificação da EG'!G41="","",'Identificação da EG'!G41)</f>
        <v/>
      </c>
      <c r="O17" s="24" t="str">
        <f>IF('Identificação da EG'!H41="","",'Identificação da EG'!H41)</f>
        <v/>
      </c>
      <c r="P17" s="24" t="str">
        <f>IF(OR('Identificação da EG'!I41="",'Identificação da EG'!I41="(máximo 300 carateres)"),"",'Identificação da EG'!I41)</f>
        <v/>
      </c>
    </row>
    <row r="18" spans="1:16">
      <c r="A18" s="24" t="str">
        <f>IF(I18="","",IF(OR('Identificação da EG'!$B$7=0,'Identificação da EG'!$B$7=""),"",Capa!$C$10))</f>
        <v/>
      </c>
      <c r="B18" s="24" t="str">
        <f>IF(I18="","",IF(OR('Identificação da EG'!$B$7=0,'Identificação da EG'!$B$7=""),"",'Identificação da EG'!$B$7))</f>
        <v/>
      </c>
      <c r="C18" s="24" t="str">
        <f>IF(I18="","",IF(B18="","",VLOOKUP(B18,Auxiliar!$DK$23:$DL$45,2,0)))</f>
        <v/>
      </c>
      <c r="D18" s="24" t="str">
        <f>IF(I18="","",IF(OR('Identificação da EG'!$B$7=0,'Identificação da EG'!$B$7=""),"","Portugal"))</f>
        <v/>
      </c>
      <c r="E18" s="24" t="str">
        <f>IF(I18="","",'Identificação da EG'!$C$7)</f>
        <v/>
      </c>
      <c r="F18" s="24" t="str">
        <f>IF(I18="","",'Identificação da EG'!$E$7)</f>
        <v/>
      </c>
      <c r="G18" s="24" t="str">
        <f t="shared" si="0"/>
        <v/>
      </c>
      <c r="H18" s="24" t="str">
        <f>IF(I18="","",'Identificação da EG'!$D$7)</f>
        <v/>
      </c>
      <c r="I18" s="24" t="str">
        <f>IF('Identificação da EG'!B42="","",'Identificação da EG'!B42)</f>
        <v/>
      </c>
      <c r="J18" s="24" t="str">
        <f>IF('Identificação da EG'!C42="","",'Identificação da EG'!C42)</f>
        <v/>
      </c>
      <c r="K18" s="24" t="str">
        <f>IF('Identificação da EG'!D42="","",'Identificação da EG'!D42)</f>
        <v/>
      </c>
      <c r="L18" s="24" t="str">
        <f>IF('Identificação da EG'!E42="","",'Identificação da EG'!E42)</f>
        <v/>
      </c>
      <c r="M18" s="24" t="str">
        <f>IF('Identificação da EG'!F42="","",'Identificação da EG'!F42)</f>
        <v/>
      </c>
      <c r="N18" s="24" t="str">
        <f>IF('Identificação da EG'!G42="","",'Identificação da EG'!G42)</f>
        <v/>
      </c>
      <c r="O18" s="24" t="str">
        <f>IF('Identificação da EG'!H42="","",'Identificação da EG'!H42)</f>
        <v/>
      </c>
      <c r="P18" s="24" t="str">
        <f>IF(OR('Identificação da EG'!I42="",'Identificação da EG'!I42="(máximo 300 carateres)"),"",'Identificação da EG'!I42)</f>
        <v/>
      </c>
    </row>
    <row r="19" spans="1:16">
      <c r="A19" s="24" t="str">
        <f>IF(I19="","",IF(OR('Identificação da EG'!$B$7=0,'Identificação da EG'!$B$7=""),"",Capa!$C$10))</f>
        <v/>
      </c>
      <c r="B19" s="24" t="str">
        <f>IF(I19="","",IF(OR('Identificação da EG'!$B$7=0,'Identificação da EG'!$B$7=""),"",'Identificação da EG'!$B$7))</f>
        <v/>
      </c>
      <c r="C19" s="24" t="str">
        <f>IF(I19="","",IF(B19="","",VLOOKUP(B19,Auxiliar!$DK$23:$DL$45,2,0)))</f>
        <v/>
      </c>
      <c r="D19" s="24" t="str">
        <f>IF(I19="","",IF(OR('Identificação da EG'!$B$7=0,'Identificação da EG'!$B$7=""),"","Portugal"))</f>
        <v/>
      </c>
      <c r="E19" s="24" t="str">
        <f>IF(I19="","",'Identificação da EG'!$C$7)</f>
        <v/>
      </c>
      <c r="F19" s="24" t="str">
        <f>IF(I19="","",'Identificação da EG'!$E$7)</f>
        <v/>
      </c>
      <c r="G19" s="24" t="str">
        <f t="shared" si="0"/>
        <v/>
      </c>
      <c r="H19" s="24" t="str">
        <f>IF(I19="","",'Identificação da EG'!$D$7)</f>
        <v/>
      </c>
      <c r="I19" s="24" t="str">
        <f>IF('Identificação da EG'!B43="","",'Identificação da EG'!B43)</f>
        <v/>
      </c>
      <c r="J19" s="24" t="str">
        <f>IF('Identificação da EG'!C43="","",'Identificação da EG'!C43)</f>
        <v/>
      </c>
      <c r="K19" s="24" t="str">
        <f>IF('Identificação da EG'!D43="","",'Identificação da EG'!D43)</f>
        <v/>
      </c>
      <c r="L19" s="24" t="str">
        <f>IF('Identificação da EG'!E43="","",'Identificação da EG'!E43)</f>
        <v/>
      </c>
      <c r="M19" s="24" t="str">
        <f>IF('Identificação da EG'!F43="","",'Identificação da EG'!F43)</f>
        <v/>
      </c>
      <c r="N19" s="24" t="str">
        <f>IF('Identificação da EG'!G43="","",'Identificação da EG'!G43)</f>
        <v/>
      </c>
      <c r="O19" s="24" t="str">
        <f>IF('Identificação da EG'!H43="","",'Identificação da EG'!H43)</f>
        <v/>
      </c>
      <c r="P19" s="24" t="str">
        <f>IF(OR('Identificação da EG'!I43="",'Identificação da EG'!I43="(máximo 300 carateres)"),"",'Identificação da EG'!I43)</f>
        <v/>
      </c>
    </row>
    <row r="20" spans="1:16">
      <c r="A20" s="24" t="str">
        <f>IF(I20="","",IF(OR('Identificação da EG'!$B$7=0,'Identificação da EG'!$B$7=""),"",Capa!$C$10))</f>
        <v/>
      </c>
      <c r="B20" s="24" t="str">
        <f>IF(I20="","",IF(OR('Identificação da EG'!$B$7=0,'Identificação da EG'!$B$7=""),"",'Identificação da EG'!$B$7))</f>
        <v/>
      </c>
      <c r="C20" s="24" t="str">
        <f>IF(I20="","",IF(B20="","",VLOOKUP(B20,Auxiliar!$DK$23:$DL$45,2,0)))</f>
        <v/>
      </c>
      <c r="D20" s="24" t="str">
        <f>IF(I20="","",IF(OR('Identificação da EG'!$B$7=0,'Identificação da EG'!$B$7=""),"","Portugal"))</f>
        <v/>
      </c>
      <c r="E20" s="24" t="str">
        <f>IF(I20="","",'Identificação da EG'!$C$7)</f>
        <v/>
      </c>
      <c r="F20" s="24" t="str">
        <f>IF(I20="","",'Identificação da EG'!$E$7)</f>
        <v/>
      </c>
      <c r="G20" s="24" t="str">
        <f t="shared" si="0"/>
        <v/>
      </c>
      <c r="H20" s="24" t="str">
        <f>IF(I20="","",'Identificação da EG'!$D$7)</f>
        <v/>
      </c>
      <c r="I20" s="24" t="str">
        <f>IF('Identificação da EG'!B44="","",'Identificação da EG'!B44)</f>
        <v/>
      </c>
      <c r="J20" s="24" t="str">
        <f>IF('Identificação da EG'!C44="","",'Identificação da EG'!C44)</f>
        <v/>
      </c>
      <c r="K20" s="24" t="str">
        <f>IF('Identificação da EG'!D44="","",'Identificação da EG'!D44)</f>
        <v/>
      </c>
      <c r="L20" s="24" t="str">
        <f>IF('Identificação da EG'!E44="","",'Identificação da EG'!E44)</f>
        <v/>
      </c>
      <c r="M20" s="24" t="str">
        <f>IF('Identificação da EG'!F44="","",'Identificação da EG'!F44)</f>
        <v/>
      </c>
      <c r="N20" s="24" t="str">
        <f>IF('Identificação da EG'!G44="","",'Identificação da EG'!G44)</f>
        <v/>
      </c>
      <c r="O20" s="24" t="str">
        <f>IF('Identificação da EG'!H44="","",'Identificação da EG'!H44)</f>
        <v/>
      </c>
      <c r="P20" s="24" t="str">
        <f>IF(OR('Identificação da EG'!I44="",'Identificação da EG'!I44="(máximo 300 carateres)"),"",'Identificação da EG'!I44)</f>
        <v/>
      </c>
    </row>
    <row r="21" spans="1:16">
      <c r="A21" s="24" t="str">
        <f>IF(I21="","",IF(OR('Identificação da EG'!$B$7=0,'Identificação da EG'!$B$7=""),"",Capa!$C$10))</f>
        <v/>
      </c>
      <c r="B21" s="24" t="str">
        <f>IF(I21="","",IF(OR('Identificação da EG'!$B$7=0,'Identificação da EG'!$B$7=""),"",'Identificação da EG'!$B$7))</f>
        <v/>
      </c>
      <c r="C21" s="24" t="str">
        <f>IF(I21="","",IF(B21="","",VLOOKUP(B21,Auxiliar!$DK$23:$DL$45,2,0)))</f>
        <v/>
      </c>
      <c r="D21" s="24" t="str">
        <f>IF(I21="","",IF(OR('Identificação da EG'!$B$7=0,'Identificação da EG'!$B$7=""),"","Portugal"))</f>
        <v/>
      </c>
      <c r="E21" s="24" t="str">
        <f>IF(I21="","",'Identificação da EG'!$C$7)</f>
        <v/>
      </c>
      <c r="F21" s="24" t="str">
        <f>IF(I21="","",'Identificação da EG'!$E$7)</f>
        <v/>
      </c>
      <c r="G21" s="24" t="str">
        <f t="shared" si="0"/>
        <v/>
      </c>
      <c r="H21" s="24" t="str">
        <f>IF(I21="","",'Identificação da EG'!$D$7)</f>
        <v/>
      </c>
      <c r="I21" s="24" t="str">
        <f>IF('Identificação da EG'!B45="","",'Identificação da EG'!B45)</f>
        <v/>
      </c>
      <c r="J21" s="24" t="str">
        <f>IF('Identificação da EG'!C45="","",'Identificação da EG'!C45)</f>
        <v/>
      </c>
      <c r="K21" s="24" t="str">
        <f>IF('Identificação da EG'!D45="","",'Identificação da EG'!D45)</f>
        <v/>
      </c>
      <c r="L21" s="24" t="str">
        <f>IF('Identificação da EG'!E45="","",'Identificação da EG'!E45)</f>
        <v/>
      </c>
      <c r="M21" s="24" t="str">
        <f>IF('Identificação da EG'!F45="","",'Identificação da EG'!F45)</f>
        <v/>
      </c>
      <c r="N21" s="24" t="str">
        <f>IF('Identificação da EG'!G45="","",'Identificação da EG'!G45)</f>
        <v/>
      </c>
      <c r="O21" s="24" t="str">
        <f>IF('Identificação da EG'!H45="","",'Identificação da EG'!H45)</f>
        <v/>
      </c>
      <c r="P21" s="24" t="str">
        <f>IF(OR('Identificação da EG'!I45="",'Identificação da EG'!I45="(máximo 300 carateres)"),"",'Identificação da EG'!I45)</f>
        <v/>
      </c>
    </row>
    <row r="22" spans="1:16">
      <c r="A22" s="24" t="str">
        <f>IF(I22="","",IF(OR('Identificação da EG'!$B$7=0,'Identificação da EG'!$B$7=""),"",Capa!$C$10))</f>
        <v/>
      </c>
      <c r="B22" s="24" t="str">
        <f>IF(I22="","",IF(OR('Identificação da EG'!$B$7=0,'Identificação da EG'!$B$7=""),"",'Identificação da EG'!$B$7))</f>
        <v/>
      </c>
      <c r="C22" s="24" t="str">
        <f>IF(I22="","",IF(B22="","",VLOOKUP(B22,Auxiliar!$DK$23:$DL$45,2,0)))</f>
        <v/>
      </c>
      <c r="D22" s="24" t="str">
        <f>IF(I22="","",IF(OR('Identificação da EG'!$B$7=0,'Identificação da EG'!$B$7=""),"","Portugal"))</f>
        <v/>
      </c>
      <c r="E22" s="24" t="str">
        <f>IF(I22="","",'Identificação da EG'!$C$7)</f>
        <v/>
      </c>
      <c r="F22" s="24" t="str">
        <f>IF(I22="","",'Identificação da EG'!$E$7)</f>
        <v/>
      </c>
      <c r="G22" s="24" t="str">
        <f t="shared" si="0"/>
        <v/>
      </c>
      <c r="H22" s="24" t="str">
        <f>IF(I22="","",'Identificação da EG'!$D$7)</f>
        <v/>
      </c>
      <c r="I22" s="24" t="str">
        <f>IF('Identificação da EG'!B46="","",'Identificação da EG'!B46)</f>
        <v/>
      </c>
      <c r="J22" s="24" t="str">
        <f>IF('Identificação da EG'!C46="","",'Identificação da EG'!C46)</f>
        <v/>
      </c>
      <c r="K22" s="24" t="str">
        <f>IF('Identificação da EG'!D46="","",'Identificação da EG'!D46)</f>
        <v/>
      </c>
      <c r="L22" s="24" t="str">
        <f>IF('Identificação da EG'!E46="","",'Identificação da EG'!E46)</f>
        <v/>
      </c>
      <c r="M22" s="24" t="str">
        <f>IF('Identificação da EG'!F46="","",'Identificação da EG'!F46)</f>
        <v/>
      </c>
      <c r="N22" s="24" t="str">
        <f>IF('Identificação da EG'!G46="","",'Identificação da EG'!G46)</f>
        <v/>
      </c>
      <c r="O22" s="24" t="str">
        <f>IF('Identificação da EG'!H46="","",'Identificação da EG'!H46)</f>
        <v/>
      </c>
      <c r="P22" s="24" t="str">
        <f>IF(OR('Identificação da EG'!I46="",'Identificação da EG'!I46="(máximo 300 carateres)"),"",'Identificação da EG'!I46)</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BEA91B-06E4-F344-B3E0-1657103B301C}">
  <sheetPr codeName="Folha17">
    <tabColor rgb="FF37B896"/>
  </sheetPr>
  <dimension ref="A1:K82"/>
  <sheetViews>
    <sheetView zoomScaleNormal="100" workbookViewId="0">
      <selection activeCell="B1" sqref="B1"/>
    </sheetView>
  </sheetViews>
  <sheetFormatPr baseColWidth="10" defaultColWidth="0" defaultRowHeight="15" zeroHeight="1"/>
  <cols>
    <col min="1" max="1" width="1.5" style="217" customWidth="1"/>
    <col min="2" max="2" width="39.6640625" style="217" customWidth="1"/>
    <col min="3" max="9" width="18" style="217" customWidth="1"/>
    <col min="10" max="10" width="2" style="217" customWidth="1"/>
    <col min="11" max="11" width="8.5" style="217" customWidth="1"/>
    <col min="12" max="12" width="8.5" style="217" hidden="1" customWidth="1"/>
    <col min="13" max="16384" width="8.5" style="217" hidden="1"/>
  </cols>
  <sheetData>
    <row r="1" spans="1:10" s="3" customFormat="1" ht="16" thickBot="1">
      <c r="B1" s="346" t="s">
        <v>1539</v>
      </c>
    </row>
    <row r="2" spans="1:10" s="228" customFormat="1">
      <c r="A2" s="227"/>
      <c r="B2" s="243" t="s">
        <v>1747</v>
      </c>
      <c r="C2" s="227"/>
      <c r="D2" s="227"/>
      <c r="E2" s="227"/>
      <c r="F2" s="227"/>
      <c r="G2" s="227"/>
      <c r="H2" s="227"/>
      <c r="I2" s="360"/>
      <c r="J2" s="244"/>
    </row>
    <row r="3" spans="1:10" s="228" customFormat="1" ht="15" customHeight="1">
      <c r="A3" s="227"/>
      <c r="B3" s="243"/>
      <c r="C3" s="227"/>
      <c r="D3" s="227"/>
      <c r="E3" s="227"/>
      <c r="F3" s="227"/>
      <c r="G3" s="227"/>
      <c r="H3" s="227"/>
      <c r="I3" s="227"/>
      <c r="J3" s="5"/>
    </row>
    <row r="4" spans="1:10">
      <c r="A4" s="215"/>
      <c r="B4" s="225" t="s">
        <v>1546</v>
      </c>
      <c r="C4" s="227"/>
      <c r="D4" s="227"/>
      <c r="E4" s="227"/>
      <c r="F4" s="227"/>
      <c r="G4" s="227"/>
      <c r="H4" s="146"/>
      <c r="I4" s="146"/>
      <c r="J4" s="5"/>
    </row>
    <row r="5" spans="1:10" ht="9.75" customHeight="1">
      <c r="A5" s="215"/>
      <c r="B5" s="225"/>
      <c r="C5" s="245"/>
      <c r="D5" s="245"/>
      <c r="E5" s="216"/>
      <c r="F5" s="216"/>
      <c r="G5" s="146"/>
      <c r="H5" s="146"/>
      <c r="I5" s="146"/>
      <c r="J5" s="5"/>
    </row>
    <row r="6" spans="1:10">
      <c r="A6" s="215"/>
      <c r="B6" s="202" t="s">
        <v>1682</v>
      </c>
      <c r="C6" s="237"/>
      <c r="D6" s="237"/>
      <c r="E6" s="237"/>
      <c r="F6" s="237"/>
      <c r="G6" s="237"/>
      <c r="H6" s="237"/>
      <c r="I6" s="237"/>
      <c r="J6" s="5"/>
    </row>
    <row r="7" spans="1:10" s="240" customFormat="1">
      <c r="A7" s="238"/>
      <c r="B7" s="229" t="s">
        <v>1568</v>
      </c>
      <c r="C7" s="236"/>
      <c r="D7" s="236"/>
      <c r="E7" s="236"/>
      <c r="F7" s="236"/>
      <c r="G7" s="236"/>
      <c r="H7" s="236"/>
      <c r="I7" s="236"/>
      <c r="J7" s="239"/>
    </row>
    <row r="8" spans="1:10">
      <c r="A8" s="215"/>
      <c r="B8" s="235" t="s">
        <v>79</v>
      </c>
      <c r="C8" s="235" t="s">
        <v>1561</v>
      </c>
      <c r="D8" s="235" t="s">
        <v>1561</v>
      </c>
      <c r="E8" s="235" t="s">
        <v>1561</v>
      </c>
      <c r="F8" s="235" t="s">
        <v>1561</v>
      </c>
      <c r="G8" s="235" t="s">
        <v>1561</v>
      </c>
      <c r="H8" s="235" t="s">
        <v>1561</v>
      </c>
      <c r="I8" s="235" t="s">
        <v>68</v>
      </c>
      <c r="J8" s="241"/>
    </row>
    <row r="9" spans="1:10">
      <c r="A9" s="215"/>
      <c r="B9" s="16"/>
      <c r="C9" s="16"/>
      <c r="D9" s="16"/>
      <c r="E9" s="16"/>
      <c r="F9" s="16"/>
      <c r="G9" s="16"/>
      <c r="H9" s="16"/>
      <c r="I9" s="160" t="s">
        <v>70</v>
      </c>
      <c r="J9" s="5"/>
    </row>
    <row r="10" spans="1:10">
      <c r="A10" s="215"/>
      <c r="B10" s="16"/>
      <c r="C10" s="16"/>
      <c r="D10" s="16"/>
      <c r="E10" s="16"/>
      <c r="F10" s="16"/>
      <c r="G10" s="16"/>
      <c r="H10" s="16"/>
      <c r="I10" s="160" t="s">
        <v>70</v>
      </c>
      <c r="J10" s="5"/>
    </row>
    <row r="11" spans="1:10">
      <c r="A11" s="215"/>
      <c r="B11" s="16"/>
      <c r="C11" s="16"/>
      <c r="D11" s="16"/>
      <c r="E11" s="16"/>
      <c r="F11" s="16"/>
      <c r="G11" s="16"/>
      <c r="H11" s="16"/>
      <c r="I11" s="160" t="s">
        <v>70</v>
      </c>
      <c r="J11" s="5"/>
    </row>
    <row r="12" spans="1:10">
      <c r="A12" s="215"/>
      <c r="B12" s="16"/>
      <c r="C12" s="16"/>
      <c r="D12" s="16"/>
      <c r="E12" s="16"/>
      <c r="F12" s="16"/>
      <c r="G12" s="16"/>
      <c r="H12" s="16"/>
      <c r="I12" s="160" t="s">
        <v>70</v>
      </c>
      <c r="J12" s="5"/>
    </row>
    <row r="13" spans="1:10">
      <c r="A13" s="215"/>
      <c r="B13" s="16"/>
      <c r="C13" s="16"/>
      <c r="D13" s="16"/>
      <c r="E13" s="16"/>
      <c r="F13" s="16"/>
      <c r="G13" s="16"/>
      <c r="H13" s="16"/>
      <c r="I13" s="160" t="s">
        <v>70</v>
      </c>
      <c r="J13" s="5"/>
    </row>
    <row r="14" spans="1:10" ht="14.25" customHeight="1">
      <c r="A14" s="215"/>
      <c r="B14" s="237"/>
      <c r="C14" s="237"/>
      <c r="D14" s="237"/>
      <c r="E14" s="237"/>
      <c r="F14" s="237"/>
      <c r="G14" s="237"/>
      <c r="H14" s="237"/>
      <c r="I14" s="237"/>
      <c r="J14" s="5"/>
    </row>
    <row r="15" spans="1:10" ht="14.25" customHeight="1">
      <c r="A15" s="215"/>
      <c r="B15" s="202" t="s">
        <v>1563</v>
      </c>
      <c r="C15" s="237"/>
      <c r="D15" s="237"/>
      <c r="E15" s="237"/>
      <c r="F15" s="237"/>
      <c r="G15" s="237"/>
      <c r="H15" s="237"/>
      <c r="I15" s="237"/>
      <c r="J15" s="5"/>
    </row>
    <row r="16" spans="1:10" ht="14.25" customHeight="1">
      <c r="A16" s="215"/>
      <c r="B16" s="235" t="s">
        <v>79</v>
      </c>
      <c r="C16" s="235" t="s">
        <v>81</v>
      </c>
      <c r="D16" s="235" t="s">
        <v>82</v>
      </c>
      <c r="E16" s="237"/>
      <c r="F16" s="237"/>
      <c r="G16" s="237"/>
      <c r="H16" s="237"/>
      <c r="I16" s="237"/>
      <c r="J16" s="5"/>
    </row>
    <row r="17" spans="1:10" ht="14.25" customHeight="1">
      <c r="A17" s="215"/>
      <c r="B17" s="16"/>
      <c r="C17" s="17"/>
      <c r="D17" s="20"/>
      <c r="E17" s="237"/>
      <c r="F17" s="237"/>
      <c r="G17" s="237"/>
      <c r="H17" s="237"/>
      <c r="I17" s="237"/>
      <c r="J17" s="5"/>
    </row>
    <row r="18" spans="1:10" ht="14.25" customHeight="1">
      <c r="A18" s="215"/>
      <c r="B18" s="16"/>
      <c r="C18" s="17"/>
      <c r="D18" s="20"/>
      <c r="E18" s="237"/>
      <c r="F18" s="237"/>
      <c r="G18" s="237"/>
      <c r="H18" s="237"/>
      <c r="I18" s="237"/>
      <c r="J18" s="5"/>
    </row>
    <row r="19" spans="1:10" ht="14.25" customHeight="1">
      <c r="A19" s="215"/>
      <c r="B19" s="16"/>
      <c r="C19" s="17"/>
      <c r="D19" s="20"/>
      <c r="E19" s="237"/>
      <c r="F19" s="237"/>
      <c r="G19" s="237"/>
      <c r="H19" s="237"/>
      <c r="I19" s="237"/>
      <c r="J19" s="5"/>
    </row>
    <row r="20" spans="1:10" ht="14.25" customHeight="1">
      <c r="A20" s="215"/>
      <c r="B20" s="16"/>
      <c r="C20" s="17"/>
      <c r="D20" s="20"/>
      <c r="E20" s="237"/>
      <c r="F20" s="237"/>
      <c r="G20" s="237"/>
      <c r="H20" s="237"/>
      <c r="I20" s="237"/>
      <c r="J20" s="5"/>
    </row>
    <row r="21" spans="1:10" ht="14.25" customHeight="1">
      <c r="A21" s="215"/>
      <c r="B21" s="16"/>
      <c r="C21" s="17"/>
      <c r="D21" s="20"/>
      <c r="E21" s="237"/>
      <c r="F21" s="237"/>
      <c r="G21" s="237"/>
      <c r="H21" s="237"/>
      <c r="I21" s="237"/>
      <c r="J21" s="5"/>
    </row>
    <row r="22" spans="1:10" ht="14.25" customHeight="1">
      <c r="A22" s="215"/>
      <c r="B22" s="16"/>
      <c r="C22" s="17"/>
      <c r="D22" s="20"/>
      <c r="E22" s="237"/>
      <c r="F22" s="237"/>
      <c r="G22" s="237"/>
      <c r="H22" s="237"/>
      <c r="I22" s="237"/>
      <c r="J22" s="5"/>
    </row>
    <row r="23" spans="1:10" ht="14.25" customHeight="1">
      <c r="A23" s="215"/>
      <c r="B23" s="16"/>
      <c r="C23" s="17"/>
      <c r="D23" s="20"/>
      <c r="E23" s="237"/>
      <c r="F23" s="237"/>
      <c r="G23" s="237"/>
      <c r="H23" s="237"/>
      <c r="I23" s="237"/>
      <c r="J23" s="5"/>
    </row>
    <row r="24" spans="1:10" ht="14.25" customHeight="1">
      <c r="A24" s="215"/>
      <c r="B24" s="16"/>
      <c r="C24" s="17"/>
      <c r="D24" s="20"/>
      <c r="E24" s="237"/>
      <c r="F24" s="237"/>
      <c r="G24" s="237"/>
      <c r="H24" s="237"/>
      <c r="I24" s="237"/>
      <c r="J24" s="5"/>
    </row>
    <row r="25" spans="1:10" ht="14.25" customHeight="1">
      <c r="A25" s="215"/>
      <c r="B25" s="16"/>
      <c r="C25" s="17"/>
      <c r="D25" s="20"/>
      <c r="E25" s="237"/>
      <c r="F25" s="237"/>
      <c r="G25" s="237"/>
      <c r="H25" s="237"/>
      <c r="I25" s="237"/>
      <c r="J25" s="5"/>
    </row>
    <row r="26" spans="1:10" ht="14.25" customHeight="1">
      <c r="A26" s="215"/>
      <c r="B26" s="16"/>
      <c r="C26" s="17"/>
      <c r="D26" s="20"/>
      <c r="E26" s="237"/>
      <c r="F26" s="237"/>
      <c r="G26" s="237"/>
      <c r="H26" s="237"/>
      <c r="I26" s="237"/>
      <c r="J26" s="5"/>
    </row>
    <row r="27" spans="1:10" ht="14.25" customHeight="1">
      <c r="A27" s="215"/>
      <c r="B27" s="16"/>
      <c r="C27" s="17"/>
      <c r="D27" s="20"/>
      <c r="E27" s="237"/>
      <c r="F27" s="237"/>
      <c r="G27" s="237"/>
      <c r="H27" s="237"/>
      <c r="I27" s="237"/>
      <c r="J27" s="5"/>
    </row>
    <row r="28" spans="1:10" ht="14.25" customHeight="1">
      <c r="A28" s="215"/>
      <c r="B28" s="16"/>
      <c r="C28" s="17"/>
      <c r="D28" s="20"/>
      <c r="E28" s="237"/>
      <c r="F28" s="237"/>
      <c r="G28" s="237"/>
      <c r="H28" s="237"/>
      <c r="I28" s="237"/>
      <c r="J28" s="5"/>
    </row>
    <row r="29" spans="1:10" ht="14.25" customHeight="1">
      <c r="A29" s="215"/>
      <c r="B29" s="16"/>
      <c r="C29" s="17"/>
      <c r="D29" s="20"/>
      <c r="E29" s="237"/>
      <c r="F29" s="237"/>
      <c r="G29" s="237"/>
      <c r="H29" s="237"/>
      <c r="I29" s="237"/>
      <c r="J29" s="5"/>
    </row>
    <row r="30" spans="1:10" ht="14.25" customHeight="1">
      <c r="A30" s="215"/>
      <c r="B30" s="16"/>
      <c r="C30" s="17"/>
      <c r="D30" s="20"/>
      <c r="E30" s="237"/>
      <c r="F30" s="237"/>
      <c r="G30" s="237"/>
      <c r="H30" s="237"/>
      <c r="I30" s="237"/>
      <c r="J30" s="5"/>
    </row>
    <row r="31" spans="1:10" ht="14.25" customHeight="1">
      <c r="A31" s="215"/>
      <c r="B31" s="16"/>
      <c r="C31" s="17"/>
      <c r="D31" s="20"/>
      <c r="E31" s="237"/>
      <c r="F31" s="237"/>
      <c r="G31" s="237"/>
      <c r="H31" s="237"/>
      <c r="I31" s="237"/>
      <c r="J31" s="5"/>
    </row>
    <row r="32" spans="1:10" ht="14.25" customHeight="1">
      <c r="A32" s="215"/>
      <c r="B32" s="16"/>
      <c r="C32" s="17"/>
      <c r="D32" s="20"/>
      <c r="E32" s="237"/>
      <c r="F32" s="237"/>
      <c r="G32" s="237"/>
      <c r="H32" s="237"/>
      <c r="I32" s="237"/>
      <c r="J32" s="5"/>
    </row>
    <row r="33" spans="1:10" ht="14.25" customHeight="1">
      <c r="A33" s="215"/>
      <c r="B33" s="237"/>
      <c r="C33" s="237"/>
      <c r="D33" s="237"/>
      <c r="E33" s="237"/>
      <c r="F33" s="237"/>
      <c r="G33" s="237"/>
      <c r="H33" s="237"/>
      <c r="I33" s="237"/>
      <c r="J33" s="5"/>
    </row>
    <row r="34" spans="1:10" ht="14.25" customHeight="1">
      <c r="A34" s="215"/>
      <c r="B34" s="202" t="s">
        <v>1564</v>
      </c>
      <c r="C34" s="237"/>
      <c r="D34" s="237"/>
      <c r="E34" s="237"/>
      <c r="F34" s="237"/>
      <c r="G34" s="237"/>
      <c r="H34" s="237"/>
      <c r="I34" s="237"/>
      <c r="J34" s="5"/>
    </row>
    <row r="35" spans="1:10" s="234" customFormat="1" ht="33" customHeight="1">
      <c r="A35" s="230"/>
      <c r="B35" s="231" t="s">
        <v>79</v>
      </c>
      <c r="C35" s="231" t="s">
        <v>1562</v>
      </c>
      <c r="D35" s="231" t="s">
        <v>85</v>
      </c>
      <c r="E35" s="231" t="s">
        <v>86</v>
      </c>
      <c r="F35" s="231" t="s">
        <v>83</v>
      </c>
      <c r="G35" s="231" t="s">
        <v>84</v>
      </c>
      <c r="H35" s="242"/>
      <c r="I35" s="242"/>
      <c r="J35" s="233"/>
    </row>
    <row r="36" spans="1:10" ht="14.25" customHeight="1">
      <c r="A36" s="215"/>
      <c r="B36" s="16"/>
      <c r="C36" s="16"/>
      <c r="D36" s="149"/>
      <c r="E36" s="149"/>
      <c r="F36" s="20"/>
      <c r="G36" s="20"/>
      <c r="H36" s="237"/>
      <c r="I36" s="237"/>
      <c r="J36" s="5"/>
    </row>
    <row r="37" spans="1:10" ht="14.25" customHeight="1">
      <c r="A37" s="215"/>
      <c r="B37" s="16"/>
      <c r="C37" s="16"/>
      <c r="D37" s="149"/>
      <c r="E37" s="149"/>
      <c r="F37" s="20"/>
      <c r="G37" s="20"/>
      <c r="H37" s="237"/>
      <c r="I37" s="237"/>
      <c r="J37" s="5"/>
    </row>
    <row r="38" spans="1:10" ht="14.25" customHeight="1">
      <c r="A38" s="215"/>
      <c r="B38" s="16"/>
      <c r="C38" s="16"/>
      <c r="D38" s="149"/>
      <c r="E38" s="149"/>
      <c r="F38" s="20"/>
      <c r="G38" s="20"/>
      <c r="H38" s="237"/>
      <c r="I38" s="237"/>
      <c r="J38" s="5"/>
    </row>
    <row r="39" spans="1:10" ht="14.25" customHeight="1">
      <c r="A39" s="215"/>
      <c r="B39" s="16"/>
      <c r="C39" s="16"/>
      <c r="D39" s="149"/>
      <c r="E39" s="149"/>
      <c r="F39" s="20"/>
      <c r="G39" s="20"/>
      <c r="H39" s="237"/>
      <c r="I39" s="237"/>
      <c r="J39" s="5"/>
    </row>
    <row r="40" spans="1:10" ht="14.25" customHeight="1">
      <c r="A40" s="215"/>
      <c r="B40" s="16"/>
      <c r="C40" s="16"/>
      <c r="D40" s="149"/>
      <c r="E40" s="149"/>
      <c r="F40" s="20"/>
      <c r="G40" s="20"/>
      <c r="H40" s="237"/>
      <c r="I40" s="237"/>
      <c r="J40" s="5"/>
    </row>
    <row r="41" spans="1:10" ht="14.25" customHeight="1">
      <c r="A41" s="215"/>
      <c r="B41" s="16"/>
      <c r="C41" s="16"/>
      <c r="D41" s="149"/>
      <c r="E41" s="149"/>
      <c r="F41" s="20"/>
      <c r="G41" s="20"/>
      <c r="H41" s="237"/>
      <c r="I41" s="237"/>
      <c r="J41" s="5"/>
    </row>
    <row r="42" spans="1:10" ht="14.25" customHeight="1">
      <c r="A42" s="215"/>
      <c r="B42" s="16"/>
      <c r="C42" s="16"/>
      <c r="D42" s="149"/>
      <c r="E42" s="149"/>
      <c r="F42" s="20"/>
      <c r="G42" s="20"/>
      <c r="H42" s="237"/>
      <c r="I42" s="237"/>
      <c r="J42" s="5"/>
    </row>
    <row r="43" spans="1:10" ht="14.25" customHeight="1">
      <c r="A43" s="215"/>
      <c r="B43" s="16"/>
      <c r="C43" s="16"/>
      <c r="D43" s="149"/>
      <c r="E43" s="149"/>
      <c r="F43" s="20"/>
      <c r="G43" s="20"/>
      <c r="H43" s="237"/>
      <c r="I43" s="237"/>
      <c r="J43" s="5"/>
    </row>
    <row r="44" spans="1:10" ht="14.25" customHeight="1">
      <c r="A44" s="215"/>
      <c r="B44" s="16"/>
      <c r="C44" s="16"/>
      <c r="D44" s="149"/>
      <c r="E44" s="149"/>
      <c r="F44" s="20"/>
      <c r="G44" s="20"/>
      <c r="H44" s="237"/>
      <c r="I44" s="237"/>
      <c r="J44" s="5"/>
    </row>
    <row r="45" spans="1:10" ht="14.25" customHeight="1">
      <c r="A45" s="215"/>
      <c r="B45" s="16"/>
      <c r="C45" s="16"/>
      <c r="D45" s="149"/>
      <c r="E45" s="149"/>
      <c r="F45" s="20"/>
      <c r="G45" s="20"/>
      <c r="H45" s="237"/>
      <c r="I45" s="237"/>
      <c r="J45" s="5"/>
    </row>
    <row r="46" spans="1:10" ht="14.25" customHeight="1">
      <c r="A46" s="215"/>
      <c r="B46" s="16"/>
      <c r="C46" s="16"/>
      <c r="D46" s="149"/>
      <c r="E46" s="149"/>
      <c r="F46" s="20"/>
      <c r="G46" s="20"/>
      <c r="H46" s="237"/>
      <c r="I46" s="237"/>
      <c r="J46" s="5"/>
    </row>
    <row r="47" spans="1:10" ht="14.25" customHeight="1">
      <c r="A47" s="215"/>
      <c r="B47" s="16"/>
      <c r="C47" s="16"/>
      <c r="D47" s="149"/>
      <c r="E47" s="149"/>
      <c r="F47" s="20"/>
      <c r="G47" s="20"/>
      <c r="H47" s="237"/>
      <c r="I47" s="237"/>
      <c r="J47" s="5"/>
    </row>
    <row r="48" spans="1:10" ht="14.25" customHeight="1">
      <c r="A48" s="215"/>
      <c r="B48" s="16"/>
      <c r="C48" s="16"/>
      <c r="D48" s="149"/>
      <c r="E48" s="149"/>
      <c r="F48" s="20"/>
      <c r="G48" s="20"/>
      <c r="H48" s="237"/>
      <c r="I48" s="237"/>
      <c r="J48" s="5"/>
    </row>
    <row r="49" spans="1:10" ht="14.25" customHeight="1">
      <c r="A49" s="215"/>
      <c r="B49" s="16"/>
      <c r="C49" s="16"/>
      <c r="D49" s="149"/>
      <c r="E49" s="149"/>
      <c r="F49" s="20"/>
      <c r="G49" s="20"/>
      <c r="H49" s="237"/>
      <c r="I49" s="237"/>
      <c r="J49" s="5"/>
    </row>
    <row r="50" spans="1:10" ht="14.25" customHeight="1">
      <c r="A50" s="215"/>
      <c r="B50" s="16"/>
      <c r="C50" s="16"/>
      <c r="D50" s="149"/>
      <c r="E50" s="149"/>
      <c r="F50" s="20"/>
      <c r="G50" s="20"/>
      <c r="H50" s="237"/>
      <c r="I50" s="237"/>
      <c r="J50" s="5"/>
    </row>
    <row r="51" spans="1:10" ht="14.25" customHeight="1">
      <c r="A51" s="215"/>
      <c r="B51" s="16"/>
      <c r="C51" s="16"/>
      <c r="D51" s="149"/>
      <c r="E51" s="149"/>
      <c r="F51" s="20"/>
      <c r="G51" s="20"/>
      <c r="H51" s="237"/>
      <c r="I51" s="237"/>
      <c r="J51" s="5"/>
    </row>
    <row r="52" spans="1:10" ht="14.25" customHeight="1">
      <c r="A52" s="215"/>
      <c r="B52" s="16"/>
      <c r="C52" s="16"/>
      <c r="D52" s="149"/>
      <c r="E52" s="149"/>
      <c r="F52" s="20"/>
      <c r="G52" s="20"/>
      <c r="H52" s="237"/>
      <c r="I52" s="237"/>
      <c r="J52" s="5"/>
    </row>
    <row r="53" spans="1:10" ht="14.25" customHeight="1">
      <c r="A53" s="215"/>
      <c r="B53" s="236"/>
      <c r="C53" s="236"/>
      <c r="D53" s="236"/>
      <c r="E53" s="236"/>
      <c r="F53" s="236"/>
      <c r="G53" s="236"/>
      <c r="H53" s="237"/>
      <c r="I53" s="237"/>
      <c r="J53" s="5"/>
    </row>
    <row r="54" spans="1:10" ht="14.25" customHeight="1">
      <c r="A54" s="215"/>
      <c r="B54" s="225" t="s">
        <v>1547</v>
      </c>
      <c r="C54" s="237"/>
      <c r="D54" s="237"/>
      <c r="E54" s="237"/>
      <c r="F54" s="237"/>
      <c r="G54" s="237"/>
      <c r="H54" s="237"/>
      <c r="I54" s="237"/>
      <c r="J54" s="5"/>
    </row>
    <row r="55" spans="1:10" ht="8.25" customHeight="1">
      <c r="A55" s="215"/>
      <c r="B55" s="237"/>
      <c r="C55" s="237"/>
      <c r="D55" s="237"/>
      <c r="E55" s="237"/>
      <c r="F55" s="237"/>
      <c r="G55" s="237"/>
      <c r="H55" s="237"/>
      <c r="I55" s="237"/>
      <c r="J55" s="5"/>
    </row>
    <row r="56" spans="1:10">
      <c r="A56" s="215"/>
      <c r="B56" s="202" t="s">
        <v>1683</v>
      </c>
      <c r="C56" s="237"/>
      <c r="D56" s="237"/>
      <c r="E56" s="237"/>
      <c r="F56" s="237"/>
      <c r="G56" s="237"/>
      <c r="H56" s="237"/>
      <c r="I56" s="237"/>
      <c r="J56" s="5"/>
    </row>
    <row r="57" spans="1:10" s="240" customFormat="1">
      <c r="A57" s="238"/>
      <c r="B57" s="229" t="s">
        <v>1568</v>
      </c>
      <c r="C57" s="236"/>
      <c r="D57" s="236"/>
      <c r="E57" s="236"/>
      <c r="F57" s="236"/>
      <c r="G57" s="236"/>
      <c r="H57" s="236"/>
      <c r="I57" s="236"/>
      <c r="J57" s="239"/>
    </row>
    <row r="58" spans="1:10">
      <c r="A58" s="215"/>
      <c r="B58" s="235" t="s">
        <v>87</v>
      </c>
      <c r="C58" s="235" t="s">
        <v>81</v>
      </c>
      <c r="D58" s="235" t="s">
        <v>88</v>
      </c>
      <c r="E58" s="216"/>
      <c r="F58" s="216"/>
      <c r="G58" s="216"/>
      <c r="H58" s="216"/>
      <c r="I58" s="216"/>
      <c r="J58" s="241"/>
    </row>
    <row r="59" spans="1:10">
      <c r="A59" s="215"/>
      <c r="B59" s="18"/>
      <c r="C59" s="246" t="str">
        <f>IF(OR(B59="Outros",B59="Distribuição de refeições sobrantes",B59="Plataformas online de troca/doação"), "Canal HORECA e similares","")</f>
        <v/>
      </c>
      <c r="D59" s="162"/>
      <c r="E59" s="216"/>
      <c r="F59" s="216"/>
      <c r="G59" s="216"/>
      <c r="H59" s="216"/>
      <c r="I59" s="216"/>
      <c r="J59" s="5"/>
    </row>
    <row r="60" spans="1:10">
      <c r="A60" s="215"/>
      <c r="B60" s="18"/>
      <c r="C60" s="246" t="str">
        <f>IF(OR(B60="Outros",B60="Distribuição de refeições sobrantes",B60="Plataformas online de troca/doação"), "Canal HORECA e similares","")</f>
        <v/>
      </c>
      <c r="D60" s="162"/>
      <c r="E60" s="216"/>
      <c r="F60" s="216"/>
      <c r="G60" s="216"/>
      <c r="H60" s="216"/>
      <c r="I60" s="216"/>
      <c r="J60" s="5"/>
    </row>
    <row r="61" spans="1:10">
      <c r="A61" s="215"/>
      <c r="B61" s="18"/>
      <c r="C61" s="246" t="str">
        <f>IF(OR(B61="Outros",B61="Distribuição de refeições sobrantes",B61="Plataformas online de troca/doação"), "Canal HORECA e similares","")</f>
        <v/>
      </c>
      <c r="D61" s="162"/>
      <c r="E61" s="216"/>
      <c r="F61" s="216"/>
      <c r="G61" s="216"/>
      <c r="H61" s="216"/>
      <c r="I61" s="216"/>
      <c r="J61" s="5"/>
    </row>
    <row r="62" spans="1:10">
      <c r="A62" s="215"/>
      <c r="B62" s="216"/>
      <c r="C62" s="216"/>
      <c r="D62" s="216"/>
      <c r="E62" s="216"/>
      <c r="F62" s="216"/>
      <c r="G62" s="216"/>
      <c r="H62" s="216"/>
      <c r="I62" s="216"/>
      <c r="J62" s="5"/>
    </row>
    <row r="63" spans="1:10">
      <c r="A63" s="215"/>
      <c r="B63" s="202" t="s">
        <v>89</v>
      </c>
      <c r="C63" s="216"/>
      <c r="D63" s="216"/>
      <c r="E63" s="216"/>
      <c r="F63" s="216"/>
      <c r="G63" s="216"/>
      <c r="H63" s="216"/>
      <c r="I63" s="216"/>
      <c r="J63" s="5"/>
    </row>
    <row r="64" spans="1:10">
      <c r="A64" s="215"/>
      <c r="B64" s="235" t="s">
        <v>90</v>
      </c>
      <c r="C64" s="19"/>
      <c r="D64" s="216"/>
      <c r="E64" s="216"/>
      <c r="F64" s="216"/>
      <c r="G64" s="216"/>
      <c r="H64" s="216"/>
      <c r="I64" s="216"/>
      <c r="J64" s="5"/>
    </row>
    <row r="65" spans="1:10">
      <c r="A65" s="215"/>
      <c r="B65" s="216"/>
      <c r="C65" s="216"/>
      <c r="D65" s="216"/>
      <c r="E65" s="216"/>
      <c r="F65" s="216"/>
      <c r="G65" s="216"/>
      <c r="H65" s="216"/>
      <c r="I65" s="216"/>
      <c r="J65" s="5"/>
    </row>
    <row r="66" spans="1:10">
      <c r="A66" s="215"/>
      <c r="B66" s="202" t="s">
        <v>91</v>
      </c>
      <c r="C66" s="216"/>
      <c r="D66" s="216"/>
      <c r="E66" s="216"/>
      <c r="F66" s="216"/>
      <c r="G66" s="216"/>
      <c r="H66" s="216"/>
      <c r="I66" s="216"/>
      <c r="J66" s="5"/>
    </row>
    <row r="67" spans="1:10" s="234" customFormat="1" ht="30">
      <c r="A67" s="230"/>
      <c r="B67" s="231" t="s">
        <v>92</v>
      </c>
      <c r="C67" s="231" t="s">
        <v>93</v>
      </c>
      <c r="D67" s="232"/>
      <c r="E67" s="232"/>
      <c r="F67" s="232"/>
      <c r="G67" s="232"/>
      <c r="H67" s="232"/>
      <c r="I67" s="232"/>
      <c r="J67" s="233"/>
    </row>
    <row r="68" spans="1:10">
      <c r="A68" s="215"/>
      <c r="B68" s="148"/>
      <c r="C68" s="148"/>
      <c r="D68" s="216"/>
      <c r="E68" s="216"/>
      <c r="F68" s="216"/>
      <c r="G68" s="216"/>
      <c r="H68" s="216"/>
      <c r="I68" s="216"/>
      <c r="J68" s="5"/>
    </row>
    <row r="69" spans="1:10">
      <c r="A69" s="215"/>
      <c r="B69" s="216"/>
      <c r="C69" s="216"/>
      <c r="D69" s="216"/>
      <c r="E69" s="216"/>
      <c r="F69" s="216"/>
      <c r="G69" s="216"/>
      <c r="H69" s="216"/>
      <c r="I69" s="216"/>
      <c r="J69" s="5"/>
    </row>
    <row r="70" spans="1:10">
      <c r="A70" s="215"/>
      <c r="B70" s="225" t="s">
        <v>1590</v>
      </c>
      <c r="C70" s="216"/>
      <c r="D70" s="216"/>
      <c r="E70" s="216"/>
      <c r="F70" s="216"/>
      <c r="G70" s="216"/>
      <c r="H70" s="216"/>
      <c r="I70" s="216"/>
      <c r="J70" s="5"/>
    </row>
    <row r="71" spans="1:10" ht="9" customHeight="1">
      <c r="A71" s="215"/>
      <c r="B71" s="216"/>
      <c r="C71" s="216"/>
      <c r="D71" s="216"/>
      <c r="E71" s="216"/>
      <c r="F71" s="216"/>
      <c r="G71" s="216"/>
      <c r="H71" s="216"/>
      <c r="I71" s="216"/>
      <c r="J71" s="5"/>
    </row>
    <row r="72" spans="1:10" s="228" customFormat="1">
      <c r="A72" s="226"/>
      <c r="B72" s="202" t="s">
        <v>1548</v>
      </c>
      <c r="C72" s="227"/>
      <c r="D72" s="227"/>
      <c r="E72" s="227"/>
      <c r="F72" s="227"/>
      <c r="G72" s="227"/>
      <c r="H72" s="227"/>
      <c r="I72" s="227"/>
      <c r="J72" s="5"/>
    </row>
    <row r="73" spans="1:10" s="228" customFormat="1">
      <c r="A73" s="226"/>
      <c r="B73" s="229" t="s">
        <v>1549</v>
      </c>
      <c r="C73" s="227"/>
      <c r="D73" s="227"/>
      <c r="E73" s="227"/>
      <c r="F73" s="227"/>
      <c r="G73" s="227"/>
      <c r="H73" s="227"/>
      <c r="I73" s="227"/>
      <c r="J73" s="5"/>
    </row>
    <row r="74" spans="1:10">
      <c r="A74" s="215"/>
      <c r="B74" s="222" t="s">
        <v>94</v>
      </c>
      <c r="C74" s="20"/>
      <c r="D74" s="216"/>
      <c r="E74" s="216"/>
      <c r="F74" s="216"/>
      <c r="G74" s="216"/>
      <c r="H74" s="216"/>
      <c r="I74" s="216"/>
      <c r="J74" s="5"/>
    </row>
    <row r="75" spans="1:10" ht="10.5" customHeight="1">
      <c r="A75" s="215"/>
      <c r="B75" s="223"/>
      <c r="C75" s="216"/>
      <c r="D75" s="216"/>
      <c r="E75" s="216"/>
      <c r="F75" s="216"/>
      <c r="G75" s="216"/>
      <c r="H75" s="216"/>
      <c r="I75" s="216"/>
      <c r="J75" s="5"/>
    </row>
    <row r="76" spans="1:10">
      <c r="A76" s="215"/>
      <c r="B76" s="224" t="s">
        <v>95</v>
      </c>
      <c r="C76" s="216"/>
      <c r="D76" s="216"/>
      <c r="E76" s="216"/>
      <c r="F76" s="216"/>
      <c r="G76" s="216"/>
      <c r="H76" s="216"/>
      <c r="I76" s="216"/>
      <c r="J76" s="5"/>
    </row>
    <row r="77" spans="1:10">
      <c r="A77" s="215"/>
      <c r="B77" s="222" t="s">
        <v>68</v>
      </c>
      <c r="C77" s="93" t="s">
        <v>70</v>
      </c>
      <c r="D77" s="195"/>
      <c r="E77" s="195"/>
      <c r="F77" s="195"/>
      <c r="G77" s="195"/>
      <c r="H77" s="195"/>
      <c r="I77" s="221"/>
      <c r="J77" s="5"/>
    </row>
    <row r="78" spans="1:10">
      <c r="A78" s="215"/>
      <c r="B78" s="216"/>
      <c r="C78" s="216"/>
      <c r="D78" s="216"/>
      <c r="E78" s="216"/>
      <c r="F78" s="216"/>
      <c r="G78" s="216"/>
      <c r="H78" s="216"/>
      <c r="I78" s="216"/>
      <c r="J78" s="5"/>
    </row>
    <row r="79" spans="1:10" ht="16" thickBot="1">
      <c r="A79" s="218"/>
      <c r="B79" s="219"/>
      <c r="C79" s="219"/>
      <c r="D79" s="219"/>
      <c r="E79" s="219"/>
      <c r="F79" s="219"/>
      <c r="G79" s="219"/>
      <c r="H79" s="219"/>
      <c r="I79" s="219"/>
      <c r="J79" s="220"/>
    </row>
    <row r="80" spans="1:10"/>
    <row r="81"/>
    <row r="82"/>
  </sheetData>
  <sheetProtection algorithmName="SHA-512" hashValue="S2KSLZTZF/Wsu0VQkOfSEwFY7hkuw0FJCvVkCZdAzNFvDHqNXBO7cKdmZd9Q1ZYODHd7BsqIjxRyTCYRNxvMfA==" saltValue="VwPazt8EZOO7wJCtuG4fNg==" spinCount="100000" sheet="1" objects="1" scenarios="1"/>
  <phoneticPr fontId="30" type="noConversion"/>
  <dataValidations disablePrompts="1" count="18">
    <dataValidation type="textLength" operator="lessThanOrEqual" allowBlank="1" showInputMessage="1" showErrorMessage="1" sqref="D59:D61 I9:I13 C77" xr:uid="{2929BAAE-90B6-C142-9B52-FFCBCC085638}">
      <formula1>300</formula1>
    </dataValidation>
    <dataValidation type="decimal" operator="greaterThanOrEqual" allowBlank="1" showInputMessage="1" showErrorMessage="1" sqref="D77:I77 D17:D32 D36:G52 C64 B68:C68 C74" xr:uid="{797EA608-EBD8-A941-B7EA-93597C5C6F86}">
      <formula1>0</formula1>
    </dataValidation>
    <dataValidation allowBlank="1" showInputMessage="1" showErrorMessage="1" prompt="Selecionar o(s) tipo(s) de programa de reutilização material desenvolvido(s) pela EG no ano dos dados reportados._x000a_Caso seja selecionado &quot;Outras iniciativas&quot; refira qual no campo das Observações." sqref="B8" xr:uid="{4748AF04-5381-DC4D-9C53-B3A35BE3D2DA}"/>
    <dataValidation allowBlank="1" showInputMessage="1" showErrorMessage="1" prompt="Selecionar uma das opções presentes no dropdown. Caso selecione a opção &quot;Outros&quot;, referir quais nas Observações." sqref="C8:H8" xr:uid="{C1C932E6-C019-4E40-8EF5-4056E92A4BA1}"/>
    <dataValidation allowBlank="1" showInputMessage="1" showErrorMessage="1" prompt="Selecionar o(s) tipo(s) de programa de reutilização material desenvolvido(s) pela EG no ano dos dados reportados." sqref="B16 B35" xr:uid="{73A10C98-18BF-894F-8161-E4757E5A7FC0}"/>
    <dataValidation allowBlank="1" showInputMessage="1" showErrorMessage="1" prompt="Selecionar o tipo de participante no programa de reutilização." sqref="C16" xr:uid="{BD40E997-C515-F84D-8FD9-C4791A269D3B}"/>
    <dataValidation allowBlank="1" showInputMessage="1" showErrorMessage="1" prompt="Selecionar o material alvo do Programa de reutilização." sqref="C35" xr:uid="{AAFCE53F-E3C0-814B-9A88-03599FB8D02C}"/>
    <dataValidation allowBlank="1" showInputMessage="1" showErrorMessage="1" prompt="Quantidade de materiais para reutilização recebidos pelo programa no ano dos dados reportados. Este campo deve ser preenchido, mesmo que com uma quantidade estimada." sqref="D35" xr:uid="{90B54F92-9C54-0640-8007-B11FE801795B}"/>
    <dataValidation allowBlank="1" showInputMessage="1" showErrorMessage="1" prompt="Quantidade de materiais trocados, doados, ou reparados pelo programa no ano dos dados reportados. Este campo deve ser preenchido, mesmo que com uma quantidade estimada." sqref="E35" xr:uid="{8154EBC7-837A-E641-8699-75EA10E6F1CE}"/>
    <dataValidation allowBlank="1" showInputMessage="1" showErrorMessage="1" prompt="Nº de materiais para reutilização recebidos pelo programa no ano dos dados reportados." sqref="F35" xr:uid="{DD22A375-4F4B-A940-AD3A-698392D1579D}"/>
    <dataValidation allowBlank="1" showInputMessage="1" showErrorMessage="1" prompt="Nº de materiais trocados, doados, ou reparados pelo programa no ano dos dados reportados." sqref="G35" xr:uid="{155A63B4-8D41-EA43-941B-47946B0872F4}"/>
    <dataValidation allowBlank="1" showInputMessage="1" showErrorMessage="1" prompt="Selecionar o(s) tipo(s) de programa de combate ao desperdício alimentar desenvolvido(s) pela EG no ano dos dados reportados." sqref="B58" xr:uid="{ACC14903-44BF-5C45-9178-24B5C5C96783}"/>
    <dataValidation allowBlank="1" showInputMessage="1" showErrorMessage="1" prompt="Nº de participantes envolvidos no(s) programa(s) de combate ao desperdício alimentar durante o ano dos dados reportados." sqref="D58" xr:uid="{8E9EA6D8-2944-5D40-B846-CAFE0FAFD523}"/>
    <dataValidation allowBlank="1" showInputMessage="1" showErrorMessage="1" prompt="Os estabelecimentos que participem em mais de um programa de combate ao desperdício alimentar apenas devem ser considerados uma vez para este dado." sqref="B64" xr:uid="{763F4A15-A1FE-7F41-A890-70CD3D298D1C}"/>
    <dataValidation allowBlank="1" showInputMessage="1" showErrorMessage="1" prompt="Registe a quantidade anual de biorresíduos produzidos pelos estabelecimentos participantes antes da sua adesão aos programas." sqref="B67" xr:uid="{F795420F-B51F-0842-94B9-A96647D275B0}"/>
    <dataValidation allowBlank="1" showInputMessage="1" showErrorMessage="1" prompt="Registe a quantidade de biorresíduos produzidos pelos estabelecimentos participantes nos programas de combate ao desperdício alimentar, no ano dos dados reportados." sqref="C67" xr:uid="{0E51D333-5107-C545-BAFE-82076B60442C}"/>
    <dataValidation allowBlank="1" showInputMessage="1" showErrorMessage="1" prompt="Nº de técnicos envolvidos em programas de reutilização material e de combate ao desperdício alimentar." sqref="B74" xr:uid="{97675B65-01E7-0446-8A3A-AB52295088BB}"/>
    <dataValidation allowBlank="1" showInputMessage="1" showErrorMessage="1" prompt="Nº participantes envolvidos no programa de reutilização durante o ano dos dados reportados. Acompanhamento através de registo contínuo (participantes anónimos ou não) ou levantamento pontual (ex. distribuição de selos autocolantes a participantes)." sqref="D16" xr:uid="{00EF2161-35AF-A644-A9F2-DC985C6AA3DE}"/>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disablePrompts="1" count="4">
        <x14:dataValidation type="list" allowBlank="1" showInputMessage="1" showErrorMessage="1" xr:uid="{8246237D-A713-435F-9E4C-397444AE8833}">
          <x14:formula1>
            <xm:f>Auxiliar!$T$24:$T$29</xm:f>
          </x14:formula1>
          <xm:sqref>B9:B13 B17:B32 B36:B52</xm:sqref>
        </x14:dataValidation>
        <x14:dataValidation type="list" allowBlank="1" showInputMessage="1" showErrorMessage="1" xr:uid="{5DE0D022-BDE5-4341-B39E-E20B81D945C4}">
          <x14:formula1>
            <xm:f>Auxiliar!$U$24:$U$30</xm:f>
          </x14:formula1>
          <xm:sqref>C9:H13 C36:C52</xm:sqref>
        </x14:dataValidation>
        <x14:dataValidation type="list" allowBlank="1" showInputMessage="1" showErrorMessage="1" xr:uid="{4F28C875-171B-46A0-948A-5CA180217B36}">
          <x14:formula1>
            <xm:f>Auxiliar!$V$24:$V$27</xm:f>
          </x14:formula1>
          <xm:sqref>C17:C32</xm:sqref>
        </x14:dataValidation>
        <x14:dataValidation type="list" allowBlank="1" showInputMessage="1" showErrorMessage="1" xr:uid="{461EE333-8110-4679-A596-3E1B40B0154E}">
          <x14:formula1>
            <xm:f>Auxiliar!$W$24:$W$27</xm:f>
          </x14:formula1>
          <xm:sqref>B59:B61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572C5-18EF-4708-873D-0998B9AC99FC}">
  <dimension ref="A1:R47"/>
  <sheetViews>
    <sheetView zoomScaleNormal="100" workbookViewId="0"/>
  </sheetViews>
  <sheetFormatPr baseColWidth="10" defaultColWidth="20.5" defaultRowHeight="14"/>
  <cols>
    <col min="12" max="12" width="20.5" style="30"/>
    <col min="13" max="13" width="23.5" bestFit="1" customWidth="1"/>
    <col min="16" max="16" width="35.5" bestFit="1" customWidth="1"/>
    <col min="17" max="17" width="27" bestFit="1" customWidth="1"/>
  </cols>
  <sheetData>
    <row r="1" spans="1:18" s="11" customFormat="1" ht="50.25" customHeight="1">
      <c r="A1" s="103" t="s">
        <v>1604</v>
      </c>
      <c r="B1" s="103" t="s">
        <v>45</v>
      </c>
      <c r="C1" s="103" t="s">
        <v>1702</v>
      </c>
      <c r="D1" s="103" t="s">
        <v>1703</v>
      </c>
      <c r="E1" s="103" t="s">
        <v>55</v>
      </c>
      <c r="F1" s="103" t="s">
        <v>182</v>
      </c>
      <c r="G1" s="103" t="s">
        <v>56</v>
      </c>
      <c r="H1" s="103" t="s">
        <v>1550</v>
      </c>
      <c r="I1" s="106" t="s">
        <v>1606</v>
      </c>
      <c r="J1" s="106" t="s">
        <v>81</v>
      </c>
      <c r="K1" s="106" t="s">
        <v>1646</v>
      </c>
      <c r="L1" s="106" t="s">
        <v>1647</v>
      </c>
      <c r="M1" s="106" t="s">
        <v>1607</v>
      </c>
      <c r="N1" s="106" t="s">
        <v>68</v>
      </c>
    </row>
    <row r="2" spans="1:18">
      <c r="A2" s="24" t="str">
        <f>IF(I2="","",IF(OR('Identificação da EG'!$B$7=0,'Identificação da EG'!$B$7=""),"",Capa!$C$10))</f>
        <v/>
      </c>
      <c r="B2" s="24" t="str">
        <f>IF(I2="","",IF(OR('Identificação da EG'!$B$7=0,'Identificação da EG'!$B$7=""),"",'Identificação da EG'!$B$7))</f>
        <v/>
      </c>
      <c r="C2" s="24" t="str">
        <f>IF(I2="","",IF(B2="","",VLOOKUP(B2,Auxiliar!$DK$23:$DL$45,2,0)))</f>
        <v/>
      </c>
      <c r="D2" s="24" t="str">
        <f>IF(I2="","",IF(OR('Identificação da EG'!$B$7=0,'Identificação da EG'!$B$7=""),"","Portugal"))</f>
        <v/>
      </c>
      <c r="E2" s="24" t="str">
        <f>IF(I2="","",'Identificação da EG'!$C$7)</f>
        <v/>
      </c>
      <c r="F2" s="24" t="str">
        <f>IF(I2="","",'Identificação da EG'!$E$7)</f>
        <v/>
      </c>
      <c r="G2" s="24" t="str">
        <f>IF(I2="","",B2)</f>
        <v/>
      </c>
      <c r="H2" s="24" t="str">
        <f>IF(I2="","",'Identificação da EG'!$D$7)</f>
        <v/>
      </c>
      <c r="I2" s="1" t="str" cm="1">
        <f t="array" ref="I2">IF(M2="","",INDEX('Programas de Prevenção'!$B$9:$B$13,INT((ROWS($A$1:C1)-1)/6)+1))</f>
        <v/>
      </c>
      <c r="J2" s="1"/>
      <c r="K2" s="1" t="str">
        <f>IF(M2="","",'Programas de Prevenção'!$C$8)</f>
        <v/>
      </c>
      <c r="L2" s="1"/>
      <c r="M2" s="1" t="str" cm="1">
        <f t="array" ref="M2">IF(ISBLANK(INDEX('Programas de Prevenção'!$C$9:$H$13,INT((ROWS($A$1:C1)-1)/6)+1,MOD(ROWS($A$1:C1)-1,6)+1)),"",INDEX('Programas de Prevenção'!$C$9:$H$13,INT((ROWS($A$1:C1)-1)/6)+1,MOD(ROWS($A$1:C1)-1,6)+1))</f>
        <v/>
      </c>
      <c r="N2" s="1" t="str" cm="1">
        <f t="array" ref="N2">IF(OR(M2="",INDEX('Programas de Prevenção'!$I$9:$I$13,INT((ROW()-ROW($A$2))/6)+1)="",INDEX('Programas de Prevenção'!$I$9:$I$13,INT((ROW()-ROW($A$2))/6)+1)="(máximo 300 carateres)"),"",INDEX('Programas de Prevenção'!$I$9:$I$13,INT((ROW()-ROW($A$2))/6)+1))</f>
        <v/>
      </c>
    </row>
    <row r="3" spans="1:18">
      <c r="A3" s="24" t="str">
        <f>IF(I3="","",IF(OR('Identificação da EG'!$B$7=0,'Identificação da EG'!$B$7=""),"",Capa!$C$10))</f>
        <v/>
      </c>
      <c r="B3" s="24" t="str">
        <f>IF(I3="","",IF(OR('Identificação da EG'!$B$7=0,'Identificação da EG'!$B$7=""),"",'Identificação da EG'!$B$7))</f>
        <v/>
      </c>
      <c r="C3" s="24" t="str">
        <f>IF(I3="","",IF(B3="","",VLOOKUP(B3,Auxiliar!$DK$23:$DL$45,2,0)))</f>
        <v/>
      </c>
      <c r="D3" s="24" t="str">
        <f>IF(I3="","",IF(OR('Identificação da EG'!$B$7=0,'Identificação da EG'!$B$7=""),"","Portugal"))</f>
        <v/>
      </c>
      <c r="E3" s="24" t="str">
        <f>IF(I3="","",'Identificação da EG'!$C$7)</f>
        <v/>
      </c>
      <c r="F3" s="24" t="str">
        <f>IF(I3="","",'Identificação da EG'!$E$7)</f>
        <v/>
      </c>
      <c r="G3" s="24" t="str">
        <f t="shared" ref="G3:G47" si="0">IF(I3="","",B3)</f>
        <v/>
      </c>
      <c r="H3" s="24" t="str">
        <f>IF(I3="","",'Identificação da EG'!$D$7)</f>
        <v/>
      </c>
      <c r="I3" s="1" t="str" cm="1">
        <f t="array" ref="I3">IF(M3="","",INDEX('Programas de Prevenção'!$B$9:$B$13,INT((ROWS($A$1:C2)-1)/6)+1))</f>
        <v/>
      </c>
      <c r="J3" s="1"/>
      <c r="K3" s="1" t="str">
        <f>IF(M3="","",'Programas de Prevenção'!$C$8)</f>
        <v/>
      </c>
      <c r="L3" s="1"/>
      <c r="M3" s="1" t="str" cm="1">
        <f t="array" ref="M3">IF(ISBLANK(INDEX('Programas de Prevenção'!$C$9:$H$13,INT((ROWS($A$1:C2)-1)/6)+1,MOD(ROWS($A$1:C2)-1,6)+1)),"",INDEX('Programas de Prevenção'!$C$9:$H$13,INT((ROWS($A$1:C2)-1)/6)+1,MOD(ROWS($A$1:C2)-1,6)+1))</f>
        <v/>
      </c>
      <c r="N3" s="1" t="str" cm="1">
        <f t="array" ref="N3">IF(OR(M3="",INDEX('Programas de Prevenção'!$I$9:$I$13,INT((ROW()-ROW($A$2))/6)+1)="",INDEX('Programas de Prevenção'!$I$9:$I$13,INT((ROW()-ROW($A$2))/6)+1)="(máximo 300 carateres)"),"",INDEX('Programas de Prevenção'!$I$9:$I$13,INT((ROW()-ROW($A$2))/6)+1))</f>
        <v/>
      </c>
    </row>
    <row r="4" spans="1:18">
      <c r="A4" s="24" t="str">
        <f>IF(I4="","",IF(OR('Identificação da EG'!$B$7=0,'Identificação da EG'!$B$7=""),"",Capa!$C$10))</f>
        <v/>
      </c>
      <c r="B4" s="24" t="str">
        <f>IF(I4="","",IF(OR('Identificação da EG'!$B$7=0,'Identificação da EG'!$B$7=""),"",'Identificação da EG'!$B$7))</f>
        <v/>
      </c>
      <c r="C4" s="24" t="str">
        <f>IF(I4="","",IF(B4="","",VLOOKUP(B4,Auxiliar!$DK$23:$DL$45,2,0)))</f>
        <v/>
      </c>
      <c r="D4" s="24" t="str">
        <f>IF(I4="","",IF(OR('Identificação da EG'!$B$7=0,'Identificação da EG'!$B$7=""),"","Portugal"))</f>
        <v/>
      </c>
      <c r="E4" s="24" t="str">
        <f>IF(I4="","",'Identificação da EG'!$C$7)</f>
        <v/>
      </c>
      <c r="F4" s="24" t="str">
        <f>IF(I4="","",'Identificação da EG'!$E$7)</f>
        <v/>
      </c>
      <c r="G4" s="24" t="str">
        <f t="shared" si="0"/>
        <v/>
      </c>
      <c r="H4" s="24" t="str">
        <f>IF(I4="","",'Identificação da EG'!$D$7)</f>
        <v/>
      </c>
      <c r="I4" s="1" t="str" cm="1">
        <f t="array" ref="I4">IF(M4="","",INDEX('Programas de Prevenção'!$B$9:$B$13,INT((ROWS($A$1:C3)-1)/6)+1))</f>
        <v/>
      </c>
      <c r="J4" s="1"/>
      <c r="K4" s="1" t="str">
        <f>IF(M4="","",'Programas de Prevenção'!$C$8)</f>
        <v/>
      </c>
      <c r="L4" s="1"/>
      <c r="M4" s="1" t="str" cm="1">
        <f t="array" ref="M4">IF(ISBLANK(INDEX('Programas de Prevenção'!$C$9:$H$13,INT((ROWS($A$1:C3)-1)/6)+1,MOD(ROWS($A$1:C3)-1,6)+1)),"",INDEX('Programas de Prevenção'!$C$9:$H$13,INT((ROWS($A$1:C3)-1)/6)+1,MOD(ROWS($A$1:C3)-1,6)+1))</f>
        <v/>
      </c>
      <c r="N4" s="1" t="str" cm="1">
        <f t="array" ref="N4">IF(OR(M4="",INDEX('Programas de Prevenção'!$I$9:$I$13,INT((ROW()-ROW($A$2))/6)+1)="",INDEX('Programas de Prevenção'!$I$9:$I$13,INT((ROW()-ROW($A$2))/6)+1)="(máximo 300 carateres)"),"",INDEX('Programas de Prevenção'!$I$9:$I$13,INT((ROW()-ROW($A$2))/6)+1))</f>
        <v/>
      </c>
    </row>
    <row r="5" spans="1:18">
      <c r="A5" s="24" t="str">
        <f>IF(I5="","",IF(OR('Identificação da EG'!$B$7=0,'Identificação da EG'!$B$7=""),"",Capa!$C$10))</f>
        <v/>
      </c>
      <c r="B5" s="24" t="str">
        <f>IF(I5="","",IF(OR('Identificação da EG'!$B$7=0,'Identificação da EG'!$B$7=""),"",'Identificação da EG'!$B$7))</f>
        <v/>
      </c>
      <c r="C5" s="24" t="str">
        <f>IF(I5="","",IF(B5="","",VLOOKUP(B5,Auxiliar!$DK$23:$DL$45,2,0)))</f>
        <v/>
      </c>
      <c r="D5" s="24" t="str">
        <f>IF(I5="","",IF(OR('Identificação da EG'!$B$7=0,'Identificação da EG'!$B$7=""),"","Portugal"))</f>
        <v/>
      </c>
      <c r="E5" s="24" t="str">
        <f>IF(I5="","",'Identificação da EG'!$C$7)</f>
        <v/>
      </c>
      <c r="F5" s="24" t="str">
        <f>IF(I5="","",'Identificação da EG'!$E$7)</f>
        <v/>
      </c>
      <c r="G5" s="24" t="str">
        <f t="shared" si="0"/>
        <v/>
      </c>
      <c r="H5" s="24" t="str">
        <f>IF(I5="","",'Identificação da EG'!$D$7)</f>
        <v/>
      </c>
      <c r="I5" s="1" t="str" cm="1">
        <f t="array" ref="I5">IF(M5="","",INDEX('Programas de Prevenção'!$B$9:$B$13,INT((ROWS($A$1:C4)-1)/6)+1))</f>
        <v/>
      </c>
      <c r="J5" s="1"/>
      <c r="K5" s="1" t="str">
        <f>IF(M5="","",'Programas de Prevenção'!$C$8)</f>
        <v/>
      </c>
      <c r="L5" s="1"/>
      <c r="M5" s="1" t="str" cm="1">
        <f t="array" ref="M5">IF(ISBLANK(INDEX('Programas de Prevenção'!$C$9:$H$13,INT((ROWS($A$1:C4)-1)/6)+1,MOD(ROWS($A$1:C4)-1,6)+1)),"",INDEX('Programas de Prevenção'!$C$9:$H$13,INT((ROWS($A$1:C4)-1)/6)+1,MOD(ROWS($A$1:C4)-1,6)+1))</f>
        <v/>
      </c>
      <c r="N5" s="1" t="str" cm="1">
        <f t="array" ref="N5">IF(OR(M5="",INDEX('Programas de Prevenção'!$I$9:$I$13,INT((ROW()-ROW($A$2))/6)+1)="",INDEX('Programas de Prevenção'!$I$9:$I$13,INT((ROW()-ROW($A$2))/6)+1)="(máximo 300 carateres)"),"",INDEX('Programas de Prevenção'!$I$9:$I$13,INT((ROW()-ROW($A$2))/6)+1))</f>
        <v/>
      </c>
    </row>
    <row r="6" spans="1:18">
      <c r="A6" s="24" t="str">
        <f>IF(I6="","",IF(OR('Identificação da EG'!$B$7=0,'Identificação da EG'!$B$7=""),"",Capa!$C$10))</f>
        <v/>
      </c>
      <c r="B6" s="24" t="str">
        <f>IF(I6="","",IF(OR('Identificação da EG'!$B$7=0,'Identificação da EG'!$B$7=""),"",'Identificação da EG'!$B$7))</f>
        <v/>
      </c>
      <c r="C6" s="24" t="str">
        <f>IF(I6="","",IF(B6="","",VLOOKUP(B6,Auxiliar!$DK$23:$DL$45,2,0)))</f>
        <v/>
      </c>
      <c r="D6" s="24" t="str">
        <f>IF(I6="","",IF(OR('Identificação da EG'!$B$7=0,'Identificação da EG'!$B$7=""),"","Portugal"))</f>
        <v/>
      </c>
      <c r="E6" s="24" t="str">
        <f>IF(I6="","",'Identificação da EG'!$C$7)</f>
        <v/>
      </c>
      <c r="F6" s="24" t="str">
        <f>IF(I6="","",'Identificação da EG'!$E$7)</f>
        <v/>
      </c>
      <c r="G6" s="24" t="str">
        <f t="shared" si="0"/>
        <v/>
      </c>
      <c r="H6" s="24" t="str">
        <f>IF(I6="","",'Identificação da EG'!$D$7)</f>
        <v/>
      </c>
      <c r="I6" s="1" t="str" cm="1">
        <f t="array" ref="I6">IF(M6="","",INDEX('Programas de Prevenção'!$B$9:$B$13,INT((ROWS($A$1:C5)-1)/6)+1))</f>
        <v/>
      </c>
      <c r="J6" s="1"/>
      <c r="K6" s="1" t="str">
        <f>IF(M6="","",'Programas de Prevenção'!$C$8)</f>
        <v/>
      </c>
      <c r="L6" s="1"/>
      <c r="M6" s="1" t="str" cm="1">
        <f t="array" ref="M6">IF(ISBLANK(INDEX('Programas de Prevenção'!$C$9:$H$13,INT((ROWS($A$1:C5)-1)/6)+1,MOD(ROWS($A$1:C5)-1,6)+1)),"",INDEX('Programas de Prevenção'!$C$9:$H$13,INT((ROWS($A$1:C5)-1)/6)+1,MOD(ROWS($A$1:C5)-1,6)+1))</f>
        <v/>
      </c>
      <c r="N6" s="1" t="str" cm="1">
        <f t="array" ref="N6">IF(OR(M6="",INDEX('Programas de Prevenção'!$I$9:$I$13,INT((ROW()-ROW($A$2))/6)+1)="",INDEX('Programas de Prevenção'!$I$9:$I$13,INT((ROW()-ROW($A$2))/6)+1)="(máximo 300 carateres)"),"",INDEX('Programas de Prevenção'!$I$9:$I$13,INT((ROW()-ROW($A$2))/6)+1))</f>
        <v/>
      </c>
    </row>
    <row r="7" spans="1:18">
      <c r="A7" s="24" t="str">
        <f>IF(I7="","",IF(OR('Identificação da EG'!$B$7=0,'Identificação da EG'!$B$7=""),"",Capa!$C$10))</f>
        <v/>
      </c>
      <c r="B7" s="24" t="str">
        <f>IF(I7="","",IF(OR('Identificação da EG'!$B$7=0,'Identificação da EG'!$B$7=""),"",'Identificação da EG'!$B$7))</f>
        <v/>
      </c>
      <c r="C7" s="24" t="str">
        <f>IF(I7="","",IF(B7="","",VLOOKUP(B7,Auxiliar!$DK$23:$DL$45,2,0)))</f>
        <v/>
      </c>
      <c r="D7" s="24" t="str">
        <f>IF(I7="","",IF(OR('Identificação da EG'!$B$7=0,'Identificação da EG'!$B$7=""),"","Portugal"))</f>
        <v/>
      </c>
      <c r="E7" s="24" t="str">
        <f>IF(I7="","",'Identificação da EG'!$C$7)</f>
        <v/>
      </c>
      <c r="F7" s="24" t="str">
        <f>IF(I7="","",'Identificação da EG'!$E$7)</f>
        <v/>
      </c>
      <c r="G7" s="24" t="str">
        <f t="shared" si="0"/>
        <v/>
      </c>
      <c r="H7" s="24" t="str">
        <f>IF(I7="","",'Identificação da EG'!$D$7)</f>
        <v/>
      </c>
      <c r="I7" s="1" t="str" cm="1">
        <f t="array" ref="I7">IF(M7="","",INDEX('Programas de Prevenção'!$B$9:$B$13,INT((ROWS($A$1:C6)-1)/6)+1))</f>
        <v/>
      </c>
      <c r="J7" s="1"/>
      <c r="K7" s="1" t="str">
        <f>IF(M7="","",'Programas de Prevenção'!$C$8)</f>
        <v/>
      </c>
      <c r="L7" s="1"/>
      <c r="M7" s="1" t="str" cm="1">
        <f t="array" ref="M7">IF(ISBLANK(INDEX('Programas de Prevenção'!$C$9:$H$13,INT((ROWS($A$1:C6)-1)/6)+1,MOD(ROWS($A$1:C6)-1,6)+1)),"",INDEX('Programas de Prevenção'!$C$9:$H$13,INT((ROWS($A$1:C6)-1)/6)+1,MOD(ROWS($A$1:C6)-1,6)+1))</f>
        <v/>
      </c>
      <c r="N7" s="1" t="str" cm="1">
        <f t="array" ref="N7">IF(OR(M7="",INDEX('Programas de Prevenção'!$I$9:$I$13,INT((ROW()-ROW($A$2))/6)+1)="",INDEX('Programas de Prevenção'!$I$9:$I$13,INT((ROW()-ROW($A$2))/6)+1)="(máximo 300 carateres)"),"",INDEX('Programas de Prevenção'!$I$9:$I$13,INT((ROW()-ROW($A$2))/6)+1))</f>
        <v/>
      </c>
    </row>
    <row r="8" spans="1:18">
      <c r="A8" s="24" t="str">
        <f>IF(I8="","",IF(OR('Identificação da EG'!$B$7=0,'Identificação da EG'!$B$7=""),"",Capa!$C$10))</f>
        <v/>
      </c>
      <c r="B8" s="24" t="str">
        <f>IF(I8="","",IF(OR('Identificação da EG'!$B$7=0,'Identificação da EG'!$B$7=""),"",'Identificação da EG'!$B$7))</f>
        <v/>
      </c>
      <c r="C8" s="24" t="str">
        <f>IF(I8="","",IF(B8="","",VLOOKUP(B8,Auxiliar!$DK$23:$DL$45,2,0)))</f>
        <v/>
      </c>
      <c r="D8" s="24" t="str">
        <f>IF(I8="","",IF(OR('Identificação da EG'!$B$7=0,'Identificação da EG'!$B$7=""),"","Portugal"))</f>
        <v/>
      </c>
      <c r="E8" s="24" t="str">
        <f>IF(I8="","",'Identificação da EG'!$C$7)</f>
        <v/>
      </c>
      <c r="F8" s="24" t="str">
        <f>IF(I8="","",'Identificação da EG'!$E$7)</f>
        <v/>
      </c>
      <c r="G8" s="24" t="str">
        <f t="shared" si="0"/>
        <v/>
      </c>
      <c r="H8" s="24" t="str">
        <f>IF(I8="","",'Identificação da EG'!$D$7)</f>
        <v/>
      </c>
      <c r="I8" s="1" t="str" cm="1">
        <f t="array" ref="I8">IF(M8="","",INDEX('Programas de Prevenção'!$B$9:$B$13,INT((ROWS($A$1:C7)-1)/6)+1))</f>
        <v/>
      </c>
      <c r="J8" s="1"/>
      <c r="K8" s="1" t="str">
        <f>IF(M8="","",'Programas de Prevenção'!$C$8)</f>
        <v/>
      </c>
      <c r="L8" s="1"/>
      <c r="M8" s="1" t="str" cm="1">
        <f t="array" ref="M8">IF(ISBLANK(INDEX('Programas de Prevenção'!$C$9:$H$13,INT((ROWS($A$1:C7)-1)/6)+1,MOD(ROWS($A$1:C7)-1,6)+1)),"",INDEX('Programas de Prevenção'!$C$9:$H$13,INT((ROWS($A$1:C7)-1)/6)+1,MOD(ROWS($A$1:C7)-1,6)+1))</f>
        <v/>
      </c>
      <c r="N8" s="1" t="str" cm="1">
        <f t="array" ref="N8">IF(OR(M8="",INDEX('Programas de Prevenção'!$I$9:$I$13,INT((ROW()-ROW($A$2))/6)+1)="",INDEX('Programas de Prevenção'!$I$9:$I$13,INT((ROW()-ROW($A$2))/6)+1)="(máximo 300 carateres)"),"",INDEX('Programas de Prevenção'!$I$9:$I$13,INT((ROW()-ROW($A$2))/6)+1))</f>
        <v/>
      </c>
    </row>
    <row r="9" spans="1:18">
      <c r="A9" s="24" t="str">
        <f>IF(I9="","",IF(OR('Identificação da EG'!$B$7=0,'Identificação da EG'!$B$7=""),"",Capa!$C$10))</f>
        <v/>
      </c>
      <c r="B9" s="24" t="str">
        <f>IF(I9="","",IF(OR('Identificação da EG'!$B$7=0,'Identificação da EG'!$B$7=""),"",'Identificação da EG'!$B$7))</f>
        <v/>
      </c>
      <c r="C9" s="24" t="str">
        <f>IF(I9="","",IF(B9="","",VLOOKUP(B9,Auxiliar!$DK$23:$DL$45,2,0)))</f>
        <v/>
      </c>
      <c r="D9" s="24" t="str">
        <f>IF(I9="","",IF(OR('Identificação da EG'!$B$7=0,'Identificação da EG'!$B$7=""),"","Portugal"))</f>
        <v/>
      </c>
      <c r="E9" s="24" t="str">
        <f>IF(I9="","",'Identificação da EG'!$C$7)</f>
        <v/>
      </c>
      <c r="F9" s="24" t="str">
        <f>IF(I9="","",'Identificação da EG'!$E$7)</f>
        <v/>
      </c>
      <c r="G9" s="24" t="str">
        <f t="shared" si="0"/>
        <v/>
      </c>
      <c r="H9" s="24" t="str">
        <f>IF(I9="","",'Identificação da EG'!$D$7)</f>
        <v/>
      </c>
      <c r="I9" s="1" t="str" cm="1">
        <f t="array" ref="I9">IF(M9="","",INDEX('Programas de Prevenção'!$B$9:$B$13,INT((ROWS($A$1:C8)-1)/6)+1))</f>
        <v/>
      </c>
      <c r="J9" s="1"/>
      <c r="K9" s="1" t="str">
        <f>IF(M9="","",'Programas de Prevenção'!$C$8)</f>
        <v/>
      </c>
      <c r="L9" s="1"/>
      <c r="M9" s="1" t="str" cm="1">
        <f t="array" ref="M9">IF(ISBLANK(INDEX('Programas de Prevenção'!$C$9:$H$13,INT((ROWS($A$1:C8)-1)/6)+1,MOD(ROWS($A$1:C8)-1,6)+1)),"",INDEX('Programas de Prevenção'!$C$9:$H$13,INT((ROWS($A$1:C8)-1)/6)+1,MOD(ROWS($A$1:C8)-1,6)+1))</f>
        <v/>
      </c>
      <c r="N9" s="1" t="str" cm="1">
        <f t="array" ref="N9">IF(OR(M9="",INDEX('Programas de Prevenção'!$I$9:$I$13,INT((ROW()-ROW($A$2))/6)+1)="",INDEX('Programas de Prevenção'!$I$9:$I$13,INT((ROW()-ROW($A$2))/6)+1)="(máximo 300 carateres)"),"",INDEX('Programas de Prevenção'!$I$9:$I$13,INT((ROW()-ROW($A$2))/6)+1))</f>
        <v/>
      </c>
    </row>
    <row r="10" spans="1:18">
      <c r="A10" s="24" t="str">
        <f>IF(I10="","",IF(OR('Identificação da EG'!$B$7=0,'Identificação da EG'!$B$7=""),"",Capa!$C$10))</f>
        <v/>
      </c>
      <c r="B10" s="24" t="str">
        <f>IF(I10="","",IF(OR('Identificação da EG'!$B$7=0,'Identificação da EG'!$B$7=""),"",'Identificação da EG'!$B$7))</f>
        <v/>
      </c>
      <c r="C10" s="24" t="str">
        <f>IF(I10="","",IF(B10="","",VLOOKUP(B10,Auxiliar!$DK$23:$DL$45,2,0)))</f>
        <v/>
      </c>
      <c r="D10" s="24" t="str">
        <f>IF(I10="","",IF(OR('Identificação da EG'!$B$7=0,'Identificação da EG'!$B$7=""),"","Portugal"))</f>
        <v/>
      </c>
      <c r="E10" s="24" t="str">
        <f>IF(I10="","",'Identificação da EG'!$C$7)</f>
        <v/>
      </c>
      <c r="F10" s="24" t="str">
        <f>IF(I10="","",'Identificação da EG'!$E$7)</f>
        <v/>
      </c>
      <c r="G10" s="24" t="str">
        <f t="shared" si="0"/>
        <v/>
      </c>
      <c r="H10" s="24" t="str">
        <f>IF(I10="","",'Identificação da EG'!$D$7)</f>
        <v/>
      </c>
      <c r="I10" s="1" t="str" cm="1">
        <f t="array" ref="I10">IF(M10="","",INDEX('Programas de Prevenção'!$B$9:$B$13,INT((ROWS($A$1:C9)-1)/6)+1))</f>
        <v/>
      </c>
      <c r="J10" s="1"/>
      <c r="K10" s="1" t="str">
        <f>IF(M10="","",'Programas de Prevenção'!$C$8)</f>
        <v/>
      </c>
      <c r="L10" s="1"/>
      <c r="M10" s="1" t="str" cm="1">
        <f t="array" ref="M10">IF(ISBLANK(INDEX('Programas de Prevenção'!$C$9:$H$13,INT((ROWS($A$1:C9)-1)/6)+1,MOD(ROWS($A$1:C9)-1,6)+1)),"",INDEX('Programas de Prevenção'!$C$9:$H$13,INT((ROWS($A$1:C9)-1)/6)+1,MOD(ROWS($A$1:C9)-1,6)+1))</f>
        <v/>
      </c>
      <c r="N10" s="1" t="str" cm="1">
        <f t="array" ref="N10">IF(OR(M10="",INDEX('Programas de Prevenção'!$I$9:$I$13,INT((ROW()-ROW($A$2))/6)+1)="",INDEX('Programas de Prevenção'!$I$9:$I$13,INT((ROW()-ROW($A$2))/6)+1)="(máximo 300 carateres)"),"",INDEX('Programas de Prevenção'!$I$9:$I$13,INT((ROW()-ROW($A$2))/6)+1))</f>
        <v/>
      </c>
    </row>
    <row r="11" spans="1:18">
      <c r="A11" s="24" t="str">
        <f>IF(I11="","",IF(OR('Identificação da EG'!$B$7=0,'Identificação da EG'!$B$7=""),"",Capa!$C$10))</f>
        <v/>
      </c>
      <c r="B11" s="24" t="str">
        <f>IF(I11="","",IF(OR('Identificação da EG'!$B$7=0,'Identificação da EG'!$B$7=""),"",'Identificação da EG'!$B$7))</f>
        <v/>
      </c>
      <c r="C11" s="24" t="str">
        <f>IF(I11="","",IF(B11="","",VLOOKUP(B11,Auxiliar!$DK$23:$DL$45,2,0)))</f>
        <v/>
      </c>
      <c r="D11" s="24" t="str">
        <f>IF(I11="","",IF(OR('Identificação da EG'!$B$7=0,'Identificação da EG'!$B$7=""),"","Portugal"))</f>
        <v/>
      </c>
      <c r="E11" s="24" t="str">
        <f>IF(I11="","",'Identificação da EG'!$C$7)</f>
        <v/>
      </c>
      <c r="F11" s="24" t="str">
        <f>IF(I11="","",'Identificação da EG'!$E$7)</f>
        <v/>
      </c>
      <c r="G11" s="24" t="str">
        <f t="shared" si="0"/>
        <v/>
      </c>
      <c r="H11" s="24" t="str">
        <f>IF(I11="","",'Identificação da EG'!$D$7)</f>
        <v/>
      </c>
      <c r="I11" s="1" t="str" cm="1">
        <f t="array" ref="I11">IF(M11="","",INDEX('Programas de Prevenção'!$B$9:$B$13,INT((ROWS($A$1:C10)-1)/6)+1))</f>
        <v/>
      </c>
      <c r="J11" s="1"/>
      <c r="K11" s="1" t="str">
        <f>IF(M11="","",'Programas de Prevenção'!$C$8)</f>
        <v/>
      </c>
      <c r="L11" s="1"/>
      <c r="M11" s="1" t="str" cm="1">
        <f t="array" ref="M11">IF(ISBLANK(INDEX('Programas de Prevenção'!$C$9:$H$13,INT((ROWS($A$1:C10)-1)/6)+1,MOD(ROWS($A$1:C10)-1,6)+1)),"",INDEX('Programas de Prevenção'!$C$9:$H$13,INT((ROWS($A$1:C10)-1)/6)+1,MOD(ROWS($A$1:C10)-1,6)+1))</f>
        <v/>
      </c>
      <c r="N11" s="1" t="str" cm="1">
        <f t="array" ref="N11">IF(OR(M11="",INDEX('Programas de Prevenção'!$I$9:$I$13,INT((ROW()-ROW($A$2))/6)+1)="",INDEX('Programas de Prevenção'!$I$9:$I$13,INT((ROW()-ROW($A$2))/6)+1)="(máximo 300 carateres)"),"",INDEX('Programas de Prevenção'!$I$9:$I$13,INT((ROW()-ROW($A$2))/6)+1))</f>
        <v/>
      </c>
    </row>
    <row r="12" spans="1:18">
      <c r="A12" s="24" t="str">
        <f>IF(I12="","",IF(OR('Identificação da EG'!$B$7=0,'Identificação da EG'!$B$7=""),"",Capa!$C$10))</f>
        <v/>
      </c>
      <c r="B12" s="24" t="str">
        <f>IF(I12="","",IF(OR('Identificação da EG'!$B$7=0,'Identificação da EG'!$B$7=""),"",'Identificação da EG'!$B$7))</f>
        <v/>
      </c>
      <c r="C12" s="24" t="str">
        <f>IF(I12="","",IF(B12="","",VLOOKUP(B12,Auxiliar!$DK$23:$DL$45,2,0)))</f>
        <v/>
      </c>
      <c r="D12" s="24" t="str">
        <f>IF(I12="","",IF(OR('Identificação da EG'!$B$7=0,'Identificação da EG'!$B$7=""),"","Portugal"))</f>
        <v/>
      </c>
      <c r="E12" s="24" t="str">
        <f>IF(I12="","",'Identificação da EG'!$C$7)</f>
        <v/>
      </c>
      <c r="F12" s="24" t="str">
        <f>IF(I12="","",'Identificação da EG'!$E$7)</f>
        <v/>
      </c>
      <c r="G12" s="24" t="str">
        <f t="shared" si="0"/>
        <v/>
      </c>
      <c r="H12" s="24" t="str">
        <f>IF(I12="","",'Identificação da EG'!$D$7)</f>
        <v/>
      </c>
      <c r="I12" s="1" t="str" cm="1">
        <f t="array" ref="I12">IF(M12="","",INDEX('Programas de Prevenção'!$B$9:$B$13,INT((ROWS($A$1:C11)-1)/6)+1))</f>
        <v/>
      </c>
      <c r="J12" s="1"/>
      <c r="K12" s="1" t="str">
        <f>IF(M12="","",'Programas de Prevenção'!$C$8)</f>
        <v/>
      </c>
      <c r="L12" s="1"/>
      <c r="M12" s="1" t="str" cm="1">
        <f t="array" ref="M12">IF(ISBLANK(INDEX('Programas de Prevenção'!$C$9:$H$13,INT((ROWS($A$1:C11)-1)/6)+1,MOD(ROWS($A$1:C11)-1,6)+1)),"",INDEX('Programas de Prevenção'!$C$9:$H$13,INT((ROWS($A$1:C11)-1)/6)+1,MOD(ROWS($A$1:C11)-1,6)+1))</f>
        <v/>
      </c>
      <c r="N12" s="1" t="str" cm="1">
        <f t="array" ref="N12">IF(OR(M12="",INDEX('Programas de Prevenção'!$I$9:$I$13,INT((ROW()-ROW($A$2))/6)+1)="",INDEX('Programas de Prevenção'!$I$9:$I$13,INT((ROW()-ROW($A$2))/6)+1)="(máximo 300 carateres)"),"",INDEX('Programas de Prevenção'!$I$9:$I$13,INT((ROW()-ROW($A$2))/6)+1))</f>
        <v/>
      </c>
    </row>
    <row r="13" spans="1:18">
      <c r="A13" s="24" t="str">
        <f>IF(I13="","",IF(OR('Identificação da EG'!$B$7=0,'Identificação da EG'!$B$7=""),"",Capa!$C$10))</f>
        <v/>
      </c>
      <c r="B13" s="24" t="str">
        <f>IF(I13="","",IF(OR('Identificação da EG'!$B$7=0,'Identificação da EG'!$B$7=""),"",'Identificação da EG'!$B$7))</f>
        <v/>
      </c>
      <c r="C13" s="24" t="str">
        <f>IF(I13="","",IF(B13="","",VLOOKUP(B13,Auxiliar!$DK$23:$DL$45,2,0)))</f>
        <v/>
      </c>
      <c r="D13" s="24" t="str">
        <f>IF(I13="","",IF(OR('Identificação da EG'!$B$7=0,'Identificação da EG'!$B$7=""),"","Portugal"))</f>
        <v/>
      </c>
      <c r="E13" s="24" t="str">
        <f>IF(I13="","",'Identificação da EG'!$C$7)</f>
        <v/>
      </c>
      <c r="F13" s="24" t="str">
        <f>IF(I13="","",'Identificação da EG'!$E$7)</f>
        <v/>
      </c>
      <c r="G13" s="24" t="str">
        <f t="shared" si="0"/>
        <v/>
      </c>
      <c r="H13" s="24" t="str">
        <f>IF(I13="","",'Identificação da EG'!$D$7)</f>
        <v/>
      </c>
      <c r="I13" s="1" t="str" cm="1">
        <f t="array" ref="I13">IF(M13="","",INDEX('Programas de Prevenção'!$B$9:$B$13,INT((ROWS($A$1:C12)-1)/6)+1))</f>
        <v/>
      </c>
      <c r="J13" s="1"/>
      <c r="K13" s="1" t="str">
        <f>IF(M13="","",'Programas de Prevenção'!$C$8)</f>
        <v/>
      </c>
      <c r="L13" s="1"/>
      <c r="M13" s="1" t="str" cm="1">
        <f t="array" ref="M13">IF(ISBLANK(INDEX('Programas de Prevenção'!$C$9:$H$13,INT((ROWS($A$1:C12)-1)/6)+1,MOD(ROWS($A$1:C12)-1,6)+1)),"",INDEX('Programas de Prevenção'!$C$9:$H$13,INT((ROWS($A$1:C12)-1)/6)+1,MOD(ROWS($A$1:C12)-1,6)+1))</f>
        <v/>
      </c>
      <c r="N13" s="1" t="str" cm="1">
        <f t="array" ref="N13">IF(OR(M13="",INDEX('Programas de Prevenção'!$I$9:$I$13,INT((ROW()-ROW($A$2))/6)+1)="",INDEX('Programas de Prevenção'!$I$9:$I$13,INT((ROW()-ROW($A$2))/6)+1)="(máximo 300 carateres)"),"",INDEX('Programas de Prevenção'!$I$9:$I$13,INT((ROW()-ROW($A$2))/6)+1))</f>
        <v/>
      </c>
    </row>
    <row r="14" spans="1:18">
      <c r="A14" s="24" t="str">
        <f>IF(I14="","",IF(OR('Identificação da EG'!$B$7=0,'Identificação da EG'!$B$7=""),"",Capa!$C$10))</f>
        <v/>
      </c>
      <c r="B14" s="24" t="str">
        <f>IF(I14="","",IF(OR('Identificação da EG'!$B$7=0,'Identificação da EG'!$B$7=""),"",'Identificação da EG'!$B$7))</f>
        <v/>
      </c>
      <c r="C14" s="24" t="str">
        <f>IF(I14="","",IF(B14="","",VLOOKUP(B14,Auxiliar!$DK$23:$DL$45,2,0)))</f>
        <v/>
      </c>
      <c r="D14" s="24" t="str">
        <f>IF(I14="","",IF(OR('Identificação da EG'!$B$7=0,'Identificação da EG'!$B$7=""),"","Portugal"))</f>
        <v/>
      </c>
      <c r="E14" s="24" t="str">
        <f>IF(I14="","",'Identificação da EG'!$C$7)</f>
        <v/>
      </c>
      <c r="F14" s="24" t="str">
        <f>IF(I14="","",'Identificação da EG'!$E$7)</f>
        <v/>
      </c>
      <c r="G14" s="24" t="str">
        <f t="shared" si="0"/>
        <v/>
      </c>
      <c r="H14" s="24" t="str">
        <f>IF(I14="","",'Identificação da EG'!$D$7)</f>
        <v/>
      </c>
      <c r="I14" s="1" t="str" cm="1">
        <f t="array" ref="I14">IF(M14="","",INDEX('Programas de Prevenção'!$B$9:$B$13,INT((ROWS($A$1:C13)-1)/6)+1))</f>
        <v/>
      </c>
      <c r="J14" s="1"/>
      <c r="K14" s="1" t="str">
        <f>IF(M14="","",'Programas de Prevenção'!$C$8)</f>
        <v/>
      </c>
      <c r="L14" s="1"/>
      <c r="M14" s="1" t="str" cm="1">
        <f t="array" ref="M14">IF(ISBLANK(INDEX('Programas de Prevenção'!$C$9:$H$13,INT((ROWS($A$1:C13)-1)/6)+1,MOD(ROWS($A$1:C13)-1,6)+1)),"",INDEX('Programas de Prevenção'!$C$9:$H$13,INT((ROWS($A$1:C13)-1)/6)+1,MOD(ROWS($A$1:C13)-1,6)+1))</f>
        <v/>
      </c>
      <c r="N14" s="1" t="str" cm="1">
        <f t="array" ref="N14">IF(OR(M14="",INDEX('Programas de Prevenção'!$I$9:$I$13,INT((ROW()-ROW($A$2))/6)+1)="",INDEX('Programas de Prevenção'!$I$9:$I$13,INT((ROW()-ROW($A$2))/6)+1)="(máximo 300 carateres)"),"",INDEX('Programas de Prevenção'!$I$9:$I$13,INT((ROW()-ROW($A$2))/6)+1))</f>
        <v/>
      </c>
    </row>
    <row r="15" spans="1:18">
      <c r="A15" s="24" t="str">
        <f>IF(I15="","",IF(OR('Identificação da EG'!$B$7=0,'Identificação da EG'!$B$7=""),"",Capa!$C$10))</f>
        <v/>
      </c>
      <c r="B15" s="24" t="str">
        <f>IF(I15="","",IF(OR('Identificação da EG'!$B$7=0,'Identificação da EG'!$B$7=""),"",'Identificação da EG'!$B$7))</f>
        <v/>
      </c>
      <c r="C15" s="24" t="str">
        <f>IF(I15="","",IF(B15="","",VLOOKUP(B15,Auxiliar!$DK$23:$DL$45,2,0)))</f>
        <v/>
      </c>
      <c r="D15" s="24" t="str">
        <f>IF(I15="","",IF(OR('Identificação da EG'!$B$7=0,'Identificação da EG'!$B$7=""),"","Portugal"))</f>
        <v/>
      </c>
      <c r="E15" s="24" t="str">
        <f>IF(I15="","",'Identificação da EG'!$C$7)</f>
        <v/>
      </c>
      <c r="F15" s="24" t="str">
        <f>IF(I15="","",'Identificação da EG'!$E$7)</f>
        <v/>
      </c>
      <c r="G15" s="24" t="str">
        <f t="shared" si="0"/>
        <v/>
      </c>
      <c r="H15" s="24" t="str">
        <f>IF(I15="","",'Identificação da EG'!$D$7)</f>
        <v/>
      </c>
      <c r="I15" s="1" t="str" cm="1">
        <f t="array" ref="I15">IF(M15="","",INDEX('Programas de Prevenção'!$B$9:$B$13,INT((ROWS($A$1:C14)-1)/6)+1))</f>
        <v/>
      </c>
      <c r="J15" s="1"/>
      <c r="K15" s="1" t="str">
        <f>IF(M15="","",'Programas de Prevenção'!$C$8)</f>
        <v/>
      </c>
      <c r="L15" s="1"/>
      <c r="M15" s="1" t="str" cm="1">
        <f t="array" ref="M15">IF(ISBLANK(INDEX('Programas de Prevenção'!$C$9:$H$13,INT((ROWS($A$1:C14)-1)/6)+1,MOD(ROWS($A$1:C14)-1,6)+1)),"",INDEX('Programas de Prevenção'!$C$9:$H$13,INT((ROWS($A$1:C14)-1)/6)+1,MOD(ROWS($A$1:C14)-1,6)+1))</f>
        <v/>
      </c>
      <c r="N15" s="1" t="str" cm="1">
        <f t="array" ref="N15">IF(OR(M15="",INDEX('Programas de Prevenção'!$I$9:$I$13,INT((ROW()-ROW($A$2))/6)+1)="",INDEX('Programas de Prevenção'!$I$9:$I$13,INT((ROW()-ROW($A$2))/6)+1)="(máximo 300 carateres)"),"",INDEX('Programas de Prevenção'!$I$9:$I$13,INT((ROW()-ROW($A$2))/6)+1))</f>
        <v/>
      </c>
    </row>
    <row r="16" spans="1:18">
      <c r="A16" s="24" t="str">
        <f>IF(I16="","",IF(OR('Identificação da EG'!$B$7=0,'Identificação da EG'!$B$7=""),"",Capa!$C$10))</f>
        <v/>
      </c>
      <c r="B16" s="24" t="str">
        <f>IF(I16="","",IF(OR('Identificação da EG'!$B$7=0,'Identificação da EG'!$B$7=""),"",'Identificação da EG'!$B$7))</f>
        <v/>
      </c>
      <c r="C16" s="24" t="str">
        <f>IF(I16="","",IF(B16="","",VLOOKUP(B16,Auxiliar!$DK$23:$DL$45,2,0)))</f>
        <v/>
      </c>
      <c r="D16" s="24" t="str">
        <f>IF(I16="","",IF(OR('Identificação da EG'!$B$7=0,'Identificação da EG'!$B$7=""),"","Portugal"))</f>
        <v/>
      </c>
      <c r="E16" s="24" t="str">
        <f>IF(I16="","",'Identificação da EG'!$C$7)</f>
        <v/>
      </c>
      <c r="F16" s="24" t="str">
        <f>IF(I16="","",'Identificação da EG'!$E$7)</f>
        <v/>
      </c>
      <c r="G16" s="24" t="str">
        <f t="shared" si="0"/>
        <v/>
      </c>
      <c r="H16" s="24" t="str">
        <f>IF(I16="","",'Identificação da EG'!$D$7)</f>
        <v/>
      </c>
      <c r="I16" s="1" t="str" cm="1">
        <f t="array" ref="I16">IF(M16="","",INDEX('Programas de Prevenção'!$B$9:$B$13,INT((ROWS($A$1:C15)-1)/6)+1))</f>
        <v/>
      </c>
      <c r="J16" s="1"/>
      <c r="K16" s="1" t="str">
        <f>IF(M16="","",'Programas de Prevenção'!$C$8)</f>
        <v/>
      </c>
      <c r="L16" s="1"/>
      <c r="M16" s="1" t="str" cm="1">
        <f t="array" ref="M16">IF(ISBLANK(INDEX('Programas de Prevenção'!$C$9:$H$13,INT((ROWS($A$1:C15)-1)/6)+1,MOD(ROWS($A$1:C15)-1,6)+1)),"",INDEX('Programas de Prevenção'!$C$9:$H$13,INT((ROWS($A$1:C15)-1)/6)+1,MOD(ROWS($A$1:C15)-1,6)+1))</f>
        <v/>
      </c>
      <c r="N16" s="1" t="str" cm="1">
        <f t="array" ref="N16">IF(OR(M16="",INDEX('Programas de Prevenção'!$I$9:$I$13,INT((ROW()-ROW($A$2))/6)+1)="",INDEX('Programas de Prevenção'!$I$9:$I$13,INT((ROW()-ROW($A$2))/6)+1)="(máximo 300 carateres)"),"",INDEX('Programas de Prevenção'!$I$9:$I$13,INT((ROW()-ROW($A$2))/6)+1))</f>
        <v/>
      </c>
      <c r="P16" s="42"/>
      <c r="Q16" s="42"/>
      <c r="R16" s="42"/>
    </row>
    <row r="17" spans="1:14">
      <c r="A17" s="24" t="str">
        <f>IF(I17="","",IF(OR('Identificação da EG'!$B$7=0,'Identificação da EG'!$B$7=""),"",Capa!$C$10))</f>
        <v/>
      </c>
      <c r="B17" s="24" t="str">
        <f>IF(I17="","",IF(OR('Identificação da EG'!$B$7=0,'Identificação da EG'!$B$7=""),"",'Identificação da EG'!$B$7))</f>
        <v/>
      </c>
      <c r="C17" s="24" t="str">
        <f>IF(I17="","",IF(B17="","",VLOOKUP(B17,Auxiliar!$DK$23:$DL$45,2,0)))</f>
        <v/>
      </c>
      <c r="D17" s="24" t="str">
        <f>IF(I17="","",IF(OR('Identificação da EG'!$B$7=0,'Identificação da EG'!$B$7=""),"","Portugal"))</f>
        <v/>
      </c>
      <c r="E17" s="24" t="str">
        <f>IF(I17="","",'Identificação da EG'!$C$7)</f>
        <v/>
      </c>
      <c r="F17" s="24" t="str">
        <f>IF(I17="","",'Identificação da EG'!$E$7)</f>
        <v/>
      </c>
      <c r="G17" s="24" t="str">
        <f t="shared" si="0"/>
        <v/>
      </c>
      <c r="H17" s="24" t="str">
        <f>IF(I17="","",'Identificação da EG'!$D$7)</f>
        <v/>
      </c>
      <c r="I17" s="1" t="str" cm="1">
        <f t="array" ref="I17">IF(M17="","",INDEX('Programas de Prevenção'!$B$9:$B$13,INT((ROWS($A$1:C16)-1)/6)+1))</f>
        <v/>
      </c>
      <c r="J17" s="1"/>
      <c r="K17" s="1" t="str">
        <f>IF(M17="","",'Programas de Prevenção'!$C$8)</f>
        <v/>
      </c>
      <c r="L17" s="1"/>
      <c r="M17" s="1" t="str" cm="1">
        <f t="array" ref="M17">IF(ISBLANK(INDEX('Programas de Prevenção'!$C$9:$H$13,INT((ROWS($A$1:C16)-1)/6)+1,MOD(ROWS($A$1:C16)-1,6)+1)),"",INDEX('Programas de Prevenção'!$C$9:$H$13,INT((ROWS($A$1:C16)-1)/6)+1,MOD(ROWS($A$1:C16)-1,6)+1))</f>
        <v/>
      </c>
      <c r="N17" s="1" t="str" cm="1">
        <f t="array" ref="N17">IF(OR(M17="",INDEX('Programas de Prevenção'!$I$9:$I$13,INT((ROW()-ROW($A$2))/6)+1)="",INDEX('Programas de Prevenção'!$I$9:$I$13,INT((ROW()-ROW($A$2))/6)+1)="(máximo 300 carateres)"),"",INDEX('Programas de Prevenção'!$I$9:$I$13,INT((ROW()-ROW($A$2))/6)+1))</f>
        <v/>
      </c>
    </row>
    <row r="18" spans="1:14">
      <c r="A18" s="24" t="str">
        <f>IF(I18="","",IF(OR('Identificação da EG'!$B$7=0,'Identificação da EG'!$B$7=""),"",Capa!$C$10))</f>
        <v/>
      </c>
      <c r="B18" s="24" t="str">
        <f>IF(I18="","",IF(OR('Identificação da EG'!$B$7=0,'Identificação da EG'!$B$7=""),"",'Identificação da EG'!$B$7))</f>
        <v/>
      </c>
      <c r="C18" s="24" t="str">
        <f>IF(I18="","",IF(B18="","",VLOOKUP(B18,Auxiliar!$DK$23:$DL$45,2,0)))</f>
        <v/>
      </c>
      <c r="D18" s="24" t="str">
        <f>IF(I18="","",IF(OR('Identificação da EG'!$B$7=0,'Identificação da EG'!$B$7=""),"","Portugal"))</f>
        <v/>
      </c>
      <c r="E18" s="24" t="str">
        <f>IF(I18="","",'Identificação da EG'!$C$7)</f>
        <v/>
      </c>
      <c r="F18" s="24" t="str">
        <f>IF(I18="","",'Identificação da EG'!$E$7)</f>
        <v/>
      </c>
      <c r="G18" s="24" t="str">
        <f t="shared" si="0"/>
        <v/>
      </c>
      <c r="H18" s="24" t="str">
        <f>IF(I18="","",'Identificação da EG'!$D$7)</f>
        <v/>
      </c>
      <c r="I18" s="1" t="str" cm="1">
        <f t="array" ref="I18">IF(M18="","",INDEX('Programas de Prevenção'!$B$9:$B$13,INT((ROWS($A$1:C17)-1)/6)+1))</f>
        <v/>
      </c>
      <c r="J18" s="1"/>
      <c r="K18" s="1" t="str">
        <f>IF(M18="","",'Programas de Prevenção'!$C$8)</f>
        <v/>
      </c>
      <c r="L18" s="1"/>
      <c r="M18" s="1" t="str" cm="1">
        <f t="array" ref="M18">IF(ISBLANK(INDEX('Programas de Prevenção'!$C$9:$H$13,INT((ROWS($A$1:C17)-1)/6)+1,MOD(ROWS($A$1:C17)-1,6)+1)),"",INDEX('Programas de Prevenção'!$C$9:$H$13,INT((ROWS($A$1:C17)-1)/6)+1,MOD(ROWS($A$1:C17)-1,6)+1))</f>
        <v/>
      </c>
      <c r="N18" s="1" t="str" cm="1">
        <f t="array" ref="N18">IF(OR(M18="",INDEX('Programas de Prevenção'!$I$9:$I$13,INT((ROW()-ROW($A$2))/6)+1)="",INDEX('Programas de Prevenção'!$I$9:$I$13,INT((ROW()-ROW($A$2))/6)+1)="(máximo 300 carateres)"),"",INDEX('Programas de Prevenção'!$I$9:$I$13,INT((ROW()-ROW($A$2))/6)+1))</f>
        <v/>
      </c>
    </row>
    <row r="19" spans="1:14">
      <c r="A19" s="24" t="str">
        <f>IF(I19="","",IF(OR('Identificação da EG'!$B$7=0,'Identificação da EG'!$B$7=""),"",Capa!$C$10))</f>
        <v/>
      </c>
      <c r="B19" s="24" t="str">
        <f>IF(I19="","",IF(OR('Identificação da EG'!$B$7=0,'Identificação da EG'!$B$7=""),"",'Identificação da EG'!$B$7))</f>
        <v/>
      </c>
      <c r="C19" s="24" t="str">
        <f>IF(I19="","",IF(B19="","",VLOOKUP(B19,Auxiliar!$DK$23:$DL$45,2,0)))</f>
        <v/>
      </c>
      <c r="D19" s="24" t="str">
        <f>IF(I19="","",IF(OR('Identificação da EG'!$B$7=0,'Identificação da EG'!$B$7=""),"","Portugal"))</f>
        <v/>
      </c>
      <c r="E19" s="24" t="str">
        <f>IF(I19="","",'Identificação da EG'!$C$7)</f>
        <v/>
      </c>
      <c r="F19" s="24" t="str">
        <f>IF(I19="","",'Identificação da EG'!$E$7)</f>
        <v/>
      </c>
      <c r="G19" s="24" t="str">
        <f t="shared" si="0"/>
        <v/>
      </c>
      <c r="H19" s="24" t="str">
        <f>IF(I19="","",'Identificação da EG'!$D$7)</f>
        <v/>
      </c>
      <c r="I19" s="1" t="str" cm="1">
        <f t="array" ref="I19">IF(M19="","",INDEX('Programas de Prevenção'!$B$9:$B$13,INT((ROWS($A$1:C18)-1)/6)+1))</f>
        <v/>
      </c>
      <c r="J19" s="1"/>
      <c r="K19" s="1" t="str">
        <f>IF(M19="","",'Programas de Prevenção'!$C$8)</f>
        <v/>
      </c>
      <c r="L19" s="1"/>
      <c r="M19" s="1" t="str" cm="1">
        <f t="array" ref="M19">IF(ISBLANK(INDEX('Programas de Prevenção'!$C$9:$H$13,INT((ROWS($A$1:C18)-1)/6)+1,MOD(ROWS($A$1:C18)-1,6)+1)),"",INDEX('Programas de Prevenção'!$C$9:$H$13,INT((ROWS($A$1:C18)-1)/6)+1,MOD(ROWS($A$1:C18)-1,6)+1))</f>
        <v/>
      </c>
      <c r="N19" s="1" t="str" cm="1">
        <f t="array" ref="N19">IF(OR(M19="",INDEX('Programas de Prevenção'!$I$9:$I$13,INT((ROW()-ROW($A$2))/6)+1)="",INDEX('Programas de Prevenção'!$I$9:$I$13,INT((ROW()-ROW($A$2))/6)+1)="(máximo 300 carateres)"),"",INDEX('Programas de Prevenção'!$I$9:$I$13,INT((ROW()-ROW($A$2))/6)+1))</f>
        <v/>
      </c>
    </row>
    <row r="20" spans="1:14">
      <c r="A20" s="24" t="str">
        <f>IF(I20="","",IF(OR('Identificação da EG'!$B$7=0,'Identificação da EG'!$B$7=""),"",Capa!$C$10))</f>
        <v/>
      </c>
      <c r="B20" s="24" t="str">
        <f>IF(I20="","",IF(OR('Identificação da EG'!$B$7=0,'Identificação da EG'!$B$7=""),"",'Identificação da EG'!$B$7))</f>
        <v/>
      </c>
      <c r="C20" s="24" t="str">
        <f>IF(I20="","",IF(B20="","",VLOOKUP(B20,Auxiliar!$DK$23:$DL$45,2,0)))</f>
        <v/>
      </c>
      <c r="D20" s="24" t="str">
        <f>IF(I20="","",IF(OR('Identificação da EG'!$B$7=0,'Identificação da EG'!$B$7=""),"","Portugal"))</f>
        <v/>
      </c>
      <c r="E20" s="24" t="str">
        <f>IF(I20="","",'Identificação da EG'!$C$7)</f>
        <v/>
      </c>
      <c r="F20" s="24" t="str">
        <f>IF(I20="","",'Identificação da EG'!$E$7)</f>
        <v/>
      </c>
      <c r="G20" s="24" t="str">
        <f t="shared" si="0"/>
        <v/>
      </c>
      <c r="H20" s="24" t="str">
        <f>IF(I20="","",'Identificação da EG'!$D$7)</f>
        <v/>
      </c>
      <c r="I20" s="1" t="str" cm="1">
        <f t="array" ref="I20">IF(M20="","",INDEX('Programas de Prevenção'!$B$9:$B$13,INT((ROWS($A$1:C19)-1)/6)+1))</f>
        <v/>
      </c>
      <c r="J20" s="1"/>
      <c r="K20" s="1" t="str">
        <f>IF(M20="","",'Programas de Prevenção'!$C$8)</f>
        <v/>
      </c>
      <c r="L20" s="1"/>
      <c r="M20" s="1" t="str" cm="1">
        <f t="array" ref="M20">IF(ISBLANK(INDEX('Programas de Prevenção'!$C$9:$H$13,INT((ROWS($A$1:C19)-1)/6)+1,MOD(ROWS($A$1:C19)-1,6)+1)),"",INDEX('Programas de Prevenção'!$C$9:$H$13,INT((ROWS($A$1:C19)-1)/6)+1,MOD(ROWS($A$1:C19)-1,6)+1))</f>
        <v/>
      </c>
      <c r="N20" s="1" t="str" cm="1">
        <f t="array" ref="N20">IF(OR(M20="",INDEX('Programas de Prevenção'!$I$9:$I$13,INT((ROW()-ROW($A$2))/6)+1)="",INDEX('Programas de Prevenção'!$I$9:$I$13,INT((ROW()-ROW($A$2))/6)+1)="(máximo 300 carateres)"),"",INDEX('Programas de Prevenção'!$I$9:$I$13,INT((ROW()-ROW($A$2))/6)+1))</f>
        <v/>
      </c>
    </row>
    <row r="21" spans="1:14">
      <c r="A21" s="24" t="str">
        <f>IF(I21="","",IF(OR('Identificação da EG'!$B$7=0,'Identificação da EG'!$B$7=""),"",Capa!$C$10))</f>
        <v/>
      </c>
      <c r="B21" s="24" t="str">
        <f>IF(I21="","",IF(OR('Identificação da EG'!$B$7=0,'Identificação da EG'!$B$7=""),"",'Identificação da EG'!$B$7))</f>
        <v/>
      </c>
      <c r="C21" s="24" t="str">
        <f>IF(I21="","",IF(B21="","",VLOOKUP(B21,Auxiliar!$DK$23:$DL$45,2,0)))</f>
        <v/>
      </c>
      <c r="D21" s="24" t="str">
        <f>IF(I21="","",IF(OR('Identificação da EG'!$B$7=0,'Identificação da EG'!$B$7=""),"","Portugal"))</f>
        <v/>
      </c>
      <c r="E21" s="24" t="str">
        <f>IF(I21="","",'Identificação da EG'!$C$7)</f>
        <v/>
      </c>
      <c r="F21" s="24" t="str">
        <f>IF(I21="","",'Identificação da EG'!$E$7)</f>
        <v/>
      </c>
      <c r="G21" s="24" t="str">
        <f t="shared" si="0"/>
        <v/>
      </c>
      <c r="H21" s="24" t="str">
        <f>IF(I21="","",'Identificação da EG'!$D$7)</f>
        <v/>
      </c>
      <c r="I21" s="1" t="str" cm="1">
        <f t="array" ref="I21">IF(M21="","",INDEX('Programas de Prevenção'!$B$9:$B$13,INT((ROWS($A$1:C20)-1)/6)+1))</f>
        <v/>
      </c>
      <c r="J21" s="1"/>
      <c r="K21" s="1" t="str">
        <f>IF(M21="","",'Programas de Prevenção'!$C$8)</f>
        <v/>
      </c>
      <c r="L21" s="1"/>
      <c r="M21" s="1" t="str" cm="1">
        <f t="array" ref="M21">IF(ISBLANK(INDEX('Programas de Prevenção'!$C$9:$H$13,INT((ROWS($A$1:C20)-1)/6)+1,MOD(ROWS($A$1:C20)-1,6)+1)),"",INDEX('Programas de Prevenção'!$C$9:$H$13,INT((ROWS($A$1:C20)-1)/6)+1,MOD(ROWS($A$1:C20)-1,6)+1))</f>
        <v/>
      </c>
      <c r="N21" s="1" t="str" cm="1">
        <f t="array" ref="N21">IF(OR(M21="",INDEX('Programas de Prevenção'!$I$9:$I$13,INT((ROW()-ROW($A$2))/6)+1)="",INDEX('Programas de Prevenção'!$I$9:$I$13,INT((ROW()-ROW($A$2))/6)+1)="(máximo 300 carateres)"),"",INDEX('Programas de Prevenção'!$I$9:$I$13,INT((ROW()-ROW($A$2))/6)+1))</f>
        <v/>
      </c>
    </row>
    <row r="22" spans="1:14">
      <c r="A22" s="24" t="str">
        <f>IF(I22="","",IF(OR('Identificação da EG'!$B$7=0,'Identificação da EG'!$B$7=""),"",Capa!$C$10))</f>
        <v/>
      </c>
      <c r="B22" s="24" t="str">
        <f>IF(I22="","",IF(OR('Identificação da EG'!$B$7=0,'Identificação da EG'!$B$7=""),"",'Identificação da EG'!$B$7))</f>
        <v/>
      </c>
      <c r="C22" s="24" t="str">
        <f>IF(I22="","",IF(B22="","",VLOOKUP(B22,Auxiliar!$DK$23:$DL$45,2,0)))</f>
        <v/>
      </c>
      <c r="D22" s="24" t="str">
        <f>IF(I22="","",IF(OR('Identificação da EG'!$B$7=0,'Identificação da EG'!$B$7=""),"","Portugal"))</f>
        <v/>
      </c>
      <c r="E22" s="24" t="str">
        <f>IF(I22="","",'Identificação da EG'!$C$7)</f>
        <v/>
      </c>
      <c r="F22" s="24" t="str">
        <f>IF(I22="","",'Identificação da EG'!$E$7)</f>
        <v/>
      </c>
      <c r="G22" s="24" t="str">
        <f t="shared" si="0"/>
        <v/>
      </c>
      <c r="H22" s="24" t="str">
        <f>IF(I22="","",'Identificação da EG'!$D$7)</f>
        <v/>
      </c>
      <c r="I22" s="1" t="str" cm="1">
        <f t="array" ref="I22">IF(M22="","",INDEX('Programas de Prevenção'!$B$9:$B$13,INT((ROWS($A$1:C21)-1)/6)+1))</f>
        <v/>
      </c>
      <c r="J22" s="1"/>
      <c r="K22" s="1" t="str">
        <f>IF(M22="","",'Programas de Prevenção'!$C$8)</f>
        <v/>
      </c>
      <c r="L22" s="1"/>
      <c r="M22" s="1" t="str" cm="1">
        <f t="array" ref="M22">IF(ISBLANK(INDEX('Programas de Prevenção'!$C$9:$H$13,INT((ROWS($A$1:C21)-1)/6)+1,MOD(ROWS($A$1:C21)-1,6)+1)),"",INDEX('Programas de Prevenção'!$C$9:$H$13,INT((ROWS($A$1:C21)-1)/6)+1,MOD(ROWS($A$1:C21)-1,6)+1))</f>
        <v/>
      </c>
      <c r="N22" s="1" t="str" cm="1">
        <f t="array" ref="N22">IF(OR(M22="",INDEX('Programas de Prevenção'!$I$9:$I$13,INT((ROW()-ROW($A$2))/6)+1)="",INDEX('Programas de Prevenção'!$I$9:$I$13,INT((ROW()-ROW($A$2))/6)+1)="(máximo 300 carateres)"),"",INDEX('Programas de Prevenção'!$I$9:$I$13,INT((ROW()-ROW($A$2))/6)+1))</f>
        <v/>
      </c>
    </row>
    <row r="23" spans="1:14">
      <c r="A23" s="24" t="str">
        <f>IF(I23="","",IF(OR('Identificação da EG'!$B$7=0,'Identificação da EG'!$B$7=""),"",Capa!$C$10))</f>
        <v/>
      </c>
      <c r="B23" s="24" t="str">
        <f>IF(I23="","",IF(OR('Identificação da EG'!$B$7=0,'Identificação da EG'!$B$7=""),"",'Identificação da EG'!$B$7))</f>
        <v/>
      </c>
      <c r="C23" s="24" t="str">
        <f>IF(I23="","",IF(B23="","",VLOOKUP(B23,Auxiliar!$DK$23:$DL$45,2,0)))</f>
        <v/>
      </c>
      <c r="D23" s="24" t="str">
        <f>IF(I23="","",IF(OR('Identificação da EG'!$B$7=0,'Identificação da EG'!$B$7=""),"","Portugal"))</f>
        <v/>
      </c>
      <c r="E23" s="24" t="str">
        <f>IF(I23="","",'Identificação da EG'!$C$7)</f>
        <v/>
      </c>
      <c r="F23" s="24" t="str">
        <f>IF(I23="","",'Identificação da EG'!$E$7)</f>
        <v/>
      </c>
      <c r="G23" s="24" t="str">
        <f t="shared" si="0"/>
        <v/>
      </c>
      <c r="H23" s="24" t="str">
        <f>IF(I23="","",'Identificação da EG'!$D$7)</f>
        <v/>
      </c>
      <c r="I23" s="1" t="str" cm="1">
        <f t="array" ref="I23">IF(M23="","",INDEX('Programas de Prevenção'!$B$9:$B$13,INT((ROWS($A$1:C22)-1)/6)+1))</f>
        <v/>
      </c>
      <c r="J23" s="1"/>
      <c r="K23" s="1" t="str">
        <f>IF(M23="","",'Programas de Prevenção'!$C$8)</f>
        <v/>
      </c>
      <c r="L23" s="1"/>
      <c r="M23" s="1" t="str" cm="1">
        <f t="array" ref="M23">IF(ISBLANK(INDEX('Programas de Prevenção'!$C$9:$H$13,INT((ROWS($A$1:C22)-1)/6)+1,MOD(ROWS($A$1:C22)-1,6)+1)),"",INDEX('Programas de Prevenção'!$C$9:$H$13,INT((ROWS($A$1:C22)-1)/6)+1,MOD(ROWS($A$1:C22)-1,6)+1))</f>
        <v/>
      </c>
      <c r="N23" s="1" t="str" cm="1">
        <f t="array" ref="N23">IF(OR(M23="",INDEX('Programas de Prevenção'!$I$9:$I$13,INT((ROW()-ROW($A$2))/6)+1)="",INDEX('Programas de Prevenção'!$I$9:$I$13,INT((ROW()-ROW($A$2))/6)+1)="(máximo 300 carateres)"),"",INDEX('Programas de Prevenção'!$I$9:$I$13,INT((ROW()-ROW($A$2))/6)+1))</f>
        <v/>
      </c>
    </row>
    <row r="24" spans="1:14">
      <c r="A24" s="24" t="str">
        <f>IF(I24="","",IF(OR('Identificação da EG'!$B$7=0,'Identificação da EG'!$B$7=""),"",Capa!$C$10))</f>
        <v/>
      </c>
      <c r="B24" s="24" t="str">
        <f>IF(I24="","",IF(OR('Identificação da EG'!$B$7=0,'Identificação da EG'!$B$7=""),"",'Identificação da EG'!$B$7))</f>
        <v/>
      </c>
      <c r="C24" s="24" t="str">
        <f>IF(I24="","",IF(B24="","",VLOOKUP(B24,Auxiliar!$DK$23:$DL$45,2,0)))</f>
        <v/>
      </c>
      <c r="D24" s="24" t="str">
        <f>IF(I24="","",IF(OR('Identificação da EG'!$B$7=0,'Identificação da EG'!$B$7=""),"","Portugal"))</f>
        <v/>
      </c>
      <c r="E24" s="24" t="str">
        <f>IF(I24="","",'Identificação da EG'!$C$7)</f>
        <v/>
      </c>
      <c r="F24" s="24" t="str">
        <f>IF(I24="","",'Identificação da EG'!$E$7)</f>
        <v/>
      </c>
      <c r="G24" s="24" t="str">
        <f t="shared" si="0"/>
        <v/>
      </c>
      <c r="H24" s="24" t="str">
        <f>IF(I24="","",'Identificação da EG'!$D$7)</f>
        <v/>
      </c>
      <c r="I24" s="1" t="str" cm="1">
        <f t="array" ref="I24">IF(M24="","",INDEX('Programas de Prevenção'!$B$9:$B$13,INT((ROWS($A$1:C23)-1)/6)+1))</f>
        <v/>
      </c>
      <c r="J24" s="1"/>
      <c r="K24" s="1" t="str">
        <f>IF(M24="","",'Programas de Prevenção'!$C$8)</f>
        <v/>
      </c>
      <c r="L24" s="1"/>
      <c r="M24" s="1" t="str" cm="1">
        <f t="array" ref="M24">IF(ISBLANK(INDEX('Programas de Prevenção'!$C$9:$H$13,INT((ROWS($A$1:C23)-1)/6)+1,MOD(ROWS($A$1:C23)-1,6)+1)),"",INDEX('Programas de Prevenção'!$C$9:$H$13,INT((ROWS($A$1:C23)-1)/6)+1,MOD(ROWS($A$1:C23)-1,6)+1))</f>
        <v/>
      </c>
      <c r="N24" s="1" t="str" cm="1">
        <f t="array" ref="N24">IF(OR(M24="",INDEX('Programas de Prevenção'!$I$9:$I$13,INT((ROW()-ROW($A$2))/6)+1)="",INDEX('Programas de Prevenção'!$I$9:$I$13,INT((ROW()-ROW($A$2))/6)+1)="(máximo 300 carateres)"),"",INDEX('Programas de Prevenção'!$I$9:$I$13,INT((ROW()-ROW($A$2))/6)+1))</f>
        <v/>
      </c>
    </row>
    <row r="25" spans="1:14">
      <c r="A25" s="24" t="str">
        <f>IF(I25="","",IF(OR('Identificação da EG'!$B$7=0,'Identificação da EG'!$B$7=""),"",Capa!$C$10))</f>
        <v/>
      </c>
      <c r="B25" s="24" t="str">
        <f>IF(I25="","",IF(OR('Identificação da EG'!$B$7=0,'Identificação da EG'!$B$7=""),"",'Identificação da EG'!$B$7))</f>
        <v/>
      </c>
      <c r="C25" s="24" t="str">
        <f>IF(I25="","",IF(B25="","",VLOOKUP(B25,Auxiliar!$DK$23:$DL$45,2,0)))</f>
        <v/>
      </c>
      <c r="D25" s="24" t="str">
        <f>IF(I25="","",IF(OR('Identificação da EG'!$B$7=0,'Identificação da EG'!$B$7=""),"","Portugal"))</f>
        <v/>
      </c>
      <c r="E25" s="24" t="str">
        <f>IF(I25="","",'Identificação da EG'!$C$7)</f>
        <v/>
      </c>
      <c r="F25" s="24" t="str">
        <f>IF(I25="","",'Identificação da EG'!$E$7)</f>
        <v/>
      </c>
      <c r="G25" s="24" t="str">
        <f t="shared" si="0"/>
        <v/>
      </c>
      <c r="H25" s="24" t="str">
        <f>IF(I25="","",'Identificação da EG'!$D$7)</f>
        <v/>
      </c>
      <c r="I25" s="1" t="str" cm="1">
        <f t="array" ref="I25">IF(M25="","",INDEX('Programas de Prevenção'!$B$9:$B$13,INT((ROWS($A$1:C24)-1)/6)+1))</f>
        <v/>
      </c>
      <c r="J25" s="1"/>
      <c r="K25" s="1" t="str">
        <f>IF(M25="","",'Programas de Prevenção'!$C$8)</f>
        <v/>
      </c>
      <c r="L25" s="1"/>
      <c r="M25" s="1" t="str" cm="1">
        <f t="array" ref="M25">IF(ISBLANK(INDEX('Programas de Prevenção'!$C$9:$H$13,INT((ROWS($A$1:C24)-1)/6)+1,MOD(ROWS($A$1:C24)-1,6)+1)),"",INDEX('Programas de Prevenção'!$C$9:$H$13,INT((ROWS($A$1:C24)-1)/6)+1,MOD(ROWS($A$1:C24)-1,6)+1))</f>
        <v/>
      </c>
      <c r="N25" s="1" t="str" cm="1">
        <f t="array" ref="N25">IF(OR(M25="",INDEX('Programas de Prevenção'!$I$9:$I$13,INT((ROW()-ROW($A$2))/6)+1)="",INDEX('Programas de Prevenção'!$I$9:$I$13,INT((ROW()-ROW($A$2))/6)+1)="(máximo 300 carateres)"),"",INDEX('Programas de Prevenção'!$I$9:$I$13,INT((ROW()-ROW($A$2))/6)+1))</f>
        <v/>
      </c>
    </row>
    <row r="26" spans="1:14">
      <c r="A26" s="24" t="str">
        <f>IF(I26="","",IF(OR('Identificação da EG'!$B$7=0,'Identificação da EG'!$B$7=""),"",Capa!$C$10))</f>
        <v/>
      </c>
      <c r="B26" s="24" t="str">
        <f>IF(I26="","",IF(OR('Identificação da EG'!$B$7=0,'Identificação da EG'!$B$7=""),"",'Identificação da EG'!$B$7))</f>
        <v/>
      </c>
      <c r="C26" s="24" t="str">
        <f>IF(I26="","",IF(B26="","",VLOOKUP(B26,Auxiliar!$DK$23:$DL$45,2,0)))</f>
        <v/>
      </c>
      <c r="D26" s="24" t="str">
        <f>IF(I26="","",IF(OR('Identificação da EG'!$B$7=0,'Identificação da EG'!$B$7=""),"","Portugal"))</f>
        <v/>
      </c>
      <c r="E26" s="24" t="str">
        <f>IF(I26="","",'Identificação da EG'!$C$7)</f>
        <v/>
      </c>
      <c r="F26" s="24" t="str">
        <f>IF(I26="","",'Identificação da EG'!$E$7)</f>
        <v/>
      </c>
      <c r="G26" s="24" t="str">
        <f t="shared" si="0"/>
        <v/>
      </c>
      <c r="H26" s="24" t="str">
        <f>IF(I26="","",'Identificação da EG'!$D$7)</f>
        <v/>
      </c>
      <c r="I26" s="1" t="str" cm="1">
        <f t="array" ref="I26">IF(M26="","",INDEX('Programas de Prevenção'!$B$9:$B$13,INT((ROWS($A$1:C25)-1)/6)+1))</f>
        <v/>
      </c>
      <c r="J26" s="1"/>
      <c r="K26" s="1" t="str">
        <f>IF(M26="","",'Programas de Prevenção'!$C$8)</f>
        <v/>
      </c>
      <c r="L26" s="1"/>
      <c r="M26" s="1" t="str" cm="1">
        <f t="array" ref="M26">IF(ISBLANK(INDEX('Programas de Prevenção'!$C$9:$H$13,INT((ROWS($A$1:C25)-1)/6)+1,MOD(ROWS($A$1:C25)-1,6)+1)),"",INDEX('Programas de Prevenção'!$C$9:$H$13,INT((ROWS($A$1:C25)-1)/6)+1,MOD(ROWS($A$1:C25)-1,6)+1))</f>
        <v/>
      </c>
      <c r="N26" s="1" t="str" cm="1">
        <f t="array" ref="N26">IF(OR(M26="",INDEX('Programas de Prevenção'!$I$9:$I$13,INT((ROW()-ROW($A$2))/6)+1)="",INDEX('Programas de Prevenção'!$I$9:$I$13,INT((ROW()-ROW($A$2))/6)+1)="(máximo 300 carateres)"),"",INDEX('Programas de Prevenção'!$I$9:$I$13,INT((ROW()-ROW($A$2))/6)+1))</f>
        <v/>
      </c>
    </row>
    <row r="27" spans="1:14">
      <c r="A27" s="24" t="str">
        <f>IF(I27="","",IF(OR('Identificação da EG'!$B$7=0,'Identificação da EG'!$B$7=""),"",Capa!$C$10))</f>
        <v/>
      </c>
      <c r="B27" s="24" t="str">
        <f>IF(I27="","",IF(OR('Identificação da EG'!$B$7=0,'Identificação da EG'!$B$7=""),"",'Identificação da EG'!$B$7))</f>
        <v/>
      </c>
      <c r="C27" s="24" t="str">
        <f>IF(I27="","",IF(B27="","",VLOOKUP(B27,Auxiliar!$DK$23:$DL$45,2,0)))</f>
        <v/>
      </c>
      <c r="D27" s="24" t="str">
        <f>IF(I27="","",IF(OR('Identificação da EG'!$B$7=0,'Identificação da EG'!$B$7=""),"","Portugal"))</f>
        <v/>
      </c>
      <c r="E27" s="24" t="str">
        <f>IF(I27="","",'Identificação da EG'!$C$7)</f>
        <v/>
      </c>
      <c r="F27" s="24" t="str">
        <f>IF(I27="","",'Identificação da EG'!$E$7)</f>
        <v/>
      </c>
      <c r="G27" s="24" t="str">
        <f t="shared" si="0"/>
        <v/>
      </c>
      <c r="H27" s="24" t="str">
        <f>IF(I27="","",'Identificação da EG'!$D$7)</f>
        <v/>
      </c>
      <c r="I27" s="1" t="str" cm="1">
        <f t="array" ref="I27">IF(M27="","",INDEX('Programas de Prevenção'!$B$9:$B$13,INT((ROWS($A$1:C26)-1)/6)+1))</f>
        <v/>
      </c>
      <c r="J27" s="1"/>
      <c r="K27" s="1" t="str">
        <f>IF(M27="","",'Programas de Prevenção'!$C$8)</f>
        <v/>
      </c>
      <c r="L27" s="1"/>
      <c r="M27" s="1" t="str" cm="1">
        <f t="array" ref="M27">IF(ISBLANK(INDEX('Programas de Prevenção'!$C$9:$H$13,INT((ROWS($A$1:C26)-1)/6)+1,MOD(ROWS($A$1:C26)-1,6)+1)),"",INDEX('Programas de Prevenção'!$C$9:$H$13,INT((ROWS($A$1:C26)-1)/6)+1,MOD(ROWS($A$1:C26)-1,6)+1))</f>
        <v/>
      </c>
      <c r="N27" s="1" t="str" cm="1">
        <f t="array" ref="N27">IF(OR(M27="",INDEX('Programas de Prevenção'!$I$9:$I$13,INT((ROW()-ROW($A$2))/6)+1)="",INDEX('Programas de Prevenção'!$I$9:$I$13,INT((ROW()-ROW($A$2))/6)+1)="(máximo 300 carateres)"),"",INDEX('Programas de Prevenção'!$I$9:$I$13,INT((ROW()-ROW($A$2))/6)+1))</f>
        <v/>
      </c>
    </row>
    <row r="28" spans="1:14">
      <c r="A28" s="24" t="str">
        <f>IF(I28="","",IF(OR('Identificação da EG'!$B$7=0,'Identificação da EG'!$B$7=""),"",Capa!$C$10))</f>
        <v/>
      </c>
      <c r="B28" s="24" t="str">
        <f>IF(I28="","",IF(OR('Identificação da EG'!$B$7=0,'Identificação da EG'!$B$7=""),"",'Identificação da EG'!$B$7))</f>
        <v/>
      </c>
      <c r="C28" s="24" t="str">
        <f>IF(I28="","",IF(B28="","",VLOOKUP(B28,Auxiliar!$DK$23:$DL$45,2,0)))</f>
        <v/>
      </c>
      <c r="D28" s="24" t="str">
        <f>IF(I28="","",IF(OR('Identificação da EG'!$B$7=0,'Identificação da EG'!$B$7=""),"","Portugal"))</f>
        <v/>
      </c>
      <c r="E28" s="24" t="str">
        <f>IF(I28="","",'Identificação da EG'!$C$7)</f>
        <v/>
      </c>
      <c r="F28" s="24" t="str">
        <f>IF(I28="","",'Identificação da EG'!$E$7)</f>
        <v/>
      </c>
      <c r="G28" s="24" t="str">
        <f t="shared" si="0"/>
        <v/>
      </c>
      <c r="H28" s="24" t="str">
        <f>IF(I28="","",'Identificação da EG'!$D$7)</f>
        <v/>
      </c>
      <c r="I28" s="1" t="str" cm="1">
        <f t="array" ref="I28">IF(M28="","",INDEX('Programas de Prevenção'!$B$9:$B$13,INT((ROWS($A$1:C27)-1)/6)+1))</f>
        <v/>
      </c>
      <c r="J28" s="1"/>
      <c r="K28" s="1" t="str">
        <f>IF(M28="","",'Programas de Prevenção'!$C$8)</f>
        <v/>
      </c>
      <c r="L28" s="1"/>
      <c r="M28" s="1" t="str" cm="1">
        <f t="array" ref="M28">IF(ISBLANK(INDEX('Programas de Prevenção'!$C$9:$H$13,INT((ROWS($A$1:C27)-1)/6)+1,MOD(ROWS($A$1:C27)-1,6)+1)),"",INDEX('Programas de Prevenção'!$C$9:$H$13,INT((ROWS($A$1:C27)-1)/6)+1,MOD(ROWS($A$1:C27)-1,6)+1))</f>
        <v/>
      </c>
      <c r="N28" s="1" t="str" cm="1">
        <f t="array" ref="N28">IF(OR(M28="",INDEX('Programas de Prevenção'!$I$9:$I$13,INT((ROW()-ROW($A$2))/6)+1)="",INDEX('Programas de Prevenção'!$I$9:$I$13,INT((ROW()-ROW($A$2))/6)+1)="(máximo 300 carateres)"),"",INDEX('Programas de Prevenção'!$I$9:$I$13,INT((ROW()-ROW($A$2))/6)+1))</f>
        <v/>
      </c>
    </row>
    <row r="29" spans="1:14">
      <c r="A29" s="24" t="str">
        <f>IF(I29="","",IF(OR('Identificação da EG'!$B$7=0,'Identificação da EG'!$B$7=""),"",Capa!$C$10))</f>
        <v/>
      </c>
      <c r="B29" s="24" t="str">
        <f>IF(I29="","",IF(OR('Identificação da EG'!$B$7=0,'Identificação da EG'!$B$7=""),"",'Identificação da EG'!$B$7))</f>
        <v/>
      </c>
      <c r="C29" s="24" t="str">
        <f>IF(I29="","",IF(B29="","",VLOOKUP(B29,Auxiliar!$DK$23:$DL$45,2,0)))</f>
        <v/>
      </c>
      <c r="D29" s="24" t="str">
        <f>IF(I29="","",IF(OR('Identificação da EG'!$B$7=0,'Identificação da EG'!$B$7=""),"","Portugal"))</f>
        <v/>
      </c>
      <c r="E29" s="24" t="str">
        <f>IF(I29="","",'Identificação da EG'!$C$7)</f>
        <v/>
      </c>
      <c r="F29" s="24" t="str">
        <f>IF(I29="","",'Identificação da EG'!$E$7)</f>
        <v/>
      </c>
      <c r="G29" s="24" t="str">
        <f t="shared" si="0"/>
        <v/>
      </c>
      <c r="H29" s="24" t="str">
        <f>IF(I29="","",'Identificação da EG'!$D$7)</f>
        <v/>
      </c>
      <c r="I29" s="1" t="str" cm="1">
        <f t="array" ref="I29">IF(M29="","",INDEX('Programas de Prevenção'!$B$9:$B$13,INT((ROWS($A$1:C28)-1)/6)+1))</f>
        <v/>
      </c>
      <c r="J29" s="1"/>
      <c r="K29" s="1" t="str">
        <f>IF(M29="","",'Programas de Prevenção'!$C$8)</f>
        <v/>
      </c>
      <c r="L29" s="1"/>
      <c r="M29" s="1" t="str" cm="1">
        <f t="array" ref="M29">IF(ISBLANK(INDEX('Programas de Prevenção'!$C$9:$H$13,INT((ROWS($A$1:C28)-1)/6)+1,MOD(ROWS($A$1:C28)-1,6)+1)),"",INDEX('Programas de Prevenção'!$C$9:$H$13,INT((ROWS($A$1:C28)-1)/6)+1,MOD(ROWS($A$1:C28)-1,6)+1))</f>
        <v/>
      </c>
      <c r="N29" s="1" t="str" cm="1">
        <f t="array" ref="N29">IF(OR(M29="",INDEX('Programas de Prevenção'!$I$9:$I$13,INT((ROW()-ROW($A$2))/6)+1)="",INDEX('Programas de Prevenção'!$I$9:$I$13,INT((ROW()-ROW($A$2))/6)+1)="(máximo 300 carateres)"),"",INDEX('Programas de Prevenção'!$I$9:$I$13,INT((ROW()-ROW($A$2))/6)+1))</f>
        <v/>
      </c>
    </row>
    <row r="30" spans="1:14">
      <c r="A30" s="24" t="str">
        <f>IF(I30="","",IF(OR('Identificação da EG'!$B$7=0,'Identificação da EG'!$B$7=""),"",Capa!$C$10))</f>
        <v/>
      </c>
      <c r="B30" s="24" t="str">
        <f>IF(I30="","",IF(OR('Identificação da EG'!$B$7=0,'Identificação da EG'!$B$7=""),"",'Identificação da EG'!$B$7))</f>
        <v/>
      </c>
      <c r="C30" s="24" t="str">
        <f>IF(I30="","",IF(B30="","",VLOOKUP(B30,Auxiliar!$DK$23:$DL$45,2,0)))</f>
        <v/>
      </c>
      <c r="D30" s="24" t="str">
        <f>IF(I30="","",IF(OR('Identificação da EG'!$B$7=0,'Identificação da EG'!$B$7=""),"","Portugal"))</f>
        <v/>
      </c>
      <c r="E30" s="24" t="str">
        <f>IF(I30="","",'Identificação da EG'!$C$7)</f>
        <v/>
      </c>
      <c r="F30" s="24" t="str">
        <f>IF(I30="","",'Identificação da EG'!$E$7)</f>
        <v/>
      </c>
      <c r="G30" s="24" t="str">
        <f t="shared" si="0"/>
        <v/>
      </c>
      <c r="H30" s="24" t="str">
        <f>IF(I30="","",'Identificação da EG'!$D$7)</f>
        <v/>
      </c>
      <c r="I30" s="1" t="str" cm="1">
        <f t="array" ref="I30">IF(M30="","",INDEX('Programas de Prevenção'!$B$9:$B$13,INT((ROWS($A$1:C29)-1)/6)+1))</f>
        <v/>
      </c>
      <c r="J30" s="1"/>
      <c r="K30" s="1" t="str">
        <f>IF(M30="","",'Programas de Prevenção'!$C$8)</f>
        <v/>
      </c>
      <c r="L30" s="1"/>
      <c r="M30" s="1" t="str" cm="1">
        <f t="array" ref="M30">IF(ISBLANK(INDEX('Programas de Prevenção'!$C$9:$H$13,INT((ROWS($A$1:C29)-1)/6)+1,MOD(ROWS($A$1:C29)-1,6)+1)),"",INDEX('Programas de Prevenção'!$C$9:$H$13,INT((ROWS($A$1:C29)-1)/6)+1,MOD(ROWS($A$1:C29)-1,6)+1))</f>
        <v/>
      </c>
      <c r="N30" s="1" t="str" cm="1">
        <f t="array" ref="N30">IF(OR(M30="",INDEX('Programas de Prevenção'!$I$9:$I$13,INT((ROW()-ROW($A$2))/6)+1)="",INDEX('Programas de Prevenção'!$I$9:$I$13,INT((ROW()-ROW($A$2))/6)+1)="(máximo 300 carateres)"),"",INDEX('Programas de Prevenção'!$I$9:$I$13,INT((ROW()-ROW($A$2))/6)+1))</f>
        <v/>
      </c>
    </row>
    <row r="31" spans="1:14">
      <c r="A31" s="24" t="str">
        <f>IF(I31="","",IF(OR('Identificação da EG'!$B$7=0,'Identificação da EG'!$B$7=""),"",Capa!$C$10))</f>
        <v/>
      </c>
      <c r="B31" s="24" t="str">
        <f>IF(I31="","",IF(OR('Identificação da EG'!$B$7=0,'Identificação da EG'!$B$7=""),"",'Identificação da EG'!$B$7))</f>
        <v/>
      </c>
      <c r="C31" s="24" t="str">
        <f>IF(I31="","",IF(B31="","",VLOOKUP(B31,Auxiliar!$DK$23:$DL$45,2,0)))</f>
        <v/>
      </c>
      <c r="D31" s="24" t="str">
        <f>IF(I31="","",IF(OR('Identificação da EG'!$B$7=0,'Identificação da EG'!$B$7=""),"","Portugal"))</f>
        <v/>
      </c>
      <c r="E31" s="24" t="str">
        <f>IF(I31="","",'Identificação da EG'!$C$7)</f>
        <v/>
      </c>
      <c r="F31" s="24" t="str">
        <f>IF(I31="","",'Identificação da EG'!$E$7)</f>
        <v/>
      </c>
      <c r="G31" s="24" t="str">
        <f t="shared" si="0"/>
        <v/>
      </c>
      <c r="H31" s="24" t="str">
        <f>IF(I31="","",'Identificação da EG'!$D$7)</f>
        <v/>
      </c>
      <c r="I31" s="1" t="str" cm="1">
        <f t="array" ref="I31">IF(M31="","",INDEX('Programas de Prevenção'!$B$9:$B$13,INT((ROWS($A$1:C30)-1)/6)+1))</f>
        <v/>
      </c>
      <c r="J31" s="1"/>
      <c r="K31" s="1" t="str">
        <f>IF(M31="","",'Programas de Prevenção'!$C$8)</f>
        <v/>
      </c>
      <c r="L31" s="1"/>
      <c r="M31" s="1" t="str" cm="1">
        <f t="array" ref="M31">IF(ISBLANK(INDEX('Programas de Prevenção'!$C$9:$H$13,INT((ROWS($A$1:C30)-1)/6)+1,MOD(ROWS($A$1:C30)-1,6)+1)),"",INDEX('Programas de Prevenção'!$C$9:$H$13,INT((ROWS($A$1:C30)-1)/6)+1,MOD(ROWS($A$1:C30)-1,6)+1))</f>
        <v/>
      </c>
      <c r="N31" s="1" t="str" cm="1">
        <f t="array" ref="N31">IF(OR(M31="",INDEX('Programas de Prevenção'!$I$9:$I$13,INT((ROW()-ROW($A$2))/6)+1)="",INDEX('Programas de Prevenção'!$I$9:$I$13,INT((ROW()-ROW($A$2))/6)+1)="(máximo 300 carateres)"),"",INDEX('Programas de Prevenção'!$I$9:$I$13,INT((ROW()-ROW($A$2))/6)+1))</f>
        <v/>
      </c>
    </row>
    <row r="32" spans="1:14">
      <c r="A32" s="24" t="str">
        <f>IF(I32="","",IF(OR('Identificação da EG'!$B$7=0,'Identificação da EG'!$B$7=""),"",Capa!$C$10))</f>
        <v/>
      </c>
      <c r="B32" s="24" t="str">
        <f>IF(I32="","",IF(OR('Identificação da EG'!$B$7=0,'Identificação da EG'!$B$7=""),"",'Identificação da EG'!$B$7))</f>
        <v/>
      </c>
      <c r="C32" s="24" t="str">
        <f>IF(I32="","",IF(B32="","",VLOOKUP(B32,Auxiliar!$DK$23:$DL$45,2,0)))</f>
        <v/>
      </c>
      <c r="D32" s="24" t="str">
        <f>IF(I32="","",IF(OR('Identificação da EG'!$B$7=0,'Identificação da EG'!$B$7=""),"","Portugal"))</f>
        <v/>
      </c>
      <c r="E32" s="24" t="str">
        <f>IF(I32="","",'Identificação da EG'!$C$7)</f>
        <v/>
      </c>
      <c r="F32" s="24" t="str">
        <f>IF(I32="","",'Identificação da EG'!$E$7)</f>
        <v/>
      </c>
      <c r="G32" s="24" t="str">
        <f t="shared" si="0"/>
        <v/>
      </c>
      <c r="H32" s="24" t="str">
        <f>IF(I32="","",'Identificação da EG'!$D$7)</f>
        <v/>
      </c>
      <c r="I32" s="1" t="str" cm="1">
        <f t="array" ref="I32">IF(M32="","",INDEX('Programas de Prevenção'!$B$17:$B$32,INT((ROWS($A$1:C1)-1)/1)+1))</f>
        <v/>
      </c>
      <c r="J32" s="1" t="str" cm="1">
        <f t="array" ref="J32">IF(ISBLANK(INDEX('Programas de Prevenção'!$C$17:$C$32,INT((ROWS($A$1:C1)-1)/1)+1,MOD(ROWS($A$1:C1)-1,1)+1)),"",INDEX('Programas de Prevenção'!$C$17:$C$32,INT((ROWS($A$1:C1)-1)/1)+1,MOD(ROWS($A$1:C1)-1,1)+1))</f>
        <v/>
      </c>
      <c r="K32" s="1" t="str">
        <f t="shared" ref="K32:K46" si="1">IF(M32="","","Participantes")</f>
        <v/>
      </c>
      <c r="L32" s="1" t="str">
        <f>IF(M32="","","nº")</f>
        <v/>
      </c>
      <c r="M32" s="1" t="str" cm="1">
        <f t="array" ref="M32">IF(ISBLANK(INDEX('Programas de Prevenção'!$D$17:$D$32,INT((ROWS($A$1:C1)-1)/1)+1,MOD(ROWS($A$1:C1)-1,1)+1)),"",INDEX('Programas de Prevenção'!$D$17:$D$32,INT((ROWS($A$1:C1)-1)/1)+1,MOD(ROWS($A$1:C1)-1,1)+1))</f>
        <v/>
      </c>
      <c r="N32" s="1"/>
    </row>
    <row r="33" spans="1:14">
      <c r="A33" s="24" t="str">
        <f>IF(I33="","",IF(OR('Identificação da EG'!$B$7=0,'Identificação da EG'!$B$7=""),"",Capa!$C$10))</f>
        <v/>
      </c>
      <c r="B33" s="24" t="str">
        <f>IF(I33="","",IF(OR('Identificação da EG'!$B$7=0,'Identificação da EG'!$B$7=""),"",'Identificação da EG'!$B$7))</f>
        <v/>
      </c>
      <c r="C33" s="24" t="str">
        <f>IF(I33="","",IF(B33="","",VLOOKUP(B33,Auxiliar!$DK$23:$DL$45,2,0)))</f>
        <v/>
      </c>
      <c r="D33" s="24" t="str">
        <f>IF(I33="","",IF(OR('Identificação da EG'!$B$7=0,'Identificação da EG'!$B$7=""),"","Portugal"))</f>
        <v/>
      </c>
      <c r="E33" s="24" t="str">
        <f>IF(I33="","",'Identificação da EG'!$C$7)</f>
        <v/>
      </c>
      <c r="F33" s="24" t="str">
        <f>IF(I33="","",'Identificação da EG'!$E$7)</f>
        <v/>
      </c>
      <c r="G33" s="24" t="str">
        <f t="shared" si="0"/>
        <v/>
      </c>
      <c r="H33" s="24" t="str">
        <f>IF(I33="","",'Identificação da EG'!$D$7)</f>
        <v/>
      </c>
      <c r="I33" s="1" t="str" cm="1">
        <f t="array" ref="I33">IF(M33="","",INDEX('Programas de Prevenção'!$B$17:$B$32,INT((ROWS($A$1:C2)-1)/1)+1))</f>
        <v/>
      </c>
      <c r="J33" s="1" t="str" cm="1">
        <f t="array" ref="J33">IF(ISBLANK(INDEX('Programas de Prevenção'!$C$17:$C$32,INT((ROWS($A$1:C2)-1)/1)+1,MOD(ROWS($A$1:C2)-1,1)+1)),"",INDEX('Programas de Prevenção'!$C$17:$C$32,INT((ROWS($A$1:C2)-1)/1)+1,MOD(ROWS($A$1:C2)-1,1)+1))</f>
        <v/>
      </c>
      <c r="K33" s="1" t="str">
        <f t="shared" si="1"/>
        <v/>
      </c>
      <c r="L33" s="1" t="str">
        <f t="shared" ref="L33:L47" si="2">IF(M33="","","nº")</f>
        <v/>
      </c>
      <c r="M33" s="1" t="str" cm="1">
        <f t="array" ref="M33">IF(ISBLANK(INDEX('Programas de Prevenção'!$D$17:$D$32,INT((ROWS($A$1:C2)-1)/1)+1,MOD(ROWS($A$1:C2)-1,1)+1)),"",INDEX('Programas de Prevenção'!$D$17:$D$32,INT((ROWS($A$1:C2)-1)/1)+1,MOD(ROWS($A$1:C2)-1,1)+1))</f>
        <v/>
      </c>
      <c r="N33" s="1"/>
    </row>
    <row r="34" spans="1:14">
      <c r="A34" s="24" t="str">
        <f>IF(I34="","",IF(OR('Identificação da EG'!$B$7=0,'Identificação da EG'!$B$7=""),"",Capa!$C$10))</f>
        <v/>
      </c>
      <c r="B34" s="24" t="str">
        <f>IF(I34="","",IF(OR('Identificação da EG'!$B$7=0,'Identificação da EG'!$B$7=""),"",'Identificação da EG'!$B$7))</f>
        <v/>
      </c>
      <c r="C34" s="24" t="str">
        <f>IF(I34="","",IF(B34="","",VLOOKUP(B34,Auxiliar!$DK$23:$DL$45,2,0)))</f>
        <v/>
      </c>
      <c r="D34" s="24" t="str">
        <f>IF(I34="","",IF(OR('Identificação da EG'!$B$7=0,'Identificação da EG'!$B$7=""),"","Portugal"))</f>
        <v/>
      </c>
      <c r="E34" s="24" t="str">
        <f>IF(I34="","",'Identificação da EG'!$C$7)</f>
        <v/>
      </c>
      <c r="F34" s="24" t="str">
        <f>IF(I34="","",'Identificação da EG'!$E$7)</f>
        <v/>
      </c>
      <c r="G34" s="24" t="str">
        <f t="shared" si="0"/>
        <v/>
      </c>
      <c r="H34" s="24" t="str">
        <f>IF(I34="","",'Identificação da EG'!$D$7)</f>
        <v/>
      </c>
      <c r="I34" s="1" t="str" cm="1">
        <f t="array" ref="I34">IF(M34="","",INDEX('Programas de Prevenção'!$B$17:$B$32,INT((ROWS($A$1:C3)-1)/1)+1))</f>
        <v/>
      </c>
      <c r="J34" s="1" t="str" cm="1">
        <f t="array" ref="J34">IF(ISBLANK(INDEX('Programas de Prevenção'!$C$17:$C$32,INT((ROWS($A$1:C3)-1)/1)+1,MOD(ROWS($A$1:C3)-1,1)+1)),"",INDEX('Programas de Prevenção'!$C$17:$C$32,INT((ROWS($A$1:C3)-1)/1)+1,MOD(ROWS($A$1:C3)-1,1)+1))</f>
        <v/>
      </c>
      <c r="K34" s="1" t="str">
        <f t="shared" si="1"/>
        <v/>
      </c>
      <c r="L34" s="1" t="str">
        <f t="shared" si="2"/>
        <v/>
      </c>
      <c r="M34" s="1" t="str" cm="1">
        <f t="array" ref="M34">IF(ISBLANK(INDEX('Programas de Prevenção'!$D$17:$D$32,INT((ROWS($A$1:C3)-1)/1)+1,MOD(ROWS($A$1:C3)-1,1)+1)),"",INDEX('Programas de Prevenção'!$D$17:$D$32,INT((ROWS($A$1:C3)-1)/1)+1,MOD(ROWS($A$1:C3)-1,1)+1))</f>
        <v/>
      </c>
      <c r="N34" s="1"/>
    </row>
    <row r="35" spans="1:14">
      <c r="A35" s="24" t="str">
        <f>IF(I35="","",IF(OR('Identificação da EG'!$B$7=0,'Identificação da EG'!$B$7=""),"",Capa!$C$10))</f>
        <v/>
      </c>
      <c r="B35" s="24" t="str">
        <f>IF(I35="","",IF(OR('Identificação da EG'!$B$7=0,'Identificação da EG'!$B$7=""),"",'Identificação da EG'!$B$7))</f>
        <v/>
      </c>
      <c r="C35" s="24" t="str">
        <f>IF(I35="","",IF(B35="","",VLOOKUP(B35,Auxiliar!$DK$23:$DL$45,2,0)))</f>
        <v/>
      </c>
      <c r="D35" s="24" t="str">
        <f>IF(I35="","",IF(OR('Identificação da EG'!$B$7=0,'Identificação da EG'!$B$7=""),"","Portugal"))</f>
        <v/>
      </c>
      <c r="E35" s="24" t="str">
        <f>IF(I35="","",'Identificação da EG'!$C$7)</f>
        <v/>
      </c>
      <c r="F35" s="24" t="str">
        <f>IF(I35="","",'Identificação da EG'!$E$7)</f>
        <v/>
      </c>
      <c r="G35" s="24" t="str">
        <f t="shared" si="0"/>
        <v/>
      </c>
      <c r="H35" s="24" t="str">
        <f>IF(I35="","",'Identificação da EG'!$D$7)</f>
        <v/>
      </c>
      <c r="I35" s="1" t="str" cm="1">
        <f t="array" ref="I35">IF(M35="","",INDEX('Programas de Prevenção'!$B$17:$B$32,INT((ROWS($A$1:C4)-1)/1)+1))</f>
        <v/>
      </c>
      <c r="J35" s="1" t="str" cm="1">
        <f t="array" ref="J35">IF(ISBLANK(INDEX('Programas de Prevenção'!$C$17:$C$32,INT((ROWS($A$1:C4)-1)/1)+1,MOD(ROWS($A$1:C4)-1,1)+1)),"",INDEX('Programas de Prevenção'!$C$17:$C$32,INT((ROWS($A$1:C4)-1)/1)+1,MOD(ROWS($A$1:C4)-1,1)+1))</f>
        <v/>
      </c>
      <c r="K35" s="1" t="str">
        <f t="shared" si="1"/>
        <v/>
      </c>
      <c r="L35" s="1" t="str">
        <f t="shared" si="2"/>
        <v/>
      </c>
      <c r="M35" s="1" t="str" cm="1">
        <f t="array" ref="M35">IF(ISBLANK(INDEX('Programas de Prevenção'!$D$17:$D$32,INT((ROWS($A$1:C4)-1)/1)+1,MOD(ROWS($A$1:C4)-1,1)+1)),"",INDEX('Programas de Prevenção'!$D$17:$D$32,INT((ROWS($A$1:C4)-1)/1)+1,MOD(ROWS($A$1:C4)-1,1)+1))</f>
        <v/>
      </c>
      <c r="N35" s="1"/>
    </row>
    <row r="36" spans="1:14">
      <c r="A36" s="24" t="str">
        <f>IF(I36="","",IF(OR('Identificação da EG'!$B$7=0,'Identificação da EG'!$B$7=""),"",Capa!$C$10))</f>
        <v/>
      </c>
      <c r="B36" s="24" t="str">
        <f>IF(I36="","",IF(OR('Identificação da EG'!$B$7=0,'Identificação da EG'!$B$7=""),"",'Identificação da EG'!$B$7))</f>
        <v/>
      </c>
      <c r="C36" s="24" t="str">
        <f>IF(I36="","",IF(B36="","",VLOOKUP(B36,Auxiliar!$DK$23:$DL$45,2,0)))</f>
        <v/>
      </c>
      <c r="D36" s="24" t="str">
        <f>IF(I36="","",IF(OR('Identificação da EG'!$B$7=0,'Identificação da EG'!$B$7=""),"","Portugal"))</f>
        <v/>
      </c>
      <c r="E36" s="24" t="str">
        <f>IF(I36="","",'Identificação da EG'!$C$7)</f>
        <v/>
      </c>
      <c r="F36" s="24" t="str">
        <f>IF(I36="","",'Identificação da EG'!$E$7)</f>
        <v/>
      </c>
      <c r="G36" s="24" t="str">
        <f t="shared" si="0"/>
        <v/>
      </c>
      <c r="H36" s="24" t="str">
        <f>IF(I36="","",'Identificação da EG'!$D$7)</f>
        <v/>
      </c>
      <c r="I36" s="1" t="str" cm="1">
        <f t="array" ref="I36">IF(M36="","",INDEX('Programas de Prevenção'!$B$17:$B$32,INT((ROWS($A$1:C5)-1)/1)+1))</f>
        <v/>
      </c>
      <c r="J36" s="1" t="str" cm="1">
        <f t="array" ref="J36">IF(ISBLANK(INDEX('Programas de Prevenção'!$C$17:$C$32,INT((ROWS($A$1:C5)-1)/1)+1,MOD(ROWS($A$1:C5)-1,1)+1)),"",INDEX('Programas de Prevenção'!$C$17:$C$32,INT((ROWS($A$1:C5)-1)/1)+1,MOD(ROWS($A$1:C5)-1,1)+1))</f>
        <v/>
      </c>
      <c r="K36" s="1" t="str">
        <f t="shared" si="1"/>
        <v/>
      </c>
      <c r="L36" s="1" t="str">
        <f t="shared" si="2"/>
        <v/>
      </c>
      <c r="M36" s="1" t="str" cm="1">
        <f t="array" ref="M36">IF(ISBLANK(INDEX('Programas de Prevenção'!$D$17:$D$32,INT((ROWS($A$1:C5)-1)/1)+1,MOD(ROWS($A$1:C5)-1,1)+1)),"",INDEX('Programas de Prevenção'!$D$17:$D$32,INT((ROWS($A$1:C5)-1)/1)+1,MOD(ROWS($A$1:C5)-1,1)+1))</f>
        <v/>
      </c>
      <c r="N36" s="1"/>
    </row>
    <row r="37" spans="1:14">
      <c r="A37" s="24" t="str">
        <f>IF(I37="","",IF(OR('Identificação da EG'!$B$7=0,'Identificação da EG'!$B$7=""),"",Capa!$C$10))</f>
        <v/>
      </c>
      <c r="B37" s="24" t="str">
        <f>IF(I37="","",IF(OR('Identificação da EG'!$B$7=0,'Identificação da EG'!$B$7=""),"",'Identificação da EG'!$B$7))</f>
        <v/>
      </c>
      <c r="C37" s="24" t="str">
        <f>IF(I37="","",IF(B37="","",VLOOKUP(B37,Auxiliar!$DK$23:$DL$45,2,0)))</f>
        <v/>
      </c>
      <c r="D37" s="24" t="str">
        <f>IF(I37="","",IF(OR('Identificação da EG'!$B$7=0,'Identificação da EG'!$B$7=""),"","Portugal"))</f>
        <v/>
      </c>
      <c r="E37" s="24" t="str">
        <f>IF(I37="","",'Identificação da EG'!$C$7)</f>
        <v/>
      </c>
      <c r="F37" s="24" t="str">
        <f>IF(I37="","",'Identificação da EG'!$E$7)</f>
        <v/>
      </c>
      <c r="G37" s="24" t="str">
        <f t="shared" si="0"/>
        <v/>
      </c>
      <c r="H37" s="24" t="str">
        <f>IF(I37="","",'Identificação da EG'!$D$7)</f>
        <v/>
      </c>
      <c r="I37" s="1" t="str" cm="1">
        <f t="array" ref="I37">IF(M37="","",INDEX('Programas de Prevenção'!$B$17:$B$32,INT((ROWS($A$1:C6)-1)/1)+1))</f>
        <v/>
      </c>
      <c r="J37" s="1" t="str" cm="1">
        <f t="array" ref="J37">IF(ISBLANK(INDEX('Programas de Prevenção'!$C$17:$C$32,INT((ROWS($A$1:C6)-1)/1)+1,MOD(ROWS($A$1:C6)-1,1)+1)),"",INDEX('Programas de Prevenção'!$C$17:$C$32,INT((ROWS($A$1:C6)-1)/1)+1,MOD(ROWS($A$1:C6)-1,1)+1))</f>
        <v/>
      </c>
      <c r="K37" s="1" t="str">
        <f t="shared" si="1"/>
        <v/>
      </c>
      <c r="L37" s="1" t="str">
        <f t="shared" si="2"/>
        <v/>
      </c>
      <c r="M37" s="1" t="str" cm="1">
        <f t="array" ref="M37">IF(ISBLANK(INDEX('Programas de Prevenção'!$D$17:$D$32,INT((ROWS($A$1:C6)-1)/1)+1,MOD(ROWS($A$1:C6)-1,1)+1)),"",INDEX('Programas de Prevenção'!$D$17:$D$32,INT((ROWS($A$1:C6)-1)/1)+1,MOD(ROWS($A$1:C6)-1,1)+1))</f>
        <v/>
      </c>
      <c r="N37" s="1"/>
    </row>
    <row r="38" spans="1:14">
      <c r="A38" s="24" t="str">
        <f>IF(I38="","",IF(OR('Identificação da EG'!$B$7=0,'Identificação da EG'!$B$7=""),"",Capa!$C$10))</f>
        <v/>
      </c>
      <c r="B38" s="24" t="str">
        <f>IF(I38="","",IF(OR('Identificação da EG'!$B$7=0,'Identificação da EG'!$B$7=""),"",'Identificação da EG'!$B$7))</f>
        <v/>
      </c>
      <c r="C38" s="24" t="str">
        <f>IF(I38="","",IF(B38="","",VLOOKUP(B38,Auxiliar!$DK$23:$DL$45,2,0)))</f>
        <v/>
      </c>
      <c r="D38" s="24" t="str">
        <f>IF(I38="","",IF(OR('Identificação da EG'!$B$7=0,'Identificação da EG'!$B$7=""),"","Portugal"))</f>
        <v/>
      </c>
      <c r="E38" s="24" t="str">
        <f>IF(I38="","",'Identificação da EG'!$C$7)</f>
        <v/>
      </c>
      <c r="F38" s="24" t="str">
        <f>IF(I38="","",'Identificação da EG'!$E$7)</f>
        <v/>
      </c>
      <c r="G38" s="24" t="str">
        <f t="shared" si="0"/>
        <v/>
      </c>
      <c r="H38" s="24" t="str">
        <f>IF(I38="","",'Identificação da EG'!$D$7)</f>
        <v/>
      </c>
      <c r="I38" s="1" t="str" cm="1">
        <f t="array" ref="I38">IF(M38="","",INDEX('Programas de Prevenção'!$B$17:$B$32,INT((ROWS($A$1:C7)-1)/1)+1))</f>
        <v/>
      </c>
      <c r="J38" s="1" t="str" cm="1">
        <f t="array" ref="J38">IF(ISBLANK(INDEX('Programas de Prevenção'!$C$17:$C$32,INT((ROWS($A$1:C7)-1)/1)+1,MOD(ROWS($A$1:C7)-1,1)+1)),"",INDEX('Programas de Prevenção'!$C$17:$C$32,INT((ROWS($A$1:C7)-1)/1)+1,MOD(ROWS($A$1:C7)-1,1)+1))</f>
        <v/>
      </c>
      <c r="K38" s="1" t="str">
        <f t="shared" si="1"/>
        <v/>
      </c>
      <c r="L38" s="1" t="str">
        <f t="shared" si="2"/>
        <v/>
      </c>
      <c r="M38" s="1" t="str" cm="1">
        <f t="array" ref="M38">IF(ISBLANK(INDEX('Programas de Prevenção'!$D$17:$D$32,INT((ROWS($A$1:C7)-1)/1)+1,MOD(ROWS($A$1:C7)-1,1)+1)),"",INDEX('Programas de Prevenção'!$D$17:$D$32,INT((ROWS($A$1:C7)-1)/1)+1,MOD(ROWS($A$1:C7)-1,1)+1))</f>
        <v/>
      </c>
      <c r="N38" s="1"/>
    </row>
    <row r="39" spans="1:14">
      <c r="A39" s="24" t="str">
        <f>IF(I39="","",IF(OR('Identificação da EG'!$B$7=0,'Identificação da EG'!$B$7=""),"",Capa!$C$10))</f>
        <v/>
      </c>
      <c r="B39" s="24" t="str">
        <f>IF(I39="","",IF(OR('Identificação da EG'!$B$7=0,'Identificação da EG'!$B$7=""),"",'Identificação da EG'!$B$7))</f>
        <v/>
      </c>
      <c r="C39" s="24" t="str">
        <f>IF(I39="","",IF(B39="","",VLOOKUP(B39,Auxiliar!$DK$23:$DL$45,2,0)))</f>
        <v/>
      </c>
      <c r="D39" s="24" t="str">
        <f>IF(I39="","",IF(OR('Identificação da EG'!$B$7=0,'Identificação da EG'!$B$7=""),"","Portugal"))</f>
        <v/>
      </c>
      <c r="E39" s="24" t="str">
        <f>IF(I39="","",'Identificação da EG'!$C$7)</f>
        <v/>
      </c>
      <c r="F39" s="24" t="str">
        <f>IF(I39="","",'Identificação da EG'!$E$7)</f>
        <v/>
      </c>
      <c r="G39" s="24" t="str">
        <f t="shared" si="0"/>
        <v/>
      </c>
      <c r="H39" s="24" t="str">
        <f>IF(I39="","",'Identificação da EG'!$D$7)</f>
        <v/>
      </c>
      <c r="I39" s="1" t="str" cm="1">
        <f t="array" ref="I39">IF(M39="","",INDEX('Programas de Prevenção'!$B$17:$B$32,INT((ROWS($A$1:C8)-1)/1)+1))</f>
        <v/>
      </c>
      <c r="J39" s="1" t="str" cm="1">
        <f t="array" ref="J39">IF(ISBLANK(INDEX('Programas de Prevenção'!$C$17:$C$32,INT((ROWS($A$1:C8)-1)/1)+1,MOD(ROWS($A$1:C8)-1,1)+1)),"",INDEX('Programas de Prevenção'!$C$17:$C$32,INT((ROWS($A$1:C8)-1)/1)+1,MOD(ROWS($A$1:C8)-1,1)+1))</f>
        <v/>
      </c>
      <c r="K39" s="1" t="str">
        <f t="shared" si="1"/>
        <v/>
      </c>
      <c r="L39" s="1" t="str">
        <f t="shared" si="2"/>
        <v/>
      </c>
      <c r="M39" s="1" t="str" cm="1">
        <f t="array" ref="M39">IF(ISBLANK(INDEX('Programas de Prevenção'!$D$17:$D$32,INT((ROWS($A$1:C8)-1)/1)+1,MOD(ROWS($A$1:C8)-1,1)+1)),"",INDEX('Programas de Prevenção'!$D$17:$D$32,INT((ROWS($A$1:C8)-1)/1)+1,MOD(ROWS($A$1:C8)-1,1)+1))</f>
        <v/>
      </c>
      <c r="N39" s="1"/>
    </row>
    <row r="40" spans="1:14">
      <c r="A40" s="24" t="str">
        <f>IF(I40="","",IF(OR('Identificação da EG'!$B$7=0,'Identificação da EG'!$B$7=""),"",Capa!$C$10))</f>
        <v/>
      </c>
      <c r="B40" s="24" t="str">
        <f>IF(I40="","",IF(OR('Identificação da EG'!$B$7=0,'Identificação da EG'!$B$7=""),"",'Identificação da EG'!$B$7))</f>
        <v/>
      </c>
      <c r="C40" s="24" t="str">
        <f>IF(I40="","",IF(B40="","",VLOOKUP(B40,Auxiliar!$DK$23:$DL$45,2,0)))</f>
        <v/>
      </c>
      <c r="D40" s="24" t="str">
        <f>IF(I40="","",IF(OR('Identificação da EG'!$B$7=0,'Identificação da EG'!$B$7=""),"","Portugal"))</f>
        <v/>
      </c>
      <c r="E40" s="24" t="str">
        <f>IF(I40="","",'Identificação da EG'!$C$7)</f>
        <v/>
      </c>
      <c r="F40" s="24" t="str">
        <f>IF(I40="","",'Identificação da EG'!$E$7)</f>
        <v/>
      </c>
      <c r="G40" s="24" t="str">
        <f t="shared" si="0"/>
        <v/>
      </c>
      <c r="H40" s="24" t="str">
        <f>IF(I40="","",'Identificação da EG'!$D$7)</f>
        <v/>
      </c>
      <c r="I40" s="1" t="str" cm="1">
        <f t="array" ref="I40">IF(M40="","",INDEX('Programas de Prevenção'!$B$17:$B$32,INT((ROWS($A$1:C9)-1)/1)+1))</f>
        <v/>
      </c>
      <c r="J40" s="1" t="str" cm="1">
        <f t="array" ref="J40">IF(ISBLANK(INDEX('Programas de Prevenção'!$C$17:$C$32,INT((ROWS($A$1:C9)-1)/1)+1,MOD(ROWS($A$1:C9)-1,1)+1)),"",INDEX('Programas de Prevenção'!$C$17:$C$32,INT((ROWS($A$1:C9)-1)/1)+1,MOD(ROWS($A$1:C9)-1,1)+1))</f>
        <v/>
      </c>
      <c r="K40" s="1" t="str">
        <f t="shared" si="1"/>
        <v/>
      </c>
      <c r="L40" s="1" t="str">
        <f t="shared" si="2"/>
        <v/>
      </c>
      <c r="M40" s="1" t="str" cm="1">
        <f t="array" ref="M40">IF(ISBLANK(INDEX('Programas de Prevenção'!$D$17:$D$32,INT((ROWS($A$1:C9)-1)/1)+1,MOD(ROWS($A$1:C9)-1,1)+1)),"",INDEX('Programas de Prevenção'!$D$17:$D$32,INT((ROWS($A$1:C9)-1)/1)+1,MOD(ROWS($A$1:C9)-1,1)+1))</f>
        <v/>
      </c>
      <c r="N40" s="1"/>
    </row>
    <row r="41" spans="1:14">
      <c r="A41" s="24" t="str">
        <f>IF(I41="","",IF(OR('Identificação da EG'!$B$7=0,'Identificação da EG'!$B$7=""),"",Capa!$C$10))</f>
        <v/>
      </c>
      <c r="B41" s="24" t="str">
        <f>IF(I41="","",IF(OR('Identificação da EG'!$B$7=0,'Identificação da EG'!$B$7=""),"",'Identificação da EG'!$B$7))</f>
        <v/>
      </c>
      <c r="C41" s="24" t="str">
        <f>IF(I41="","",IF(B41="","",VLOOKUP(B41,Auxiliar!$DK$23:$DL$45,2,0)))</f>
        <v/>
      </c>
      <c r="D41" s="24" t="str">
        <f>IF(I41="","",IF(OR('Identificação da EG'!$B$7=0,'Identificação da EG'!$B$7=""),"","Portugal"))</f>
        <v/>
      </c>
      <c r="E41" s="24" t="str">
        <f>IF(I41="","",'Identificação da EG'!$C$7)</f>
        <v/>
      </c>
      <c r="F41" s="24" t="str">
        <f>IF(I41="","",'Identificação da EG'!$E$7)</f>
        <v/>
      </c>
      <c r="G41" s="24" t="str">
        <f t="shared" si="0"/>
        <v/>
      </c>
      <c r="H41" s="24" t="str">
        <f>IF(I41="","",'Identificação da EG'!$D$7)</f>
        <v/>
      </c>
      <c r="I41" s="1" t="str" cm="1">
        <f t="array" ref="I41">IF(M41="","",INDEX('Programas de Prevenção'!$B$17:$B$32,INT((ROWS($A$1:C10)-1)/1)+1))</f>
        <v/>
      </c>
      <c r="J41" s="1" t="str" cm="1">
        <f t="array" ref="J41">IF(ISBLANK(INDEX('Programas de Prevenção'!$C$17:$C$32,INT((ROWS($A$1:C10)-1)/1)+1,MOD(ROWS($A$1:C10)-1,1)+1)),"",INDEX('Programas de Prevenção'!$C$17:$C$32,INT((ROWS($A$1:C10)-1)/1)+1,MOD(ROWS($A$1:C10)-1,1)+1))</f>
        <v/>
      </c>
      <c r="K41" s="1" t="str">
        <f t="shared" si="1"/>
        <v/>
      </c>
      <c r="L41" s="1" t="str">
        <f t="shared" si="2"/>
        <v/>
      </c>
      <c r="M41" s="1" t="str" cm="1">
        <f t="array" ref="M41">IF(ISBLANK(INDEX('Programas de Prevenção'!$D$17:$D$32,INT((ROWS($A$1:C10)-1)/1)+1,MOD(ROWS($A$1:C10)-1,1)+1)),"",INDEX('Programas de Prevenção'!$D$17:$D$32,INT((ROWS($A$1:C10)-1)/1)+1,MOD(ROWS($A$1:C10)-1,1)+1))</f>
        <v/>
      </c>
      <c r="N41" s="1"/>
    </row>
    <row r="42" spans="1:14">
      <c r="A42" s="24" t="str">
        <f>IF(I42="","",IF(OR('Identificação da EG'!$B$7=0,'Identificação da EG'!$B$7=""),"",Capa!$C$10))</f>
        <v/>
      </c>
      <c r="B42" s="24" t="str">
        <f>IF(I42="","",IF(OR('Identificação da EG'!$B$7=0,'Identificação da EG'!$B$7=""),"",'Identificação da EG'!$B$7))</f>
        <v/>
      </c>
      <c r="C42" s="24" t="str">
        <f>IF(I42="","",IF(B42="","",VLOOKUP(B42,Auxiliar!$DK$23:$DL$45,2,0)))</f>
        <v/>
      </c>
      <c r="D42" s="24" t="str">
        <f>IF(I42="","",IF(OR('Identificação da EG'!$B$7=0,'Identificação da EG'!$B$7=""),"","Portugal"))</f>
        <v/>
      </c>
      <c r="E42" s="24" t="str">
        <f>IF(I42="","",'Identificação da EG'!$C$7)</f>
        <v/>
      </c>
      <c r="F42" s="24" t="str">
        <f>IF(I42="","",'Identificação da EG'!$E$7)</f>
        <v/>
      </c>
      <c r="G42" s="24" t="str">
        <f t="shared" si="0"/>
        <v/>
      </c>
      <c r="H42" s="24" t="str">
        <f>IF(I42="","",'Identificação da EG'!$D$7)</f>
        <v/>
      </c>
      <c r="I42" s="1" t="str" cm="1">
        <f t="array" ref="I42">IF(M42="","",INDEX('Programas de Prevenção'!$B$17:$B$32,INT((ROWS($A$1:C11)-1)/1)+1))</f>
        <v/>
      </c>
      <c r="J42" s="1" t="str" cm="1">
        <f t="array" ref="J42">IF(ISBLANK(INDEX('Programas de Prevenção'!$C$17:$C$32,INT((ROWS($A$1:C11)-1)/1)+1,MOD(ROWS($A$1:C11)-1,1)+1)),"",INDEX('Programas de Prevenção'!$C$17:$C$32,INT((ROWS($A$1:C11)-1)/1)+1,MOD(ROWS($A$1:C11)-1,1)+1))</f>
        <v/>
      </c>
      <c r="K42" s="1" t="str">
        <f t="shared" si="1"/>
        <v/>
      </c>
      <c r="L42" s="1" t="str">
        <f t="shared" si="2"/>
        <v/>
      </c>
      <c r="M42" s="1" t="str" cm="1">
        <f t="array" ref="M42">IF(ISBLANK(INDEX('Programas de Prevenção'!$D$17:$D$32,INT((ROWS($A$1:C11)-1)/1)+1,MOD(ROWS($A$1:C11)-1,1)+1)),"",INDEX('Programas de Prevenção'!$D$17:$D$32,INT((ROWS($A$1:C11)-1)/1)+1,MOD(ROWS($A$1:C11)-1,1)+1))</f>
        <v/>
      </c>
      <c r="N42" s="1"/>
    </row>
    <row r="43" spans="1:14">
      <c r="A43" s="24" t="str">
        <f>IF(I43="","",IF(OR('Identificação da EG'!$B$7=0,'Identificação da EG'!$B$7=""),"",Capa!$C$10))</f>
        <v/>
      </c>
      <c r="B43" s="24" t="str">
        <f>IF(I43="","",IF(OR('Identificação da EG'!$B$7=0,'Identificação da EG'!$B$7=""),"",'Identificação da EG'!$B$7))</f>
        <v/>
      </c>
      <c r="C43" s="24" t="str">
        <f>IF(I43="","",IF(B43="","",VLOOKUP(B43,Auxiliar!$DK$23:$DL$45,2,0)))</f>
        <v/>
      </c>
      <c r="D43" s="24" t="str">
        <f>IF(I43="","",IF(OR('Identificação da EG'!$B$7=0,'Identificação da EG'!$B$7=""),"","Portugal"))</f>
        <v/>
      </c>
      <c r="E43" s="24" t="str">
        <f>IF(I43="","",'Identificação da EG'!$C$7)</f>
        <v/>
      </c>
      <c r="F43" s="24" t="str">
        <f>IF(I43="","",'Identificação da EG'!$E$7)</f>
        <v/>
      </c>
      <c r="G43" s="24" t="str">
        <f t="shared" si="0"/>
        <v/>
      </c>
      <c r="H43" s="24" t="str">
        <f>IF(I43="","",'Identificação da EG'!$D$7)</f>
        <v/>
      </c>
      <c r="I43" s="1" t="str" cm="1">
        <f t="array" ref="I43">IF(M43="","",INDEX('Programas de Prevenção'!$B$17:$B$32,INT((ROWS($A$1:C12)-1)/1)+1))</f>
        <v/>
      </c>
      <c r="J43" s="1" t="str" cm="1">
        <f t="array" ref="J43">IF(ISBLANK(INDEX('Programas de Prevenção'!$C$17:$C$32,INT((ROWS($A$1:C12)-1)/1)+1,MOD(ROWS($A$1:C12)-1,1)+1)),"",INDEX('Programas de Prevenção'!$C$17:$C$32,INT((ROWS($A$1:C12)-1)/1)+1,MOD(ROWS($A$1:C12)-1,1)+1))</f>
        <v/>
      </c>
      <c r="K43" s="1" t="str">
        <f t="shared" si="1"/>
        <v/>
      </c>
      <c r="L43" s="1" t="str">
        <f t="shared" si="2"/>
        <v/>
      </c>
      <c r="M43" s="1" t="str" cm="1">
        <f t="array" ref="M43">IF(ISBLANK(INDEX('Programas de Prevenção'!$D$17:$D$32,INT((ROWS($A$1:C12)-1)/1)+1,MOD(ROWS($A$1:C12)-1,1)+1)),"",INDEX('Programas de Prevenção'!$D$17:$D$32,INT((ROWS($A$1:C12)-1)/1)+1,MOD(ROWS($A$1:C12)-1,1)+1))</f>
        <v/>
      </c>
      <c r="N43" s="1"/>
    </row>
    <row r="44" spans="1:14">
      <c r="A44" s="24" t="str">
        <f>IF(I44="","",IF(OR('Identificação da EG'!$B$7=0,'Identificação da EG'!$B$7=""),"",Capa!$C$10))</f>
        <v/>
      </c>
      <c r="B44" s="24" t="str">
        <f>IF(I44="","",IF(OR('Identificação da EG'!$B$7=0,'Identificação da EG'!$B$7=""),"",'Identificação da EG'!$B$7))</f>
        <v/>
      </c>
      <c r="C44" s="24" t="str">
        <f>IF(I44="","",IF(B44="","",VLOOKUP(B44,Auxiliar!$DK$23:$DL$45,2,0)))</f>
        <v/>
      </c>
      <c r="D44" s="24" t="str">
        <f>IF(I44="","",IF(OR('Identificação da EG'!$B$7=0,'Identificação da EG'!$B$7=""),"","Portugal"))</f>
        <v/>
      </c>
      <c r="E44" s="24" t="str">
        <f>IF(I44="","",'Identificação da EG'!$C$7)</f>
        <v/>
      </c>
      <c r="F44" s="24" t="str">
        <f>IF(I44="","",'Identificação da EG'!$E$7)</f>
        <v/>
      </c>
      <c r="G44" s="24" t="str">
        <f t="shared" si="0"/>
        <v/>
      </c>
      <c r="H44" s="24" t="str">
        <f>IF(I44="","",'Identificação da EG'!$D$7)</f>
        <v/>
      </c>
      <c r="I44" s="1" t="str" cm="1">
        <f t="array" ref="I44">IF(M44="","",INDEX('Programas de Prevenção'!$B$17:$B$32,INT((ROWS($A$1:C13)-1)/1)+1))</f>
        <v/>
      </c>
      <c r="J44" s="1" t="str" cm="1">
        <f t="array" ref="J44">IF(ISBLANK(INDEX('Programas de Prevenção'!$C$17:$C$32,INT((ROWS($A$1:C13)-1)/1)+1,MOD(ROWS($A$1:C13)-1,1)+1)),"",INDEX('Programas de Prevenção'!$C$17:$C$32,INT((ROWS($A$1:C13)-1)/1)+1,MOD(ROWS($A$1:C13)-1,1)+1))</f>
        <v/>
      </c>
      <c r="K44" s="1" t="str">
        <f t="shared" si="1"/>
        <v/>
      </c>
      <c r="L44" s="1" t="str">
        <f t="shared" si="2"/>
        <v/>
      </c>
      <c r="M44" s="1" t="str" cm="1">
        <f t="array" ref="M44">IF(ISBLANK(INDEX('Programas de Prevenção'!$D$17:$D$32,INT((ROWS($A$1:C13)-1)/1)+1,MOD(ROWS($A$1:C13)-1,1)+1)),"",INDEX('Programas de Prevenção'!$D$17:$D$32,INT((ROWS($A$1:C13)-1)/1)+1,MOD(ROWS($A$1:C13)-1,1)+1))</f>
        <v/>
      </c>
      <c r="N44" s="1"/>
    </row>
    <row r="45" spans="1:14">
      <c r="A45" s="24" t="str">
        <f>IF(I45="","",IF(OR('Identificação da EG'!$B$7=0,'Identificação da EG'!$B$7=""),"",Capa!$C$10))</f>
        <v/>
      </c>
      <c r="B45" s="24" t="str">
        <f>IF(I45="","",IF(OR('Identificação da EG'!$B$7=0,'Identificação da EG'!$B$7=""),"",'Identificação da EG'!$B$7))</f>
        <v/>
      </c>
      <c r="C45" s="24" t="str">
        <f>IF(I45="","",IF(B45="","",VLOOKUP(B45,Auxiliar!$DK$23:$DL$45,2,0)))</f>
        <v/>
      </c>
      <c r="D45" s="24" t="str">
        <f>IF(I45="","",IF(OR('Identificação da EG'!$B$7=0,'Identificação da EG'!$B$7=""),"","Portugal"))</f>
        <v/>
      </c>
      <c r="E45" s="24" t="str">
        <f>IF(I45="","",'Identificação da EG'!$C$7)</f>
        <v/>
      </c>
      <c r="F45" s="24" t="str">
        <f>IF(I45="","",'Identificação da EG'!$E$7)</f>
        <v/>
      </c>
      <c r="G45" s="24" t="str">
        <f t="shared" si="0"/>
        <v/>
      </c>
      <c r="H45" s="24" t="str">
        <f>IF(I45="","",'Identificação da EG'!$D$7)</f>
        <v/>
      </c>
      <c r="I45" s="1" t="str" cm="1">
        <f t="array" ref="I45">IF(M45="","",INDEX('Programas de Prevenção'!$B$17:$B$32,INT((ROWS($A$1:C14)-1)/1)+1))</f>
        <v/>
      </c>
      <c r="J45" s="1" t="str" cm="1">
        <f t="array" ref="J45">IF(ISBLANK(INDEX('Programas de Prevenção'!$C$17:$C$32,INT((ROWS($A$1:C14)-1)/1)+1,MOD(ROWS($A$1:C14)-1,1)+1)),"",INDEX('Programas de Prevenção'!$C$17:$C$32,INT((ROWS($A$1:C14)-1)/1)+1,MOD(ROWS($A$1:C14)-1,1)+1))</f>
        <v/>
      </c>
      <c r="K45" s="1" t="str">
        <f t="shared" si="1"/>
        <v/>
      </c>
      <c r="L45" s="1" t="str">
        <f t="shared" si="2"/>
        <v/>
      </c>
      <c r="M45" s="1" t="str" cm="1">
        <f t="array" ref="M45">IF(ISBLANK(INDEX('Programas de Prevenção'!$D$17:$D$32,INT((ROWS($A$1:C14)-1)/1)+1,MOD(ROWS($A$1:C14)-1,1)+1)),"",INDEX('Programas de Prevenção'!$D$17:$D$32,INT((ROWS($A$1:C14)-1)/1)+1,MOD(ROWS($A$1:C14)-1,1)+1))</f>
        <v/>
      </c>
      <c r="N45" s="1"/>
    </row>
    <row r="46" spans="1:14">
      <c r="A46" s="24" t="str">
        <f>IF(I46="","",IF(OR('Identificação da EG'!$B$7=0,'Identificação da EG'!$B$7=""),"",Capa!$C$10))</f>
        <v/>
      </c>
      <c r="B46" s="24" t="str">
        <f>IF(I46="","",IF(OR('Identificação da EG'!$B$7=0,'Identificação da EG'!$B$7=""),"",'Identificação da EG'!$B$7))</f>
        <v/>
      </c>
      <c r="C46" s="24" t="str">
        <f>IF(I46="","",IF(B46="","",VLOOKUP(B46,Auxiliar!$DK$23:$DL$45,2,0)))</f>
        <v/>
      </c>
      <c r="D46" s="24" t="str">
        <f>IF(I46="","",IF(OR('Identificação da EG'!$B$7=0,'Identificação da EG'!$B$7=""),"","Portugal"))</f>
        <v/>
      </c>
      <c r="E46" s="24" t="str">
        <f>IF(I46="","",'Identificação da EG'!$C$7)</f>
        <v/>
      </c>
      <c r="F46" s="24" t="str">
        <f>IF(I46="","",'Identificação da EG'!$E$7)</f>
        <v/>
      </c>
      <c r="G46" s="24" t="str">
        <f t="shared" si="0"/>
        <v/>
      </c>
      <c r="H46" s="24" t="str">
        <f>IF(I46="","",'Identificação da EG'!$D$7)</f>
        <v/>
      </c>
      <c r="I46" s="1" t="str" cm="1">
        <f t="array" ref="I46">IF(M46="","",INDEX('Programas de Prevenção'!$B$17:$B$32,INT((ROWS($A$1:C15)-1)/1)+1))</f>
        <v/>
      </c>
      <c r="J46" s="1" t="str" cm="1">
        <f t="array" ref="J46">IF(ISBLANK(INDEX('Programas de Prevenção'!$C$17:$C$32,INT((ROWS($A$1:C15)-1)/1)+1,MOD(ROWS($A$1:C15)-1,1)+1)),"",INDEX('Programas de Prevenção'!$C$17:$C$32,INT((ROWS($A$1:C15)-1)/1)+1,MOD(ROWS($A$1:C15)-1,1)+1))</f>
        <v/>
      </c>
      <c r="K46" s="1" t="str">
        <f t="shared" si="1"/>
        <v/>
      </c>
      <c r="L46" s="1" t="str">
        <f t="shared" si="2"/>
        <v/>
      </c>
      <c r="M46" s="1" t="str" cm="1">
        <f t="array" ref="M46">IF(ISBLANK(INDEX('Programas de Prevenção'!$D$17:$D$32,INT((ROWS($A$1:C15)-1)/1)+1,MOD(ROWS($A$1:C15)-1,1)+1)),"",INDEX('Programas de Prevenção'!$D$17:$D$32,INT((ROWS($A$1:C15)-1)/1)+1,MOD(ROWS($A$1:C15)-1,1)+1))</f>
        <v/>
      </c>
      <c r="N46" s="1"/>
    </row>
    <row r="47" spans="1:14">
      <c r="A47" s="24" t="str">
        <f>IF(I47="","",IF(OR('Identificação da EG'!$B$7=0,'Identificação da EG'!$B$7=""),"",Capa!$C$10))</f>
        <v/>
      </c>
      <c r="B47" s="24" t="str">
        <f>IF(I47="","",IF(OR('Identificação da EG'!$B$7=0,'Identificação da EG'!$B$7=""),"",'Identificação da EG'!$B$7))</f>
        <v/>
      </c>
      <c r="C47" s="24" t="str">
        <f>IF(I47="","",IF(B47="","",VLOOKUP(B47,Auxiliar!$DK$23:$DL$45,2,0)))</f>
        <v/>
      </c>
      <c r="D47" s="24" t="str">
        <f>IF(I47="","",IF(OR('Identificação da EG'!$B$7=0,'Identificação da EG'!$B$7=""),"","Portugal"))</f>
        <v/>
      </c>
      <c r="E47" s="24" t="str">
        <f>IF(I47="","",'Identificação da EG'!$C$7)</f>
        <v/>
      </c>
      <c r="F47" s="24" t="str">
        <f>IF(I47="","",'Identificação da EG'!$E$7)</f>
        <v/>
      </c>
      <c r="G47" s="24" t="str">
        <f t="shared" si="0"/>
        <v/>
      </c>
      <c r="H47" s="24" t="str">
        <f>IF(I47="","",'Identificação da EG'!$D$7)</f>
        <v/>
      </c>
      <c r="I47" s="1" t="str" cm="1">
        <f t="array" ref="I47">IF(M47="","",INDEX('Programas de Prevenção'!$B$17:$B$32,INT((ROWS($A$1:C16)-1)/1)+1))</f>
        <v/>
      </c>
      <c r="J47" s="1" t="str" cm="1">
        <f t="array" ref="J47">IF(ISBLANK(INDEX('Programas de Prevenção'!$C$17:$C$32,INT((ROWS($A$1:C16)-1)/1)+1,MOD(ROWS($A$1:C16)-1,1)+1)),"",INDEX('Programas de Prevenção'!$C$17:$C$32,INT((ROWS($A$1:C16)-1)/1)+1,MOD(ROWS($A$1:C16)-1,1)+1))</f>
        <v/>
      </c>
      <c r="K47" s="1" t="str">
        <f>IF(M47="","","Participantes")</f>
        <v/>
      </c>
      <c r="L47" s="1" t="str">
        <f t="shared" si="2"/>
        <v/>
      </c>
      <c r="M47" s="1" t="str" cm="1">
        <f t="array" ref="M47">IF(ISBLANK(INDEX('Programas de Prevenção'!$D$17:$D$32,INT((ROWS($A$1:C16)-1)/1)+1,MOD(ROWS($A$1:C16)-1,1)+1)),"",INDEX('Programas de Prevenção'!$D$17:$D$32,INT((ROWS($A$1:C16)-1)/1)+1,MOD(ROWS($A$1:C16)-1,1)+1))</f>
        <v/>
      </c>
      <c r="N47" s="1"/>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9A93E-F310-408F-8E35-3D81A9ADF350}">
  <dimension ref="A1:Q69"/>
  <sheetViews>
    <sheetView zoomScaleNormal="100" workbookViewId="0"/>
  </sheetViews>
  <sheetFormatPr baseColWidth="10" defaultColWidth="20.5" defaultRowHeight="14"/>
  <cols>
    <col min="12" max="12" width="20.5" style="30"/>
    <col min="13" max="13" width="23.5" bestFit="1" customWidth="1"/>
    <col min="15" max="15" width="35.5" bestFit="1" customWidth="1"/>
    <col min="16" max="16" width="27" bestFit="1" customWidth="1"/>
  </cols>
  <sheetData>
    <row r="1" spans="1:17" s="11" customFormat="1" ht="50.25" customHeight="1">
      <c r="A1" s="103" t="s">
        <v>1604</v>
      </c>
      <c r="B1" s="103" t="s">
        <v>45</v>
      </c>
      <c r="C1" s="103" t="s">
        <v>1702</v>
      </c>
      <c r="D1" s="103" t="s">
        <v>1703</v>
      </c>
      <c r="E1" s="103" t="s">
        <v>55</v>
      </c>
      <c r="F1" s="103" t="s">
        <v>182</v>
      </c>
      <c r="G1" s="103" t="s">
        <v>56</v>
      </c>
      <c r="H1" s="103" t="s">
        <v>1550</v>
      </c>
      <c r="I1" s="106" t="s">
        <v>1606</v>
      </c>
      <c r="J1" s="106" t="s">
        <v>1562</v>
      </c>
      <c r="K1" s="106" t="s">
        <v>1646</v>
      </c>
      <c r="L1" s="106" t="s">
        <v>1647</v>
      </c>
      <c r="M1" s="106" t="s">
        <v>1607</v>
      </c>
    </row>
    <row r="2" spans="1:17">
      <c r="A2" s="24" t="str">
        <f>IF(I2="","",IF(OR('Identificação da EG'!$B$7=0,'Identificação da EG'!$B$7=""),"",Capa!$C$10))</f>
        <v/>
      </c>
      <c r="B2" s="24" t="str">
        <f>IF(I2="","",IF(OR('Identificação da EG'!$B$7=0,'Identificação da EG'!$B$7=""),"",'Identificação da EG'!$B$7))</f>
        <v/>
      </c>
      <c r="C2" s="24" t="str">
        <f>IF(I2="","",IF(B2="","",VLOOKUP(B2,Auxiliar!$DK$23:$DL$45,2,0)))</f>
        <v/>
      </c>
      <c r="D2" s="24" t="str">
        <f>IF(I2="","",IF(OR('Identificação da EG'!$B$7=0,'Identificação da EG'!$B$7=""),"","Portugal"))</f>
        <v/>
      </c>
      <c r="E2" s="24" t="str">
        <f>IF(I2="","",'Identificação da EG'!$C$7)</f>
        <v/>
      </c>
      <c r="F2" s="24" t="str">
        <f>IF(I2="","",'Identificação da EG'!$E$7)</f>
        <v/>
      </c>
      <c r="G2" s="24" t="str">
        <f>IF(I2="","",B2)</f>
        <v/>
      </c>
      <c r="H2" s="24" t="str">
        <f>IF(I2="","",'Identificação da EG'!$D$7)</f>
        <v/>
      </c>
      <c r="I2" s="1" t="str" cm="1">
        <f t="array" ref="I2">IF(M2="","",INDEX('Programas de Prevenção'!$B$36:$B$52,INT((ROWS($B$1:B1)-1)/4)+1))</f>
        <v/>
      </c>
      <c r="J2" s="1" t="str" cm="1">
        <f t="array" ref="J2">IF(M2="","",INDEX('Programas de Prevenção'!$C$36:$C$52,INT((ROWS($B$1:B1)-1)/4)+1))</f>
        <v/>
      </c>
      <c r="K2" s="1" t="str">
        <f>IF(M2="","","Materiais recebidos")</f>
        <v/>
      </c>
      <c r="L2" s="1" t="str">
        <f>IF(M2="","","t")</f>
        <v/>
      </c>
      <c r="M2" s="1" t="str" cm="1">
        <f t="array" ref="M2">IF(ISBLANK(INDEX('Programas de Prevenção'!$D$36:$G$52,INT((ROWS($B$1:B1)-1)/4)+1,MOD(ROWS($B$1:B1)-1,4)+1)),"",INDEX('Programas de Prevenção'!$D$36:$G$52,INT((ROWS($B$1:B1)-1)/4)+1,MOD(ROWS($B$1:B1)-1,4)+1))</f>
        <v/>
      </c>
    </row>
    <row r="3" spans="1:17">
      <c r="A3" s="24" t="str">
        <f>IF(I3="","",IF(OR('Identificação da EG'!$B$7=0,'Identificação da EG'!$B$7=""),"",Capa!$C$10))</f>
        <v/>
      </c>
      <c r="B3" s="24" t="str">
        <f>IF(I3="","",IF(OR('Identificação da EG'!$B$7=0,'Identificação da EG'!$B$7=""),"",'Identificação da EG'!$B$7))</f>
        <v/>
      </c>
      <c r="C3" s="24" t="str">
        <f>IF(I3="","",IF(B3="","",VLOOKUP(B3,Auxiliar!$DK$23:$DL$45,2,0)))</f>
        <v/>
      </c>
      <c r="D3" s="24" t="str">
        <f>IF(I3="","",IF(OR('Identificação da EG'!$B$7=0,'Identificação da EG'!$B$7=""),"","Portugal"))</f>
        <v/>
      </c>
      <c r="E3" s="24" t="str">
        <f>IF(I3="","",'Identificação da EG'!$C$7)</f>
        <v/>
      </c>
      <c r="F3" s="24" t="str">
        <f>IF(I3="","",'Identificação da EG'!$E$7)</f>
        <v/>
      </c>
      <c r="G3" s="24" t="str">
        <f t="shared" ref="G3:G66" si="0">IF(I3="","",B3)</f>
        <v/>
      </c>
      <c r="H3" s="24" t="str">
        <f>IF(I3="","",'Identificação da EG'!$D$7)</f>
        <v/>
      </c>
      <c r="I3" s="1" t="str" cm="1">
        <f t="array" ref="I3">IF(M3="","",INDEX('Programas de Prevenção'!$B$36:$B$52,INT((ROWS($B$1:B2)-1)/4)+1))</f>
        <v/>
      </c>
      <c r="J3" s="1" t="str" cm="1">
        <f t="array" ref="J3">IF(M3="","",INDEX('Programas de Prevenção'!$C$36:$C$52,INT((ROWS($B$1:B2)-1)/4)+1))</f>
        <v/>
      </c>
      <c r="K3" s="1" t="str">
        <f>IF(M3="","","Materiais doados/reparados")</f>
        <v/>
      </c>
      <c r="L3" s="1" t="str">
        <f>IF(M3="","","t")</f>
        <v/>
      </c>
      <c r="M3" s="1" t="str" cm="1">
        <f t="array" ref="M3">IF(ISBLANK(INDEX('Programas de Prevenção'!$D$36:$G$52,INT((ROWS($B$1:B2)-1)/4)+1,MOD(ROWS($B$1:B2)-1,4)+1)),"",INDEX('Programas de Prevenção'!$D$36:$G$52,INT((ROWS($B$1:B2)-1)/4)+1,MOD(ROWS($B$1:B2)-1,4)+1))</f>
        <v/>
      </c>
    </row>
    <row r="4" spans="1:17">
      <c r="A4" s="24" t="str">
        <f>IF(I4="","",IF(OR('Identificação da EG'!$B$7=0,'Identificação da EG'!$B$7=""),"",Capa!$C$10))</f>
        <v/>
      </c>
      <c r="B4" s="24" t="str">
        <f>IF(I4="","",IF(OR('Identificação da EG'!$B$7=0,'Identificação da EG'!$B$7=""),"",'Identificação da EG'!$B$7))</f>
        <v/>
      </c>
      <c r="C4" s="24" t="str">
        <f>IF(I4="","",IF(B4="","",VLOOKUP(B4,Auxiliar!$DK$23:$DL$45,2,0)))</f>
        <v/>
      </c>
      <c r="D4" s="24" t="str">
        <f>IF(I4="","",IF(OR('Identificação da EG'!$B$7=0,'Identificação da EG'!$B$7=""),"","Portugal"))</f>
        <v/>
      </c>
      <c r="E4" s="24" t="str">
        <f>IF(I4="","",'Identificação da EG'!$C$7)</f>
        <v/>
      </c>
      <c r="F4" s="24" t="str">
        <f>IF(I4="","",'Identificação da EG'!$E$7)</f>
        <v/>
      </c>
      <c r="G4" s="24" t="str">
        <f t="shared" si="0"/>
        <v/>
      </c>
      <c r="H4" s="24" t="str">
        <f>IF(I4="","",'Identificação da EG'!$D$7)</f>
        <v/>
      </c>
      <c r="I4" s="1" t="str" cm="1">
        <f t="array" ref="I4">IF(M4="","",INDEX('Programas de Prevenção'!$B$36:$B$52,INT((ROWS($B$1:B3)-1)/4)+1))</f>
        <v/>
      </c>
      <c r="J4" s="1" t="str" cm="1">
        <f t="array" ref="J4">IF(M4="","",INDEX('Programas de Prevenção'!$C$36:$C$52,INT((ROWS($B$1:B3)-1)/4)+1))</f>
        <v/>
      </c>
      <c r="K4" s="1" t="str">
        <f>IF(M4="","","Materiais recebidos")</f>
        <v/>
      </c>
      <c r="L4" s="1" t="str">
        <f>IF(M4="","","nº")</f>
        <v/>
      </c>
      <c r="M4" s="1" t="str" cm="1">
        <f t="array" ref="M4">IF(ISBLANK(INDEX('Programas de Prevenção'!$D$36:$G$52,INT((ROWS($B$1:B3)-1)/4)+1,MOD(ROWS($B$1:B3)-1,4)+1)),"",INDEX('Programas de Prevenção'!$D$36:$G$52,INT((ROWS($B$1:B3)-1)/4)+1,MOD(ROWS($B$1:B3)-1,4)+1))</f>
        <v/>
      </c>
    </row>
    <row r="5" spans="1:17">
      <c r="A5" s="24" t="str">
        <f>IF(I5="","",IF(OR('Identificação da EG'!$B$7=0,'Identificação da EG'!$B$7=""),"",Capa!$C$10))</f>
        <v/>
      </c>
      <c r="B5" s="24" t="str">
        <f>IF(I5="","",IF(OR('Identificação da EG'!$B$7=0,'Identificação da EG'!$B$7=""),"",'Identificação da EG'!$B$7))</f>
        <v/>
      </c>
      <c r="C5" s="24" t="str">
        <f>IF(I5="","",IF(B5="","",VLOOKUP(B5,Auxiliar!$DK$23:$DL$45,2,0)))</f>
        <v/>
      </c>
      <c r="D5" s="24" t="str">
        <f>IF(I5="","",IF(OR('Identificação da EG'!$B$7=0,'Identificação da EG'!$B$7=""),"","Portugal"))</f>
        <v/>
      </c>
      <c r="E5" s="24" t="str">
        <f>IF(I5="","",'Identificação da EG'!$C$7)</f>
        <v/>
      </c>
      <c r="F5" s="24" t="str">
        <f>IF(I5="","",'Identificação da EG'!$E$7)</f>
        <v/>
      </c>
      <c r="G5" s="24" t="str">
        <f t="shared" si="0"/>
        <v/>
      </c>
      <c r="H5" s="24" t="str">
        <f>IF(I5="","",'Identificação da EG'!$D$7)</f>
        <v/>
      </c>
      <c r="I5" s="1" t="str" cm="1">
        <f t="array" ref="I5">IF(M5="","",INDEX('Programas de Prevenção'!$B$36:$B$52,INT((ROWS($B$1:B4)-1)/4)+1))</f>
        <v/>
      </c>
      <c r="J5" s="1" t="str" cm="1">
        <f t="array" ref="J5">IF(M5="","",INDEX('Programas de Prevenção'!$C$36:$C$52,INT((ROWS($B$1:B4)-1)/4)+1))</f>
        <v/>
      </c>
      <c r="K5" s="1" t="str">
        <f>IF(M5="","","Materiais doados/reparados")</f>
        <v/>
      </c>
      <c r="L5" s="1" t="str">
        <f>IF(M5="","","nº")</f>
        <v/>
      </c>
      <c r="M5" s="1" t="str" cm="1">
        <f t="array" ref="M5">IF(ISBLANK(INDEX('Programas de Prevenção'!$D$36:$G$52,INT((ROWS($B$1:B4)-1)/4)+1,MOD(ROWS($B$1:B4)-1,4)+1)),"",INDEX('Programas de Prevenção'!$D$36:$G$52,INT((ROWS($B$1:B4)-1)/4)+1,MOD(ROWS($B$1:B4)-1,4)+1))</f>
        <v/>
      </c>
    </row>
    <row r="6" spans="1:17">
      <c r="A6" s="24" t="str">
        <f>IF(I6="","",IF(OR('Identificação da EG'!$B$7=0,'Identificação da EG'!$B$7=""),"",Capa!$C$10))</f>
        <v/>
      </c>
      <c r="B6" s="24" t="str">
        <f>IF(I6="","",IF(OR('Identificação da EG'!$B$7=0,'Identificação da EG'!$B$7=""),"",'Identificação da EG'!$B$7))</f>
        <v/>
      </c>
      <c r="C6" s="24" t="str">
        <f>IF(I6="","",IF(B6="","",VLOOKUP(B6,Auxiliar!$DK$23:$DL$45,2,0)))</f>
        <v/>
      </c>
      <c r="D6" s="24" t="str">
        <f>IF(I6="","",IF(OR('Identificação da EG'!$B$7=0,'Identificação da EG'!$B$7=""),"","Portugal"))</f>
        <v/>
      </c>
      <c r="E6" s="24" t="str">
        <f>IF(I6="","",'Identificação da EG'!$C$7)</f>
        <v/>
      </c>
      <c r="F6" s="24" t="str">
        <f>IF(I6="","",'Identificação da EG'!$E$7)</f>
        <v/>
      </c>
      <c r="G6" s="24" t="str">
        <f t="shared" si="0"/>
        <v/>
      </c>
      <c r="H6" s="24" t="str">
        <f>IF(I6="","",'Identificação da EG'!$D$7)</f>
        <v/>
      </c>
      <c r="I6" s="1" t="str" cm="1">
        <f t="array" ref="I6">IF(M6="","",INDEX('Programas de Prevenção'!$B$36:$B$52,INT((ROWS($B$1:B5)-1)/4)+1))</f>
        <v/>
      </c>
      <c r="J6" s="1" t="str" cm="1">
        <f t="array" ref="J6">IF(M6="","",INDEX('Programas de Prevenção'!$C$36:$C$52,INT((ROWS($B$1:B5)-1)/4)+1))</f>
        <v/>
      </c>
      <c r="K6" s="1" t="str">
        <f>IF(M6="","","Materiais recebidos")</f>
        <v/>
      </c>
      <c r="L6" s="1" t="str">
        <f>IF(M6="","","t")</f>
        <v/>
      </c>
      <c r="M6" s="1" t="str" cm="1">
        <f t="array" ref="M6">IF(ISBLANK(INDEX('Programas de Prevenção'!$D$36:$G$52,INT((ROWS($B$1:B5)-1)/4)+1,MOD(ROWS($B$1:B5)-1,4)+1)),"",INDEX('Programas de Prevenção'!$D$36:$G$52,INT((ROWS($B$1:B5)-1)/4)+1,MOD(ROWS($B$1:B5)-1,4)+1))</f>
        <v/>
      </c>
    </row>
    <row r="7" spans="1:17">
      <c r="A7" s="24" t="str">
        <f>IF(I7="","",IF(OR('Identificação da EG'!$B$7=0,'Identificação da EG'!$B$7=""),"",Capa!$C$10))</f>
        <v/>
      </c>
      <c r="B7" s="24" t="str">
        <f>IF(I7="","",IF(OR('Identificação da EG'!$B$7=0,'Identificação da EG'!$B$7=""),"",'Identificação da EG'!$B$7))</f>
        <v/>
      </c>
      <c r="C7" s="24" t="str">
        <f>IF(I7="","",IF(B7="","",VLOOKUP(B7,Auxiliar!$DK$23:$DL$45,2,0)))</f>
        <v/>
      </c>
      <c r="D7" s="24" t="str">
        <f>IF(I7="","",IF(OR('Identificação da EG'!$B$7=0,'Identificação da EG'!$B$7=""),"","Portugal"))</f>
        <v/>
      </c>
      <c r="E7" s="24" t="str">
        <f>IF(I7="","",'Identificação da EG'!$C$7)</f>
        <v/>
      </c>
      <c r="F7" s="24" t="str">
        <f>IF(I7="","",'Identificação da EG'!$E$7)</f>
        <v/>
      </c>
      <c r="G7" s="24" t="str">
        <f t="shared" si="0"/>
        <v/>
      </c>
      <c r="H7" s="24" t="str">
        <f>IF(I7="","",'Identificação da EG'!$D$7)</f>
        <v/>
      </c>
      <c r="I7" s="1" t="str" cm="1">
        <f t="array" ref="I7">IF(M7="","",INDEX('Programas de Prevenção'!$B$36:$B$52,INT((ROWS($B$1:B6)-1)/4)+1))</f>
        <v/>
      </c>
      <c r="J7" s="1" t="str" cm="1">
        <f t="array" ref="J7">IF(M7="","",INDEX('Programas de Prevenção'!$C$36:$C$52,INT((ROWS($B$1:B6)-1)/4)+1))</f>
        <v/>
      </c>
      <c r="K7" s="1" t="str">
        <f>IF(M7="","","Materiais doados/reparados")</f>
        <v/>
      </c>
      <c r="L7" s="1" t="str">
        <f>IF(M7="","","t")</f>
        <v/>
      </c>
      <c r="M7" s="1" t="str" cm="1">
        <f t="array" ref="M7">IF(ISBLANK(INDEX('Programas de Prevenção'!$D$36:$G$52,INT((ROWS($B$1:B6)-1)/4)+1,MOD(ROWS($B$1:B6)-1,4)+1)),"",INDEX('Programas de Prevenção'!$D$36:$G$52,INT((ROWS($B$1:B6)-1)/4)+1,MOD(ROWS($B$1:B6)-1,4)+1))</f>
        <v/>
      </c>
    </row>
    <row r="8" spans="1:17">
      <c r="A8" s="24" t="str">
        <f>IF(I8="","",IF(OR('Identificação da EG'!$B$7=0,'Identificação da EG'!$B$7=""),"",Capa!$C$10))</f>
        <v/>
      </c>
      <c r="B8" s="24" t="str">
        <f>IF(I8="","",IF(OR('Identificação da EG'!$B$7=0,'Identificação da EG'!$B$7=""),"",'Identificação da EG'!$B$7))</f>
        <v/>
      </c>
      <c r="C8" s="24" t="str">
        <f>IF(I8="","",IF(B8="","",VLOOKUP(B8,Auxiliar!$DK$23:$DL$45,2,0)))</f>
        <v/>
      </c>
      <c r="D8" s="24" t="str">
        <f>IF(I8="","",IF(OR('Identificação da EG'!$B$7=0,'Identificação da EG'!$B$7=""),"","Portugal"))</f>
        <v/>
      </c>
      <c r="E8" s="24" t="str">
        <f>IF(I8="","",'Identificação da EG'!$C$7)</f>
        <v/>
      </c>
      <c r="F8" s="24" t="str">
        <f>IF(I8="","",'Identificação da EG'!$E$7)</f>
        <v/>
      </c>
      <c r="G8" s="24" t="str">
        <f t="shared" si="0"/>
        <v/>
      </c>
      <c r="H8" s="24" t="str">
        <f>IF(I8="","",'Identificação da EG'!$D$7)</f>
        <v/>
      </c>
      <c r="I8" s="1" t="str" cm="1">
        <f t="array" ref="I8">IF(M8="","",INDEX('Programas de Prevenção'!$B$36:$B$52,INT((ROWS($B$1:B7)-1)/4)+1))</f>
        <v/>
      </c>
      <c r="J8" s="1" t="str" cm="1">
        <f t="array" ref="J8">IF(M8="","",INDEX('Programas de Prevenção'!$C$36:$C$52,INT((ROWS($B$1:B7)-1)/4)+1))</f>
        <v/>
      </c>
      <c r="K8" s="1" t="str">
        <f>IF(M8="","","Materiais recebidos")</f>
        <v/>
      </c>
      <c r="L8" s="1" t="str">
        <f>IF(M8="","","nº")</f>
        <v/>
      </c>
      <c r="M8" s="1" t="str" cm="1">
        <f t="array" ref="M8">IF(ISBLANK(INDEX('Programas de Prevenção'!$D$36:$G$52,INT((ROWS($B$1:B7)-1)/4)+1,MOD(ROWS($B$1:B7)-1,4)+1)),"",INDEX('Programas de Prevenção'!$D$36:$G$52,INT((ROWS($B$1:B7)-1)/4)+1,MOD(ROWS($B$1:B7)-1,4)+1))</f>
        <v/>
      </c>
    </row>
    <row r="9" spans="1:17">
      <c r="A9" s="24" t="str">
        <f>IF(I9="","",IF(OR('Identificação da EG'!$B$7=0,'Identificação da EG'!$B$7=""),"",Capa!$C$10))</f>
        <v/>
      </c>
      <c r="B9" s="24" t="str">
        <f>IF(I9="","",IF(OR('Identificação da EG'!$B$7=0,'Identificação da EG'!$B$7=""),"",'Identificação da EG'!$B$7))</f>
        <v/>
      </c>
      <c r="C9" s="24" t="str">
        <f>IF(I9="","",IF(B9="","",VLOOKUP(B9,Auxiliar!$DK$23:$DL$45,2,0)))</f>
        <v/>
      </c>
      <c r="D9" s="24" t="str">
        <f>IF(I9="","",IF(OR('Identificação da EG'!$B$7=0,'Identificação da EG'!$B$7=""),"","Portugal"))</f>
        <v/>
      </c>
      <c r="E9" s="24" t="str">
        <f>IF(I9="","",'Identificação da EG'!$C$7)</f>
        <v/>
      </c>
      <c r="F9" s="24" t="str">
        <f>IF(I9="","",'Identificação da EG'!$E$7)</f>
        <v/>
      </c>
      <c r="G9" s="24" t="str">
        <f t="shared" si="0"/>
        <v/>
      </c>
      <c r="H9" s="24" t="str">
        <f>IF(I9="","",'Identificação da EG'!$D$7)</f>
        <v/>
      </c>
      <c r="I9" s="1" t="str" cm="1">
        <f t="array" ref="I9">IF(M9="","",INDEX('Programas de Prevenção'!$B$36:$B$52,INT((ROWS($B$1:B8)-1)/4)+1))</f>
        <v/>
      </c>
      <c r="J9" s="1" t="str" cm="1">
        <f t="array" ref="J9">IF(M9="","",INDEX('Programas de Prevenção'!$C$36:$C$52,INT((ROWS($B$1:B8)-1)/4)+1))</f>
        <v/>
      </c>
      <c r="K9" s="1" t="str">
        <f>IF(M9="","","Materiais doados/reparados")</f>
        <v/>
      </c>
      <c r="L9" s="1" t="str">
        <f>IF(M9="","","nº")</f>
        <v/>
      </c>
      <c r="M9" s="1" t="str" cm="1">
        <f t="array" ref="M9">IF(ISBLANK(INDEX('Programas de Prevenção'!$D$36:$G$52,INT((ROWS($B$1:B8)-1)/4)+1,MOD(ROWS($B$1:B8)-1,4)+1)),"",INDEX('Programas de Prevenção'!$D$36:$G$52,INT((ROWS($B$1:B8)-1)/4)+1,MOD(ROWS($B$1:B8)-1,4)+1))</f>
        <v/>
      </c>
    </row>
    <row r="10" spans="1:17">
      <c r="A10" s="24" t="str">
        <f>IF(I10="","",IF(OR('Identificação da EG'!$B$7=0,'Identificação da EG'!$B$7=""),"",Capa!$C$10))</f>
        <v/>
      </c>
      <c r="B10" s="24" t="str">
        <f>IF(I10="","",IF(OR('Identificação da EG'!$B$7=0,'Identificação da EG'!$B$7=""),"",'Identificação da EG'!$B$7))</f>
        <v/>
      </c>
      <c r="C10" s="24" t="str">
        <f>IF(I10="","",IF(B10="","",VLOOKUP(B10,Auxiliar!$DK$23:$DL$45,2,0)))</f>
        <v/>
      </c>
      <c r="D10" s="24" t="str">
        <f>IF(I10="","",IF(OR('Identificação da EG'!$B$7=0,'Identificação da EG'!$B$7=""),"","Portugal"))</f>
        <v/>
      </c>
      <c r="E10" s="24" t="str">
        <f>IF(I10="","",'Identificação da EG'!$C$7)</f>
        <v/>
      </c>
      <c r="F10" s="24" t="str">
        <f>IF(I10="","",'Identificação da EG'!$E$7)</f>
        <v/>
      </c>
      <c r="G10" s="24" t="str">
        <f t="shared" si="0"/>
        <v/>
      </c>
      <c r="H10" s="24" t="str">
        <f>IF(I10="","",'Identificação da EG'!$D$7)</f>
        <v/>
      </c>
      <c r="I10" s="1" t="str" cm="1">
        <f t="array" ref="I10">IF(M10="","",INDEX('Programas de Prevenção'!$B$36:$B$52,INT((ROWS($B$1:B9)-1)/4)+1))</f>
        <v/>
      </c>
      <c r="J10" s="1" t="str" cm="1">
        <f t="array" ref="J10">IF(M10="","",INDEX('Programas de Prevenção'!$C$36:$C$52,INT((ROWS($B$1:B9)-1)/4)+1))</f>
        <v/>
      </c>
      <c r="K10" s="1" t="str">
        <f>IF(M10="","","Materiais recebidos")</f>
        <v/>
      </c>
      <c r="L10" s="1" t="str">
        <f>IF(M10="","","t")</f>
        <v/>
      </c>
      <c r="M10" s="1" t="str" cm="1">
        <f t="array" ref="M10">IF(ISBLANK(INDEX('Programas de Prevenção'!$D$36:$G$52,INT((ROWS($B$1:B9)-1)/4)+1,MOD(ROWS($B$1:B9)-1,4)+1)),"",INDEX('Programas de Prevenção'!$D$36:$G$52,INT((ROWS($B$1:B9)-1)/4)+1,MOD(ROWS($B$1:B9)-1,4)+1))</f>
        <v/>
      </c>
    </row>
    <row r="11" spans="1:17">
      <c r="A11" s="24" t="str">
        <f>IF(I11="","",IF(OR('Identificação da EG'!$B$7=0,'Identificação da EG'!$B$7=""),"",Capa!$C$10))</f>
        <v/>
      </c>
      <c r="B11" s="24" t="str">
        <f>IF(I11="","",IF(OR('Identificação da EG'!$B$7=0,'Identificação da EG'!$B$7=""),"",'Identificação da EG'!$B$7))</f>
        <v/>
      </c>
      <c r="C11" s="24" t="str">
        <f>IF(I11="","",IF(B11="","",VLOOKUP(B11,Auxiliar!$DK$23:$DL$45,2,0)))</f>
        <v/>
      </c>
      <c r="D11" s="24" t="str">
        <f>IF(I11="","",IF(OR('Identificação da EG'!$B$7=0,'Identificação da EG'!$B$7=""),"","Portugal"))</f>
        <v/>
      </c>
      <c r="E11" s="24" t="str">
        <f>IF(I11="","",'Identificação da EG'!$C$7)</f>
        <v/>
      </c>
      <c r="F11" s="24" t="str">
        <f>IF(I11="","",'Identificação da EG'!$E$7)</f>
        <v/>
      </c>
      <c r="G11" s="24" t="str">
        <f t="shared" si="0"/>
        <v/>
      </c>
      <c r="H11" s="24" t="str">
        <f>IF(I11="","",'Identificação da EG'!$D$7)</f>
        <v/>
      </c>
      <c r="I11" s="1" t="str" cm="1">
        <f t="array" ref="I11">IF(M11="","",INDEX('Programas de Prevenção'!$B$36:$B$52,INT((ROWS($B$1:B10)-1)/4)+1))</f>
        <v/>
      </c>
      <c r="J11" s="1" t="str" cm="1">
        <f t="array" ref="J11">IF(M11="","",INDEX('Programas de Prevenção'!$C$36:$C$52,INT((ROWS($B$1:B10)-1)/4)+1))</f>
        <v/>
      </c>
      <c r="K11" s="1" t="str">
        <f>IF(M11="","","Materiais doados/reparados")</f>
        <v/>
      </c>
      <c r="L11" s="1" t="str">
        <f>IF(M11="","","t")</f>
        <v/>
      </c>
      <c r="M11" s="1" t="str" cm="1">
        <f t="array" ref="M11">IF(ISBLANK(INDEX('Programas de Prevenção'!$D$36:$G$52,INT((ROWS($B$1:B10)-1)/4)+1,MOD(ROWS($B$1:B10)-1,4)+1)),"",INDEX('Programas de Prevenção'!$D$36:$G$52,INT((ROWS($B$1:B10)-1)/4)+1,MOD(ROWS($B$1:B10)-1,4)+1))</f>
        <v/>
      </c>
    </row>
    <row r="12" spans="1:17">
      <c r="A12" s="24" t="str">
        <f>IF(I12="","",IF(OR('Identificação da EG'!$B$7=0,'Identificação da EG'!$B$7=""),"",Capa!$C$10))</f>
        <v/>
      </c>
      <c r="B12" s="24" t="str">
        <f>IF(I12="","",IF(OR('Identificação da EG'!$B$7=0,'Identificação da EG'!$B$7=""),"",'Identificação da EG'!$B$7))</f>
        <v/>
      </c>
      <c r="C12" s="24" t="str">
        <f>IF(I12="","",IF(B12="","",VLOOKUP(B12,Auxiliar!$DK$23:$DL$45,2,0)))</f>
        <v/>
      </c>
      <c r="D12" s="24" t="str">
        <f>IF(I12="","",IF(OR('Identificação da EG'!$B$7=0,'Identificação da EG'!$B$7=""),"","Portugal"))</f>
        <v/>
      </c>
      <c r="E12" s="24" t="str">
        <f>IF(I12="","",'Identificação da EG'!$C$7)</f>
        <v/>
      </c>
      <c r="F12" s="24" t="str">
        <f>IF(I12="","",'Identificação da EG'!$E$7)</f>
        <v/>
      </c>
      <c r="G12" s="24" t="str">
        <f t="shared" si="0"/>
        <v/>
      </c>
      <c r="H12" s="24" t="str">
        <f>IF(I12="","",'Identificação da EG'!$D$7)</f>
        <v/>
      </c>
      <c r="I12" s="1" t="str" cm="1">
        <f t="array" ref="I12">IF(M12="","",INDEX('Programas de Prevenção'!$B$36:$B$52,INT((ROWS($B$1:B11)-1)/4)+1))</f>
        <v/>
      </c>
      <c r="J12" s="1" t="str" cm="1">
        <f t="array" ref="J12">IF(M12="","",INDEX('Programas de Prevenção'!$C$36:$C$52,INT((ROWS($B$1:B11)-1)/4)+1))</f>
        <v/>
      </c>
      <c r="K12" s="1" t="str">
        <f>IF(M12="","","Materiais recebidos")</f>
        <v/>
      </c>
      <c r="L12" s="1" t="str">
        <f>IF(M12="","","nº")</f>
        <v/>
      </c>
      <c r="M12" s="1" t="str" cm="1">
        <f t="array" ref="M12">IF(ISBLANK(INDEX('Programas de Prevenção'!$D$36:$G$52,INT((ROWS($B$1:B11)-1)/4)+1,MOD(ROWS($B$1:B11)-1,4)+1)),"",INDEX('Programas de Prevenção'!$D$36:$G$52,INT((ROWS($B$1:B11)-1)/4)+1,MOD(ROWS($B$1:B11)-1,4)+1))</f>
        <v/>
      </c>
    </row>
    <row r="13" spans="1:17">
      <c r="A13" s="24" t="str">
        <f>IF(I13="","",IF(OR('Identificação da EG'!$B$7=0,'Identificação da EG'!$B$7=""),"",Capa!$C$10))</f>
        <v/>
      </c>
      <c r="B13" s="24" t="str">
        <f>IF(I13="","",IF(OR('Identificação da EG'!$B$7=0,'Identificação da EG'!$B$7=""),"",'Identificação da EG'!$B$7))</f>
        <v/>
      </c>
      <c r="C13" s="24" t="str">
        <f>IF(I13="","",IF(B13="","",VLOOKUP(B13,Auxiliar!$DK$23:$DL$45,2,0)))</f>
        <v/>
      </c>
      <c r="D13" s="24" t="str">
        <f>IF(I13="","",IF(OR('Identificação da EG'!$B$7=0,'Identificação da EG'!$B$7=""),"","Portugal"))</f>
        <v/>
      </c>
      <c r="E13" s="24" t="str">
        <f>IF(I13="","",'Identificação da EG'!$C$7)</f>
        <v/>
      </c>
      <c r="F13" s="24" t="str">
        <f>IF(I13="","",'Identificação da EG'!$E$7)</f>
        <v/>
      </c>
      <c r="G13" s="24" t="str">
        <f t="shared" si="0"/>
        <v/>
      </c>
      <c r="H13" s="24" t="str">
        <f>IF(I13="","",'Identificação da EG'!$D$7)</f>
        <v/>
      </c>
      <c r="I13" s="1" t="str" cm="1">
        <f t="array" ref="I13">IF(M13="","",INDEX('Programas de Prevenção'!$B$36:$B$52,INT((ROWS($B$1:B12)-1)/4)+1))</f>
        <v/>
      </c>
      <c r="J13" s="1" t="str" cm="1">
        <f t="array" ref="J13">IF(M13="","",INDEX('Programas de Prevenção'!$C$36:$C$52,INT((ROWS($B$1:B12)-1)/4)+1))</f>
        <v/>
      </c>
      <c r="K13" s="1" t="str">
        <f>IF(M13="","","Materiais doados/reparados")</f>
        <v/>
      </c>
      <c r="L13" s="1" t="str">
        <f>IF(M13="","","nº")</f>
        <v/>
      </c>
      <c r="M13" s="1" t="str" cm="1">
        <f t="array" ref="M13">IF(ISBLANK(INDEX('Programas de Prevenção'!$D$36:$G$52,INT((ROWS($B$1:B12)-1)/4)+1,MOD(ROWS($B$1:B12)-1,4)+1)),"",INDEX('Programas de Prevenção'!$D$36:$G$52,INT((ROWS($B$1:B12)-1)/4)+1,MOD(ROWS($B$1:B12)-1,4)+1))</f>
        <v/>
      </c>
    </row>
    <row r="14" spans="1:17">
      <c r="A14" s="24" t="str">
        <f>IF(I14="","",IF(OR('Identificação da EG'!$B$7=0,'Identificação da EG'!$B$7=""),"",Capa!$C$10))</f>
        <v/>
      </c>
      <c r="B14" s="24" t="str">
        <f>IF(I14="","",IF(OR('Identificação da EG'!$B$7=0,'Identificação da EG'!$B$7=""),"",'Identificação da EG'!$B$7))</f>
        <v/>
      </c>
      <c r="C14" s="24" t="str">
        <f>IF(I14="","",IF(B14="","",VLOOKUP(B14,Auxiliar!$DK$23:$DL$45,2,0)))</f>
        <v/>
      </c>
      <c r="D14" s="24" t="str">
        <f>IF(I14="","",IF(OR('Identificação da EG'!$B$7=0,'Identificação da EG'!$B$7=""),"","Portugal"))</f>
        <v/>
      </c>
      <c r="E14" s="24" t="str">
        <f>IF(I14="","",'Identificação da EG'!$C$7)</f>
        <v/>
      </c>
      <c r="F14" s="24" t="str">
        <f>IF(I14="","",'Identificação da EG'!$E$7)</f>
        <v/>
      </c>
      <c r="G14" s="24" t="str">
        <f t="shared" si="0"/>
        <v/>
      </c>
      <c r="H14" s="24" t="str">
        <f>IF(I14="","",'Identificação da EG'!$D$7)</f>
        <v/>
      </c>
      <c r="I14" s="1" t="str" cm="1">
        <f t="array" ref="I14">IF(M14="","",INDEX('Programas de Prevenção'!$B$36:$B$52,INT((ROWS($B$1:B13)-1)/4)+1))</f>
        <v/>
      </c>
      <c r="J14" s="1" t="str" cm="1">
        <f t="array" ref="J14">IF(M14="","",INDEX('Programas de Prevenção'!$C$36:$C$52,INT((ROWS($B$1:B13)-1)/4)+1))</f>
        <v/>
      </c>
      <c r="K14" s="1" t="str">
        <f>IF(M14="","","Materiais recebidos")</f>
        <v/>
      </c>
      <c r="L14" s="1" t="str">
        <f>IF(M14="","","t")</f>
        <v/>
      </c>
      <c r="M14" s="1" t="str" cm="1">
        <f t="array" ref="M14">IF(ISBLANK(INDEX('Programas de Prevenção'!$D$36:$G$52,INT((ROWS($B$1:B13)-1)/4)+1,MOD(ROWS($B$1:B13)-1,4)+1)),"",INDEX('Programas de Prevenção'!$D$36:$G$52,INT((ROWS($B$1:B13)-1)/4)+1,MOD(ROWS($B$1:B13)-1,4)+1))</f>
        <v/>
      </c>
    </row>
    <row r="15" spans="1:17">
      <c r="A15" s="24" t="str">
        <f>IF(I15="","",IF(OR('Identificação da EG'!$B$7=0,'Identificação da EG'!$B$7=""),"",Capa!$C$10))</f>
        <v/>
      </c>
      <c r="B15" s="24" t="str">
        <f>IF(I15="","",IF(OR('Identificação da EG'!$B$7=0,'Identificação da EG'!$B$7=""),"",'Identificação da EG'!$B$7))</f>
        <v/>
      </c>
      <c r="C15" s="24" t="str">
        <f>IF(I15="","",IF(B15="","",VLOOKUP(B15,Auxiliar!$DK$23:$DL$45,2,0)))</f>
        <v/>
      </c>
      <c r="D15" s="24" t="str">
        <f>IF(I15="","",IF(OR('Identificação da EG'!$B$7=0,'Identificação da EG'!$B$7=""),"","Portugal"))</f>
        <v/>
      </c>
      <c r="E15" s="24" t="str">
        <f>IF(I15="","",'Identificação da EG'!$C$7)</f>
        <v/>
      </c>
      <c r="F15" s="24" t="str">
        <f>IF(I15="","",'Identificação da EG'!$E$7)</f>
        <v/>
      </c>
      <c r="G15" s="24" t="str">
        <f t="shared" si="0"/>
        <v/>
      </c>
      <c r="H15" s="24" t="str">
        <f>IF(I15="","",'Identificação da EG'!$D$7)</f>
        <v/>
      </c>
      <c r="I15" s="1" t="str" cm="1">
        <f t="array" ref="I15">IF(M15="","",INDEX('Programas de Prevenção'!$B$36:$B$52,INT((ROWS($B$1:B14)-1)/4)+1))</f>
        <v/>
      </c>
      <c r="J15" s="1" t="str" cm="1">
        <f t="array" ref="J15">IF(M15="","",INDEX('Programas de Prevenção'!$C$36:$C$52,INT((ROWS($B$1:B14)-1)/4)+1))</f>
        <v/>
      </c>
      <c r="K15" s="1" t="str">
        <f>IF(M15="","","Materiais doados/reparados")</f>
        <v/>
      </c>
      <c r="L15" s="1" t="str">
        <f>IF(M15="","","t")</f>
        <v/>
      </c>
      <c r="M15" s="1" t="str" cm="1">
        <f t="array" ref="M15">IF(ISBLANK(INDEX('Programas de Prevenção'!$D$36:$G$52,INT((ROWS($B$1:B14)-1)/4)+1,MOD(ROWS($B$1:B14)-1,4)+1)),"",INDEX('Programas de Prevenção'!$D$36:$G$52,INT((ROWS($B$1:B14)-1)/4)+1,MOD(ROWS($B$1:B14)-1,4)+1))</f>
        <v/>
      </c>
    </row>
    <row r="16" spans="1:17">
      <c r="A16" s="24" t="str">
        <f>IF(I16="","",IF(OR('Identificação da EG'!$B$7=0,'Identificação da EG'!$B$7=""),"",Capa!$C$10))</f>
        <v/>
      </c>
      <c r="B16" s="24" t="str">
        <f>IF(I16="","",IF(OR('Identificação da EG'!$B$7=0,'Identificação da EG'!$B$7=""),"",'Identificação da EG'!$B$7))</f>
        <v/>
      </c>
      <c r="C16" s="24" t="str">
        <f>IF(I16="","",IF(B16="","",VLOOKUP(B16,Auxiliar!$DK$23:$DL$45,2,0)))</f>
        <v/>
      </c>
      <c r="D16" s="24" t="str">
        <f>IF(I16="","",IF(OR('Identificação da EG'!$B$7=0,'Identificação da EG'!$B$7=""),"","Portugal"))</f>
        <v/>
      </c>
      <c r="E16" s="24" t="str">
        <f>IF(I16="","",'Identificação da EG'!$C$7)</f>
        <v/>
      </c>
      <c r="F16" s="24" t="str">
        <f>IF(I16="","",'Identificação da EG'!$E$7)</f>
        <v/>
      </c>
      <c r="G16" s="24" t="str">
        <f t="shared" si="0"/>
        <v/>
      </c>
      <c r="H16" s="24" t="str">
        <f>IF(I16="","",'Identificação da EG'!$D$7)</f>
        <v/>
      </c>
      <c r="I16" s="1" t="str" cm="1">
        <f t="array" ref="I16">IF(M16="","",INDEX('Programas de Prevenção'!$B$36:$B$52,INT((ROWS($B$1:B15)-1)/4)+1))</f>
        <v/>
      </c>
      <c r="J16" s="1" t="str" cm="1">
        <f t="array" ref="J16">IF(M16="","",INDEX('Programas de Prevenção'!$C$36:$C$52,INT((ROWS($B$1:B15)-1)/4)+1))</f>
        <v/>
      </c>
      <c r="K16" s="1" t="str">
        <f>IF(M16="","","Materiais recebidos")</f>
        <v/>
      </c>
      <c r="L16" s="1" t="str">
        <f>IF(M16="","","nº")</f>
        <v/>
      </c>
      <c r="M16" s="1" t="str" cm="1">
        <f t="array" ref="M16">IF(ISBLANK(INDEX('Programas de Prevenção'!$D$36:$G$52,INT((ROWS($B$1:B15)-1)/4)+1,MOD(ROWS($B$1:B15)-1,4)+1)),"",INDEX('Programas de Prevenção'!$D$36:$G$52,INT((ROWS($B$1:B15)-1)/4)+1,MOD(ROWS($B$1:B15)-1,4)+1))</f>
        <v/>
      </c>
      <c r="O16" s="42"/>
      <c r="P16" s="42"/>
      <c r="Q16" s="42"/>
    </row>
    <row r="17" spans="1:13">
      <c r="A17" s="24" t="str">
        <f>IF(I17="","",IF(OR('Identificação da EG'!$B$7=0,'Identificação da EG'!$B$7=""),"",Capa!$C$10))</f>
        <v/>
      </c>
      <c r="B17" s="24" t="str">
        <f>IF(I17="","",IF(OR('Identificação da EG'!$B$7=0,'Identificação da EG'!$B$7=""),"",'Identificação da EG'!$B$7))</f>
        <v/>
      </c>
      <c r="C17" s="24" t="str">
        <f>IF(I17="","",IF(B17="","",VLOOKUP(B17,Auxiliar!$DK$23:$DL$45,2,0)))</f>
        <v/>
      </c>
      <c r="D17" s="24" t="str">
        <f>IF(I17="","",IF(OR('Identificação da EG'!$B$7=0,'Identificação da EG'!$B$7=""),"","Portugal"))</f>
        <v/>
      </c>
      <c r="E17" s="24" t="str">
        <f>IF(I17="","",'Identificação da EG'!$C$7)</f>
        <v/>
      </c>
      <c r="F17" s="24" t="str">
        <f>IF(I17="","",'Identificação da EG'!$E$7)</f>
        <v/>
      </c>
      <c r="G17" s="24" t="str">
        <f t="shared" si="0"/>
        <v/>
      </c>
      <c r="H17" s="24" t="str">
        <f>IF(I17="","",'Identificação da EG'!$D$7)</f>
        <v/>
      </c>
      <c r="I17" s="1" t="str" cm="1">
        <f t="array" ref="I17">IF(M17="","",INDEX('Programas de Prevenção'!$B$36:$B$52,INT((ROWS($B$1:B16)-1)/4)+1))</f>
        <v/>
      </c>
      <c r="J17" s="1" t="str" cm="1">
        <f t="array" ref="J17">IF(M17="","",INDEX('Programas de Prevenção'!$C$36:$C$52,INT((ROWS($B$1:B16)-1)/4)+1))</f>
        <v/>
      </c>
      <c r="K17" s="1" t="str">
        <f>IF(M17="","","Materiais doados/reparados")</f>
        <v/>
      </c>
      <c r="L17" s="1" t="str">
        <f>IF(M17="","","nº")</f>
        <v/>
      </c>
      <c r="M17" s="1" t="str" cm="1">
        <f t="array" ref="M17">IF(ISBLANK(INDEX('Programas de Prevenção'!$D$36:$G$52,INT((ROWS($B$1:B16)-1)/4)+1,MOD(ROWS($B$1:B16)-1,4)+1)),"",INDEX('Programas de Prevenção'!$D$36:$G$52,INT((ROWS($B$1:B16)-1)/4)+1,MOD(ROWS($B$1:B16)-1,4)+1))</f>
        <v/>
      </c>
    </row>
    <row r="18" spans="1:13">
      <c r="A18" s="24" t="str">
        <f>IF(I18="","",IF(OR('Identificação da EG'!$B$7=0,'Identificação da EG'!$B$7=""),"",Capa!$C$10))</f>
        <v/>
      </c>
      <c r="B18" s="24" t="str">
        <f>IF(I18="","",IF(OR('Identificação da EG'!$B$7=0,'Identificação da EG'!$B$7=""),"",'Identificação da EG'!$B$7))</f>
        <v/>
      </c>
      <c r="C18" s="24" t="str">
        <f>IF(I18="","",IF(B18="","",VLOOKUP(B18,Auxiliar!$DK$23:$DL$45,2,0)))</f>
        <v/>
      </c>
      <c r="D18" s="24" t="str">
        <f>IF(I18="","",IF(OR('Identificação da EG'!$B$7=0,'Identificação da EG'!$B$7=""),"","Portugal"))</f>
        <v/>
      </c>
      <c r="E18" s="24" t="str">
        <f>IF(I18="","",'Identificação da EG'!$C$7)</f>
        <v/>
      </c>
      <c r="F18" s="24" t="str">
        <f>IF(I18="","",'Identificação da EG'!$E$7)</f>
        <v/>
      </c>
      <c r="G18" s="24" t="str">
        <f t="shared" si="0"/>
        <v/>
      </c>
      <c r="H18" s="24" t="str">
        <f>IF(I18="","",'Identificação da EG'!$D$7)</f>
        <v/>
      </c>
      <c r="I18" s="1" t="str" cm="1">
        <f t="array" ref="I18">IF(M18="","",INDEX('Programas de Prevenção'!$B$36:$B$52,INT((ROWS($B$1:B17)-1)/4)+1))</f>
        <v/>
      </c>
      <c r="J18" s="1" t="str" cm="1">
        <f t="array" ref="J18">IF(M18="","",INDEX('Programas de Prevenção'!$C$36:$C$52,INT((ROWS($B$1:B17)-1)/4)+1))</f>
        <v/>
      </c>
      <c r="K18" s="1" t="str">
        <f>IF(M18="","","Materiais recebidos")</f>
        <v/>
      </c>
      <c r="L18" s="1" t="str">
        <f>IF(M18="","","t")</f>
        <v/>
      </c>
      <c r="M18" s="1" t="str" cm="1">
        <f t="array" ref="M18">IF(ISBLANK(INDEX('Programas de Prevenção'!$D$36:$G$52,INT((ROWS($B$1:B17)-1)/4)+1,MOD(ROWS($B$1:B17)-1,4)+1)),"",INDEX('Programas de Prevenção'!$D$36:$G$52,INT((ROWS($B$1:B17)-1)/4)+1,MOD(ROWS($B$1:B17)-1,4)+1))</f>
        <v/>
      </c>
    </row>
    <row r="19" spans="1:13">
      <c r="A19" s="24" t="str">
        <f>IF(I19="","",IF(OR('Identificação da EG'!$B$7=0,'Identificação da EG'!$B$7=""),"",Capa!$C$10))</f>
        <v/>
      </c>
      <c r="B19" s="24" t="str">
        <f>IF(I19="","",IF(OR('Identificação da EG'!$B$7=0,'Identificação da EG'!$B$7=""),"",'Identificação da EG'!$B$7))</f>
        <v/>
      </c>
      <c r="C19" s="24" t="str">
        <f>IF(I19="","",IF(B19="","",VLOOKUP(B19,Auxiliar!$DK$23:$DL$45,2,0)))</f>
        <v/>
      </c>
      <c r="D19" s="24" t="str">
        <f>IF(I19="","",IF(OR('Identificação da EG'!$B$7=0,'Identificação da EG'!$B$7=""),"","Portugal"))</f>
        <v/>
      </c>
      <c r="E19" s="24" t="str">
        <f>IF(I19="","",'Identificação da EG'!$C$7)</f>
        <v/>
      </c>
      <c r="F19" s="24" t="str">
        <f>IF(I19="","",'Identificação da EG'!$E$7)</f>
        <v/>
      </c>
      <c r="G19" s="24" t="str">
        <f t="shared" si="0"/>
        <v/>
      </c>
      <c r="H19" s="24" t="str">
        <f>IF(I19="","",'Identificação da EG'!$D$7)</f>
        <v/>
      </c>
      <c r="I19" s="1" t="str" cm="1">
        <f t="array" ref="I19">IF(M19="","",INDEX('Programas de Prevenção'!$B$36:$B$52,INT((ROWS($B$1:B18)-1)/4)+1))</f>
        <v/>
      </c>
      <c r="J19" s="1" t="str" cm="1">
        <f t="array" ref="J19">IF(M19="","",INDEX('Programas de Prevenção'!$C$36:$C$52,INT((ROWS($B$1:B18)-1)/4)+1))</f>
        <v/>
      </c>
      <c r="K19" s="1" t="str">
        <f>IF(M19="","","Materiais doados/reparados")</f>
        <v/>
      </c>
      <c r="L19" s="1" t="str">
        <f>IF(M19="","","t")</f>
        <v/>
      </c>
      <c r="M19" s="1" t="str" cm="1">
        <f t="array" ref="M19">IF(ISBLANK(INDEX('Programas de Prevenção'!$D$36:$G$52,INT((ROWS($B$1:B18)-1)/4)+1,MOD(ROWS($B$1:B18)-1,4)+1)),"",INDEX('Programas de Prevenção'!$D$36:$G$52,INT((ROWS($B$1:B18)-1)/4)+1,MOD(ROWS($B$1:B18)-1,4)+1))</f>
        <v/>
      </c>
    </row>
    <row r="20" spans="1:13">
      <c r="A20" s="24" t="str">
        <f>IF(I20="","",IF(OR('Identificação da EG'!$B$7=0,'Identificação da EG'!$B$7=""),"",Capa!$C$10))</f>
        <v/>
      </c>
      <c r="B20" s="24" t="str">
        <f>IF(I20="","",IF(OR('Identificação da EG'!$B$7=0,'Identificação da EG'!$B$7=""),"",'Identificação da EG'!$B$7))</f>
        <v/>
      </c>
      <c r="C20" s="24" t="str">
        <f>IF(I20="","",IF(B20="","",VLOOKUP(B20,Auxiliar!$DK$23:$DL$45,2,0)))</f>
        <v/>
      </c>
      <c r="D20" s="24" t="str">
        <f>IF(I20="","",IF(OR('Identificação da EG'!$B$7=0,'Identificação da EG'!$B$7=""),"","Portugal"))</f>
        <v/>
      </c>
      <c r="E20" s="24" t="str">
        <f>IF(I20="","",'Identificação da EG'!$C$7)</f>
        <v/>
      </c>
      <c r="F20" s="24" t="str">
        <f>IF(I20="","",'Identificação da EG'!$E$7)</f>
        <v/>
      </c>
      <c r="G20" s="24" t="str">
        <f t="shared" si="0"/>
        <v/>
      </c>
      <c r="H20" s="24" t="str">
        <f>IF(I20="","",'Identificação da EG'!$D$7)</f>
        <v/>
      </c>
      <c r="I20" s="1" t="str" cm="1">
        <f t="array" ref="I20">IF(M20="","",INDEX('Programas de Prevenção'!$B$36:$B$52,INT((ROWS($B$1:B19)-1)/4)+1))</f>
        <v/>
      </c>
      <c r="J20" s="1" t="str" cm="1">
        <f t="array" ref="J20">IF(M20="","",INDEX('Programas de Prevenção'!$C$36:$C$52,INT((ROWS($B$1:B19)-1)/4)+1))</f>
        <v/>
      </c>
      <c r="K20" s="1" t="str">
        <f>IF(M20="","","Materiais recebidos")</f>
        <v/>
      </c>
      <c r="L20" s="1" t="str">
        <f>IF(M20="","","nº")</f>
        <v/>
      </c>
      <c r="M20" s="1" t="str" cm="1">
        <f t="array" ref="M20">IF(ISBLANK(INDEX('Programas de Prevenção'!$D$36:$G$52,INT((ROWS($B$1:B19)-1)/4)+1,MOD(ROWS($B$1:B19)-1,4)+1)),"",INDEX('Programas de Prevenção'!$D$36:$G$52,INT((ROWS($B$1:B19)-1)/4)+1,MOD(ROWS($B$1:B19)-1,4)+1))</f>
        <v/>
      </c>
    </row>
    <row r="21" spans="1:13">
      <c r="A21" s="24" t="str">
        <f>IF(I21="","",IF(OR('Identificação da EG'!$B$7=0,'Identificação da EG'!$B$7=""),"",Capa!$C$10))</f>
        <v/>
      </c>
      <c r="B21" s="24" t="str">
        <f>IF(I21="","",IF(OR('Identificação da EG'!$B$7=0,'Identificação da EG'!$B$7=""),"",'Identificação da EG'!$B$7))</f>
        <v/>
      </c>
      <c r="C21" s="24" t="str">
        <f>IF(I21="","",IF(B21="","",VLOOKUP(B21,Auxiliar!$DK$23:$DL$45,2,0)))</f>
        <v/>
      </c>
      <c r="D21" s="24" t="str">
        <f>IF(I21="","",IF(OR('Identificação da EG'!$B$7=0,'Identificação da EG'!$B$7=""),"","Portugal"))</f>
        <v/>
      </c>
      <c r="E21" s="24" t="str">
        <f>IF(I21="","",'Identificação da EG'!$C$7)</f>
        <v/>
      </c>
      <c r="F21" s="24" t="str">
        <f>IF(I21="","",'Identificação da EG'!$E$7)</f>
        <v/>
      </c>
      <c r="G21" s="24" t="str">
        <f t="shared" si="0"/>
        <v/>
      </c>
      <c r="H21" s="24" t="str">
        <f>IF(I21="","",'Identificação da EG'!$D$7)</f>
        <v/>
      </c>
      <c r="I21" s="1" t="str" cm="1">
        <f t="array" ref="I21">IF(M21="","",INDEX('Programas de Prevenção'!$B$36:$B$52,INT((ROWS($B$1:B20)-1)/4)+1))</f>
        <v/>
      </c>
      <c r="J21" s="1" t="str" cm="1">
        <f t="array" ref="J21">IF(M21="","",INDEX('Programas de Prevenção'!$C$36:$C$52,INT((ROWS($B$1:B20)-1)/4)+1))</f>
        <v/>
      </c>
      <c r="K21" s="1" t="str">
        <f>IF(M21="","","Materiais doados/reparados")</f>
        <v/>
      </c>
      <c r="L21" s="1" t="str">
        <f>IF(M21="","","nº")</f>
        <v/>
      </c>
      <c r="M21" s="1" t="str" cm="1">
        <f t="array" ref="M21">IF(ISBLANK(INDEX('Programas de Prevenção'!$D$36:$G$52,INT((ROWS($B$1:B20)-1)/4)+1,MOD(ROWS($B$1:B20)-1,4)+1)),"",INDEX('Programas de Prevenção'!$D$36:$G$52,INT((ROWS($B$1:B20)-1)/4)+1,MOD(ROWS($B$1:B20)-1,4)+1))</f>
        <v/>
      </c>
    </row>
    <row r="22" spans="1:13">
      <c r="A22" s="24" t="str">
        <f>IF(I22="","",IF(OR('Identificação da EG'!$B$7=0,'Identificação da EG'!$B$7=""),"",Capa!$C$10))</f>
        <v/>
      </c>
      <c r="B22" s="24" t="str">
        <f>IF(I22="","",IF(OR('Identificação da EG'!$B$7=0,'Identificação da EG'!$B$7=""),"",'Identificação da EG'!$B$7))</f>
        <v/>
      </c>
      <c r="C22" s="24" t="str">
        <f>IF(I22="","",IF(B22="","",VLOOKUP(B22,Auxiliar!$DK$23:$DL$45,2,0)))</f>
        <v/>
      </c>
      <c r="D22" s="24" t="str">
        <f>IF(I22="","",IF(OR('Identificação da EG'!$B$7=0,'Identificação da EG'!$B$7=""),"","Portugal"))</f>
        <v/>
      </c>
      <c r="E22" s="24" t="str">
        <f>IF(I22="","",'Identificação da EG'!$C$7)</f>
        <v/>
      </c>
      <c r="F22" s="24" t="str">
        <f>IF(I22="","",'Identificação da EG'!$E$7)</f>
        <v/>
      </c>
      <c r="G22" s="24" t="str">
        <f t="shared" si="0"/>
        <v/>
      </c>
      <c r="H22" s="24" t="str">
        <f>IF(I22="","",'Identificação da EG'!$D$7)</f>
        <v/>
      </c>
      <c r="I22" s="1" t="str" cm="1">
        <f t="array" ref="I22">IF(M22="","",INDEX('Programas de Prevenção'!$B$36:$B$52,INT((ROWS($B$1:B21)-1)/4)+1))</f>
        <v/>
      </c>
      <c r="J22" s="1" t="str" cm="1">
        <f t="array" ref="J22">IF(M22="","",INDEX('Programas de Prevenção'!$C$36:$C$52,INT((ROWS($B$1:B21)-1)/4)+1))</f>
        <v/>
      </c>
      <c r="K22" s="1" t="str">
        <f>IF(M22="","","Materiais recebidos")</f>
        <v/>
      </c>
      <c r="L22" s="1" t="str">
        <f>IF(M22="","","t")</f>
        <v/>
      </c>
      <c r="M22" s="1" t="str" cm="1">
        <f t="array" ref="M22">IF(ISBLANK(INDEX('Programas de Prevenção'!$D$36:$G$52,INT((ROWS($B$1:B21)-1)/4)+1,MOD(ROWS($B$1:B21)-1,4)+1)),"",INDEX('Programas de Prevenção'!$D$36:$G$52,INT((ROWS($B$1:B21)-1)/4)+1,MOD(ROWS($B$1:B21)-1,4)+1))</f>
        <v/>
      </c>
    </row>
    <row r="23" spans="1:13">
      <c r="A23" s="24" t="str">
        <f>IF(I23="","",IF(OR('Identificação da EG'!$B$7=0,'Identificação da EG'!$B$7=""),"",Capa!$C$10))</f>
        <v/>
      </c>
      <c r="B23" s="24" t="str">
        <f>IF(I23="","",IF(OR('Identificação da EG'!$B$7=0,'Identificação da EG'!$B$7=""),"",'Identificação da EG'!$B$7))</f>
        <v/>
      </c>
      <c r="C23" s="24" t="str">
        <f>IF(I23="","",IF(B23="","",VLOOKUP(B23,Auxiliar!$DK$23:$DL$45,2,0)))</f>
        <v/>
      </c>
      <c r="D23" s="24" t="str">
        <f>IF(I23="","",IF(OR('Identificação da EG'!$B$7=0,'Identificação da EG'!$B$7=""),"","Portugal"))</f>
        <v/>
      </c>
      <c r="E23" s="24" t="str">
        <f>IF(I23="","",'Identificação da EG'!$C$7)</f>
        <v/>
      </c>
      <c r="F23" s="24" t="str">
        <f>IF(I23="","",'Identificação da EG'!$E$7)</f>
        <v/>
      </c>
      <c r="G23" s="24" t="str">
        <f t="shared" si="0"/>
        <v/>
      </c>
      <c r="H23" s="24" t="str">
        <f>IF(I23="","",'Identificação da EG'!$D$7)</f>
        <v/>
      </c>
      <c r="I23" s="1" t="str" cm="1">
        <f t="array" ref="I23">IF(M23="","",INDEX('Programas de Prevenção'!$B$36:$B$52,INT((ROWS($B$1:B22)-1)/4)+1))</f>
        <v/>
      </c>
      <c r="J23" s="1" t="str" cm="1">
        <f t="array" ref="J23">IF(M23="","",INDEX('Programas de Prevenção'!$C$36:$C$52,INT((ROWS($B$1:B22)-1)/4)+1))</f>
        <v/>
      </c>
      <c r="K23" s="1" t="str">
        <f>IF(M23="","","Materiais doados/reparados")</f>
        <v/>
      </c>
      <c r="L23" s="1" t="str">
        <f>IF(M23="","","t")</f>
        <v/>
      </c>
      <c r="M23" s="1" t="str" cm="1">
        <f t="array" ref="M23">IF(ISBLANK(INDEX('Programas de Prevenção'!$D$36:$G$52,INT((ROWS($B$1:B22)-1)/4)+1,MOD(ROWS($B$1:B22)-1,4)+1)),"",INDEX('Programas de Prevenção'!$D$36:$G$52,INT((ROWS($B$1:B22)-1)/4)+1,MOD(ROWS($B$1:B22)-1,4)+1))</f>
        <v/>
      </c>
    </row>
    <row r="24" spans="1:13">
      <c r="A24" s="24" t="str">
        <f>IF(I24="","",IF(OR('Identificação da EG'!$B$7=0,'Identificação da EG'!$B$7=""),"",Capa!$C$10))</f>
        <v/>
      </c>
      <c r="B24" s="24" t="str">
        <f>IF(I24="","",IF(OR('Identificação da EG'!$B$7=0,'Identificação da EG'!$B$7=""),"",'Identificação da EG'!$B$7))</f>
        <v/>
      </c>
      <c r="C24" s="24" t="str">
        <f>IF(I24="","",IF(B24="","",VLOOKUP(B24,Auxiliar!$DK$23:$DL$45,2,0)))</f>
        <v/>
      </c>
      <c r="D24" s="24" t="str">
        <f>IF(I24="","",IF(OR('Identificação da EG'!$B$7=0,'Identificação da EG'!$B$7=""),"","Portugal"))</f>
        <v/>
      </c>
      <c r="E24" s="24" t="str">
        <f>IF(I24="","",'Identificação da EG'!$C$7)</f>
        <v/>
      </c>
      <c r="F24" s="24" t="str">
        <f>IF(I24="","",'Identificação da EG'!$E$7)</f>
        <v/>
      </c>
      <c r="G24" s="24" t="str">
        <f t="shared" si="0"/>
        <v/>
      </c>
      <c r="H24" s="24" t="str">
        <f>IF(I24="","",'Identificação da EG'!$D$7)</f>
        <v/>
      </c>
      <c r="I24" s="1" t="str" cm="1">
        <f t="array" ref="I24">IF(M24="","",INDEX('Programas de Prevenção'!$B$36:$B$52,INT((ROWS($B$1:B23)-1)/4)+1))</f>
        <v/>
      </c>
      <c r="J24" s="1" t="str" cm="1">
        <f t="array" ref="J24">IF(M24="","",INDEX('Programas de Prevenção'!$C$36:$C$52,INT((ROWS($B$1:B23)-1)/4)+1))</f>
        <v/>
      </c>
      <c r="K24" s="1" t="str">
        <f>IF(M24="","","Materiais recebidos")</f>
        <v/>
      </c>
      <c r="L24" s="1" t="str">
        <f>IF(M24="","","nº")</f>
        <v/>
      </c>
      <c r="M24" s="1" t="str" cm="1">
        <f t="array" ref="M24">IF(ISBLANK(INDEX('Programas de Prevenção'!$D$36:$G$52,INT((ROWS($B$1:B23)-1)/4)+1,MOD(ROWS($B$1:B23)-1,4)+1)),"",INDEX('Programas de Prevenção'!$D$36:$G$52,INT((ROWS($B$1:B23)-1)/4)+1,MOD(ROWS($B$1:B23)-1,4)+1))</f>
        <v/>
      </c>
    </row>
    <row r="25" spans="1:13">
      <c r="A25" s="24" t="str">
        <f>IF(I25="","",IF(OR('Identificação da EG'!$B$7=0,'Identificação da EG'!$B$7=""),"",Capa!$C$10))</f>
        <v/>
      </c>
      <c r="B25" s="24" t="str">
        <f>IF(I25="","",IF(OR('Identificação da EG'!$B$7=0,'Identificação da EG'!$B$7=""),"",'Identificação da EG'!$B$7))</f>
        <v/>
      </c>
      <c r="C25" s="24" t="str">
        <f>IF(I25="","",IF(B25="","",VLOOKUP(B25,Auxiliar!$DK$23:$DL$45,2,0)))</f>
        <v/>
      </c>
      <c r="D25" s="24" t="str">
        <f>IF(I25="","",IF(OR('Identificação da EG'!$B$7=0,'Identificação da EG'!$B$7=""),"","Portugal"))</f>
        <v/>
      </c>
      <c r="E25" s="24" t="str">
        <f>IF(I25="","",'Identificação da EG'!$C$7)</f>
        <v/>
      </c>
      <c r="F25" s="24" t="str">
        <f>IF(I25="","",'Identificação da EG'!$E$7)</f>
        <v/>
      </c>
      <c r="G25" s="24" t="str">
        <f t="shared" si="0"/>
        <v/>
      </c>
      <c r="H25" s="24" t="str">
        <f>IF(I25="","",'Identificação da EG'!$D$7)</f>
        <v/>
      </c>
      <c r="I25" s="1" t="str" cm="1">
        <f t="array" ref="I25">IF(M25="","",INDEX('Programas de Prevenção'!$B$36:$B$52,INT((ROWS($B$1:B24)-1)/4)+1))</f>
        <v/>
      </c>
      <c r="J25" s="1" t="str" cm="1">
        <f t="array" ref="J25">IF(M25="","",INDEX('Programas de Prevenção'!$C$36:$C$52,INT((ROWS($B$1:B24)-1)/4)+1))</f>
        <v/>
      </c>
      <c r="K25" s="1" t="str">
        <f>IF(M25="","","Materiais doados/reparados")</f>
        <v/>
      </c>
      <c r="L25" s="1" t="str">
        <f>IF(M25="","","nº")</f>
        <v/>
      </c>
      <c r="M25" s="1" t="str" cm="1">
        <f t="array" ref="M25">IF(ISBLANK(INDEX('Programas de Prevenção'!$D$36:$G$52,INT((ROWS($B$1:B24)-1)/4)+1,MOD(ROWS($B$1:B24)-1,4)+1)),"",INDEX('Programas de Prevenção'!$D$36:$G$52,INT((ROWS($B$1:B24)-1)/4)+1,MOD(ROWS($B$1:B24)-1,4)+1))</f>
        <v/>
      </c>
    </row>
    <row r="26" spans="1:13">
      <c r="A26" s="24" t="str">
        <f>IF(I26="","",IF(OR('Identificação da EG'!$B$7=0,'Identificação da EG'!$B$7=""),"",Capa!$C$10))</f>
        <v/>
      </c>
      <c r="B26" s="24" t="str">
        <f>IF(I26="","",IF(OR('Identificação da EG'!$B$7=0,'Identificação da EG'!$B$7=""),"",'Identificação da EG'!$B$7))</f>
        <v/>
      </c>
      <c r="C26" s="24" t="str">
        <f>IF(I26="","",IF(B26="","",VLOOKUP(B26,Auxiliar!$DK$23:$DL$45,2,0)))</f>
        <v/>
      </c>
      <c r="D26" s="24" t="str">
        <f>IF(I26="","",IF(OR('Identificação da EG'!$B$7=0,'Identificação da EG'!$B$7=""),"","Portugal"))</f>
        <v/>
      </c>
      <c r="E26" s="24" t="str">
        <f>IF(I26="","",'Identificação da EG'!$C$7)</f>
        <v/>
      </c>
      <c r="F26" s="24" t="str">
        <f>IF(I26="","",'Identificação da EG'!$E$7)</f>
        <v/>
      </c>
      <c r="G26" s="24" t="str">
        <f t="shared" si="0"/>
        <v/>
      </c>
      <c r="H26" s="24" t="str">
        <f>IF(I26="","",'Identificação da EG'!$D$7)</f>
        <v/>
      </c>
      <c r="I26" s="1" t="str" cm="1">
        <f t="array" ref="I26">IF(M26="","",INDEX('Programas de Prevenção'!$B$36:$B$52,INT((ROWS($B$1:B25)-1)/4)+1))</f>
        <v/>
      </c>
      <c r="J26" s="1" t="str" cm="1">
        <f t="array" ref="J26">IF(M26="","",INDEX('Programas de Prevenção'!$C$36:$C$52,INT((ROWS($B$1:B25)-1)/4)+1))</f>
        <v/>
      </c>
      <c r="K26" s="1" t="str">
        <f>IF(M26="","","Materiais recebidos")</f>
        <v/>
      </c>
      <c r="L26" s="1" t="str">
        <f>IF(M26="","","t")</f>
        <v/>
      </c>
      <c r="M26" s="1" t="str" cm="1">
        <f t="array" ref="M26">IF(ISBLANK(INDEX('Programas de Prevenção'!$D$36:$G$52,INT((ROWS($B$1:B25)-1)/4)+1,MOD(ROWS($B$1:B25)-1,4)+1)),"",INDEX('Programas de Prevenção'!$D$36:$G$52,INT((ROWS($B$1:B25)-1)/4)+1,MOD(ROWS($B$1:B25)-1,4)+1))</f>
        <v/>
      </c>
    </row>
    <row r="27" spans="1:13">
      <c r="A27" s="24" t="str">
        <f>IF(I27="","",IF(OR('Identificação da EG'!$B$7=0,'Identificação da EG'!$B$7=""),"",Capa!$C$10))</f>
        <v/>
      </c>
      <c r="B27" s="24" t="str">
        <f>IF(I27="","",IF(OR('Identificação da EG'!$B$7=0,'Identificação da EG'!$B$7=""),"",'Identificação da EG'!$B$7))</f>
        <v/>
      </c>
      <c r="C27" s="24" t="str">
        <f>IF(I27="","",IF(B27="","",VLOOKUP(B27,Auxiliar!$DK$23:$DL$45,2,0)))</f>
        <v/>
      </c>
      <c r="D27" s="24" t="str">
        <f>IF(I27="","",IF(OR('Identificação da EG'!$B$7=0,'Identificação da EG'!$B$7=""),"","Portugal"))</f>
        <v/>
      </c>
      <c r="E27" s="24" t="str">
        <f>IF(I27="","",'Identificação da EG'!$C$7)</f>
        <v/>
      </c>
      <c r="F27" s="24" t="str">
        <f>IF(I27="","",'Identificação da EG'!$E$7)</f>
        <v/>
      </c>
      <c r="G27" s="24" t="str">
        <f t="shared" si="0"/>
        <v/>
      </c>
      <c r="H27" s="24" t="str">
        <f>IF(I27="","",'Identificação da EG'!$D$7)</f>
        <v/>
      </c>
      <c r="I27" s="1" t="str" cm="1">
        <f t="array" ref="I27">IF(M27="","",INDEX('Programas de Prevenção'!$B$36:$B$52,INT((ROWS($B$1:B26)-1)/4)+1))</f>
        <v/>
      </c>
      <c r="J27" s="1" t="str" cm="1">
        <f t="array" ref="J27">IF(M27="","",INDEX('Programas de Prevenção'!$C$36:$C$52,INT((ROWS($B$1:B26)-1)/4)+1))</f>
        <v/>
      </c>
      <c r="K27" s="1" t="str">
        <f>IF(M27="","","Materiais doados/reparados")</f>
        <v/>
      </c>
      <c r="L27" s="1" t="str">
        <f>IF(M27="","","t")</f>
        <v/>
      </c>
      <c r="M27" s="1" t="str" cm="1">
        <f t="array" ref="M27">IF(ISBLANK(INDEX('Programas de Prevenção'!$D$36:$G$52,INT((ROWS($B$1:B26)-1)/4)+1,MOD(ROWS($B$1:B26)-1,4)+1)),"",INDEX('Programas de Prevenção'!$D$36:$G$52,INT((ROWS($B$1:B26)-1)/4)+1,MOD(ROWS($B$1:B26)-1,4)+1))</f>
        <v/>
      </c>
    </row>
    <row r="28" spans="1:13">
      <c r="A28" s="24" t="str">
        <f>IF(I28="","",IF(OR('Identificação da EG'!$B$7=0,'Identificação da EG'!$B$7=""),"",Capa!$C$10))</f>
        <v/>
      </c>
      <c r="B28" s="24" t="str">
        <f>IF(I28="","",IF(OR('Identificação da EG'!$B$7=0,'Identificação da EG'!$B$7=""),"",'Identificação da EG'!$B$7))</f>
        <v/>
      </c>
      <c r="C28" s="24" t="str">
        <f>IF(I28="","",IF(B28="","",VLOOKUP(B28,Auxiliar!$DK$23:$DL$45,2,0)))</f>
        <v/>
      </c>
      <c r="D28" s="24" t="str">
        <f>IF(I28="","",IF(OR('Identificação da EG'!$B$7=0,'Identificação da EG'!$B$7=""),"","Portugal"))</f>
        <v/>
      </c>
      <c r="E28" s="24" t="str">
        <f>IF(I28="","",'Identificação da EG'!$C$7)</f>
        <v/>
      </c>
      <c r="F28" s="24" t="str">
        <f>IF(I28="","",'Identificação da EG'!$E$7)</f>
        <v/>
      </c>
      <c r="G28" s="24" t="str">
        <f t="shared" si="0"/>
        <v/>
      </c>
      <c r="H28" s="24" t="str">
        <f>IF(I28="","",'Identificação da EG'!$D$7)</f>
        <v/>
      </c>
      <c r="I28" s="1" t="str" cm="1">
        <f t="array" ref="I28">IF(M28="","",INDEX('Programas de Prevenção'!$B$36:$B$52,INT((ROWS($B$1:B27)-1)/4)+1))</f>
        <v/>
      </c>
      <c r="J28" s="1" t="str" cm="1">
        <f t="array" ref="J28">IF(M28="","",INDEX('Programas de Prevenção'!$C$36:$C$52,INT((ROWS($B$1:B27)-1)/4)+1))</f>
        <v/>
      </c>
      <c r="K28" s="1" t="str">
        <f>IF(M28="","","Materiais recebidos")</f>
        <v/>
      </c>
      <c r="L28" s="1" t="str">
        <f>IF(M28="","","nº")</f>
        <v/>
      </c>
      <c r="M28" s="1" t="str" cm="1">
        <f t="array" ref="M28">IF(ISBLANK(INDEX('Programas de Prevenção'!$D$36:$G$52,INT((ROWS($B$1:B27)-1)/4)+1,MOD(ROWS($B$1:B27)-1,4)+1)),"",INDEX('Programas de Prevenção'!$D$36:$G$52,INT((ROWS($B$1:B27)-1)/4)+1,MOD(ROWS($B$1:B27)-1,4)+1))</f>
        <v/>
      </c>
    </row>
    <row r="29" spans="1:13">
      <c r="A29" s="24" t="str">
        <f>IF(I29="","",IF(OR('Identificação da EG'!$B$7=0,'Identificação da EG'!$B$7=""),"",Capa!$C$10))</f>
        <v/>
      </c>
      <c r="B29" s="24" t="str">
        <f>IF(I29="","",IF(OR('Identificação da EG'!$B$7=0,'Identificação da EG'!$B$7=""),"",'Identificação da EG'!$B$7))</f>
        <v/>
      </c>
      <c r="C29" s="24" t="str">
        <f>IF(I29="","",IF(B29="","",VLOOKUP(B29,Auxiliar!$DK$23:$DL$45,2,0)))</f>
        <v/>
      </c>
      <c r="D29" s="24" t="str">
        <f>IF(I29="","",IF(OR('Identificação da EG'!$B$7=0,'Identificação da EG'!$B$7=""),"","Portugal"))</f>
        <v/>
      </c>
      <c r="E29" s="24" t="str">
        <f>IF(I29="","",'Identificação da EG'!$C$7)</f>
        <v/>
      </c>
      <c r="F29" s="24" t="str">
        <f>IF(I29="","",'Identificação da EG'!$E$7)</f>
        <v/>
      </c>
      <c r="G29" s="24" t="str">
        <f t="shared" si="0"/>
        <v/>
      </c>
      <c r="H29" s="24" t="str">
        <f>IF(I29="","",'Identificação da EG'!$D$7)</f>
        <v/>
      </c>
      <c r="I29" s="1" t="str" cm="1">
        <f t="array" ref="I29">IF(M29="","",INDEX('Programas de Prevenção'!$B$36:$B$52,INT((ROWS($B$1:B28)-1)/4)+1))</f>
        <v/>
      </c>
      <c r="J29" s="1" t="str" cm="1">
        <f t="array" ref="J29">IF(M29="","",INDEX('Programas de Prevenção'!$C$36:$C$52,INT((ROWS($B$1:B28)-1)/4)+1))</f>
        <v/>
      </c>
      <c r="K29" s="1" t="str">
        <f>IF(M29="","","Materiais doados/reparados")</f>
        <v/>
      </c>
      <c r="L29" s="1" t="str">
        <f>IF(M29="","","nº")</f>
        <v/>
      </c>
      <c r="M29" s="1" t="str" cm="1">
        <f t="array" ref="M29">IF(ISBLANK(INDEX('Programas de Prevenção'!$D$36:$G$52,INT((ROWS($B$1:B28)-1)/4)+1,MOD(ROWS($B$1:B28)-1,4)+1)),"",INDEX('Programas de Prevenção'!$D$36:$G$52,INT((ROWS($B$1:B28)-1)/4)+1,MOD(ROWS($B$1:B28)-1,4)+1))</f>
        <v/>
      </c>
    </row>
    <row r="30" spans="1:13">
      <c r="A30" s="24" t="str">
        <f>IF(I30="","",IF(OR('Identificação da EG'!$B$7=0,'Identificação da EG'!$B$7=""),"",Capa!$C$10))</f>
        <v/>
      </c>
      <c r="B30" s="24" t="str">
        <f>IF(I30="","",IF(OR('Identificação da EG'!$B$7=0,'Identificação da EG'!$B$7=""),"",'Identificação da EG'!$B$7))</f>
        <v/>
      </c>
      <c r="C30" s="24" t="str">
        <f>IF(I30="","",IF(B30="","",VLOOKUP(B30,Auxiliar!$DK$23:$DL$45,2,0)))</f>
        <v/>
      </c>
      <c r="D30" s="24" t="str">
        <f>IF(I30="","",IF(OR('Identificação da EG'!$B$7=0,'Identificação da EG'!$B$7=""),"","Portugal"))</f>
        <v/>
      </c>
      <c r="E30" s="24" t="str">
        <f>IF(I30="","",'Identificação da EG'!$C$7)</f>
        <v/>
      </c>
      <c r="F30" s="24" t="str">
        <f>IF(I30="","",'Identificação da EG'!$E$7)</f>
        <v/>
      </c>
      <c r="G30" s="24" t="str">
        <f t="shared" si="0"/>
        <v/>
      </c>
      <c r="H30" s="24" t="str">
        <f>IF(I30="","",'Identificação da EG'!$D$7)</f>
        <v/>
      </c>
      <c r="I30" s="1" t="str" cm="1">
        <f t="array" ref="I30">IF(M30="","",INDEX('Programas de Prevenção'!$B$36:$B$52,INT((ROWS($B$1:B29)-1)/4)+1))</f>
        <v/>
      </c>
      <c r="J30" s="1" t="str" cm="1">
        <f t="array" ref="J30">IF(M30="","",INDEX('Programas de Prevenção'!$C$36:$C$52,INT((ROWS($B$1:B29)-1)/4)+1))</f>
        <v/>
      </c>
      <c r="K30" s="1" t="str">
        <f>IF(M30="","","Materiais recebidos")</f>
        <v/>
      </c>
      <c r="L30" s="1" t="str">
        <f>IF(M30="","","t")</f>
        <v/>
      </c>
      <c r="M30" s="1" t="str" cm="1">
        <f t="array" ref="M30">IF(ISBLANK(INDEX('Programas de Prevenção'!$D$36:$G$52,INT((ROWS($B$1:B29)-1)/4)+1,MOD(ROWS($B$1:B29)-1,4)+1)),"",INDEX('Programas de Prevenção'!$D$36:$G$52,INT((ROWS($B$1:B29)-1)/4)+1,MOD(ROWS($B$1:B29)-1,4)+1))</f>
        <v/>
      </c>
    </row>
    <row r="31" spans="1:13">
      <c r="A31" s="24" t="str">
        <f>IF(I31="","",IF(OR('Identificação da EG'!$B$7=0,'Identificação da EG'!$B$7=""),"",Capa!$C$10))</f>
        <v/>
      </c>
      <c r="B31" s="24" t="str">
        <f>IF(I31="","",IF(OR('Identificação da EG'!$B$7=0,'Identificação da EG'!$B$7=""),"",'Identificação da EG'!$B$7))</f>
        <v/>
      </c>
      <c r="C31" s="24" t="str">
        <f>IF(I31="","",IF(B31="","",VLOOKUP(B31,Auxiliar!$DK$23:$DL$45,2,0)))</f>
        <v/>
      </c>
      <c r="D31" s="24" t="str">
        <f>IF(I31="","",IF(OR('Identificação da EG'!$B$7=0,'Identificação da EG'!$B$7=""),"","Portugal"))</f>
        <v/>
      </c>
      <c r="E31" s="24" t="str">
        <f>IF(I31="","",'Identificação da EG'!$C$7)</f>
        <v/>
      </c>
      <c r="F31" s="24" t="str">
        <f>IF(I31="","",'Identificação da EG'!$E$7)</f>
        <v/>
      </c>
      <c r="G31" s="24" t="str">
        <f t="shared" si="0"/>
        <v/>
      </c>
      <c r="H31" s="24" t="str">
        <f>IF(I31="","",'Identificação da EG'!$D$7)</f>
        <v/>
      </c>
      <c r="I31" s="1" t="str" cm="1">
        <f t="array" ref="I31">IF(M31="","",INDEX('Programas de Prevenção'!$B$36:$B$52,INT((ROWS($B$1:B30)-1)/4)+1))</f>
        <v/>
      </c>
      <c r="J31" s="1" t="str" cm="1">
        <f t="array" ref="J31">IF(M31="","",INDEX('Programas de Prevenção'!$C$36:$C$52,INT((ROWS($B$1:B30)-1)/4)+1))</f>
        <v/>
      </c>
      <c r="K31" s="1" t="str">
        <f>IF(M31="","","Materiais doados/reparados")</f>
        <v/>
      </c>
      <c r="L31" s="1" t="str">
        <f>IF(M31="","","t")</f>
        <v/>
      </c>
      <c r="M31" s="1" t="str" cm="1">
        <f t="array" ref="M31">IF(ISBLANK(INDEX('Programas de Prevenção'!$D$36:$G$52,INT((ROWS($B$1:B30)-1)/4)+1,MOD(ROWS($B$1:B30)-1,4)+1)),"",INDEX('Programas de Prevenção'!$D$36:$G$52,INT((ROWS($B$1:B30)-1)/4)+1,MOD(ROWS($B$1:B30)-1,4)+1))</f>
        <v/>
      </c>
    </row>
    <row r="32" spans="1:13">
      <c r="A32" s="24" t="str">
        <f>IF(I32="","",IF(OR('Identificação da EG'!$B$7=0,'Identificação da EG'!$B$7=""),"",Capa!$C$10))</f>
        <v/>
      </c>
      <c r="B32" s="24" t="str">
        <f>IF(I32="","",IF(OR('Identificação da EG'!$B$7=0,'Identificação da EG'!$B$7=""),"",'Identificação da EG'!$B$7))</f>
        <v/>
      </c>
      <c r="C32" s="24" t="str">
        <f>IF(I32="","",IF(B32="","",VLOOKUP(B32,Auxiliar!$DK$23:$DL$45,2,0)))</f>
        <v/>
      </c>
      <c r="D32" s="24" t="str">
        <f>IF(I32="","",IF(OR('Identificação da EG'!$B$7=0,'Identificação da EG'!$B$7=""),"","Portugal"))</f>
        <v/>
      </c>
      <c r="E32" s="24" t="str">
        <f>IF(I32="","",'Identificação da EG'!$C$7)</f>
        <v/>
      </c>
      <c r="F32" s="24" t="str">
        <f>IF(I32="","",'Identificação da EG'!$E$7)</f>
        <v/>
      </c>
      <c r="G32" s="24" t="str">
        <f t="shared" si="0"/>
        <v/>
      </c>
      <c r="H32" s="24" t="str">
        <f>IF(I32="","",'Identificação da EG'!$D$7)</f>
        <v/>
      </c>
      <c r="I32" s="1" t="str" cm="1">
        <f t="array" ref="I32">IF(M32="","",INDEX('Programas de Prevenção'!$B$36:$B$52,INT((ROWS($B$1:B31)-1)/4)+1))</f>
        <v/>
      </c>
      <c r="J32" s="1" t="str" cm="1">
        <f t="array" ref="J32">IF(M32="","",INDEX('Programas de Prevenção'!$C$36:$C$52,INT((ROWS($B$1:B31)-1)/4)+1))</f>
        <v/>
      </c>
      <c r="K32" s="1" t="str">
        <f>IF(M32="","","Materiais recebidos")</f>
        <v/>
      </c>
      <c r="L32" s="1" t="str">
        <f>IF(M32="","","nº")</f>
        <v/>
      </c>
      <c r="M32" s="1" t="str" cm="1">
        <f t="array" ref="M32">IF(ISBLANK(INDEX('Programas de Prevenção'!$D$36:$G$52,INT((ROWS($B$1:B31)-1)/4)+1,MOD(ROWS($B$1:B31)-1,4)+1)),"",INDEX('Programas de Prevenção'!$D$36:$G$52,INT((ROWS($B$1:B31)-1)/4)+1,MOD(ROWS($B$1:B31)-1,4)+1))</f>
        <v/>
      </c>
    </row>
    <row r="33" spans="1:13">
      <c r="A33" s="24" t="str">
        <f>IF(I33="","",IF(OR('Identificação da EG'!$B$7=0,'Identificação da EG'!$B$7=""),"",Capa!$C$10))</f>
        <v/>
      </c>
      <c r="B33" s="24" t="str">
        <f>IF(I33="","",IF(OR('Identificação da EG'!$B$7=0,'Identificação da EG'!$B$7=""),"",'Identificação da EG'!$B$7))</f>
        <v/>
      </c>
      <c r="C33" s="24" t="str">
        <f>IF(I33="","",IF(B33="","",VLOOKUP(B33,Auxiliar!$DK$23:$DL$45,2,0)))</f>
        <v/>
      </c>
      <c r="D33" s="24" t="str">
        <f>IF(I33="","",IF(OR('Identificação da EG'!$B$7=0,'Identificação da EG'!$B$7=""),"","Portugal"))</f>
        <v/>
      </c>
      <c r="E33" s="24" t="str">
        <f>IF(I33="","",'Identificação da EG'!$C$7)</f>
        <v/>
      </c>
      <c r="F33" s="24" t="str">
        <f>IF(I33="","",'Identificação da EG'!$E$7)</f>
        <v/>
      </c>
      <c r="G33" s="24" t="str">
        <f t="shared" si="0"/>
        <v/>
      </c>
      <c r="H33" s="24" t="str">
        <f>IF(I33="","",'Identificação da EG'!$D$7)</f>
        <v/>
      </c>
      <c r="I33" s="1" t="str" cm="1">
        <f t="array" ref="I33">IF(M33="","",INDEX('Programas de Prevenção'!$B$36:$B$52,INT((ROWS($B$1:B32)-1)/4)+1))</f>
        <v/>
      </c>
      <c r="J33" s="1" t="str" cm="1">
        <f t="array" ref="J33">IF(M33="","",INDEX('Programas de Prevenção'!$C$36:$C$52,INT((ROWS($B$1:B32)-1)/4)+1))</f>
        <v/>
      </c>
      <c r="K33" s="1" t="str">
        <f>IF(M33="","","Materiais doados/reparados")</f>
        <v/>
      </c>
      <c r="L33" s="1" t="str">
        <f>IF(M33="","","nº")</f>
        <v/>
      </c>
      <c r="M33" s="1" t="str" cm="1">
        <f t="array" ref="M33">IF(ISBLANK(INDEX('Programas de Prevenção'!$D$36:$G$52,INT((ROWS($B$1:B32)-1)/4)+1,MOD(ROWS($B$1:B32)-1,4)+1)),"",INDEX('Programas de Prevenção'!$D$36:$G$52,INT((ROWS($B$1:B32)-1)/4)+1,MOD(ROWS($B$1:B32)-1,4)+1))</f>
        <v/>
      </c>
    </row>
    <row r="34" spans="1:13">
      <c r="A34" s="24" t="str">
        <f>IF(I34="","",IF(OR('Identificação da EG'!$B$7=0,'Identificação da EG'!$B$7=""),"",Capa!$C$10))</f>
        <v/>
      </c>
      <c r="B34" s="24" t="str">
        <f>IF(I34="","",IF(OR('Identificação da EG'!$B$7=0,'Identificação da EG'!$B$7=""),"",'Identificação da EG'!$B$7))</f>
        <v/>
      </c>
      <c r="C34" s="24" t="str">
        <f>IF(I34="","",IF(B34="","",VLOOKUP(B34,Auxiliar!$DK$23:$DL$45,2,0)))</f>
        <v/>
      </c>
      <c r="D34" s="24" t="str">
        <f>IF(I34="","",IF(OR('Identificação da EG'!$B$7=0,'Identificação da EG'!$B$7=""),"","Portugal"))</f>
        <v/>
      </c>
      <c r="E34" s="24" t="str">
        <f>IF(I34="","",'Identificação da EG'!$C$7)</f>
        <v/>
      </c>
      <c r="F34" s="24" t="str">
        <f>IF(I34="","",'Identificação da EG'!$E$7)</f>
        <v/>
      </c>
      <c r="G34" s="24" t="str">
        <f t="shared" si="0"/>
        <v/>
      </c>
      <c r="H34" s="24" t="str">
        <f>IF(I34="","",'Identificação da EG'!$D$7)</f>
        <v/>
      </c>
      <c r="I34" s="1" t="str" cm="1">
        <f t="array" ref="I34">IF(M34="","",INDEX('Programas de Prevenção'!$B$36:$B$52,INT((ROWS($B$1:B33)-1)/4)+1))</f>
        <v/>
      </c>
      <c r="J34" s="1" t="str" cm="1">
        <f t="array" ref="J34">IF(M34="","",INDEX('Programas de Prevenção'!$C$36:$C$52,INT((ROWS($B$1:B33)-1)/4)+1))</f>
        <v/>
      </c>
      <c r="K34" s="1" t="str">
        <f>IF(M34="","","Materiais recebidos")</f>
        <v/>
      </c>
      <c r="L34" s="1" t="str">
        <f>IF(M34="","","t")</f>
        <v/>
      </c>
      <c r="M34" s="1" t="str" cm="1">
        <f t="array" ref="M34">IF(ISBLANK(INDEX('Programas de Prevenção'!$D$36:$G$52,INT((ROWS($B$1:B33)-1)/4)+1,MOD(ROWS($B$1:B33)-1,4)+1)),"",INDEX('Programas de Prevenção'!$D$36:$G$52,INT((ROWS($B$1:B33)-1)/4)+1,MOD(ROWS($B$1:B33)-1,4)+1))</f>
        <v/>
      </c>
    </row>
    <row r="35" spans="1:13">
      <c r="A35" s="24" t="str">
        <f>IF(I35="","",IF(OR('Identificação da EG'!$B$7=0,'Identificação da EG'!$B$7=""),"",Capa!$C$10))</f>
        <v/>
      </c>
      <c r="B35" s="24" t="str">
        <f>IF(I35="","",IF(OR('Identificação da EG'!$B$7=0,'Identificação da EG'!$B$7=""),"",'Identificação da EG'!$B$7))</f>
        <v/>
      </c>
      <c r="C35" s="24" t="str">
        <f>IF(I35="","",IF(B35="","",VLOOKUP(B35,Auxiliar!$DK$23:$DL$45,2,0)))</f>
        <v/>
      </c>
      <c r="D35" s="24" t="str">
        <f>IF(I35="","",IF(OR('Identificação da EG'!$B$7=0,'Identificação da EG'!$B$7=""),"","Portugal"))</f>
        <v/>
      </c>
      <c r="E35" s="24" t="str">
        <f>IF(I35="","",'Identificação da EG'!$C$7)</f>
        <v/>
      </c>
      <c r="F35" s="24" t="str">
        <f>IF(I35="","",'Identificação da EG'!$E$7)</f>
        <v/>
      </c>
      <c r="G35" s="24" t="str">
        <f t="shared" si="0"/>
        <v/>
      </c>
      <c r="H35" s="24" t="str">
        <f>IF(I35="","",'Identificação da EG'!$D$7)</f>
        <v/>
      </c>
      <c r="I35" s="1" t="str" cm="1">
        <f t="array" ref="I35">IF(M35="","",INDEX('Programas de Prevenção'!$B$36:$B$52,INT((ROWS($B$1:B34)-1)/4)+1))</f>
        <v/>
      </c>
      <c r="J35" s="1" t="str" cm="1">
        <f t="array" ref="J35">IF(M35="","",INDEX('Programas de Prevenção'!$C$36:$C$52,INT((ROWS($B$1:B34)-1)/4)+1))</f>
        <v/>
      </c>
      <c r="K35" s="1" t="str">
        <f>IF(M35="","","Materiais doados/reparados")</f>
        <v/>
      </c>
      <c r="L35" s="1" t="str">
        <f>IF(M35="","","t")</f>
        <v/>
      </c>
      <c r="M35" s="1" t="str" cm="1">
        <f t="array" ref="M35">IF(ISBLANK(INDEX('Programas de Prevenção'!$D$36:$G$52,INT((ROWS($B$1:B34)-1)/4)+1,MOD(ROWS($B$1:B34)-1,4)+1)),"",INDEX('Programas de Prevenção'!$D$36:$G$52,INT((ROWS($B$1:B34)-1)/4)+1,MOD(ROWS($B$1:B34)-1,4)+1))</f>
        <v/>
      </c>
    </row>
    <row r="36" spans="1:13">
      <c r="A36" s="24" t="str">
        <f>IF(I36="","",IF(OR('Identificação da EG'!$B$7=0,'Identificação da EG'!$B$7=""),"",Capa!$C$10))</f>
        <v/>
      </c>
      <c r="B36" s="24" t="str">
        <f>IF(I36="","",IF(OR('Identificação da EG'!$B$7=0,'Identificação da EG'!$B$7=""),"",'Identificação da EG'!$B$7))</f>
        <v/>
      </c>
      <c r="C36" s="24" t="str">
        <f>IF(I36="","",IF(B36="","",VLOOKUP(B36,Auxiliar!$DK$23:$DL$45,2,0)))</f>
        <v/>
      </c>
      <c r="D36" s="24" t="str">
        <f>IF(I36="","",IF(OR('Identificação da EG'!$B$7=0,'Identificação da EG'!$B$7=""),"","Portugal"))</f>
        <v/>
      </c>
      <c r="E36" s="24" t="str">
        <f>IF(I36="","",'Identificação da EG'!$C$7)</f>
        <v/>
      </c>
      <c r="F36" s="24" t="str">
        <f>IF(I36="","",'Identificação da EG'!$E$7)</f>
        <v/>
      </c>
      <c r="G36" s="24" t="str">
        <f t="shared" si="0"/>
        <v/>
      </c>
      <c r="H36" s="24" t="str">
        <f>IF(I36="","",'Identificação da EG'!$D$7)</f>
        <v/>
      </c>
      <c r="I36" s="1" t="str" cm="1">
        <f t="array" ref="I36">IF(M36="","",INDEX('Programas de Prevenção'!$B$36:$B$52,INT((ROWS($B$1:B35)-1)/4)+1))</f>
        <v/>
      </c>
      <c r="J36" s="1" t="str" cm="1">
        <f t="array" ref="J36">IF(M36="","",INDEX('Programas de Prevenção'!$C$36:$C$52,INT((ROWS($B$1:B35)-1)/4)+1))</f>
        <v/>
      </c>
      <c r="K36" s="1" t="str">
        <f>IF(M36="","","Materiais recebidos")</f>
        <v/>
      </c>
      <c r="L36" s="1" t="str">
        <f>IF(M36="","","nº")</f>
        <v/>
      </c>
      <c r="M36" s="1" t="str" cm="1">
        <f t="array" ref="M36">IF(ISBLANK(INDEX('Programas de Prevenção'!$D$36:$G$52,INT((ROWS($B$1:B35)-1)/4)+1,MOD(ROWS($B$1:B35)-1,4)+1)),"",INDEX('Programas de Prevenção'!$D$36:$G$52,INT((ROWS($B$1:B35)-1)/4)+1,MOD(ROWS($B$1:B35)-1,4)+1))</f>
        <v/>
      </c>
    </row>
    <row r="37" spans="1:13">
      <c r="A37" s="24" t="str">
        <f>IF(I37="","",IF(OR('Identificação da EG'!$B$7=0,'Identificação da EG'!$B$7=""),"",Capa!$C$10))</f>
        <v/>
      </c>
      <c r="B37" s="24" t="str">
        <f>IF(I37="","",IF(OR('Identificação da EG'!$B$7=0,'Identificação da EG'!$B$7=""),"",'Identificação da EG'!$B$7))</f>
        <v/>
      </c>
      <c r="C37" s="24" t="str">
        <f>IF(I37="","",IF(B37="","",VLOOKUP(B37,Auxiliar!$DK$23:$DL$45,2,0)))</f>
        <v/>
      </c>
      <c r="D37" s="24" t="str">
        <f>IF(I37="","",IF(OR('Identificação da EG'!$B$7=0,'Identificação da EG'!$B$7=""),"","Portugal"))</f>
        <v/>
      </c>
      <c r="E37" s="24" t="str">
        <f>IF(I37="","",'Identificação da EG'!$C$7)</f>
        <v/>
      </c>
      <c r="F37" s="24" t="str">
        <f>IF(I37="","",'Identificação da EG'!$E$7)</f>
        <v/>
      </c>
      <c r="G37" s="24" t="str">
        <f t="shared" si="0"/>
        <v/>
      </c>
      <c r="H37" s="24" t="str">
        <f>IF(I37="","",'Identificação da EG'!$D$7)</f>
        <v/>
      </c>
      <c r="I37" s="1" t="str" cm="1">
        <f t="array" ref="I37">IF(M37="","",INDEX('Programas de Prevenção'!$B$36:$B$52,INT((ROWS($B$1:B36)-1)/4)+1))</f>
        <v/>
      </c>
      <c r="J37" s="1" t="str" cm="1">
        <f t="array" ref="J37">IF(M37="","",INDEX('Programas de Prevenção'!$C$36:$C$52,INT((ROWS($B$1:B36)-1)/4)+1))</f>
        <v/>
      </c>
      <c r="K37" s="1" t="str">
        <f>IF(M37="","","Materiais doados/reparados")</f>
        <v/>
      </c>
      <c r="L37" s="1" t="str">
        <f>IF(M37="","","nº")</f>
        <v/>
      </c>
      <c r="M37" s="1" t="str" cm="1">
        <f t="array" ref="M37">IF(ISBLANK(INDEX('Programas de Prevenção'!$D$36:$G$52,INT((ROWS($B$1:B36)-1)/4)+1,MOD(ROWS($B$1:B36)-1,4)+1)),"",INDEX('Programas de Prevenção'!$D$36:$G$52,INT((ROWS($B$1:B36)-1)/4)+1,MOD(ROWS($B$1:B36)-1,4)+1))</f>
        <v/>
      </c>
    </row>
    <row r="38" spans="1:13">
      <c r="A38" s="24" t="str">
        <f>IF(I38="","",IF(OR('Identificação da EG'!$B$7=0,'Identificação da EG'!$B$7=""),"",Capa!$C$10))</f>
        <v/>
      </c>
      <c r="B38" s="24" t="str">
        <f>IF(I38="","",IF(OR('Identificação da EG'!$B$7=0,'Identificação da EG'!$B$7=""),"",'Identificação da EG'!$B$7))</f>
        <v/>
      </c>
      <c r="C38" s="24" t="str">
        <f>IF(I38="","",IF(B38="","",VLOOKUP(B38,Auxiliar!$DK$23:$DL$45,2,0)))</f>
        <v/>
      </c>
      <c r="D38" s="24" t="str">
        <f>IF(I38="","",IF(OR('Identificação da EG'!$B$7=0,'Identificação da EG'!$B$7=""),"","Portugal"))</f>
        <v/>
      </c>
      <c r="E38" s="24" t="str">
        <f>IF(I38="","",'Identificação da EG'!$C$7)</f>
        <v/>
      </c>
      <c r="F38" s="24" t="str">
        <f>IF(I38="","",'Identificação da EG'!$E$7)</f>
        <v/>
      </c>
      <c r="G38" s="24" t="str">
        <f t="shared" si="0"/>
        <v/>
      </c>
      <c r="H38" s="24" t="str">
        <f>IF(I38="","",'Identificação da EG'!$D$7)</f>
        <v/>
      </c>
      <c r="I38" s="1" t="str" cm="1">
        <f t="array" ref="I38">IF(M38="","",INDEX('Programas de Prevenção'!$B$36:$B$52,INT((ROWS($B$1:B37)-1)/4)+1))</f>
        <v/>
      </c>
      <c r="J38" s="1" t="str" cm="1">
        <f t="array" ref="J38">IF(M38="","",INDEX('Programas de Prevenção'!$C$36:$C$52,INT((ROWS($B$1:B37)-1)/4)+1))</f>
        <v/>
      </c>
      <c r="K38" s="1" t="str">
        <f>IF(M38="","","Materiais recebidos")</f>
        <v/>
      </c>
      <c r="L38" s="1" t="str">
        <f>IF(M38="","","t")</f>
        <v/>
      </c>
      <c r="M38" s="1" t="str" cm="1">
        <f t="array" ref="M38">IF(ISBLANK(INDEX('Programas de Prevenção'!$D$36:$G$52,INT((ROWS($B$1:B37)-1)/4)+1,MOD(ROWS($B$1:B37)-1,4)+1)),"",INDEX('Programas de Prevenção'!$D$36:$G$52,INT((ROWS($B$1:B37)-1)/4)+1,MOD(ROWS($B$1:B37)-1,4)+1))</f>
        <v/>
      </c>
    </row>
    <row r="39" spans="1:13">
      <c r="A39" s="24" t="str">
        <f>IF(I39="","",IF(OR('Identificação da EG'!$B$7=0,'Identificação da EG'!$B$7=""),"",Capa!$C$10))</f>
        <v/>
      </c>
      <c r="B39" s="24" t="str">
        <f>IF(I39="","",IF(OR('Identificação da EG'!$B$7=0,'Identificação da EG'!$B$7=""),"",'Identificação da EG'!$B$7))</f>
        <v/>
      </c>
      <c r="C39" s="24" t="str">
        <f>IF(I39="","",IF(B39="","",VLOOKUP(B39,Auxiliar!$DK$23:$DL$45,2,0)))</f>
        <v/>
      </c>
      <c r="D39" s="24" t="str">
        <f>IF(I39="","",IF(OR('Identificação da EG'!$B$7=0,'Identificação da EG'!$B$7=""),"","Portugal"))</f>
        <v/>
      </c>
      <c r="E39" s="24" t="str">
        <f>IF(I39="","",'Identificação da EG'!$C$7)</f>
        <v/>
      </c>
      <c r="F39" s="24" t="str">
        <f>IF(I39="","",'Identificação da EG'!$E$7)</f>
        <v/>
      </c>
      <c r="G39" s="24" t="str">
        <f t="shared" si="0"/>
        <v/>
      </c>
      <c r="H39" s="24" t="str">
        <f>IF(I39="","",'Identificação da EG'!$D$7)</f>
        <v/>
      </c>
      <c r="I39" s="1" t="str" cm="1">
        <f t="array" ref="I39">IF(M39="","",INDEX('Programas de Prevenção'!$B$36:$B$52,INT((ROWS($B$1:B38)-1)/4)+1))</f>
        <v/>
      </c>
      <c r="J39" s="1" t="str" cm="1">
        <f t="array" ref="J39">IF(M39="","",INDEX('Programas de Prevenção'!$C$36:$C$52,INT((ROWS($B$1:B38)-1)/4)+1))</f>
        <v/>
      </c>
      <c r="K39" s="1" t="str">
        <f>IF(M39="","","Materiais doados/reparados")</f>
        <v/>
      </c>
      <c r="L39" s="1" t="str">
        <f>IF(M39="","","t")</f>
        <v/>
      </c>
      <c r="M39" s="1" t="str" cm="1">
        <f t="array" ref="M39">IF(ISBLANK(INDEX('Programas de Prevenção'!$D$36:$G$52,INT((ROWS($B$1:B38)-1)/4)+1,MOD(ROWS($B$1:B38)-1,4)+1)),"",INDEX('Programas de Prevenção'!$D$36:$G$52,INT((ROWS($B$1:B38)-1)/4)+1,MOD(ROWS($B$1:B38)-1,4)+1))</f>
        <v/>
      </c>
    </row>
    <row r="40" spans="1:13">
      <c r="A40" s="24" t="str">
        <f>IF(I40="","",IF(OR('Identificação da EG'!$B$7=0,'Identificação da EG'!$B$7=""),"",Capa!$C$10))</f>
        <v/>
      </c>
      <c r="B40" s="24" t="str">
        <f>IF(I40="","",IF(OR('Identificação da EG'!$B$7=0,'Identificação da EG'!$B$7=""),"",'Identificação da EG'!$B$7))</f>
        <v/>
      </c>
      <c r="C40" s="24" t="str">
        <f>IF(I40="","",IF(B40="","",VLOOKUP(B40,Auxiliar!$DK$23:$DL$45,2,0)))</f>
        <v/>
      </c>
      <c r="D40" s="24" t="str">
        <f>IF(I40="","",IF(OR('Identificação da EG'!$B$7=0,'Identificação da EG'!$B$7=""),"","Portugal"))</f>
        <v/>
      </c>
      <c r="E40" s="24" t="str">
        <f>IF(I40="","",'Identificação da EG'!$C$7)</f>
        <v/>
      </c>
      <c r="F40" s="24" t="str">
        <f>IF(I40="","",'Identificação da EG'!$E$7)</f>
        <v/>
      </c>
      <c r="G40" s="24" t="str">
        <f t="shared" si="0"/>
        <v/>
      </c>
      <c r="H40" s="24" t="str">
        <f>IF(I40="","",'Identificação da EG'!$D$7)</f>
        <v/>
      </c>
      <c r="I40" s="1" t="str" cm="1">
        <f t="array" ref="I40">IF(M40="","",INDEX('Programas de Prevenção'!$B$36:$B$52,INT((ROWS($B$1:B39)-1)/4)+1))</f>
        <v/>
      </c>
      <c r="J40" s="1" t="str" cm="1">
        <f t="array" ref="J40">IF(M40="","",INDEX('Programas de Prevenção'!$C$36:$C$52,INT((ROWS($B$1:B39)-1)/4)+1))</f>
        <v/>
      </c>
      <c r="K40" s="1" t="str">
        <f>IF(M40="","","Materiais recebidos")</f>
        <v/>
      </c>
      <c r="L40" s="1" t="str">
        <f>IF(M40="","","nº")</f>
        <v/>
      </c>
      <c r="M40" s="1" t="str" cm="1">
        <f t="array" ref="M40">IF(ISBLANK(INDEX('Programas de Prevenção'!$D$36:$G$52,INT((ROWS($B$1:B39)-1)/4)+1,MOD(ROWS($B$1:B39)-1,4)+1)),"",INDEX('Programas de Prevenção'!$D$36:$G$52,INT((ROWS($B$1:B39)-1)/4)+1,MOD(ROWS($B$1:B39)-1,4)+1))</f>
        <v/>
      </c>
    </row>
    <row r="41" spans="1:13">
      <c r="A41" s="24" t="str">
        <f>IF(I41="","",IF(OR('Identificação da EG'!$B$7=0,'Identificação da EG'!$B$7=""),"",Capa!$C$10))</f>
        <v/>
      </c>
      <c r="B41" s="24" t="str">
        <f>IF(I41="","",IF(OR('Identificação da EG'!$B$7=0,'Identificação da EG'!$B$7=""),"",'Identificação da EG'!$B$7))</f>
        <v/>
      </c>
      <c r="C41" s="24" t="str">
        <f>IF(I41="","",IF(B41="","",VLOOKUP(B41,Auxiliar!$DK$23:$DL$45,2,0)))</f>
        <v/>
      </c>
      <c r="D41" s="24" t="str">
        <f>IF(I41="","",IF(OR('Identificação da EG'!$B$7=0,'Identificação da EG'!$B$7=""),"","Portugal"))</f>
        <v/>
      </c>
      <c r="E41" s="24" t="str">
        <f>IF(I41="","",'Identificação da EG'!$C$7)</f>
        <v/>
      </c>
      <c r="F41" s="24" t="str">
        <f>IF(I41="","",'Identificação da EG'!$E$7)</f>
        <v/>
      </c>
      <c r="G41" s="24" t="str">
        <f t="shared" si="0"/>
        <v/>
      </c>
      <c r="H41" s="24" t="str">
        <f>IF(I41="","",'Identificação da EG'!$D$7)</f>
        <v/>
      </c>
      <c r="I41" s="1" t="str" cm="1">
        <f t="array" ref="I41">IF(M41="","",INDEX('Programas de Prevenção'!$B$36:$B$52,INT((ROWS($B$1:B40)-1)/4)+1))</f>
        <v/>
      </c>
      <c r="J41" s="1" t="str" cm="1">
        <f t="array" ref="J41">IF(M41="","",INDEX('Programas de Prevenção'!$C$36:$C$52,INT((ROWS($B$1:B40)-1)/4)+1))</f>
        <v/>
      </c>
      <c r="K41" s="1" t="str">
        <f>IF(M41="","","Materiais doados/reparados")</f>
        <v/>
      </c>
      <c r="L41" s="1" t="str">
        <f>IF(M41="","","nº")</f>
        <v/>
      </c>
      <c r="M41" s="1" t="str" cm="1">
        <f t="array" ref="M41">IF(ISBLANK(INDEX('Programas de Prevenção'!$D$36:$G$52,INT((ROWS($B$1:B40)-1)/4)+1,MOD(ROWS($B$1:B40)-1,4)+1)),"",INDEX('Programas de Prevenção'!$D$36:$G$52,INT((ROWS($B$1:B40)-1)/4)+1,MOD(ROWS($B$1:B40)-1,4)+1))</f>
        <v/>
      </c>
    </row>
    <row r="42" spans="1:13">
      <c r="A42" s="24" t="str">
        <f>IF(I42="","",IF(OR('Identificação da EG'!$B$7=0,'Identificação da EG'!$B$7=""),"",Capa!$C$10))</f>
        <v/>
      </c>
      <c r="B42" s="24" t="str">
        <f>IF(I42="","",IF(OR('Identificação da EG'!$B$7=0,'Identificação da EG'!$B$7=""),"",'Identificação da EG'!$B$7))</f>
        <v/>
      </c>
      <c r="C42" s="24" t="str">
        <f>IF(I42="","",IF(B42="","",VLOOKUP(B42,Auxiliar!$DK$23:$DL$45,2,0)))</f>
        <v/>
      </c>
      <c r="D42" s="24" t="str">
        <f>IF(I42="","",IF(OR('Identificação da EG'!$B$7=0,'Identificação da EG'!$B$7=""),"","Portugal"))</f>
        <v/>
      </c>
      <c r="E42" s="24" t="str">
        <f>IF(I42="","",'Identificação da EG'!$C$7)</f>
        <v/>
      </c>
      <c r="F42" s="24" t="str">
        <f>IF(I42="","",'Identificação da EG'!$E$7)</f>
        <v/>
      </c>
      <c r="G42" s="24" t="str">
        <f t="shared" si="0"/>
        <v/>
      </c>
      <c r="H42" s="24" t="str">
        <f>IF(I42="","",'Identificação da EG'!$D$7)</f>
        <v/>
      </c>
      <c r="I42" s="1" t="str" cm="1">
        <f t="array" ref="I42">IF(M42="","",INDEX('Programas de Prevenção'!$B$36:$B$52,INT((ROWS($B$1:B41)-1)/4)+1))</f>
        <v/>
      </c>
      <c r="J42" s="1" t="str" cm="1">
        <f t="array" ref="J42">IF(M42="","",INDEX('Programas de Prevenção'!$C$36:$C$52,INT((ROWS($B$1:B41)-1)/4)+1))</f>
        <v/>
      </c>
      <c r="K42" s="1" t="str">
        <f>IF(M42="","","Materiais recebidos")</f>
        <v/>
      </c>
      <c r="L42" s="1" t="str">
        <f>IF(M42="","","t")</f>
        <v/>
      </c>
      <c r="M42" s="1" t="str" cm="1">
        <f t="array" ref="M42">IF(ISBLANK(INDEX('Programas de Prevenção'!$D$36:$G$52,INT((ROWS($B$1:B41)-1)/4)+1,MOD(ROWS($B$1:B41)-1,4)+1)),"",INDEX('Programas de Prevenção'!$D$36:$G$52,INT((ROWS($B$1:B41)-1)/4)+1,MOD(ROWS($B$1:B41)-1,4)+1))</f>
        <v/>
      </c>
    </row>
    <row r="43" spans="1:13">
      <c r="A43" s="24" t="str">
        <f>IF(I43="","",IF(OR('Identificação da EG'!$B$7=0,'Identificação da EG'!$B$7=""),"",Capa!$C$10))</f>
        <v/>
      </c>
      <c r="B43" s="24" t="str">
        <f>IF(I43="","",IF(OR('Identificação da EG'!$B$7=0,'Identificação da EG'!$B$7=""),"",'Identificação da EG'!$B$7))</f>
        <v/>
      </c>
      <c r="C43" s="24" t="str">
        <f>IF(I43="","",IF(B43="","",VLOOKUP(B43,Auxiliar!$DK$23:$DL$45,2,0)))</f>
        <v/>
      </c>
      <c r="D43" s="24" t="str">
        <f>IF(I43="","",IF(OR('Identificação da EG'!$B$7=0,'Identificação da EG'!$B$7=""),"","Portugal"))</f>
        <v/>
      </c>
      <c r="E43" s="24" t="str">
        <f>IF(I43="","",'Identificação da EG'!$C$7)</f>
        <v/>
      </c>
      <c r="F43" s="24" t="str">
        <f>IF(I43="","",'Identificação da EG'!$E$7)</f>
        <v/>
      </c>
      <c r="G43" s="24" t="str">
        <f t="shared" si="0"/>
        <v/>
      </c>
      <c r="H43" s="24" t="str">
        <f>IF(I43="","",'Identificação da EG'!$D$7)</f>
        <v/>
      </c>
      <c r="I43" s="1" t="str" cm="1">
        <f t="array" ref="I43">IF(M43="","",INDEX('Programas de Prevenção'!$B$36:$B$52,INT((ROWS($B$1:B42)-1)/4)+1))</f>
        <v/>
      </c>
      <c r="J43" s="1" t="str" cm="1">
        <f t="array" ref="J43">IF(M43="","",INDEX('Programas de Prevenção'!$C$36:$C$52,INT((ROWS($B$1:B42)-1)/4)+1))</f>
        <v/>
      </c>
      <c r="K43" s="1" t="str">
        <f>IF(M43="","","Materiais doados/reparados")</f>
        <v/>
      </c>
      <c r="L43" s="1" t="str">
        <f>IF(M43="","","t")</f>
        <v/>
      </c>
      <c r="M43" s="1" t="str" cm="1">
        <f t="array" ref="M43">IF(ISBLANK(INDEX('Programas de Prevenção'!$D$36:$G$52,INT((ROWS($B$1:B42)-1)/4)+1,MOD(ROWS($B$1:B42)-1,4)+1)),"",INDEX('Programas de Prevenção'!$D$36:$G$52,INT((ROWS($B$1:B42)-1)/4)+1,MOD(ROWS($B$1:B42)-1,4)+1))</f>
        <v/>
      </c>
    </row>
    <row r="44" spans="1:13">
      <c r="A44" s="24" t="str">
        <f>IF(I44="","",IF(OR('Identificação da EG'!$B$7=0,'Identificação da EG'!$B$7=""),"",Capa!$C$10))</f>
        <v/>
      </c>
      <c r="B44" s="24" t="str">
        <f>IF(I44="","",IF(OR('Identificação da EG'!$B$7=0,'Identificação da EG'!$B$7=""),"",'Identificação da EG'!$B$7))</f>
        <v/>
      </c>
      <c r="C44" s="24" t="str">
        <f>IF(I44="","",IF(B44="","",VLOOKUP(B44,Auxiliar!$DK$23:$DL$45,2,0)))</f>
        <v/>
      </c>
      <c r="D44" s="24" t="str">
        <f>IF(I44="","",IF(OR('Identificação da EG'!$B$7=0,'Identificação da EG'!$B$7=""),"","Portugal"))</f>
        <v/>
      </c>
      <c r="E44" s="24" t="str">
        <f>IF(I44="","",'Identificação da EG'!$C$7)</f>
        <v/>
      </c>
      <c r="F44" s="24" t="str">
        <f>IF(I44="","",'Identificação da EG'!$E$7)</f>
        <v/>
      </c>
      <c r="G44" s="24" t="str">
        <f t="shared" si="0"/>
        <v/>
      </c>
      <c r="H44" s="24" t="str">
        <f>IF(I44="","",'Identificação da EG'!$D$7)</f>
        <v/>
      </c>
      <c r="I44" s="1" t="str" cm="1">
        <f t="array" ref="I44">IF(M44="","",INDEX('Programas de Prevenção'!$B$36:$B$52,INT((ROWS($B$1:B43)-1)/4)+1))</f>
        <v/>
      </c>
      <c r="J44" s="1" t="str" cm="1">
        <f t="array" ref="J44">IF(M44="","",INDEX('Programas de Prevenção'!$C$36:$C$52,INT((ROWS($B$1:B43)-1)/4)+1))</f>
        <v/>
      </c>
      <c r="K44" s="1" t="str">
        <f>IF(M44="","","Materiais recebidos")</f>
        <v/>
      </c>
      <c r="L44" s="1" t="str">
        <f>IF(M44="","","nº")</f>
        <v/>
      </c>
      <c r="M44" s="1" t="str" cm="1">
        <f t="array" ref="M44">IF(ISBLANK(INDEX('Programas de Prevenção'!$D$36:$G$52,INT((ROWS($B$1:B43)-1)/4)+1,MOD(ROWS($B$1:B43)-1,4)+1)),"",INDEX('Programas de Prevenção'!$D$36:$G$52,INT((ROWS($B$1:B43)-1)/4)+1,MOD(ROWS($B$1:B43)-1,4)+1))</f>
        <v/>
      </c>
    </row>
    <row r="45" spans="1:13">
      <c r="A45" s="24" t="str">
        <f>IF(I45="","",IF(OR('Identificação da EG'!$B$7=0,'Identificação da EG'!$B$7=""),"",Capa!$C$10))</f>
        <v/>
      </c>
      <c r="B45" s="24" t="str">
        <f>IF(I45="","",IF(OR('Identificação da EG'!$B$7=0,'Identificação da EG'!$B$7=""),"",'Identificação da EG'!$B$7))</f>
        <v/>
      </c>
      <c r="C45" s="24" t="str">
        <f>IF(I45="","",IF(B45="","",VLOOKUP(B45,Auxiliar!$DK$23:$DL$45,2,0)))</f>
        <v/>
      </c>
      <c r="D45" s="24" t="str">
        <f>IF(I45="","",IF(OR('Identificação da EG'!$B$7=0,'Identificação da EG'!$B$7=""),"","Portugal"))</f>
        <v/>
      </c>
      <c r="E45" s="24" t="str">
        <f>IF(I45="","",'Identificação da EG'!$C$7)</f>
        <v/>
      </c>
      <c r="F45" s="24" t="str">
        <f>IF(I45="","",'Identificação da EG'!$E$7)</f>
        <v/>
      </c>
      <c r="G45" s="24" t="str">
        <f t="shared" si="0"/>
        <v/>
      </c>
      <c r="H45" s="24" t="str">
        <f>IF(I45="","",'Identificação da EG'!$D$7)</f>
        <v/>
      </c>
      <c r="I45" s="1" t="str" cm="1">
        <f t="array" ref="I45">IF(M45="","",INDEX('Programas de Prevenção'!$B$36:$B$52,INT((ROWS($B$1:B44)-1)/4)+1))</f>
        <v/>
      </c>
      <c r="J45" s="1" t="str" cm="1">
        <f t="array" ref="J45">IF(M45="","",INDEX('Programas de Prevenção'!$C$36:$C$52,INT((ROWS($B$1:B44)-1)/4)+1))</f>
        <v/>
      </c>
      <c r="K45" s="1" t="str">
        <f>IF(M45="","","Materiais doados/reparados")</f>
        <v/>
      </c>
      <c r="L45" s="1" t="str">
        <f>IF(M45="","","nº")</f>
        <v/>
      </c>
      <c r="M45" s="1" t="str" cm="1">
        <f t="array" ref="M45">IF(ISBLANK(INDEX('Programas de Prevenção'!$D$36:$G$52,INT((ROWS($B$1:B44)-1)/4)+1,MOD(ROWS($B$1:B44)-1,4)+1)),"",INDEX('Programas de Prevenção'!$D$36:$G$52,INT((ROWS($B$1:B44)-1)/4)+1,MOD(ROWS($B$1:B44)-1,4)+1))</f>
        <v/>
      </c>
    </row>
    <row r="46" spans="1:13">
      <c r="A46" s="24" t="str">
        <f>IF(I46="","",IF(OR('Identificação da EG'!$B$7=0,'Identificação da EG'!$B$7=""),"",Capa!$C$10))</f>
        <v/>
      </c>
      <c r="B46" s="24" t="str">
        <f>IF(I46="","",IF(OR('Identificação da EG'!$B$7=0,'Identificação da EG'!$B$7=""),"",'Identificação da EG'!$B$7))</f>
        <v/>
      </c>
      <c r="C46" s="24" t="str">
        <f>IF(I46="","",IF(B46="","",VLOOKUP(B46,Auxiliar!$DK$23:$DL$45,2,0)))</f>
        <v/>
      </c>
      <c r="D46" s="24" t="str">
        <f>IF(I46="","",IF(OR('Identificação da EG'!$B$7=0,'Identificação da EG'!$B$7=""),"","Portugal"))</f>
        <v/>
      </c>
      <c r="E46" s="24" t="str">
        <f>IF(I46="","",'Identificação da EG'!$C$7)</f>
        <v/>
      </c>
      <c r="F46" s="24" t="str">
        <f>IF(I46="","",'Identificação da EG'!$E$7)</f>
        <v/>
      </c>
      <c r="G46" s="24" t="str">
        <f t="shared" si="0"/>
        <v/>
      </c>
      <c r="H46" s="24" t="str">
        <f>IF(I46="","",'Identificação da EG'!$D$7)</f>
        <v/>
      </c>
      <c r="I46" s="1" t="str" cm="1">
        <f t="array" ref="I46">IF(M46="","",INDEX('Programas de Prevenção'!$B$36:$B$52,INT((ROWS($B$1:B45)-1)/4)+1))</f>
        <v/>
      </c>
      <c r="J46" s="1" t="str" cm="1">
        <f t="array" ref="J46">IF(M46="","",INDEX('Programas de Prevenção'!$C$36:$C$52,INT((ROWS($B$1:B45)-1)/4)+1))</f>
        <v/>
      </c>
      <c r="K46" s="1" t="str">
        <f>IF(M46="","","Materiais recebidos")</f>
        <v/>
      </c>
      <c r="L46" s="1" t="str">
        <f>IF(M46="","","t")</f>
        <v/>
      </c>
      <c r="M46" s="1" t="str" cm="1">
        <f t="array" ref="M46">IF(ISBLANK(INDEX('Programas de Prevenção'!$D$36:$G$52,INT((ROWS($B$1:B45)-1)/4)+1,MOD(ROWS($B$1:B45)-1,4)+1)),"",INDEX('Programas de Prevenção'!$D$36:$G$52,INT((ROWS($B$1:B45)-1)/4)+1,MOD(ROWS($B$1:B45)-1,4)+1))</f>
        <v/>
      </c>
    </row>
    <row r="47" spans="1:13">
      <c r="A47" s="24" t="str">
        <f>IF(I47="","",IF(OR('Identificação da EG'!$B$7=0,'Identificação da EG'!$B$7=""),"",Capa!$C$10))</f>
        <v/>
      </c>
      <c r="B47" s="24" t="str">
        <f>IF(I47="","",IF(OR('Identificação da EG'!$B$7=0,'Identificação da EG'!$B$7=""),"",'Identificação da EG'!$B$7))</f>
        <v/>
      </c>
      <c r="C47" s="24" t="str">
        <f>IF(I47="","",IF(B47="","",VLOOKUP(B47,Auxiliar!$DK$23:$DL$45,2,0)))</f>
        <v/>
      </c>
      <c r="D47" s="24" t="str">
        <f>IF(I47="","",IF(OR('Identificação da EG'!$B$7=0,'Identificação da EG'!$B$7=""),"","Portugal"))</f>
        <v/>
      </c>
      <c r="E47" s="24" t="str">
        <f>IF(I47="","",'Identificação da EG'!$C$7)</f>
        <v/>
      </c>
      <c r="F47" s="24" t="str">
        <f>IF(I47="","",'Identificação da EG'!$E$7)</f>
        <v/>
      </c>
      <c r="G47" s="24" t="str">
        <f t="shared" si="0"/>
        <v/>
      </c>
      <c r="H47" s="24" t="str">
        <f>IF(I47="","",'Identificação da EG'!$D$7)</f>
        <v/>
      </c>
      <c r="I47" s="1" t="str" cm="1">
        <f t="array" ref="I47">IF(M47="","",INDEX('Programas de Prevenção'!$B$36:$B$52,INT((ROWS($B$1:B46)-1)/4)+1))</f>
        <v/>
      </c>
      <c r="J47" s="1" t="str" cm="1">
        <f t="array" ref="J47">IF(M47="","",INDEX('Programas de Prevenção'!$C$36:$C$52,INT((ROWS($B$1:B46)-1)/4)+1))</f>
        <v/>
      </c>
      <c r="K47" s="1" t="str">
        <f>IF(M47="","","Materiais doados/reparados")</f>
        <v/>
      </c>
      <c r="L47" s="1" t="str">
        <f>IF(M47="","","t")</f>
        <v/>
      </c>
      <c r="M47" s="1" t="str" cm="1">
        <f t="array" ref="M47">IF(ISBLANK(INDEX('Programas de Prevenção'!$D$36:$G$52,INT((ROWS($B$1:B46)-1)/4)+1,MOD(ROWS($B$1:B46)-1,4)+1)),"",INDEX('Programas de Prevenção'!$D$36:$G$52,INT((ROWS($B$1:B46)-1)/4)+1,MOD(ROWS($B$1:B46)-1,4)+1))</f>
        <v/>
      </c>
    </row>
    <row r="48" spans="1:13">
      <c r="A48" s="24" t="str">
        <f>IF(I48="","",IF(OR('Identificação da EG'!$B$7=0,'Identificação da EG'!$B$7=""),"",Capa!$C$10))</f>
        <v/>
      </c>
      <c r="B48" s="24" t="str">
        <f>IF(I48="","",IF(OR('Identificação da EG'!$B$7=0,'Identificação da EG'!$B$7=""),"",'Identificação da EG'!$B$7))</f>
        <v/>
      </c>
      <c r="C48" s="24" t="str">
        <f>IF(I48="","",IF(B48="","",VLOOKUP(B48,Auxiliar!$DK$23:$DL$45,2,0)))</f>
        <v/>
      </c>
      <c r="D48" s="24" t="str">
        <f>IF(I48="","",IF(OR('Identificação da EG'!$B$7=0,'Identificação da EG'!$B$7=""),"","Portugal"))</f>
        <v/>
      </c>
      <c r="E48" s="24" t="str">
        <f>IF(I48="","",'Identificação da EG'!$C$7)</f>
        <v/>
      </c>
      <c r="F48" s="24" t="str">
        <f>IF(I48="","",'Identificação da EG'!$E$7)</f>
        <v/>
      </c>
      <c r="G48" s="24" t="str">
        <f t="shared" si="0"/>
        <v/>
      </c>
      <c r="H48" s="24" t="str">
        <f>IF(I48="","",'Identificação da EG'!$D$7)</f>
        <v/>
      </c>
      <c r="I48" s="1" t="str" cm="1">
        <f t="array" ref="I48">IF(M48="","",INDEX('Programas de Prevenção'!$B$36:$B$52,INT((ROWS($B$1:B47)-1)/4)+1))</f>
        <v/>
      </c>
      <c r="J48" s="1" t="str" cm="1">
        <f t="array" ref="J48">IF(M48="","",INDEX('Programas de Prevenção'!$C$36:$C$52,INT((ROWS($B$1:B47)-1)/4)+1))</f>
        <v/>
      </c>
      <c r="K48" s="1" t="str">
        <f>IF(M48="","","Materiais recebidos")</f>
        <v/>
      </c>
      <c r="L48" s="1" t="str">
        <f>IF(M48="","","nº")</f>
        <v/>
      </c>
      <c r="M48" s="1" t="str" cm="1">
        <f t="array" ref="M48">IF(ISBLANK(INDEX('Programas de Prevenção'!$D$36:$G$52,INT((ROWS($B$1:B47)-1)/4)+1,MOD(ROWS($B$1:B47)-1,4)+1)),"",INDEX('Programas de Prevenção'!$D$36:$G$52,INT((ROWS($B$1:B47)-1)/4)+1,MOD(ROWS($B$1:B47)-1,4)+1))</f>
        <v/>
      </c>
    </row>
    <row r="49" spans="1:13">
      <c r="A49" s="24" t="str">
        <f>IF(I49="","",IF(OR('Identificação da EG'!$B$7=0,'Identificação da EG'!$B$7=""),"",Capa!$C$10))</f>
        <v/>
      </c>
      <c r="B49" s="24" t="str">
        <f>IF(I49="","",IF(OR('Identificação da EG'!$B$7=0,'Identificação da EG'!$B$7=""),"",'Identificação da EG'!$B$7))</f>
        <v/>
      </c>
      <c r="C49" s="24" t="str">
        <f>IF(I49="","",IF(B49="","",VLOOKUP(B49,Auxiliar!$DK$23:$DL$45,2,0)))</f>
        <v/>
      </c>
      <c r="D49" s="24" t="str">
        <f>IF(I49="","",IF(OR('Identificação da EG'!$B$7=0,'Identificação da EG'!$B$7=""),"","Portugal"))</f>
        <v/>
      </c>
      <c r="E49" s="24" t="str">
        <f>IF(I49="","",'Identificação da EG'!$C$7)</f>
        <v/>
      </c>
      <c r="F49" s="24" t="str">
        <f>IF(I49="","",'Identificação da EG'!$E$7)</f>
        <v/>
      </c>
      <c r="G49" s="24" t="str">
        <f t="shared" si="0"/>
        <v/>
      </c>
      <c r="H49" s="24" t="str">
        <f>IF(I49="","",'Identificação da EG'!$D$7)</f>
        <v/>
      </c>
      <c r="I49" s="1" t="str" cm="1">
        <f t="array" ref="I49">IF(M49="","",INDEX('Programas de Prevenção'!$B$36:$B$52,INT((ROWS($B$1:B48)-1)/4)+1))</f>
        <v/>
      </c>
      <c r="J49" s="1" t="str" cm="1">
        <f t="array" ref="J49">IF(M49="","",INDEX('Programas de Prevenção'!$C$36:$C$52,INT((ROWS($B$1:B48)-1)/4)+1))</f>
        <v/>
      </c>
      <c r="K49" s="1" t="str">
        <f>IF(M49="","","Materiais doados/reparados")</f>
        <v/>
      </c>
      <c r="L49" s="1" t="str">
        <f>IF(M49="","","nº")</f>
        <v/>
      </c>
      <c r="M49" s="1" t="str" cm="1">
        <f t="array" ref="M49">IF(ISBLANK(INDEX('Programas de Prevenção'!$D$36:$G$52,INT((ROWS($B$1:B48)-1)/4)+1,MOD(ROWS($B$1:B48)-1,4)+1)),"",INDEX('Programas de Prevenção'!$D$36:$G$52,INT((ROWS($B$1:B48)-1)/4)+1,MOD(ROWS($B$1:B48)-1,4)+1))</f>
        <v/>
      </c>
    </row>
    <row r="50" spans="1:13">
      <c r="A50" s="24" t="str">
        <f>IF(I50="","",IF(OR('Identificação da EG'!$B$7=0,'Identificação da EG'!$B$7=""),"",Capa!$C$10))</f>
        <v/>
      </c>
      <c r="B50" s="24" t="str">
        <f>IF(I50="","",IF(OR('Identificação da EG'!$B$7=0,'Identificação da EG'!$B$7=""),"",'Identificação da EG'!$B$7))</f>
        <v/>
      </c>
      <c r="C50" s="24" t="str">
        <f>IF(I50="","",IF(B50="","",VLOOKUP(B50,Auxiliar!$DK$23:$DL$45,2,0)))</f>
        <v/>
      </c>
      <c r="D50" s="24" t="str">
        <f>IF(I50="","",IF(OR('Identificação da EG'!$B$7=0,'Identificação da EG'!$B$7=""),"","Portugal"))</f>
        <v/>
      </c>
      <c r="E50" s="24" t="str">
        <f>IF(I50="","",'Identificação da EG'!$C$7)</f>
        <v/>
      </c>
      <c r="F50" s="24" t="str">
        <f>IF(I50="","",'Identificação da EG'!$E$7)</f>
        <v/>
      </c>
      <c r="G50" s="24" t="str">
        <f t="shared" si="0"/>
        <v/>
      </c>
      <c r="H50" s="24" t="str">
        <f>IF(I50="","",'Identificação da EG'!$D$7)</f>
        <v/>
      </c>
      <c r="I50" s="1" t="str" cm="1">
        <f t="array" ref="I50">IF(M50="","",INDEX('Programas de Prevenção'!$B$36:$B$52,INT((ROWS($B$1:B49)-1)/4)+1))</f>
        <v/>
      </c>
      <c r="J50" s="1" t="str" cm="1">
        <f t="array" ref="J50">IF(M50="","",INDEX('Programas de Prevenção'!$C$36:$C$52,INT((ROWS($B$1:B49)-1)/4)+1))</f>
        <v/>
      </c>
      <c r="K50" s="1" t="str">
        <f>IF(M50="","","Materiais recebidos")</f>
        <v/>
      </c>
      <c r="L50" s="1" t="str">
        <f>IF(M50="","","t")</f>
        <v/>
      </c>
      <c r="M50" s="1" t="str" cm="1">
        <f t="array" ref="M50">IF(ISBLANK(INDEX('Programas de Prevenção'!$D$36:$G$52,INT((ROWS($B$1:B49)-1)/4)+1,MOD(ROWS($B$1:B49)-1,4)+1)),"",INDEX('Programas de Prevenção'!$D$36:$G$52,INT((ROWS($B$1:B49)-1)/4)+1,MOD(ROWS($B$1:B49)-1,4)+1))</f>
        <v/>
      </c>
    </row>
    <row r="51" spans="1:13">
      <c r="A51" s="24" t="str">
        <f>IF(I51="","",IF(OR('Identificação da EG'!$B$7=0,'Identificação da EG'!$B$7=""),"",Capa!$C$10))</f>
        <v/>
      </c>
      <c r="B51" s="24" t="str">
        <f>IF(I51="","",IF(OR('Identificação da EG'!$B$7=0,'Identificação da EG'!$B$7=""),"",'Identificação da EG'!$B$7))</f>
        <v/>
      </c>
      <c r="C51" s="24" t="str">
        <f>IF(I51="","",IF(B51="","",VLOOKUP(B51,Auxiliar!$DK$23:$DL$45,2,0)))</f>
        <v/>
      </c>
      <c r="D51" s="24" t="str">
        <f>IF(I51="","",IF(OR('Identificação da EG'!$B$7=0,'Identificação da EG'!$B$7=""),"","Portugal"))</f>
        <v/>
      </c>
      <c r="E51" s="24" t="str">
        <f>IF(I51="","",'Identificação da EG'!$C$7)</f>
        <v/>
      </c>
      <c r="F51" s="24" t="str">
        <f>IF(I51="","",'Identificação da EG'!$E$7)</f>
        <v/>
      </c>
      <c r="G51" s="24" t="str">
        <f t="shared" si="0"/>
        <v/>
      </c>
      <c r="H51" s="24" t="str">
        <f>IF(I51="","",'Identificação da EG'!$D$7)</f>
        <v/>
      </c>
      <c r="I51" s="1" t="str" cm="1">
        <f t="array" ref="I51">IF(M51="","",INDEX('Programas de Prevenção'!$B$36:$B$52,INT((ROWS($B$1:B50)-1)/4)+1))</f>
        <v/>
      </c>
      <c r="J51" s="1" t="str" cm="1">
        <f t="array" ref="J51">IF(M51="","",INDEX('Programas de Prevenção'!$C$36:$C$52,INT((ROWS($B$1:B50)-1)/4)+1))</f>
        <v/>
      </c>
      <c r="K51" s="1" t="str">
        <f>IF(M51="","","Materiais doados/reparados")</f>
        <v/>
      </c>
      <c r="L51" s="1" t="str">
        <f>IF(M51="","","t")</f>
        <v/>
      </c>
      <c r="M51" s="1" t="str" cm="1">
        <f t="array" ref="M51">IF(ISBLANK(INDEX('Programas de Prevenção'!$D$36:$G$52,INT((ROWS($B$1:B50)-1)/4)+1,MOD(ROWS($B$1:B50)-1,4)+1)),"",INDEX('Programas de Prevenção'!$D$36:$G$52,INT((ROWS($B$1:B50)-1)/4)+1,MOD(ROWS($B$1:B50)-1,4)+1))</f>
        <v/>
      </c>
    </row>
    <row r="52" spans="1:13">
      <c r="A52" s="24" t="str">
        <f>IF(I52="","",IF(OR('Identificação da EG'!$B$7=0,'Identificação da EG'!$B$7=""),"",Capa!$C$10))</f>
        <v/>
      </c>
      <c r="B52" s="24" t="str">
        <f>IF(I52="","",IF(OR('Identificação da EG'!$B$7=0,'Identificação da EG'!$B$7=""),"",'Identificação da EG'!$B$7))</f>
        <v/>
      </c>
      <c r="C52" s="24" t="str">
        <f>IF(I52="","",IF(B52="","",VLOOKUP(B52,Auxiliar!$DK$23:$DL$45,2,0)))</f>
        <v/>
      </c>
      <c r="D52" s="24" t="str">
        <f>IF(I52="","",IF(OR('Identificação da EG'!$B$7=0,'Identificação da EG'!$B$7=""),"","Portugal"))</f>
        <v/>
      </c>
      <c r="E52" s="24" t="str">
        <f>IF(I52="","",'Identificação da EG'!$C$7)</f>
        <v/>
      </c>
      <c r="F52" s="24" t="str">
        <f>IF(I52="","",'Identificação da EG'!$E$7)</f>
        <v/>
      </c>
      <c r="G52" s="24" t="str">
        <f t="shared" si="0"/>
        <v/>
      </c>
      <c r="H52" s="24" t="str">
        <f>IF(I52="","",'Identificação da EG'!$D$7)</f>
        <v/>
      </c>
      <c r="I52" s="1" t="str" cm="1">
        <f t="array" ref="I52">IF(M52="","",INDEX('Programas de Prevenção'!$B$36:$B$52,INT((ROWS($B$1:B51)-1)/4)+1))</f>
        <v/>
      </c>
      <c r="J52" s="1" t="str" cm="1">
        <f t="array" ref="J52">IF(M52="","",INDEX('Programas de Prevenção'!$C$36:$C$52,INT((ROWS($B$1:B51)-1)/4)+1))</f>
        <v/>
      </c>
      <c r="K52" s="1" t="str">
        <f>IF(M52="","","Materiais recebidos")</f>
        <v/>
      </c>
      <c r="L52" s="1" t="str">
        <f>IF(M52="","","nº")</f>
        <v/>
      </c>
      <c r="M52" s="1" t="str" cm="1">
        <f t="array" ref="M52">IF(ISBLANK(INDEX('Programas de Prevenção'!$D$36:$G$52,INT((ROWS($B$1:B51)-1)/4)+1,MOD(ROWS($B$1:B51)-1,4)+1)),"",INDEX('Programas de Prevenção'!$D$36:$G$52,INT((ROWS($B$1:B51)-1)/4)+1,MOD(ROWS($B$1:B51)-1,4)+1))</f>
        <v/>
      </c>
    </row>
    <row r="53" spans="1:13">
      <c r="A53" s="24" t="str">
        <f>IF(I53="","",IF(OR('Identificação da EG'!$B$7=0,'Identificação da EG'!$B$7=""),"",Capa!$C$10))</f>
        <v/>
      </c>
      <c r="B53" s="24" t="str">
        <f>IF(I53="","",IF(OR('Identificação da EG'!$B$7=0,'Identificação da EG'!$B$7=""),"",'Identificação da EG'!$B$7))</f>
        <v/>
      </c>
      <c r="C53" s="24" t="str">
        <f>IF(I53="","",IF(B53="","",VLOOKUP(B53,Auxiliar!$DK$23:$DL$45,2,0)))</f>
        <v/>
      </c>
      <c r="D53" s="24" t="str">
        <f>IF(I53="","",IF(OR('Identificação da EG'!$B$7=0,'Identificação da EG'!$B$7=""),"","Portugal"))</f>
        <v/>
      </c>
      <c r="E53" s="24" t="str">
        <f>IF(I53="","",'Identificação da EG'!$C$7)</f>
        <v/>
      </c>
      <c r="F53" s="24" t="str">
        <f>IF(I53="","",'Identificação da EG'!$E$7)</f>
        <v/>
      </c>
      <c r="G53" s="24" t="str">
        <f t="shared" si="0"/>
        <v/>
      </c>
      <c r="H53" s="24" t="str">
        <f>IF(I53="","",'Identificação da EG'!$D$7)</f>
        <v/>
      </c>
      <c r="I53" s="1" t="str" cm="1">
        <f t="array" ref="I53">IF(M53="","",INDEX('Programas de Prevenção'!$B$36:$B$52,INT((ROWS($B$1:B52)-1)/4)+1))</f>
        <v/>
      </c>
      <c r="J53" s="1" t="str" cm="1">
        <f t="array" ref="J53">IF(M53="","",INDEX('Programas de Prevenção'!$C$36:$C$52,INT((ROWS($B$1:B52)-1)/4)+1))</f>
        <v/>
      </c>
      <c r="K53" s="1" t="str">
        <f>IF(M53="","","Materiais doados/reparados")</f>
        <v/>
      </c>
      <c r="L53" s="1" t="str">
        <f>IF(M53="","","nº")</f>
        <v/>
      </c>
      <c r="M53" s="1" t="str" cm="1">
        <f t="array" ref="M53">IF(ISBLANK(INDEX('Programas de Prevenção'!$D$36:$G$52,INT((ROWS($B$1:B52)-1)/4)+1,MOD(ROWS($B$1:B52)-1,4)+1)),"",INDEX('Programas de Prevenção'!$D$36:$G$52,INT((ROWS($B$1:B52)-1)/4)+1,MOD(ROWS($B$1:B52)-1,4)+1))</f>
        <v/>
      </c>
    </row>
    <row r="54" spans="1:13">
      <c r="A54" s="24" t="str">
        <f>IF(I54="","",IF(OR('Identificação da EG'!$B$7=0,'Identificação da EG'!$B$7=""),"",Capa!$C$10))</f>
        <v/>
      </c>
      <c r="B54" s="24" t="str">
        <f>IF(I54="","",IF(OR('Identificação da EG'!$B$7=0,'Identificação da EG'!$B$7=""),"",'Identificação da EG'!$B$7))</f>
        <v/>
      </c>
      <c r="C54" s="24" t="str">
        <f>IF(I54="","",IF(B54="","",VLOOKUP(B54,Auxiliar!$DK$23:$DL$45,2,0)))</f>
        <v/>
      </c>
      <c r="D54" s="24" t="str">
        <f>IF(I54="","",IF(OR('Identificação da EG'!$B$7=0,'Identificação da EG'!$B$7=""),"","Portugal"))</f>
        <v/>
      </c>
      <c r="E54" s="24" t="str">
        <f>IF(I54="","",'Identificação da EG'!$C$7)</f>
        <v/>
      </c>
      <c r="F54" s="24" t="str">
        <f>IF(I54="","",'Identificação da EG'!$E$7)</f>
        <v/>
      </c>
      <c r="G54" s="24" t="str">
        <f t="shared" si="0"/>
        <v/>
      </c>
      <c r="H54" s="24" t="str">
        <f>IF(I54="","",'Identificação da EG'!$D$7)</f>
        <v/>
      </c>
      <c r="I54" s="1" t="str" cm="1">
        <f t="array" ref="I54">IF(M54="","",INDEX('Programas de Prevenção'!$B$36:$B$52,INT((ROWS($B$1:B53)-1)/4)+1))</f>
        <v/>
      </c>
      <c r="J54" s="1" t="str" cm="1">
        <f t="array" ref="J54">IF(M54="","",INDEX('Programas de Prevenção'!$C$36:$C$52,INT((ROWS($B$1:B53)-1)/4)+1))</f>
        <v/>
      </c>
      <c r="K54" s="1" t="str">
        <f>IF(M54="","","Materiais recebidos")</f>
        <v/>
      </c>
      <c r="L54" s="1" t="str">
        <f>IF(M54="","","t")</f>
        <v/>
      </c>
      <c r="M54" s="1" t="str" cm="1">
        <f t="array" ref="M54">IF(ISBLANK(INDEX('Programas de Prevenção'!$D$36:$G$52,INT((ROWS($B$1:B53)-1)/4)+1,MOD(ROWS($B$1:B53)-1,4)+1)),"",INDEX('Programas de Prevenção'!$D$36:$G$52,INT((ROWS($B$1:B53)-1)/4)+1,MOD(ROWS($B$1:B53)-1,4)+1))</f>
        <v/>
      </c>
    </row>
    <row r="55" spans="1:13">
      <c r="A55" s="24" t="str">
        <f>IF(I55="","",IF(OR('Identificação da EG'!$B$7=0,'Identificação da EG'!$B$7=""),"",Capa!$C$10))</f>
        <v/>
      </c>
      <c r="B55" s="24" t="str">
        <f>IF(I55="","",IF(OR('Identificação da EG'!$B$7=0,'Identificação da EG'!$B$7=""),"",'Identificação da EG'!$B$7))</f>
        <v/>
      </c>
      <c r="C55" s="24" t="str">
        <f>IF(I55="","",IF(B55="","",VLOOKUP(B55,Auxiliar!$DK$23:$DL$45,2,0)))</f>
        <v/>
      </c>
      <c r="D55" s="24" t="str">
        <f>IF(I55="","",IF(OR('Identificação da EG'!$B$7=0,'Identificação da EG'!$B$7=""),"","Portugal"))</f>
        <v/>
      </c>
      <c r="E55" s="24" t="str">
        <f>IF(I55="","",'Identificação da EG'!$C$7)</f>
        <v/>
      </c>
      <c r="F55" s="24" t="str">
        <f>IF(I55="","",'Identificação da EG'!$E$7)</f>
        <v/>
      </c>
      <c r="G55" s="24" t="str">
        <f t="shared" si="0"/>
        <v/>
      </c>
      <c r="H55" s="24" t="str">
        <f>IF(I55="","",'Identificação da EG'!$D$7)</f>
        <v/>
      </c>
      <c r="I55" s="1" t="str" cm="1">
        <f t="array" ref="I55">IF(M55="","",INDEX('Programas de Prevenção'!$B$36:$B$52,INT((ROWS($B$1:B54)-1)/4)+1))</f>
        <v/>
      </c>
      <c r="J55" s="1" t="str" cm="1">
        <f t="array" ref="J55">IF(M55="","",INDEX('Programas de Prevenção'!$C$36:$C$52,INT((ROWS($B$1:B54)-1)/4)+1))</f>
        <v/>
      </c>
      <c r="K55" s="1" t="str">
        <f>IF(M55="","","Materiais doados/reparados")</f>
        <v/>
      </c>
      <c r="L55" s="1" t="str">
        <f>IF(M55="","","t")</f>
        <v/>
      </c>
      <c r="M55" s="1" t="str" cm="1">
        <f t="array" ref="M55">IF(ISBLANK(INDEX('Programas de Prevenção'!$D$36:$G$52,INT((ROWS($B$1:B54)-1)/4)+1,MOD(ROWS($B$1:B54)-1,4)+1)),"",INDEX('Programas de Prevenção'!$D$36:$G$52,INT((ROWS($B$1:B54)-1)/4)+1,MOD(ROWS($B$1:B54)-1,4)+1))</f>
        <v/>
      </c>
    </row>
    <row r="56" spans="1:13">
      <c r="A56" s="24" t="str">
        <f>IF(I56="","",IF(OR('Identificação da EG'!$B$7=0,'Identificação da EG'!$B$7=""),"",Capa!$C$10))</f>
        <v/>
      </c>
      <c r="B56" s="24" t="str">
        <f>IF(I56="","",IF(OR('Identificação da EG'!$B$7=0,'Identificação da EG'!$B$7=""),"",'Identificação da EG'!$B$7))</f>
        <v/>
      </c>
      <c r="C56" s="24" t="str">
        <f>IF(I56="","",IF(B56="","",VLOOKUP(B56,Auxiliar!$DK$23:$DL$45,2,0)))</f>
        <v/>
      </c>
      <c r="D56" s="24" t="str">
        <f>IF(I56="","",IF(OR('Identificação da EG'!$B$7=0,'Identificação da EG'!$B$7=""),"","Portugal"))</f>
        <v/>
      </c>
      <c r="E56" s="24" t="str">
        <f>IF(I56="","",'Identificação da EG'!$C$7)</f>
        <v/>
      </c>
      <c r="F56" s="24" t="str">
        <f>IF(I56="","",'Identificação da EG'!$E$7)</f>
        <v/>
      </c>
      <c r="G56" s="24" t="str">
        <f t="shared" si="0"/>
        <v/>
      </c>
      <c r="H56" s="24" t="str">
        <f>IF(I56="","",'Identificação da EG'!$D$7)</f>
        <v/>
      </c>
      <c r="I56" s="1" t="str" cm="1">
        <f t="array" ref="I56">IF(M56="","",INDEX('Programas de Prevenção'!$B$36:$B$52,INT((ROWS($B$1:B55)-1)/4)+1))</f>
        <v/>
      </c>
      <c r="J56" s="1" t="str" cm="1">
        <f t="array" ref="J56">IF(M56="","",INDEX('Programas de Prevenção'!$C$36:$C$52,INT((ROWS($B$1:B55)-1)/4)+1))</f>
        <v/>
      </c>
      <c r="K56" s="1" t="str">
        <f>IF(M56="","","Materiais recebidos")</f>
        <v/>
      </c>
      <c r="L56" s="1" t="str">
        <f>IF(M56="","","nº")</f>
        <v/>
      </c>
      <c r="M56" s="1" t="str" cm="1">
        <f t="array" ref="M56">IF(ISBLANK(INDEX('Programas de Prevenção'!$D$36:$G$52,INT((ROWS($B$1:B55)-1)/4)+1,MOD(ROWS($B$1:B55)-1,4)+1)),"",INDEX('Programas de Prevenção'!$D$36:$G$52,INT((ROWS($B$1:B55)-1)/4)+1,MOD(ROWS($B$1:B55)-1,4)+1))</f>
        <v/>
      </c>
    </row>
    <row r="57" spans="1:13">
      <c r="A57" s="24" t="str">
        <f>IF(I57="","",IF(OR('Identificação da EG'!$B$7=0,'Identificação da EG'!$B$7=""),"",Capa!$C$10))</f>
        <v/>
      </c>
      <c r="B57" s="24" t="str">
        <f>IF(I57="","",IF(OR('Identificação da EG'!$B$7=0,'Identificação da EG'!$B$7=""),"",'Identificação da EG'!$B$7))</f>
        <v/>
      </c>
      <c r="C57" s="24" t="str">
        <f>IF(I57="","",IF(B57="","",VLOOKUP(B57,Auxiliar!$DK$23:$DL$45,2,0)))</f>
        <v/>
      </c>
      <c r="D57" s="24" t="str">
        <f>IF(I57="","",IF(OR('Identificação da EG'!$B$7=0,'Identificação da EG'!$B$7=""),"","Portugal"))</f>
        <v/>
      </c>
      <c r="E57" s="24" t="str">
        <f>IF(I57="","",'Identificação da EG'!$C$7)</f>
        <v/>
      </c>
      <c r="F57" s="24" t="str">
        <f>IF(I57="","",'Identificação da EG'!$E$7)</f>
        <v/>
      </c>
      <c r="G57" s="24" t="str">
        <f t="shared" si="0"/>
        <v/>
      </c>
      <c r="H57" s="24" t="str">
        <f>IF(I57="","",'Identificação da EG'!$D$7)</f>
        <v/>
      </c>
      <c r="I57" s="1" t="str" cm="1">
        <f t="array" ref="I57">IF(M57="","",INDEX('Programas de Prevenção'!$B$36:$B$52,INT((ROWS($B$1:B56)-1)/4)+1))</f>
        <v/>
      </c>
      <c r="J57" s="1" t="str" cm="1">
        <f t="array" ref="J57">IF(M57="","",INDEX('Programas de Prevenção'!$C$36:$C$52,INT((ROWS($B$1:B56)-1)/4)+1))</f>
        <v/>
      </c>
      <c r="K57" s="1" t="str">
        <f>IF(M57="","","Materiais doados/reparados")</f>
        <v/>
      </c>
      <c r="L57" s="1" t="str">
        <f>IF(M57="","","nº")</f>
        <v/>
      </c>
      <c r="M57" s="1" t="str" cm="1">
        <f t="array" ref="M57">IF(ISBLANK(INDEX('Programas de Prevenção'!$D$36:$G$52,INT((ROWS($B$1:B56)-1)/4)+1,MOD(ROWS($B$1:B56)-1,4)+1)),"",INDEX('Programas de Prevenção'!$D$36:$G$52,INT((ROWS($B$1:B56)-1)/4)+1,MOD(ROWS($B$1:B56)-1,4)+1))</f>
        <v/>
      </c>
    </row>
    <row r="58" spans="1:13">
      <c r="A58" s="24" t="str">
        <f>IF(I58="","",IF(OR('Identificação da EG'!$B$7=0,'Identificação da EG'!$B$7=""),"",Capa!$C$10))</f>
        <v/>
      </c>
      <c r="B58" s="24" t="str">
        <f>IF(I58="","",IF(OR('Identificação da EG'!$B$7=0,'Identificação da EG'!$B$7=""),"",'Identificação da EG'!$B$7))</f>
        <v/>
      </c>
      <c r="C58" s="24" t="str">
        <f>IF(I58="","",IF(B58="","",VLOOKUP(B58,Auxiliar!$DK$23:$DL$45,2,0)))</f>
        <v/>
      </c>
      <c r="D58" s="24" t="str">
        <f>IF(I58="","",IF(OR('Identificação da EG'!$B$7=0,'Identificação da EG'!$B$7=""),"","Portugal"))</f>
        <v/>
      </c>
      <c r="E58" s="24" t="str">
        <f>IF(I58="","",'Identificação da EG'!$C$7)</f>
        <v/>
      </c>
      <c r="F58" s="24" t="str">
        <f>IF(I58="","",'Identificação da EG'!$E$7)</f>
        <v/>
      </c>
      <c r="G58" s="24" t="str">
        <f t="shared" si="0"/>
        <v/>
      </c>
      <c r="H58" s="24" t="str">
        <f>IF(I58="","",'Identificação da EG'!$D$7)</f>
        <v/>
      </c>
      <c r="I58" s="1" t="str" cm="1">
        <f t="array" ref="I58">IF(M58="","",INDEX('Programas de Prevenção'!$B$36:$B$52,INT((ROWS($B$1:B57)-1)/4)+1))</f>
        <v/>
      </c>
      <c r="J58" s="1" t="str" cm="1">
        <f t="array" ref="J58">IF(M58="","",INDEX('Programas de Prevenção'!$C$36:$C$52,INT((ROWS($B$1:B57)-1)/4)+1))</f>
        <v/>
      </c>
      <c r="K58" s="1" t="str">
        <f>IF(M58="","","Materiais recebidos")</f>
        <v/>
      </c>
      <c r="L58" s="1" t="str">
        <f>IF(M58="","","t")</f>
        <v/>
      </c>
      <c r="M58" s="1" t="str" cm="1">
        <f t="array" ref="M58">IF(ISBLANK(INDEX('Programas de Prevenção'!$D$36:$G$52,INT((ROWS($B$1:B57)-1)/4)+1,MOD(ROWS($B$1:B57)-1,4)+1)),"",INDEX('Programas de Prevenção'!$D$36:$G$52,INT((ROWS($B$1:B57)-1)/4)+1,MOD(ROWS($B$1:B57)-1,4)+1))</f>
        <v/>
      </c>
    </row>
    <row r="59" spans="1:13">
      <c r="A59" s="24" t="str">
        <f>IF(I59="","",IF(OR('Identificação da EG'!$B$7=0,'Identificação da EG'!$B$7=""),"",Capa!$C$10))</f>
        <v/>
      </c>
      <c r="B59" s="24" t="str">
        <f>IF(I59="","",IF(OR('Identificação da EG'!$B$7=0,'Identificação da EG'!$B$7=""),"",'Identificação da EG'!$B$7))</f>
        <v/>
      </c>
      <c r="C59" s="24" t="str">
        <f>IF(I59="","",IF(B59="","",VLOOKUP(B59,Auxiliar!$DK$23:$DL$45,2,0)))</f>
        <v/>
      </c>
      <c r="D59" s="24" t="str">
        <f>IF(I59="","",IF(OR('Identificação da EG'!$B$7=0,'Identificação da EG'!$B$7=""),"","Portugal"))</f>
        <v/>
      </c>
      <c r="E59" s="24" t="str">
        <f>IF(I59="","",'Identificação da EG'!$C$7)</f>
        <v/>
      </c>
      <c r="F59" s="24" t="str">
        <f>IF(I59="","",'Identificação da EG'!$E$7)</f>
        <v/>
      </c>
      <c r="G59" s="24" t="str">
        <f t="shared" si="0"/>
        <v/>
      </c>
      <c r="H59" s="24" t="str">
        <f>IF(I59="","",'Identificação da EG'!$D$7)</f>
        <v/>
      </c>
      <c r="I59" s="1" t="str" cm="1">
        <f t="array" ref="I59">IF(M59="","",INDEX('Programas de Prevenção'!$B$36:$B$52,INT((ROWS($B$1:B58)-1)/4)+1))</f>
        <v/>
      </c>
      <c r="J59" s="1" t="str" cm="1">
        <f t="array" ref="J59">IF(M59="","",INDEX('Programas de Prevenção'!$C$36:$C$52,INT((ROWS($B$1:B58)-1)/4)+1))</f>
        <v/>
      </c>
      <c r="K59" s="1" t="str">
        <f>IF(M59="","","Materiais doados/reparados")</f>
        <v/>
      </c>
      <c r="L59" s="1" t="str">
        <f>IF(M59="","","t")</f>
        <v/>
      </c>
      <c r="M59" s="1" t="str" cm="1">
        <f t="array" ref="M59">IF(ISBLANK(INDEX('Programas de Prevenção'!$D$36:$G$52,INT((ROWS($B$1:B58)-1)/4)+1,MOD(ROWS($B$1:B58)-1,4)+1)),"",INDEX('Programas de Prevenção'!$D$36:$G$52,INT((ROWS($B$1:B58)-1)/4)+1,MOD(ROWS($B$1:B58)-1,4)+1))</f>
        <v/>
      </c>
    </row>
    <row r="60" spans="1:13">
      <c r="A60" s="24" t="str">
        <f>IF(I60="","",IF(OR('Identificação da EG'!$B$7=0,'Identificação da EG'!$B$7=""),"",Capa!$C$10))</f>
        <v/>
      </c>
      <c r="B60" s="24" t="str">
        <f>IF(I60="","",IF(OR('Identificação da EG'!$B$7=0,'Identificação da EG'!$B$7=""),"",'Identificação da EG'!$B$7))</f>
        <v/>
      </c>
      <c r="C60" s="24" t="str">
        <f>IF(I60="","",IF(B60="","",VLOOKUP(B60,Auxiliar!$DK$23:$DL$45,2,0)))</f>
        <v/>
      </c>
      <c r="D60" s="24" t="str">
        <f>IF(I60="","",IF(OR('Identificação da EG'!$B$7=0,'Identificação da EG'!$B$7=""),"","Portugal"))</f>
        <v/>
      </c>
      <c r="E60" s="24" t="str">
        <f>IF(I60="","",'Identificação da EG'!$C$7)</f>
        <v/>
      </c>
      <c r="F60" s="24" t="str">
        <f>IF(I60="","",'Identificação da EG'!$E$7)</f>
        <v/>
      </c>
      <c r="G60" s="24" t="str">
        <f t="shared" si="0"/>
        <v/>
      </c>
      <c r="H60" s="24" t="str">
        <f>IF(I60="","",'Identificação da EG'!$D$7)</f>
        <v/>
      </c>
      <c r="I60" s="1" t="str" cm="1">
        <f t="array" ref="I60">IF(M60="","",INDEX('Programas de Prevenção'!$B$36:$B$52,INT((ROWS($B$1:B59)-1)/4)+1))</f>
        <v/>
      </c>
      <c r="J60" s="1" t="str" cm="1">
        <f t="array" ref="J60">IF(M60="","",INDEX('Programas de Prevenção'!$C$36:$C$52,INT((ROWS($B$1:B59)-1)/4)+1))</f>
        <v/>
      </c>
      <c r="K60" s="1" t="str">
        <f>IF(M60="","","Materiais recebidos")</f>
        <v/>
      </c>
      <c r="L60" s="1" t="str">
        <f>IF(M60="","","nº")</f>
        <v/>
      </c>
      <c r="M60" s="1" t="str" cm="1">
        <f t="array" ref="M60">IF(ISBLANK(INDEX('Programas de Prevenção'!$D$36:$G$52,INT((ROWS($B$1:B59)-1)/4)+1,MOD(ROWS($B$1:B59)-1,4)+1)),"",INDEX('Programas de Prevenção'!$D$36:$G$52,INT((ROWS($B$1:B59)-1)/4)+1,MOD(ROWS($B$1:B59)-1,4)+1))</f>
        <v/>
      </c>
    </row>
    <row r="61" spans="1:13">
      <c r="A61" s="24" t="str">
        <f>IF(I61="","",IF(OR('Identificação da EG'!$B$7=0,'Identificação da EG'!$B$7=""),"",Capa!$C$10))</f>
        <v/>
      </c>
      <c r="B61" s="24" t="str">
        <f>IF(I61="","",IF(OR('Identificação da EG'!$B$7=0,'Identificação da EG'!$B$7=""),"",'Identificação da EG'!$B$7))</f>
        <v/>
      </c>
      <c r="C61" s="24" t="str">
        <f>IF(I61="","",IF(B61="","",VLOOKUP(B61,Auxiliar!$DK$23:$DL$45,2,0)))</f>
        <v/>
      </c>
      <c r="D61" s="24" t="str">
        <f>IF(I61="","",IF(OR('Identificação da EG'!$B$7=0,'Identificação da EG'!$B$7=""),"","Portugal"))</f>
        <v/>
      </c>
      <c r="E61" s="24" t="str">
        <f>IF(I61="","",'Identificação da EG'!$C$7)</f>
        <v/>
      </c>
      <c r="F61" s="24" t="str">
        <f>IF(I61="","",'Identificação da EG'!$E$7)</f>
        <v/>
      </c>
      <c r="G61" s="24" t="str">
        <f t="shared" si="0"/>
        <v/>
      </c>
      <c r="H61" s="24" t="str">
        <f>IF(I61="","",'Identificação da EG'!$D$7)</f>
        <v/>
      </c>
      <c r="I61" s="1" t="str" cm="1">
        <f t="array" ref="I61">IF(M61="","",INDEX('Programas de Prevenção'!$B$36:$B$52,INT((ROWS($B$1:B60)-1)/4)+1))</f>
        <v/>
      </c>
      <c r="J61" s="1" t="str" cm="1">
        <f t="array" ref="J61">IF(M61="","",INDEX('Programas de Prevenção'!$C$36:$C$52,INT((ROWS($B$1:B60)-1)/4)+1))</f>
        <v/>
      </c>
      <c r="K61" s="1" t="str">
        <f>IF(M61="","","Materiais doados/reparados")</f>
        <v/>
      </c>
      <c r="L61" s="1" t="str">
        <f>IF(M61="","","nº")</f>
        <v/>
      </c>
      <c r="M61" s="1" t="str" cm="1">
        <f t="array" ref="M61">IF(ISBLANK(INDEX('Programas de Prevenção'!$D$36:$G$52,INT((ROWS($B$1:B60)-1)/4)+1,MOD(ROWS($B$1:B60)-1,4)+1)),"",INDEX('Programas de Prevenção'!$D$36:$G$52,INT((ROWS($B$1:B60)-1)/4)+1,MOD(ROWS($B$1:B60)-1,4)+1))</f>
        <v/>
      </c>
    </row>
    <row r="62" spans="1:13">
      <c r="A62" s="24" t="str">
        <f>IF(I62="","",IF(OR('Identificação da EG'!$B$7=0,'Identificação da EG'!$B$7=""),"",Capa!$C$10))</f>
        <v/>
      </c>
      <c r="B62" s="24" t="str">
        <f>IF(I62="","",IF(OR('Identificação da EG'!$B$7=0,'Identificação da EG'!$B$7=""),"",'Identificação da EG'!$B$7))</f>
        <v/>
      </c>
      <c r="C62" s="24" t="str">
        <f>IF(I62="","",IF(B62="","",VLOOKUP(B62,Auxiliar!$DK$23:$DL$45,2,0)))</f>
        <v/>
      </c>
      <c r="D62" s="24" t="str">
        <f>IF(I62="","",IF(OR('Identificação da EG'!$B$7=0,'Identificação da EG'!$B$7=""),"","Portugal"))</f>
        <v/>
      </c>
      <c r="E62" s="24" t="str">
        <f>IF(I62="","",'Identificação da EG'!$C$7)</f>
        <v/>
      </c>
      <c r="F62" s="24" t="str">
        <f>IF(I62="","",'Identificação da EG'!$E$7)</f>
        <v/>
      </c>
      <c r="G62" s="24" t="str">
        <f t="shared" si="0"/>
        <v/>
      </c>
      <c r="H62" s="24" t="str">
        <f>IF(I62="","",'Identificação da EG'!$D$7)</f>
        <v/>
      </c>
      <c r="I62" s="1" t="str" cm="1">
        <f t="array" ref="I62">IF(M62="","",INDEX('Programas de Prevenção'!$B$36:$B$52,INT((ROWS($B$1:B61)-1)/4)+1))</f>
        <v/>
      </c>
      <c r="J62" s="1" t="str" cm="1">
        <f t="array" ref="J62">IF(M62="","",INDEX('Programas de Prevenção'!$C$36:$C$52,INT((ROWS($B$1:B61)-1)/4)+1))</f>
        <v/>
      </c>
      <c r="K62" s="1" t="str">
        <f>IF(M62="","","Materiais recebidos")</f>
        <v/>
      </c>
      <c r="L62" s="1" t="str">
        <f>IF(M62="","","t")</f>
        <v/>
      </c>
      <c r="M62" s="1" t="str" cm="1">
        <f t="array" ref="M62">IF(ISBLANK(INDEX('Programas de Prevenção'!$D$36:$G$52,INT((ROWS($B$1:B61)-1)/4)+1,MOD(ROWS($B$1:B61)-1,4)+1)),"",INDEX('Programas de Prevenção'!$D$36:$G$52,INT((ROWS($B$1:B61)-1)/4)+1,MOD(ROWS($B$1:B61)-1,4)+1))</f>
        <v/>
      </c>
    </row>
    <row r="63" spans="1:13">
      <c r="A63" s="24" t="str">
        <f>IF(I63="","",IF(OR('Identificação da EG'!$B$7=0,'Identificação da EG'!$B$7=""),"",Capa!$C$10))</f>
        <v/>
      </c>
      <c r="B63" s="24" t="str">
        <f>IF(I63="","",IF(OR('Identificação da EG'!$B$7=0,'Identificação da EG'!$B$7=""),"",'Identificação da EG'!$B$7))</f>
        <v/>
      </c>
      <c r="C63" s="24" t="str">
        <f>IF(I63="","",IF(B63="","",VLOOKUP(B63,Auxiliar!$DK$23:$DL$45,2,0)))</f>
        <v/>
      </c>
      <c r="D63" s="24" t="str">
        <f>IF(I63="","",IF(OR('Identificação da EG'!$B$7=0,'Identificação da EG'!$B$7=""),"","Portugal"))</f>
        <v/>
      </c>
      <c r="E63" s="24" t="str">
        <f>IF(I63="","",'Identificação da EG'!$C$7)</f>
        <v/>
      </c>
      <c r="F63" s="24" t="str">
        <f>IF(I63="","",'Identificação da EG'!$E$7)</f>
        <v/>
      </c>
      <c r="G63" s="24" t="str">
        <f t="shared" si="0"/>
        <v/>
      </c>
      <c r="H63" s="24" t="str">
        <f>IF(I63="","",'Identificação da EG'!$D$7)</f>
        <v/>
      </c>
      <c r="I63" s="1" t="str" cm="1">
        <f t="array" ref="I63">IF(M63="","",INDEX('Programas de Prevenção'!$B$36:$B$52,INT((ROWS($B$1:B62)-1)/4)+1))</f>
        <v/>
      </c>
      <c r="J63" s="1" t="str" cm="1">
        <f t="array" ref="J63">IF(M63="","",INDEX('Programas de Prevenção'!$C$36:$C$52,INT((ROWS($B$1:B62)-1)/4)+1))</f>
        <v/>
      </c>
      <c r="K63" s="1" t="str">
        <f>IF(M63="","","Materiais doados/reparados")</f>
        <v/>
      </c>
      <c r="L63" s="1" t="str">
        <f>IF(M63="","","t")</f>
        <v/>
      </c>
      <c r="M63" s="1" t="str" cm="1">
        <f t="array" ref="M63">IF(ISBLANK(INDEX('Programas de Prevenção'!$D$36:$G$52,INT((ROWS($B$1:B62)-1)/4)+1,MOD(ROWS($B$1:B62)-1,4)+1)),"",INDEX('Programas de Prevenção'!$D$36:$G$52,INT((ROWS($B$1:B62)-1)/4)+1,MOD(ROWS($B$1:B62)-1,4)+1))</f>
        <v/>
      </c>
    </row>
    <row r="64" spans="1:13">
      <c r="A64" s="24" t="str">
        <f>IF(I64="","",IF(OR('Identificação da EG'!$B$7=0,'Identificação da EG'!$B$7=""),"",Capa!$C$10))</f>
        <v/>
      </c>
      <c r="B64" s="24" t="str">
        <f>IF(I64="","",IF(OR('Identificação da EG'!$B$7=0,'Identificação da EG'!$B$7=""),"",'Identificação da EG'!$B$7))</f>
        <v/>
      </c>
      <c r="C64" s="24" t="str">
        <f>IF(I64="","",IF(B64="","",VLOOKUP(B64,Auxiliar!$DK$23:$DL$45,2,0)))</f>
        <v/>
      </c>
      <c r="D64" s="24" t="str">
        <f>IF(I64="","",IF(OR('Identificação da EG'!$B$7=0,'Identificação da EG'!$B$7=""),"","Portugal"))</f>
        <v/>
      </c>
      <c r="E64" s="24" t="str">
        <f>IF(I64="","",'Identificação da EG'!$C$7)</f>
        <v/>
      </c>
      <c r="F64" s="24" t="str">
        <f>IF(I64="","",'Identificação da EG'!$E$7)</f>
        <v/>
      </c>
      <c r="G64" s="24" t="str">
        <f t="shared" si="0"/>
        <v/>
      </c>
      <c r="H64" s="24" t="str">
        <f>IF(I64="","",'Identificação da EG'!$D$7)</f>
        <v/>
      </c>
      <c r="I64" s="1" t="str" cm="1">
        <f t="array" ref="I64">IF(M64="","",INDEX('Programas de Prevenção'!$B$36:$B$52,INT((ROWS($B$1:B63)-1)/4)+1))</f>
        <v/>
      </c>
      <c r="J64" s="1" t="str" cm="1">
        <f t="array" ref="J64">IF(M64="","",INDEX('Programas de Prevenção'!$C$36:$C$52,INT((ROWS($B$1:B63)-1)/4)+1))</f>
        <v/>
      </c>
      <c r="K64" s="1" t="str">
        <f>IF(M64="","","Materiais recebidos")</f>
        <v/>
      </c>
      <c r="L64" s="1" t="str">
        <f>IF(M64="","","nº")</f>
        <v/>
      </c>
      <c r="M64" s="1" t="str" cm="1">
        <f t="array" ref="M64">IF(ISBLANK(INDEX('Programas de Prevenção'!$D$36:$G$52,INT((ROWS($B$1:B63)-1)/4)+1,MOD(ROWS($B$1:B63)-1,4)+1)),"",INDEX('Programas de Prevenção'!$D$36:$G$52,INT((ROWS($B$1:B63)-1)/4)+1,MOD(ROWS($B$1:B63)-1,4)+1))</f>
        <v/>
      </c>
    </row>
    <row r="65" spans="1:13">
      <c r="A65" s="24" t="str">
        <f>IF(I65="","",IF(OR('Identificação da EG'!$B$7=0,'Identificação da EG'!$B$7=""),"",Capa!$C$10))</f>
        <v/>
      </c>
      <c r="B65" s="24" t="str">
        <f>IF(I65="","",IF(OR('Identificação da EG'!$B$7=0,'Identificação da EG'!$B$7=""),"",'Identificação da EG'!$B$7))</f>
        <v/>
      </c>
      <c r="C65" s="24" t="str">
        <f>IF(I65="","",IF(B65="","",VLOOKUP(B65,Auxiliar!$DK$23:$DL$45,2,0)))</f>
        <v/>
      </c>
      <c r="D65" s="24" t="str">
        <f>IF(I65="","",IF(OR('Identificação da EG'!$B$7=0,'Identificação da EG'!$B$7=""),"","Portugal"))</f>
        <v/>
      </c>
      <c r="E65" s="24" t="str">
        <f>IF(I65="","",'Identificação da EG'!$C$7)</f>
        <v/>
      </c>
      <c r="F65" s="24" t="str">
        <f>IF(I65="","",'Identificação da EG'!$E$7)</f>
        <v/>
      </c>
      <c r="G65" s="24" t="str">
        <f t="shared" si="0"/>
        <v/>
      </c>
      <c r="H65" s="24" t="str">
        <f>IF(I65="","",'Identificação da EG'!$D$7)</f>
        <v/>
      </c>
      <c r="I65" s="1" t="str" cm="1">
        <f t="array" ref="I65">IF(M65="","",INDEX('Programas de Prevenção'!$B$36:$B$52,INT((ROWS($B$1:B64)-1)/4)+1))</f>
        <v/>
      </c>
      <c r="J65" s="1" t="str" cm="1">
        <f t="array" ref="J65">IF(M65="","",INDEX('Programas de Prevenção'!$C$36:$C$52,INT((ROWS($B$1:B64)-1)/4)+1))</f>
        <v/>
      </c>
      <c r="K65" s="1" t="str">
        <f>IF(M65="","","Materiais doados/reparados")</f>
        <v/>
      </c>
      <c r="L65" s="1" t="str">
        <f>IF(M65="","","nº")</f>
        <v/>
      </c>
      <c r="M65" s="1" t="str" cm="1">
        <f t="array" ref="M65">IF(ISBLANK(INDEX('Programas de Prevenção'!$D$36:$G$52,INT((ROWS($B$1:B64)-1)/4)+1,MOD(ROWS($B$1:B64)-1,4)+1)),"",INDEX('Programas de Prevenção'!$D$36:$G$52,INT((ROWS($B$1:B64)-1)/4)+1,MOD(ROWS($B$1:B64)-1,4)+1))</f>
        <v/>
      </c>
    </row>
    <row r="66" spans="1:13">
      <c r="A66" s="24" t="str">
        <f>IF(I66="","",IF(OR('Identificação da EG'!$B$7=0,'Identificação da EG'!$B$7=""),"",Capa!$C$10))</f>
        <v/>
      </c>
      <c r="B66" s="24" t="str">
        <f>IF(I66="","",IF(OR('Identificação da EG'!$B$7=0,'Identificação da EG'!$B$7=""),"",'Identificação da EG'!$B$7))</f>
        <v/>
      </c>
      <c r="C66" s="24" t="str">
        <f>IF(I66="","",IF(B66="","",VLOOKUP(B66,Auxiliar!$DK$23:$DL$45,2,0)))</f>
        <v/>
      </c>
      <c r="D66" s="24" t="str">
        <f>IF(I66="","",IF(OR('Identificação da EG'!$B$7=0,'Identificação da EG'!$B$7=""),"","Portugal"))</f>
        <v/>
      </c>
      <c r="E66" s="24" t="str">
        <f>IF(I66="","",'Identificação da EG'!$C$7)</f>
        <v/>
      </c>
      <c r="F66" s="24" t="str">
        <f>IF(I66="","",'Identificação da EG'!$E$7)</f>
        <v/>
      </c>
      <c r="G66" s="24" t="str">
        <f t="shared" si="0"/>
        <v/>
      </c>
      <c r="H66" s="24" t="str">
        <f>IF(I66="","",'Identificação da EG'!$D$7)</f>
        <v/>
      </c>
      <c r="I66" s="1" t="str" cm="1">
        <f t="array" ref="I66">IF(M66="","",INDEX('Programas de Prevenção'!$B$36:$B$52,INT((ROWS($B$1:B65)-1)/4)+1))</f>
        <v/>
      </c>
      <c r="J66" s="1" t="str" cm="1">
        <f t="array" ref="J66">IF(M66="","",INDEX('Programas de Prevenção'!$C$36:$C$52,INT((ROWS($B$1:B65)-1)/4)+1))</f>
        <v/>
      </c>
      <c r="K66" s="1" t="str">
        <f>IF(M66="","","Materiais recebidos")</f>
        <v/>
      </c>
      <c r="L66" s="1" t="str">
        <f>IF(M66="","","t")</f>
        <v/>
      </c>
      <c r="M66" s="1" t="str" cm="1">
        <f t="array" ref="M66">IF(ISBLANK(INDEX('Programas de Prevenção'!$D$36:$G$52,INT((ROWS($B$1:B65)-1)/4)+1,MOD(ROWS($B$1:B65)-1,4)+1)),"",INDEX('Programas de Prevenção'!$D$36:$G$52,INT((ROWS($B$1:B65)-1)/4)+1,MOD(ROWS($B$1:B65)-1,4)+1))</f>
        <v/>
      </c>
    </row>
    <row r="67" spans="1:13">
      <c r="A67" s="24" t="str">
        <f>IF(I67="","",IF(OR('Identificação da EG'!$B$7=0,'Identificação da EG'!$B$7=""),"",Capa!$C$10))</f>
        <v/>
      </c>
      <c r="B67" s="24" t="str">
        <f>IF(I67="","",IF(OR('Identificação da EG'!$B$7=0,'Identificação da EG'!$B$7=""),"",'Identificação da EG'!$B$7))</f>
        <v/>
      </c>
      <c r="C67" s="24" t="str">
        <f>IF(I67="","",IF(B67="","",VLOOKUP(B67,Auxiliar!$DK$23:$DL$45,2,0)))</f>
        <v/>
      </c>
      <c r="D67" s="24" t="str">
        <f>IF(I67="","",IF(OR('Identificação da EG'!$B$7=0,'Identificação da EG'!$B$7=""),"","Portugal"))</f>
        <v/>
      </c>
      <c r="E67" s="24" t="str">
        <f>IF(I67="","",'Identificação da EG'!$C$7)</f>
        <v/>
      </c>
      <c r="F67" s="24" t="str">
        <f>IF(I67="","",'Identificação da EG'!$E$7)</f>
        <v/>
      </c>
      <c r="G67" s="24" t="str">
        <f t="shared" ref="G67:G69" si="1">IF(I67="","",B67)</f>
        <v/>
      </c>
      <c r="H67" s="24" t="str">
        <f>IF(I67="","",'Identificação da EG'!$D$7)</f>
        <v/>
      </c>
      <c r="I67" s="1" t="str" cm="1">
        <f t="array" ref="I67">IF(M67="","",INDEX('Programas de Prevenção'!$B$36:$B$52,INT((ROWS($B$1:B66)-1)/4)+1))</f>
        <v/>
      </c>
      <c r="J67" s="1" t="str" cm="1">
        <f t="array" ref="J67">IF(M67="","",INDEX('Programas de Prevenção'!$C$36:$C$52,INT((ROWS($B$1:B66)-1)/4)+1))</f>
        <v/>
      </c>
      <c r="K67" s="1" t="str">
        <f>IF(M67="","","Materiais doados/reparados")</f>
        <v/>
      </c>
      <c r="L67" s="1" t="str">
        <f>IF(M67="","","t")</f>
        <v/>
      </c>
      <c r="M67" s="1" t="str" cm="1">
        <f t="array" ref="M67">IF(ISBLANK(INDEX('Programas de Prevenção'!$D$36:$G$52,INT((ROWS($B$1:B66)-1)/4)+1,MOD(ROWS($B$1:B66)-1,4)+1)),"",INDEX('Programas de Prevenção'!$D$36:$G$52,INT((ROWS($B$1:B66)-1)/4)+1,MOD(ROWS($B$1:B66)-1,4)+1))</f>
        <v/>
      </c>
    </row>
    <row r="68" spans="1:13">
      <c r="A68" s="24" t="str">
        <f>IF(I68="","",IF(OR('Identificação da EG'!$B$7=0,'Identificação da EG'!$B$7=""),"",Capa!$C$10))</f>
        <v/>
      </c>
      <c r="B68" s="24" t="str">
        <f>IF(I68="","",IF(OR('Identificação da EG'!$B$7=0,'Identificação da EG'!$B$7=""),"",'Identificação da EG'!$B$7))</f>
        <v/>
      </c>
      <c r="C68" s="24" t="str">
        <f>IF(I68="","",IF(B68="","",VLOOKUP(B68,Auxiliar!$DK$23:$DL$45,2,0)))</f>
        <v/>
      </c>
      <c r="D68" s="24" t="str">
        <f>IF(I68="","",IF(OR('Identificação da EG'!$B$7=0,'Identificação da EG'!$B$7=""),"","Portugal"))</f>
        <v/>
      </c>
      <c r="E68" s="24" t="str">
        <f>IF(I68="","",'Identificação da EG'!$C$7)</f>
        <v/>
      </c>
      <c r="F68" s="24" t="str">
        <f>IF(I68="","",'Identificação da EG'!$E$7)</f>
        <v/>
      </c>
      <c r="G68" s="24" t="str">
        <f t="shared" si="1"/>
        <v/>
      </c>
      <c r="H68" s="24" t="str">
        <f>IF(I68="","",'Identificação da EG'!$D$7)</f>
        <v/>
      </c>
      <c r="I68" s="1" t="str" cm="1">
        <f t="array" ref="I68">IF(M68="","",INDEX('Programas de Prevenção'!$B$36:$B$52,INT((ROWS($B$1:B67)-1)/4)+1))</f>
        <v/>
      </c>
      <c r="J68" s="1" t="str" cm="1">
        <f t="array" ref="J68">IF(M68="","",INDEX('Programas de Prevenção'!$C$36:$C$52,INT((ROWS($B$1:B67)-1)/4)+1))</f>
        <v/>
      </c>
      <c r="K68" s="1" t="str">
        <f>IF(M68="","","Materiais recebidos")</f>
        <v/>
      </c>
      <c r="L68" s="1" t="str">
        <f>IF(M68="","","nº")</f>
        <v/>
      </c>
      <c r="M68" s="1" t="str" cm="1">
        <f t="array" ref="M68">IF(ISBLANK(INDEX('Programas de Prevenção'!$D$36:$G$52,INT((ROWS($B$1:B67)-1)/4)+1,MOD(ROWS($B$1:B67)-1,4)+1)),"",INDEX('Programas de Prevenção'!$D$36:$G$52,INT((ROWS($B$1:B67)-1)/4)+1,MOD(ROWS($B$1:B67)-1,4)+1))</f>
        <v/>
      </c>
    </row>
    <row r="69" spans="1:13">
      <c r="A69" s="24" t="str">
        <f>IF(I69="","",IF(OR('Identificação da EG'!$B$7=0,'Identificação da EG'!$B$7=""),"",Capa!$C$10))</f>
        <v/>
      </c>
      <c r="B69" s="24" t="str">
        <f>IF(I69="","",IF(OR('Identificação da EG'!$B$7=0,'Identificação da EG'!$B$7=""),"",'Identificação da EG'!$B$7))</f>
        <v/>
      </c>
      <c r="C69" s="24" t="str">
        <f>IF(I69="","",IF(B69="","",VLOOKUP(B69,Auxiliar!$DK$23:$DL$45,2,0)))</f>
        <v/>
      </c>
      <c r="D69" s="24" t="str">
        <f>IF(I69="","",IF(OR('Identificação da EG'!$B$7=0,'Identificação da EG'!$B$7=""),"","Portugal"))</f>
        <v/>
      </c>
      <c r="E69" s="24" t="str">
        <f>IF(I69="","",'Identificação da EG'!$C$7)</f>
        <v/>
      </c>
      <c r="F69" s="24" t="str">
        <f>IF(I69="","",'Identificação da EG'!$E$7)</f>
        <v/>
      </c>
      <c r="G69" s="24" t="str">
        <f t="shared" si="1"/>
        <v/>
      </c>
      <c r="H69" s="24" t="str">
        <f>IF(I69="","",'Identificação da EG'!$D$7)</f>
        <v/>
      </c>
      <c r="I69" s="1" t="str" cm="1">
        <f t="array" ref="I69">IF(M69="","",INDEX('Programas de Prevenção'!$B$36:$B$52,INT((ROWS($B$1:B68)-1)/4)+1))</f>
        <v/>
      </c>
      <c r="J69" s="1" t="str" cm="1">
        <f t="array" ref="J69">IF(M69="","",INDEX('Programas de Prevenção'!$C$36:$C$52,INT((ROWS($B$1:B68)-1)/4)+1))</f>
        <v/>
      </c>
      <c r="K69" s="1" t="str">
        <f>IF(M69="","","Materiais doados/reparados")</f>
        <v/>
      </c>
      <c r="L69" s="1" t="str">
        <f>IF(M69="","","nº")</f>
        <v/>
      </c>
      <c r="M69" s="1" t="str" cm="1">
        <f t="array" ref="M69">IF(ISBLANK(INDEX('Programas de Prevenção'!$D$36:$G$52,INT((ROWS($B$1:B68)-1)/4)+1,MOD(ROWS($B$1:B68)-1,4)+1)),"",INDEX('Programas de Prevenção'!$D$36:$G$52,INT((ROWS($B$1:B68)-1)/4)+1,MOD(ROWS($B$1:B68)-1,4)+1))</f>
        <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9C08D-A952-482C-8908-4DB0791B3FAB}">
  <dimension ref="A1:M11"/>
  <sheetViews>
    <sheetView zoomScaleNormal="100" workbookViewId="0"/>
  </sheetViews>
  <sheetFormatPr baseColWidth="10" defaultColWidth="20.5" defaultRowHeight="14"/>
  <cols>
    <col min="12" max="12" width="23.6640625" bestFit="1" customWidth="1"/>
  </cols>
  <sheetData>
    <row r="1" spans="1:13" s="102" customFormat="1" ht="50.25" customHeight="1">
      <c r="A1" s="103" t="s">
        <v>1604</v>
      </c>
      <c r="B1" s="103" t="s">
        <v>45</v>
      </c>
      <c r="C1" s="103" t="s">
        <v>1702</v>
      </c>
      <c r="D1" s="103" t="s">
        <v>1703</v>
      </c>
      <c r="E1" s="103" t="s">
        <v>55</v>
      </c>
      <c r="F1" s="103" t="s">
        <v>182</v>
      </c>
      <c r="G1" s="103" t="s">
        <v>56</v>
      </c>
      <c r="H1" s="103" t="s">
        <v>1550</v>
      </c>
      <c r="I1" s="106" t="s">
        <v>1608</v>
      </c>
      <c r="J1" s="106" t="s">
        <v>1646</v>
      </c>
      <c r="K1" s="106" t="s">
        <v>1647</v>
      </c>
      <c r="L1" s="106" t="s">
        <v>1607</v>
      </c>
      <c r="M1" s="106" t="s">
        <v>68</v>
      </c>
    </row>
    <row r="2" spans="1:13">
      <c r="A2" s="24" t="str">
        <f>IF(I2="","",IF(OR('Identificação da EG'!$B$7=0,'Identificação da EG'!$B$7=""),"",Capa!$C$10))</f>
        <v/>
      </c>
      <c r="B2" s="24" t="str">
        <f>IF(I2="","",IF(OR('Identificação da EG'!$B$7=0,'Identificação da EG'!$B$7=""),"",'Identificação da EG'!$B$7))</f>
        <v/>
      </c>
      <c r="C2" s="24" t="str">
        <f>IF(I2="","",IF(B2="","",VLOOKUP(B2,Auxiliar!$DK$23:$DL$45,2,0)))</f>
        <v/>
      </c>
      <c r="D2" s="24" t="str">
        <f>IF(I2="","",IF(OR('Identificação da EG'!$B$7=0,'Identificação da EG'!$B$7=""),"","Portugal"))</f>
        <v/>
      </c>
      <c r="E2" s="24" t="str">
        <f>IF(I2="","",'Identificação da EG'!$C$7)</f>
        <v/>
      </c>
      <c r="F2" s="24" t="str">
        <f>IF(I2="","",'Identificação da EG'!$E$7)</f>
        <v/>
      </c>
      <c r="G2" s="24" t="str">
        <f>IF(I2="","",B2)</f>
        <v/>
      </c>
      <c r="H2" s="24" t="str">
        <f>IF(I2="","",'Identificação da EG'!$D$7)</f>
        <v/>
      </c>
      <c r="I2" s="1" t="str" cm="1">
        <f t="array" ref="I2">IF(J2="","",_xlfn.LET(_xlpm.valor,INDEX('Programas de Prevenção'!$B$59:$B$61,INT((ROWS($B$1:B1)-1)/2)+1),IF(_xlpm.valor="","",_xlpm.valor)))</f>
        <v/>
      </c>
      <c r="J2" s="1" t="str">
        <f>IF(L2="","","Tipo de participante")</f>
        <v/>
      </c>
      <c r="K2" s="1"/>
      <c r="L2" s="1" t="str" cm="1">
        <f t="array" ref="L2">IF(ISBLANK(INDEX('Programas de Prevenção'!$C$59:$D$61,INT((ROWS($B$1:B1)-1)/2)+1,MOD(ROWS($B$1:B1)-1,2)+1)),"",INDEX('Programas de Prevenção'!$C$59:$D$61,INT((ROWS($B$1:B1)-1)/2)+1,MOD(ROWS($B$1:B1)-1,2)+1))</f>
        <v/>
      </c>
      <c r="M2" s="145" t="str">
        <f>IF(OR('Programas de Prevenção'!$C$77="",'Programas de Prevenção'!$C$77="(máximo 300 carateres)",J2=""),"",'Programas de Prevenção'!$C$77)</f>
        <v/>
      </c>
    </row>
    <row r="3" spans="1:13">
      <c r="A3" s="24" t="str">
        <f>IF(I3="","",IF(OR('Identificação da EG'!$B$7=0,'Identificação da EG'!$B$7=""),"",Capa!$C$10))</f>
        <v/>
      </c>
      <c r="B3" s="24" t="str">
        <f>IF(I3="","",IF(OR('Identificação da EG'!$B$7=0,'Identificação da EG'!$B$7=""),"",'Identificação da EG'!$B$7))</f>
        <v/>
      </c>
      <c r="C3" s="24" t="str">
        <f>IF(I3="","",IF(B3="","",VLOOKUP(B3,Auxiliar!$DK$23:$DL$45,2,0)))</f>
        <v/>
      </c>
      <c r="D3" s="24" t="str">
        <f>IF(I3="","",IF(OR('Identificação da EG'!$B$7=0,'Identificação da EG'!$B$7=""),"","Portugal"))</f>
        <v/>
      </c>
      <c r="E3" s="24" t="str">
        <f>IF(I3="","",'Identificação da EG'!$C$7)</f>
        <v/>
      </c>
      <c r="F3" s="24" t="str">
        <f>IF(I3="","",'Identificação da EG'!$E$7)</f>
        <v/>
      </c>
      <c r="G3" s="24" t="str">
        <f t="shared" ref="G3:G7" si="0">IF(I3="","",B3)</f>
        <v/>
      </c>
      <c r="H3" s="24" t="str">
        <f>IF(I3="","",'Identificação da EG'!$D$7)</f>
        <v/>
      </c>
      <c r="I3" s="1" t="str" cm="1">
        <f t="array" ref="I3">IF(J3="","",_xlfn.LET(_xlpm.valor,INDEX('Programas de Prevenção'!$B$59:$B$61,INT((ROWS($B$1:B2)-1)/2)+1),IF(_xlpm.valor="","",_xlpm.valor)))</f>
        <v/>
      </c>
      <c r="J3" s="1" t="str">
        <f>IF(L2="","","Participantes")</f>
        <v/>
      </c>
      <c r="K3" s="1" t="str">
        <f>IF(J3="","","nº")</f>
        <v/>
      </c>
      <c r="L3" s="1" t="str" cm="1">
        <f t="array" ref="L3">IF(ISBLANK(INDEX('Programas de Prevenção'!$C$59:$D$61,INT((ROWS($B$1:B2)-1)/2)+1,MOD(ROWS($B$1:B2)-1,2)+1)),"",INDEX('Programas de Prevenção'!$C$59:$D$61,INT((ROWS($B$1:B2)-1)/2)+1,MOD(ROWS($B$1:B2)-1,2)+1))</f>
        <v/>
      </c>
      <c r="M3" s="145" t="str">
        <f>IF(OR('Programas de Prevenção'!$C$77="",'Programas de Prevenção'!$C$77="(máximo 300 carateres)",J3=""),"",'Programas de Prevenção'!$C$77)</f>
        <v/>
      </c>
    </row>
    <row r="4" spans="1:13">
      <c r="A4" s="24" t="str">
        <f>IF(I4="","",IF(OR('Identificação da EG'!$B$7=0,'Identificação da EG'!$B$7=""),"",Capa!$C$10))</f>
        <v/>
      </c>
      <c r="B4" s="24" t="str">
        <f>IF(I4="","",IF(OR('Identificação da EG'!$B$7=0,'Identificação da EG'!$B$7=""),"",'Identificação da EG'!$B$7))</f>
        <v/>
      </c>
      <c r="C4" s="24" t="str">
        <f>IF(I4="","",IF(B4="","",VLOOKUP(B4,Auxiliar!$DK$23:$DL$45,2,0)))</f>
        <v/>
      </c>
      <c r="D4" s="24" t="str">
        <f>IF(I4="","",IF(OR('Identificação da EG'!$B$7=0,'Identificação da EG'!$B$7=""),"","Portugal"))</f>
        <v/>
      </c>
      <c r="E4" s="24" t="str">
        <f>IF(I4="","",'Identificação da EG'!$C$7)</f>
        <v/>
      </c>
      <c r="F4" s="24" t="str">
        <f>IF(I4="","",'Identificação da EG'!$E$7)</f>
        <v/>
      </c>
      <c r="G4" s="24" t="str">
        <f t="shared" si="0"/>
        <v/>
      </c>
      <c r="H4" s="24" t="str">
        <f>IF(I4="","",'Identificação da EG'!$D$7)</f>
        <v/>
      </c>
      <c r="I4" s="1" t="str" cm="1">
        <f t="array" ref="I4">IF(J4="","",_xlfn.LET(_xlpm.valor,INDEX('Programas de Prevenção'!$B$59:$B$61,INT((ROWS($B$1:B3)-1)/2)+1),IF(_xlpm.valor="","",_xlpm.valor)))</f>
        <v/>
      </c>
      <c r="J4" s="1" t="str">
        <f>IF(L4="","","Tipo de participante")</f>
        <v/>
      </c>
      <c r="K4" s="1"/>
      <c r="L4" s="1" t="str" cm="1">
        <f t="array" ref="L4">IF(ISBLANK(INDEX('Programas de Prevenção'!$C$59:$D$61,INT((ROWS($B$1:B3)-1)/2)+1,MOD(ROWS($B$1:B3)-1,2)+1)),"",INDEX('Programas de Prevenção'!$C$59:$D$61,INT((ROWS($B$1:B3)-1)/2)+1,MOD(ROWS($B$1:B3)-1,2)+1))</f>
        <v/>
      </c>
      <c r="M4" s="145" t="str">
        <f>IF(OR('Programas de Prevenção'!$C$77="",'Programas de Prevenção'!$C$77="(máximo 300 carateres)",J4=""),"",'Programas de Prevenção'!$C$77)</f>
        <v/>
      </c>
    </row>
    <row r="5" spans="1:13">
      <c r="A5" s="24" t="str">
        <f>IF(I5="","",IF(OR('Identificação da EG'!$B$7=0,'Identificação da EG'!$B$7=""),"",Capa!$C$10))</f>
        <v/>
      </c>
      <c r="B5" s="24" t="str">
        <f>IF(I5="","",IF(OR('Identificação da EG'!$B$7=0,'Identificação da EG'!$B$7=""),"",'Identificação da EG'!$B$7))</f>
        <v/>
      </c>
      <c r="C5" s="24" t="str">
        <f>IF(I5="","",IF(B5="","",VLOOKUP(B5,Auxiliar!$DK$23:$DL$45,2,0)))</f>
        <v/>
      </c>
      <c r="D5" s="24" t="str">
        <f>IF(I5="","",IF(OR('Identificação da EG'!$B$7=0,'Identificação da EG'!$B$7=""),"","Portugal"))</f>
        <v/>
      </c>
      <c r="E5" s="24" t="str">
        <f>IF(I5="","",'Identificação da EG'!$C$7)</f>
        <v/>
      </c>
      <c r="F5" s="24" t="str">
        <f>IF(I5="","",'Identificação da EG'!$E$7)</f>
        <v/>
      </c>
      <c r="G5" s="24" t="str">
        <f t="shared" si="0"/>
        <v/>
      </c>
      <c r="H5" s="24" t="str">
        <f>IF(I5="","",'Identificação da EG'!$D$7)</f>
        <v/>
      </c>
      <c r="I5" s="1" t="str" cm="1">
        <f t="array" ref="I5">IF(J5="","",_xlfn.LET(_xlpm.valor,INDEX('Programas de Prevenção'!$B$59:$B$61,INT((ROWS($B$1:B4)-1)/2)+1),IF(_xlpm.valor="","",_xlpm.valor)))</f>
        <v/>
      </c>
      <c r="J5" s="1" t="str">
        <f>IF(L4="","","Participantes")</f>
        <v/>
      </c>
      <c r="K5" s="1" t="str">
        <f>IF(J5="","","nº")</f>
        <v/>
      </c>
      <c r="L5" s="1" t="str" cm="1">
        <f t="array" ref="L5">IF(ISBLANK(INDEX('Programas de Prevenção'!$C$59:$D$61,INT((ROWS($B$1:B4)-1)/2)+1,MOD(ROWS($B$1:B4)-1,2)+1)),"",INDEX('Programas de Prevenção'!$C$59:$D$61,INT((ROWS($B$1:B4)-1)/2)+1,MOD(ROWS($B$1:B4)-1,2)+1))</f>
        <v/>
      </c>
      <c r="M5" s="145" t="str">
        <f>IF(OR('Programas de Prevenção'!$C$77="",'Programas de Prevenção'!$C$77="(máximo 300 carateres)",J5=""),"",'Programas de Prevenção'!$C$77)</f>
        <v/>
      </c>
    </row>
    <row r="6" spans="1:13">
      <c r="A6" s="24" t="str">
        <f>IF(I6="","",IF(OR('Identificação da EG'!$B$7=0,'Identificação da EG'!$B$7=""),"",Capa!$C$10))</f>
        <v/>
      </c>
      <c r="B6" s="24" t="str">
        <f>IF(I6="","",IF(OR('Identificação da EG'!$B$7=0,'Identificação da EG'!$B$7=""),"",'Identificação da EG'!$B$7))</f>
        <v/>
      </c>
      <c r="C6" s="24" t="str">
        <f>IF(I6="","",IF(B6="","",VLOOKUP(B6,Auxiliar!$DK$23:$DL$45,2,0)))</f>
        <v/>
      </c>
      <c r="D6" s="24" t="str">
        <f>IF(I6="","",IF(OR('Identificação da EG'!$B$7=0,'Identificação da EG'!$B$7=""),"","Portugal"))</f>
        <v/>
      </c>
      <c r="E6" s="24" t="str">
        <f>IF(I6="","",'Identificação da EG'!$C$7)</f>
        <v/>
      </c>
      <c r="F6" s="24" t="str">
        <f>IF(I6="","",'Identificação da EG'!$E$7)</f>
        <v/>
      </c>
      <c r="G6" s="24" t="str">
        <f t="shared" si="0"/>
        <v/>
      </c>
      <c r="H6" s="24" t="str">
        <f>IF(I6="","",'Identificação da EG'!$D$7)</f>
        <v/>
      </c>
      <c r="I6" s="1" t="str" cm="1">
        <f t="array" ref="I6">IF(J6="","",_xlfn.LET(_xlpm.valor,INDEX('Programas de Prevenção'!$B$59:$B$61,INT((ROWS($B$1:B5)-1)/2)+1),IF(_xlpm.valor="","",_xlpm.valor)))</f>
        <v/>
      </c>
      <c r="J6" s="1" t="str">
        <f>IF(L6="","","Tipo de participante")</f>
        <v/>
      </c>
      <c r="K6" s="1"/>
      <c r="L6" s="1" t="str" cm="1">
        <f t="array" ref="L6">IF(ISBLANK(INDEX('Programas de Prevenção'!$C$59:$D$61,INT((ROWS($B$1:B5)-1)/2)+1,MOD(ROWS($B$1:B5)-1,2)+1)),"",INDEX('Programas de Prevenção'!$C$59:$D$61,INT((ROWS($B$1:B5)-1)/2)+1,MOD(ROWS($B$1:B5)-1,2)+1))</f>
        <v/>
      </c>
      <c r="M6" s="145" t="str">
        <f>IF(OR('Programas de Prevenção'!$C$77="",'Programas de Prevenção'!$C$77="(máximo 300 carateres)",J6=""),"",'Programas de Prevenção'!$C$77)</f>
        <v/>
      </c>
    </row>
    <row r="7" spans="1:13">
      <c r="A7" s="24" t="str">
        <f>IF(I7="","",IF(OR('Identificação da EG'!$B$7=0,'Identificação da EG'!$B$7=""),"",Capa!$C$10))</f>
        <v/>
      </c>
      <c r="B7" s="24" t="str">
        <f>IF(I7="","",IF(OR('Identificação da EG'!$B$7=0,'Identificação da EG'!$B$7=""),"",'Identificação da EG'!$B$7))</f>
        <v/>
      </c>
      <c r="C7" s="24" t="str">
        <f>IF(I7="","",IF(B7="","",VLOOKUP(B7,Auxiliar!$DK$23:$DL$45,2,0)))</f>
        <v/>
      </c>
      <c r="D7" s="24" t="str">
        <f>IF(I7="","",IF(OR('Identificação da EG'!$B$7=0,'Identificação da EG'!$B$7=""),"","Portugal"))</f>
        <v/>
      </c>
      <c r="E7" s="24" t="str">
        <f>IF(I7="","",'Identificação da EG'!$C$7)</f>
        <v/>
      </c>
      <c r="F7" s="24" t="str">
        <f>IF(I7="","",'Identificação da EG'!$E$7)</f>
        <v/>
      </c>
      <c r="G7" s="24" t="str">
        <f t="shared" si="0"/>
        <v/>
      </c>
      <c r="H7" s="24" t="str">
        <f>IF(I7="","",'Identificação da EG'!$D$7)</f>
        <v/>
      </c>
      <c r="I7" s="1" t="str" cm="1">
        <f t="array" ref="I7">IF(J7="","",_xlfn.LET(_xlpm.valor,INDEX('Programas de Prevenção'!$B$59:$B$61,INT((ROWS($B$1:B6)-1)/2)+1),IF(_xlpm.valor="","",_xlpm.valor)))</f>
        <v/>
      </c>
      <c r="J7" s="1" t="str">
        <f>IF(L6="","","Participantes")</f>
        <v/>
      </c>
      <c r="K7" s="1" t="str">
        <f>IF(J7="","","nº")</f>
        <v/>
      </c>
      <c r="L7" s="1" t="str" cm="1">
        <f t="array" ref="L7">IF(ISBLANK(INDEX('Programas de Prevenção'!$C$59:$D$61,INT((ROWS($B$1:B6)-1)/2)+1,MOD(ROWS($B$1:B6)-1,2)+1)),"",INDEX('Programas de Prevenção'!$C$59:$D$61,INT((ROWS($B$1:B6)-1)/2)+1,MOD(ROWS($B$1:B6)-1,2)+1))</f>
        <v/>
      </c>
      <c r="M7" s="145" t="str">
        <f>IF(OR('Programas de Prevenção'!$C$77="",'Programas de Prevenção'!$C$77="(máximo 300 carateres)",J7=""),"",'Programas de Prevenção'!$C$77)</f>
        <v/>
      </c>
    </row>
    <row r="8" spans="1:13">
      <c r="A8" s="24" t="str">
        <f>IF(L8="","",IF(OR('Identificação da EG'!$B$7=0,'Identificação da EG'!$B$7=""),"",Capa!$C$10))</f>
        <v/>
      </c>
      <c r="B8" s="24" t="str">
        <f>IF(L8="","",IF(OR('Identificação da EG'!$B$7=0,'Identificação da EG'!$B$7=""),"",'Identificação da EG'!$B$7))</f>
        <v/>
      </c>
      <c r="C8" s="24" t="str">
        <f>IF(L8="","",IF(B8="","",VLOOKUP(B8,Auxiliar!$DK$23:$DL$45,2,0)))</f>
        <v/>
      </c>
      <c r="D8" s="24" t="str">
        <f>IF(L8="","",IF(OR('Identificação da EG'!$B$7=0,'Identificação da EG'!$B$7=""),"","Portugal"))</f>
        <v/>
      </c>
      <c r="E8" s="24" t="str">
        <f>IF(L8="","",'Identificação da EG'!$C$7)</f>
        <v/>
      </c>
      <c r="F8" s="24" t="str">
        <f>IF(L8="","",'Identificação da EG'!$E$7)</f>
        <v/>
      </c>
      <c r="G8" s="24" t="str">
        <f>IF(L8="","",B8)</f>
        <v/>
      </c>
      <c r="H8" s="24" t="str">
        <f>IF(L8="","",'Identificação da EG'!$D$7)</f>
        <v/>
      </c>
      <c r="I8" s="1"/>
      <c r="J8" s="1" t="str">
        <f>IF(L8="","","Total de participantes")</f>
        <v/>
      </c>
      <c r="K8" s="1" t="str">
        <f>IF(J8="","","nº")</f>
        <v/>
      </c>
      <c r="L8" s="145" t="str">
        <f>IF('Programas de Prevenção'!C64="","",'Programas de Prevenção'!C64)</f>
        <v/>
      </c>
      <c r="M8" s="145" t="str">
        <f>IF(OR('Programas de Prevenção'!$C$77="",'Programas de Prevenção'!$C$77="(máximo 300 carateres)",J8=""),"",'Programas de Prevenção'!$C$77)</f>
        <v/>
      </c>
    </row>
    <row r="9" spans="1:13">
      <c r="A9" s="24" t="str">
        <f>IF(L9="","",IF(OR('Identificação da EG'!$B$7=0,'Identificação da EG'!$B$7=""),"",Capa!$C$10))</f>
        <v/>
      </c>
      <c r="B9" s="24" t="str">
        <f>IF(L9="","",IF(OR('Identificação da EG'!$B$7=0,'Identificação da EG'!$B$7=""),"",'Identificação da EG'!$B$7))</f>
        <v/>
      </c>
      <c r="C9" s="24" t="str">
        <f>IF(L9="","",IF(B9="","",VLOOKUP(B9,Auxiliar!$DK$23:$DL$45,2,0)))</f>
        <v/>
      </c>
      <c r="D9" s="24" t="str">
        <f>IF(L9="","",IF(OR('Identificação da EG'!$B$7=0,'Identificação da EG'!$B$7=""),"","Portugal"))</f>
        <v/>
      </c>
      <c r="E9" s="24" t="str">
        <f>IF(L9="","",'Identificação da EG'!$C$7)</f>
        <v/>
      </c>
      <c r="F9" s="24" t="str">
        <f>IF(L9="","",'Identificação da EG'!$E$7)</f>
        <v/>
      </c>
      <c r="G9" s="24" t="str">
        <f t="shared" ref="G9:G11" si="1">IF(L9="","",B9)</f>
        <v/>
      </c>
      <c r="H9" s="24" t="str">
        <f>IF(L9="","",'Identificação da EG'!$D$7)</f>
        <v/>
      </c>
      <c r="I9" s="1"/>
      <c r="J9" s="1" t="str">
        <f>IF(L9="","","Biorresíduos produzidos antes da adesão")</f>
        <v/>
      </c>
      <c r="K9" s="1" t="str">
        <f>IF(J9="","","t")</f>
        <v/>
      </c>
      <c r="L9" s="1" t="str">
        <f>IF('Programas de Prevenção'!B68="","",'Programas de Prevenção'!B68)</f>
        <v/>
      </c>
      <c r="M9" s="145" t="str">
        <f>IF(OR('Programas de Prevenção'!$C$77="",'Programas de Prevenção'!$C$77="(máximo 300 carateres)",J9=""),"",'Programas de Prevenção'!$C$77)</f>
        <v/>
      </c>
    </row>
    <row r="10" spans="1:13">
      <c r="A10" s="24" t="str">
        <f>IF(L10="","",IF(OR('Identificação da EG'!$B$7=0,'Identificação da EG'!$B$7=""),"",Capa!$C$10))</f>
        <v/>
      </c>
      <c r="B10" s="24" t="str">
        <f>IF(L10="","",IF(OR('Identificação da EG'!$B$7=0,'Identificação da EG'!$B$7=""),"",'Identificação da EG'!$B$7))</f>
        <v/>
      </c>
      <c r="C10" s="24" t="str">
        <f>IF(L10="","",IF(B10="","",VLOOKUP(B10,Auxiliar!$DK$23:$DL$45,2,0)))</f>
        <v/>
      </c>
      <c r="D10" s="24" t="str">
        <f>IF(L10="","",IF(OR('Identificação da EG'!$B$7=0,'Identificação da EG'!$B$7=""),"","Portugal"))</f>
        <v/>
      </c>
      <c r="E10" s="24" t="str">
        <f>IF(L10="","",'Identificação da EG'!$C$7)</f>
        <v/>
      </c>
      <c r="F10" s="24" t="str">
        <f>IF(L10="","",'Identificação da EG'!$E$7)</f>
        <v/>
      </c>
      <c r="G10" s="24" t="str">
        <f t="shared" si="1"/>
        <v/>
      </c>
      <c r="H10" s="24" t="str">
        <f>IF(L10="","",'Identificação da EG'!$D$7)</f>
        <v/>
      </c>
      <c r="I10" s="1"/>
      <c r="J10" s="1" t="str">
        <f>IF(L10="","","Biorresíduos produzidos depois da adesão")</f>
        <v/>
      </c>
      <c r="K10" s="1" t="str">
        <f>IF(J10="","","t")</f>
        <v/>
      </c>
      <c r="L10" s="1" t="str">
        <f>IF('Programas de Prevenção'!C68="","",'Programas de Prevenção'!C68)</f>
        <v/>
      </c>
      <c r="M10" s="145" t="str">
        <f>IF(OR('Programas de Prevenção'!$C$77="",'Programas de Prevenção'!$C$77="(máximo 300 carateres)",J10=""),"",'Programas de Prevenção'!$C$77)</f>
        <v/>
      </c>
    </row>
    <row r="11" spans="1:13">
      <c r="A11" s="24" t="str">
        <f>IF(L11="","",IF(OR('Identificação da EG'!$B$7=0,'Identificação da EG'!$B$7=""),"",Capa!$C$10))</f>
        <v/>
      </c>
      <c r="B11" s="24" t="str">
        <f>IF(L11="","",IF(OR('Identificação da EG'!$B$7=0,'Identificação da EG'!$B$7=""),"",'Identificação da EG'!$B$7))</f>
        <v/>
      </c>
      <c r="C11" s="24" t="str">
        <f>IF(L11="","",IF(B11="","",VLOOKUP(B11,Auxiliar!$DK$23:$DL$45,2,0)))</f>
        <v/>
      </c>
      <c r="D11" s="24" t="str">
        <f>IF(L11="","",IF(OR('Identificação da EG'!$B$7=0,'Identificação da EG'!$B$7=""),"","Portugal"))</f>
        <v/>
      </c>
      <c r="E11" s="24" t="str">
        <f>IF(L11="","",'Identificação da EG'!$C$7)</f>
        <v/>
      </c>
      <c r="F11" s="24" t="str">
        <f>IF(L11="","",'Identificação da EG'!$E$7)</f>
        <v/>
      </c>
      <c r="G11" s="24" t="str">
        <f t="shared" si="1"/>
        <v/>
      </c>
      <c r="H11" s="24" t="str">
        <f>IF(L11="","",'Identificação da EG'!$D$7)</f>
        <v/>
      </c>
      <c r="I11" s="1"/>
      <c r="J11" s="1" t="str">
        <f>IF(L11="","","Técnicos envolvidos")</f>
        <v/>
      </c>
      <c r="K11" s="1" t="str">
        <f>IF(J11="","","nº")</f>
        <v/>
      </c>
      <c r="L11" s="1" t="str">
        <f>IF('Programas de Prevenção'!C74="","",'Programas de Prevenção'!C74)</f>
        <v/>
      </c>
      <c r="M11" s="145" t="str">
        <f>IF(OR('Programas de Prevenção'!$C$77="",'Programas de Prevenção'!$C$77="(máximo 300 carateres)",J11=""),"",'Programas de Prevenção'!$C$77)</f>
        <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30</vt:i4>
      </vt:variant>
      <vt:variant>
        <vt:lpstr>Named Ranges</vt:lpstr>
      </vt:variant>
      <vt:variant>
        <vt:i4>53</vt:i4>
      </vt:variant>
    </vt:vector>
  </HeadingPairs>
  <TitlesOfParts>
    <vt:vector size="83" baseType="lpstr">
      <vt:lpstr>Capa</vt:lpstr>
      <vt:lpstr>Instruções</vt:lpstr>
      <vt:lpstr>Identificação da EG</vt:lpstr>
      <vt:lpstr>B.01.ID_ED</vt:lpstr>
      <vt:lpstr>B.02.ID_ATIV</vt:lpstr>
      <vt:lpstr>Programas de Prevenção</vt:lpstr>
      <vt:lpstr>B.03.PV_RM</vt:lpstr>
      <vt:lpstr>B.04.PV_RM_2</vt:lpstr>
      <vt:lpstr>B.05.PV_CDA</vt:lpstr>
      <vt:lpstr>Infraestruturas Recolha</vt:lpstr>
      <vt:lpstr>B.06.INFRA_EST</vt:lpstr>
      <vt:lpstr>B.07.INFRA_CT</vt:lpstr>
      <vt:lpstr>B.08.INFRA_TIC</vt:lpstr>
      <vt:lpstr>Infraestruturas Tratamento</vt:lpstr>
      <vt:lpstr>B.09.INFTRAT_Trat</vt:lpstr>
      <vt:lpstr>B.10.INFTRAT_Part</vt:lpstr>
      <vt:lpstr>Campanhas C&amp;S</vt:lpstr>
      <vt:lpstr>B.11.C&amp;S</vt:lpstr>
      <vt:lpstr>Divulgação do Desempenho</vt:lpstr>
      <vt:lpstr>B.12.DIVUL</vt:lpstr>
      <vt:lpstr>Acompanhamento</vt:lpstr>
      <vt:lpstr>B.13.ACOMP_PREV</vt:lpstr>
      <vt:lpstr>B.14.ACOMP_REC</vt:lpstr>
      <vt:lpstr>B.15.ACOMP_CF</vt:lpstr>
      <vt:lpstr>Campanhas Caracterização</vt:lpstr>
      <vt:lpstr>Incentivos</vt:lpstr>
      <vt:lpstr>B.16.INCET</vt:lpstr>
      <vt:lpstr>Investimentos</vt:lpstr>
      <vt:lpstr>B.17.INV</vt:lpstr>
      <vt:lpstr>Auxiliar</vt:lpstr>
      <vt:lpstr>ALGAR1</vt:lpstr>
      <vt:lpstr>ALGAR2</vt:lpstr>
      <vt:lpstr>AMARSUL1</vt:lpstr>
      <vt:lpstr>AMARSUL2</vt:lpstr>
      <vt:lpstr>AMBILITAL1</vt:lpstr>
      <vt:lpstr>AMBILITAL2</vt:lpstr>
      <vt:lpstr>AMBISOUSA1</vt:lpstr>
      <vt:lpstr>AMBISOUSA2</vt:lpstr>
      <vt:lpstr>AMCAL1</vt:lpstr>
      <vt:lpstr>AMCAL2</vt:lpstr>
      <vt:lpstr>BRAVAL1</vt:lpstr>
      <vt:lpstr>BRAVAL2</vt:lpstr>
      <vt:lpstr>Canal</vt:lpstr>
      <vt:lpstr>Comunicação_coletiva</vt:lpstr>
      <vt:lpstr>Comunicação_PaP</vt:lpstr>
      <vt:lpstr>Ecobeirão1</vt:lpstr>
      <vt:lpstr>Ecobeirão2</vt:lpstr>
      <vt:lpstr>ECOLEZÍRIA1</vt:lpstr>
      <vt:lpstr>ECOLEZÍRIA2</vt:lpstr>
      <vt:lpstr>ERSUC1</vt:lpstr>
      <vt:lpstr>ERSUC2</vt:lpstr>
      <vt:lpstr>GESAMB1</vt:lpstr>
      <vt:lpstr>GESAMB2</vt:lpstr>
      <vt:lpstr>Informação</vt:lpstr>
      <vt:lpstr>LIPOR1</vt:lpstr>
      <vt:lpstr>LIPOR2</vt:lpstr>
      <vt:lpstr>Prevenção</vt:lpstr>
      <vt:lpstr>Reciclagem</vt:lpstr>
      <vt:lpstr>RESIALENTEJO1</vt:lpstr>
      <vt:lpstr>RESIALENTEJO2</vt:lpstr>
      <vt:lpstr>ResíduosdoNordeste1</vt:lpstr>
      <vt:lpstr>ResíduosdoNordeste2</vt:lpstr>
      <vt:lpstr>RESIESTRELA1</vt:lpstr>
      <vt:lpstr>RESIESTRELA2</vt:lpstr>
      <vt:lpstr>RESINORTE1</vt:lpstr>
      <vt:lpstr>RESINORTE2</vt:lpstr>
      <vt:lpstr>RESULIMA1</vt:lpstr>
      <vt:lpstr>RESULIMA2</vt:lpstr>
      <vt:lpstr>RSTJ1</vt:lpstr>
      <vt:lpstr>RSTJ2</vt:lpstr>
      <vt:lpstr>SULDOURO1</vt:lpstr>
      <vt:lpstr>SULDOURO2</vt:lpstr>
      <vt:lpstr>Tema</vt:lpstr>
      <vt:lpstr>TRATOLIXO1</vt:lpstr>
      <vt:lpstr>TRATOLIXO2</vt:lpstr>
      <vt:lpstr>VALNOR1</vt:lpstr>
      <vt:lpstr>VALNOR2</vt:lpstr>
      <vt:lpstr>VALORLIS1</vt:lpstr>
      <vt:lpstr>VALORLIS2</vt:lpstr>
      <vt:lpstr>VALORMINHO1</vt:lpstr>
      <vt:lpstr>VALORMINHO2</vt:lpstr>
      <vt:lpstr>VALORSUL1</vt:lpstr>
      <vt:lpstr>VALORSUL2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Joao Pedro de Brito Ana</dc:creator>
  <cp:keywords/>
  <dc:description/>
  <cp:lastModifiedBy>Mafalda Marques</cp:lastModifiedBy>
  <cp:revision/>
  <dcterms:created xsi:type="dcterms:W3CDTF">2025-07-29T08:09:31Z</dcterms:created>
  <dcterms:modified xsi:type="dcterms:W3CDTF">2026-03-16T11:11:54Z</dcterms:modified>
  <cp:category/>
  <cp:contentStatus/>
</cp:coreProperties>
</file>